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1.xml" ContentType="application/vnd.openxmlformats-officedocument.drawing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26" sheetId="2" state="visible" r:id="rId2"/>
    <sheet xmlns:r="http://schemas.openxmlformats.org/officeDocument/2006/relationships" name="RESULTADOS_6" sheetId="3" state="visible" r:id="rId3"/>
    <sheet xmlns:r="http://schemas.openxmlformats.org/officeDocument/2006/relationships" name="RESULTADOS_23" sheetId="4" state="visible" r:id="rId4"/>
    <sheet xmlns:r="http://schemas.openxmlformats.org/officeDocument/2006/relationships" name="RESULTADOS_4" sheetId="5" state="visible" r:id="rId5"/>
    <sheet xmlns:r="http://schemas.openxmlformats.org/officeDocument/2006/relationships" name="RESULTADOS_1" sheetId="6" state="visible" r:id="rId6"/>
    <sheet xmlns:r="http://schemas.openxmlformats.org/officeDocument/2006/relationships" name="RESULTADOS_12" sheetId="7" state="visible" r:id="rId7"/>
    <sheet xmlns:r="http://schemas.openxmlformats.org/officeDocument/2006/relationships" name="RESULTADOS_16" sheetId="8" state="visible" r:id="rId8"/>
    <sheet xmlns:r="http://schemas.openxmlformats.org/officeDocument/2006/relationships" name="RESULTADOS_20" sheetId="9" state="visible" r:id="rId9"/>
    <sheet xmlns:r="http://schemas.openxmlformats.org/officeDocument/2006/relationships" name="RESULTADOS_28" sheetId="10" state="visible" r:id="rId10"/>
    <sheet xmlns:r="http://schemas.openxmlformats.org/officeDocument/2006/relationships" name="RESULTADOS_0" sheetId="11" state="visible" r:id="rId11"/>
    <sheet xmlns:r="http://schemas.openxmlformats.org/officeDocument/2006/relationships" name="RESULTADOS_7" sheetId="12" state="visible" r:id="rId12"/>
    <sheet xmlns:r="http://schemas.openxmlformats.org/officeDocument/2006/relationships" name="RESULTADOS_19" sheetId="13" state="visible" r:id="rId13"/>
    <sheet xmlns:r="http://schemas.openxmlformats.org/officeDocument/2006/relationships" name="RESULTADOS_10" sheetId="14" state="visible" r:id="rId14"/>
    <sheet xmlns:r="http://schemas.openxmlformats.org/officeDocument/2006/relationships" name="RESULTADOS_25" sheetId="15" state="visible" r:id="rId15"/>
    <sheet xmlns:r="http://schemas.openxmlformats.org/officeDocument/2006/relationships" name="RESULTADOS_14" sheetId="16" state="visible" r:id="rId16"/>
    <sheet xmlns:r="http://schemas.openxmlformats.org/officeDocument/2006/relationships" name="RESULTADOS_21" sheetId="17" state="visible" r:id="rId17"/>
    <sheet xmlns:r="http://schemas.openxmlformats.org/officeDocument/2006/relationships" name="RESULTADOS_5" sheetId="18" state="visible" r:id="rId18"/>
    <sheet xmlns:r="http://schemas.openxmlformats.org/officeDocument/2006/relationships" name="RESULTADOS_8" sheetId="19" state="visible" r:id="rId19"/>
    <sheet xmlns:r="http://schemas.openxmlformats.org/officeDocument/2006/relationships" name="RESULTADOS_3" sheetId="20" state="visible" r:id="rId20"/>
    <sheet xmlns:r="http://schemas.openxmlformats.org/officeDocument/2006/relationships" name="RESULTADOS_15" sheetId="21" state="visible" r:id="rId21"/>
    <sheet xmlns:r="http://schemas.openxmlformats.org/officeDocument/2006/relationships" name="RESULTADOS_2" sheetId="22" state="visible" r:id="rId22"/>
    <sheet xmlns:r="http://schemas.openxmlformats.org/officeDocument/2006/relationships" name="RESULTADOS_22" sheetId="23" state="visible" r:id="rId23"/>
    <sheet xmlns:r="http://schemas.openxmlformats.org/officeDocument/2006/relationships" name="RESULTADOS_27" sheetId="24" state="visible" r:id="rId24"/>
    <sheet xmlns:r="http://schemas.openxmlformats.org/officeDocument/2006/relationships" name="RESULTADOS_11" sheetId="25" state="visible" r:id="rId25"/>
    <sheet xmlns:r="http://schemas.openxmlformats.org/officeDocument/2006/relationships" name="RESULTADOS_24" sheetId="26" state="visible" r:id="rId26"/>
    <sheet xmlns:r="http://schemas.openxmlformats.org/officeDocument/2006/relationships" name="RESULTADOS_13" sheetId="27" state="visible" r:id="rId27"/>
    <sheet xmlns:r="http://schemas.openxmlformats.org/officeDocument/2006/relationships" name="RESULTADOS_17" sheetId="28" state="visible" r:id="rId28"/>
    <sheet xmlns:r="http://schemas.openxmlformats.org/officeDocument/2006/relationships" name="RESULTADOS_9" sheetId="29" state="visible" r:id="rId29"/>
    <sheet xmlns:r="http://schemas.openxmlformats.org/officeDocument/2006/relationships" name="resultados" sheetId="30" state="visible" r:id="rId30"/>
    <sheet xmlns:r="http://schemas.openxmlformats.org/officeDocument/2006/relationships" name="gráficos" sheetId="31" state="visible" r:id="rId31"/>
    <sheet xmlns:r="http://schemas.openxmlformats.org/officeDocument/2006/relationships" name="hidden" sheetId="32" state="hidden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8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9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0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1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2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3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4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5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6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7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9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0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1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2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3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4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5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6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7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8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9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0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1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2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3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4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5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6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7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9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0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2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3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4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5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6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7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8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9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0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1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3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4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5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7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8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9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0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1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2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3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6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7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8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9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0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1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2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4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5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6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7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8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9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0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1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2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3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4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5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8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0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1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2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4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5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6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7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8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9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1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2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3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5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6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9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0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1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2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3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4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6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7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8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9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0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1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2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3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4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5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6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7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8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0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3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4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6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7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8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9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0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1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2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3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5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6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7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8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9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0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1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2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3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4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6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7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8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9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0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1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2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3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4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5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6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7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9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2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3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4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8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9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0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1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2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3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4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6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7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8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9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0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1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2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3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4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5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6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8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0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1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2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4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5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6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7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8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9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3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5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6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7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8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0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1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2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3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4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5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6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8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0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1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2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3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5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7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8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9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0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1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2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3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4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6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7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8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9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0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1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2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4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5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6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7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9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0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2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3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4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5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6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7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9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0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1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2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3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4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6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7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8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1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2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3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4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7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8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9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1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2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3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4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5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6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7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8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9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0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3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4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5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6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7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8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9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0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1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2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3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4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5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6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7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8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9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0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1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2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3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4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5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6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7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8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9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0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2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3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4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5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6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7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8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1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2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3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4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6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9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0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2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3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4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5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7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8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9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0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1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4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5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6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7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8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9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0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1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2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3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4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5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8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9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0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1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3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4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5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6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7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9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0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1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3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4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6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7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8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9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0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2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3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5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6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7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8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9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0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1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2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4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5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6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7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9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0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1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2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3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4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5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8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0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1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2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3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4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5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6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7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8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9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0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1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2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4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5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7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8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9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0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1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2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3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4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6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7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8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9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0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1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2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3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4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5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7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9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0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1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2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3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6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7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8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9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2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3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4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5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6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8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9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0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1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2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3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4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5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7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2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3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5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6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7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8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9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0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1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2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3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4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5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6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7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8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9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0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1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2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3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4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5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6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7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8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9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2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4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5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6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7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0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1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2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3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4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5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6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7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8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9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1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2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3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4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5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6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7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8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9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0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2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3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4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5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6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7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8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1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2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3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4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5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7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9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0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2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4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5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6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8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9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1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2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3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4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5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6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7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8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9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0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1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2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3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4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5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6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7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8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9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0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2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3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4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5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6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7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9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0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1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2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5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7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8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9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1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3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4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5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6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7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8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9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0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1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2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3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5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6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7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8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0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1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2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3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4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5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6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7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8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9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2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3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5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6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7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8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9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0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2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4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5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6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8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9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0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2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3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4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5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6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7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0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1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2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3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4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5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7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8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9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0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1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2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3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4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6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7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9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1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3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5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6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7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8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9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0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1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2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3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4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5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6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7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8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9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0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1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2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3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4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5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6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7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0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1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2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4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5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6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7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8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9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0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1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2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3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6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7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8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9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0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1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2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3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4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5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6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7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9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0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1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3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4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5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6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8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9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0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1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2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3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4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5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6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7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1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2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3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4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5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7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8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9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0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1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3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4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5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6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7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9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0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1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2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3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4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5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6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7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8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9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0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1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2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4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5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6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7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8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9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0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1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2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3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4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5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6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8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0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1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2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3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4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5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6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7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8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2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4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5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6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7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8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9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0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1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3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4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5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6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7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8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9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0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2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3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4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5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6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7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8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9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0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2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3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4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5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6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7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9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0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1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2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3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4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5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6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7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8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5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7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8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9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0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1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2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3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4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5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6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7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8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0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1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2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3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4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5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6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7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8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9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0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2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3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4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5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6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7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8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9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0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1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2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3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4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5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6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7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8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9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0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1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2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5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6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7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8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9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0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1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4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5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6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7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9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1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2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3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4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5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6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7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8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9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0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1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2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3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4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6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7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8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9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0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1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2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3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5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8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9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0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1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2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3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4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5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6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7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8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9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0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1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5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6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7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8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9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0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2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3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4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5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6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7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8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9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1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2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3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4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6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7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8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0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1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2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3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5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6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7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8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9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0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1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3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4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5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6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7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8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9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0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1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2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3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4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6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7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8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9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0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1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2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3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5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6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7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8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9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0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1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2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3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4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6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7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8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9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4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5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6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7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0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1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2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3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4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5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6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8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9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2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4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5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7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8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9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0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1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2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3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4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5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7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8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9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0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1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3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5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6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7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8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9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0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2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3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4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5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6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7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8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9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0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1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2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4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5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6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8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0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1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2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3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4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5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6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7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8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9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0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1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2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3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4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5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6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7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8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0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1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2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3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4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5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7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9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0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1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2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3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4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5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6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7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8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9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1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3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4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6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8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0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3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4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5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7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8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9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1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3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4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5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6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7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8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9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0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1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2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4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5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8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9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0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1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2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3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4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5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6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7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8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9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3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4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5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6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7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8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9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0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1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2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3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4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6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7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8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9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0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1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2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3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5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6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8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9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0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1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2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3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4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5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6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7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8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0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1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3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5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7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9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1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2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3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4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5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6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7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8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9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0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2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3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4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6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7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8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9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0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1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2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3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4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5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6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7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8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9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0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1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2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3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4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6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8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0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1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2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4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5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7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8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9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0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1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4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5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6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7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9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0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1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2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3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4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5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6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7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8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9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0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1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2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3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4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5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6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7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8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9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1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2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3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5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6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7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8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0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2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3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5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6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7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8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9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0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1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2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3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4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5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6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8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9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0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1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3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4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6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7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9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1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2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3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4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5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6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7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9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0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1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2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3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4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5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6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7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8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9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0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1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2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3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4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7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8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9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0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1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2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3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4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5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8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9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0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1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3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5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6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7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9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2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3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4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5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6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7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8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9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0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1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2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3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4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5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6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7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8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9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0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1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2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3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4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5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6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7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8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9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0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1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2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4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5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6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7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8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9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0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1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2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4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5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6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7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8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9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0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1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2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3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4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5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7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0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1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3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4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5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7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8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9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0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1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2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5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6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8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9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1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2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3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5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6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7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8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9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0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1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2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3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4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5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6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7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8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0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2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3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4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5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6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9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0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1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2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4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5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6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7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8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9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1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2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3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4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6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7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9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0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1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2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3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4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6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8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9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1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2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3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4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5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6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7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9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0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1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2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3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4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5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6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7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8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9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0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1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2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4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5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7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8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9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0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1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2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3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5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6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7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8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0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1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3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4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5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7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9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0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2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3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4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5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6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7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1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2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3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4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5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6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8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9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0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1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3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5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6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7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8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0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1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2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3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4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6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7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8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9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1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2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3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4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5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7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8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9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0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1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4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5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6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9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0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1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2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3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4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5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6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7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8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9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0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1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2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3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4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5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6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8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9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0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1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2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4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5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6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7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8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9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0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1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2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3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5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7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8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0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1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2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3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4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6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9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0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1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2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3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4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5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6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7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8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9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0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1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2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4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5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6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7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8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9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0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1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2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3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4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5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6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7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8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9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1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3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4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5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6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8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9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0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1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2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3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5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6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7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8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9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0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1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2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3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5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6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7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8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0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1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2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3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4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6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7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8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9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0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1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2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4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5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6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7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8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9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2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3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4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5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6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7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8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9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0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1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2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3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4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5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9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0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1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2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3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4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5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6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7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8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0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3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4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5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6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7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8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9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0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1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6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7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8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9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0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1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2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3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4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5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6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7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8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9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0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1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3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4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5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6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7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0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1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2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3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4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7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8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9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0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2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4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5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6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7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8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0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1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2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3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4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5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6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7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8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9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0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1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3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4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5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6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7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8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9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0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1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2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3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4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5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6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7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8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9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0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1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2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3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4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5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6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7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1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2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3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5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6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7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8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9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0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3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4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5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7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8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9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0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1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2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3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4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7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8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9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0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1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2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3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4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5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6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7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8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9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1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2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6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7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8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9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0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2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3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4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5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6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8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9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0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1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2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4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5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6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7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8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9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0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3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4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5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6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7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8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9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0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1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2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3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4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5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6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7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8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9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0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1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2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3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4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5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7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8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9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0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1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2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3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4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5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6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7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8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9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0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1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2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3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4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gráficos!$A$7:$A$2391</f>
              <numCache>
                <formatCode>General</formatCode>
                <ptCount val="238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</numCache>
            </numRef>
          </xVal>
          <yVal>
            <numRef>
              <f>gráficos!$B$7:$B$2391</f>
              <numCache>
                <formatCode>General</formatCode>
                <ptCount val="238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3.0171</v>
      </c>
      <c r="E2" t="n">
        <v>33.14</v>
      </c>
      <c r="F2" t="n">
        <v>21.96</v>
      </c>
      <c r="G2" t="n">
        <v>5.91</v>
      </c>
      <c r="H2" t="n">
        <v>0.09</v>
      </c>
      <c r="I2" t="n">
        <v>223</v>
      </c>
      <c r="J2" t="n">
        <v>194.77</v>
      </c>
      <c r="K2" t="n">
        <v>54.38</v>
      </c>
      <c r="L2" t="n">
        <v>1</v>
      </c>
      <c r="M2" t="n">
        <v>221</v>
      </c>
      <c r="N2" t="n">
        <v>39.4</v>
      </c>
      <c r="O2" t="n">
        <v>24256.19</v>
      </c>
      <c r="P2" t="n">
        <v>306.93</v>
      </c>
      <c r="Q2" t="n">
        <v>467.25</v>
      </c>
      <c r="R2" t="n">
        <v>266.97</v>
      </c>
      <c r="S2" t="n">
        <v>39.61</v>
      </c>
      <c r="T2" t="n">
        <v>107661.29</v>
      </c>
      <c r="U2" t="n">
        <v>0.15</v>
      </c>
      <c r="V2" t="n">
        <v>0.53</v>
      </c>
      <c r="W2" t="n">
        <v>2.95</v>
      </c>
      <c r="X2" t="n">
        <v>6.62</v>
      </c>
      <c r="Y2" t="n">
        <v>1</v>
      </c>
      <c r="Z2" t="n">
        <v>10</v>
      </c>
      <c r="AA2" t="n">
        <v>332.2705288015742</v>
      </c>
      <c r="AB2" t="n">
        <v>454.6271962474837</v>
      </c>
      <c r="AC2" t="n">
        <v>411.2382147109004</v>
      </c>
      <c r="AD2" t="n">
        <v>332270.5288015742</v>
      </c>
      <c r="AE2" t="n">
        <v>454627.1962474837</v>
      </c>
      <c r="AF2" t="n">
        <v>1.584532462415484e-06</v>
      </c>
      <c r="AG2" t="n">
        <v>0.3452083333333333</v>
      </c>
      <c r="AH2" t="n">
        <v>411238.2147109004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3.4404</v>
      </c>
      <c r="E3" t="n">
        <v>29.07</v>
      </c>
      <c r="F3" t="n">
        <v>20.17</v>
      </c>
      <c r="G3" t="n">
        <v>7.38</v>
      </c>
      <c r="H3" t="n">
        <v>0.11</v>
      </c>
      <c r="I3" t="n">
        <v>164</v>
      </c>
      <c r="J3" t="n">
        <v>195.16</v>
      </c>
      <c r="K3" t="n">
        <v>54.38</v>
      </c>
      <c r="L3" t="n">
        <v>1.25</v>
      </c>
      <c r="M3" t="n">
        <v>162</v>
      </c>
      <c r="N3" t="n">
        <v>39.53</v>
      </c>
      <c r="O3" t="n">
        <v>24303.87</v>
      </c>
      <c r="P3" t="n">
        <v>281.62</v>
      </c>
      <c r="Q3" t="n">
        <v>467.27</v>
      </c>
      <c r="R3" t="n">
        <v>207.9</v>
      </c>
      <c r="S3" t="n">
        <v>39.61</v>
      </c>
      <c r="T3" t="n">
        <v>78419.75</v>
      </c>
      <c r="U3" t="n">
        <v>0.19</v>
      </c>
      <c r="V3" t="n">
        <v>0.58</v>
      </c>
      <c r="W3" t="n">
        <v>2.88</v>
      </c>
      <c r="X3" t="n">
        <v>4.83</v>
      </c>
      <c r="Y3" t="n">
        <v>1</v>
      </c>
      <c r="Z3" t="n">
        <v>10</v>
      </c>
      <c r="AA3" t="n">
        <v>267.8235251068409</v>
      </c>
      <c r="AB3" t="n">
        <v>366.4479625912095</v>
      </c>
      <c r="AC3" t="n">
        <v>331.4746833544494</v>
      </c>
      <c r="AD3" t="n">
        <v>267823.5251068409</v>
      </c>
      <c r="AE3" t="n">
        <v>366447.9625912096</v>
      </c>
      <c r="AF3" t="n">
        <v>1.806842823802404e-06</v>
      </c>
      <c r="AG3" t="n">
        <v>0.3028125</v>
      </c>
      <c r="AH3" t="n">
        <v>331474.6833544494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3.7525</v>
      </c>
      <c r="E4" t="n">
        <v>26.65</v>
      </c>
      <c r="F4" t="n">
        <v>19.12</v>
      </c>
      <c r="G4" t="n">
        <v>8.890000000000001</v>
      </c>
      <c r="H4" t="n">
        <v>0.14</v>
      </c>
      <c r="I4" t="n">
        <v>129</v>
      </c>
      <c r="J4" t="n">
        <v>195.55</v>
      </c>
      <c r="K4" t="n">
        <v>54.38</v>
      </c>
      <c r="L4" t="n">
        <v>1.5</v>
      </c>
      <c r="M4" t="n">
        <v>127</v>
      </c>
      <c r="N4" t="n">
        <v>39.67</v>
      </c>
      <c r="O4" t="n">
        <v>24351.61</v>
      </c>
      <c r="P4" t="n">
        <v>266.46</v>
      </c>
      <c r="Q4" t="n">
        <v>467.24</v>
      </c>
      <c r="R4" t="n">
        <v>173.09</v>
      </c>
      <c r="S4" t="n">
        <v>39.61</v>
      </c>
      <c r="T4" t="n">
        <v>61188.54</v>
      </c>
      <c r="U4" t="n">
        <v>0.23</v>
      </c>
      <c r="V4" t="n">
        <v>0.61</v>
      </c>
      <c r="W4" t="n">
        <v>2.82</v>
      </c>
      <c r="X4" t="n">
        <v>3.78</v>
      </c>
      <c r="Y4" t="n">
        <v>1</v>
      </c>
      <c r="Z4" t="n">
        <v>10</v>
      </c>
      <c r="AA4" t="n">
        <v>232.7004954618691</v>
      </c>
      <c r="AB4" t="n">
        <v>318.3910839121012</v>
      </c>
      <c r="AC4" t="n">
        <v>288.0042857283175</v>
      </c>
      <c r="AD4" t="n">
        <v>232700.4954618691</v>
      </c>
      <c r="AE4" t="n">
        <v>318391.0839121012</v>
      </c>
      <c r="AF4" t="n">
        <v>1.970752731170364e-06</v>
      </c>
      <c r="AG4" t="n">
        <v>0.2776041666666667</v>
      </c>
      <c r="AH4" t="n">
        <v>288004.2857283176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3.9814</v>
      </c>
      <c r="E5" t="n">
        <v>25.12</v>
      </c>
      <c r="F5" t="n">
        <v>18.44</v>
      </c>
      <c r="G5" t="n">
        <v>10.34</v>
      </c>
      <c r="H5" t="n">
        <v>0.16</v>
      </c>
      <c r="I5" t="n">
        <v>107</v>
      </c>
      <c r="J5" t="n">
        <v>195.93</v>
      </c>
      <c r="K5" t="n">
        <v>54.38</v>
      </c>
      <c r="L5" t="n">
        <v>1.75</v>
      </c>
      <c r="M5" t="n">
        <v>105</v>
      </c>
      <c r="N5" t="n">
        <v>39.81</v>
      </c>
      <c r="O5" t="n">
        <v>24399.39</v>
      </c>
      <c r="P5" t="n">
        <v>256.65</v>
      </c>
      <c r="Q5" t="n">
        <v>467.12</v>
      </c>
      <c r="R5" t="n">
        <v>150.91</v>
      </c>
      <c r="S5" t="n">
        <v>39.61</v>
      </c>
      <c r="T5" t="n">
        <v>50208.57</v>
      </c>
      <c r="U5" t="n">
        <v>0.26</v>
      </c>
      <c r="V5" t="n">
        <v>0.63</v>
      </c>
      <c r="W5" t="n">
        <v>2.79</v>
      </c>
      <c r="X5" t="n">
        <v>3.1</v>
      </c>
      <c r="Y5" t="n">
        <v>1</v>
      </c>
      <c r="Z5" t="n">
        <v>10</v>
      </c>
      <c r="AA5" t="n">
        <v>211.4957644171529</v>
      </c>
      <c r="AB5" t="n">
        <v>289.3778354100247</v>
      </c>
      <c r="AC5" t="n">
        <v>261.7600209429199</v>
      </c>
      <c r="AD5" t="n">
        <v>211495.7644171529</v>
      </c>
      <c r="AE5" t="n">
        <v>289377.8354100247</v>
      </c>
      <c r="AF5" t="n">
        <v>2.090967334811908e-06</v>
      </c>
      <c r="AG5" t="n">
        <v>0.2616666666666667</v>
      </c>
      <c r="AH5" t="n">
        <v>261760.0209429199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4.1647</v>
      </c>
      <c r="E6" t="n">
        <v>24.01</v>
      </c>
      <c r="F6" t="n">
        <v>17.96</v>
      </c>
      <c r="G6" t="n">
        <v>11.84</v>
      </c>
      <c r="H6" t="n">
        <v>0.18</v>
      </c>
      <c r="I6" t="n">
        <v>91</v>
      </c>
      <c r="J6" t="n">
        <v>196.32</v>
      </c>
      <c r="K6" t="n">
        <v>54.38</v>
      </c>
      <c r="L6" t="n">
        <v>2</v>
      </c>
      <c r="M6" t="n">
        <v>89</v>
      </c>
      <c r="N6" t="n">
        <v>39.95</v>
      </c>
      <c r="O6" t="n">
        <v>24447.22</v>
      </c>
      <c r="P6" t="n">
        <v>249.53</v>
      </c>
      <c r="Q6" t="n">
        <v>467.19</v>
      </c>
      <c r="R6" t="n">
        <v>135.68</v>
      </c>
      <c r="S6" t="n">
        <v>39.61</v>
      </c>
      <c r="T6" t="n">
        <v>42675.67</v>
      </c>
      <c r="U6" t="n">
        <v>0.29</v>
      </c>
      <c r="V6" t="n">
        <v>0.65</v>
      </c>
      <c r="W6" t="n">
        <v>2.75</v>
      </c>
      <c r="X6" t="n">
        <v>2.62</v>
      </c>
      <c r="Y6" t="n">
        <v>1</v>
      </c>
      <c r="Z6" t="n">
        <v>10</v>
      </c>
      <c r="AA6" t="n">
        <v>196.8009096413245</v>
      </c>
      <c r="AB6" t="n">
        <v>269.2716868145077</v>
      </c>
      <c r="AC6" t="n">
        <v>243.5727749501959</v>
      </c>
      <c r="AD6" t="n">
        <v>196800.9096413245</v>
      </c>
      <c r="AE6" t="n">
        <v>269271.6868145077</v>
      </c>
      <c r="AF6" t="n">
        <v>2.187233550834168e-06</v>
      </c>
      <c r="AG6" t="n">
        <v>0.2501041666666667</v>
      </c>
      <c r="AH6" t="n">
        <v>243572.7749501959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4.2951</v>
      </c>
      <c r="E7" t="n">
        <v>23.28</v>
      </c>
      <c r="F7" t="n">
        <v>17.65</v>
      </c>
      <c r="G7" t="n">
        <v>13.24</v>
      </c>
      <c r="H7" t="n">
        <v>0.2</v>
      </c>
      <c r="I7" t="n">
        <v>80</v>
      </c>
      <c r="J7" t="n">
        <v>196.71</v>
      </c>
      <c r="K7" t="n">
        <v>54.38</v>
      </c>
      <c r="L7" t="n">
        <v>2.25</v>
      </c>
      <c r="M7" t="n">
        <v>78</v>
      </c>
      <c r="N7" t="n">
        <v>40.08</v>
      </c>
      <c r="O7" t="n">
        <v>24495.09</v>
      </c>
      <c r="P7" t="n">
        <v>244.97</v>
      </c>
      <c r="Q7" t="n">
        <v>467.17</v>
      </c>
      <c r="R7" t="n">
        <v>125.52</v>
      </c>
      <c r="S7" t="n">
        <v>39.61</v>
      </c>
      <c r="T7" t="n">
        <v>37652.91</v>
      </c>
      <c r="U7" t="n">
        <v>0.32</v>
      </c>
      <c r="V7" t="n">
        <v>0.66</v>
      </c>
      <c r="W7" t="n">
        <v>2.74</v>
      </c>
      <c r="X7" t="n">
        <v>2.32</v>
      </c>
      <c r="Y7" t="n">
        <v>1</v>
      </c>
      <c r="Z7" t="n">
        <v>10</v>
      </c>
      <c r="AA7" t="n">
        <v>187.4791428436359</v>
      </c>
      <c r="AB7" t="n">
        <v>256.5172342345899</v>
      </c>
      <c r="AC7" t="n">
        <v>232.0355894235148</v>
      </c>
      <c r="AD7" t="n">
        <v>187479.1428436359</v>
      </c>
      <c r="AE7" t="n">
        <v>256517.2342345899</v>
      </c>
      <c r="AF7" t="n">
        <v>2.2557175364823e-06</v>
      </c>
      <c r="AG7" t="n">
        <v>0.2425</v>
      </c>
      <c r="AH7" t="n">
        <v>232035.5894235148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4.4291</v>
      </c>
      <c r="E8" t="n">
        <v>22.58</v>
      </c>
      <c r="F8" t="n">
        <v>17.34</v>
      </c>
      <c r="G8" t="n">
        <v>14.86</v>
      </c>
      <c r="H8" t="n">
        <v>0.23</v>
      </c>
      <c r="I8" t="n">
        <v>70</v>
      </c>
      <c r="J8" t="n">
        <v>197.1</v>
      </c>
      <c r="K8" t="n">
        <v>54.38</v>
      </c>
      <c r="L8" t="n">
        <v>2.5</v>
      </c>
      <c r="M8" t="n">
        <v>68</v>
      </c>
      <c r="N8" t="n">
        <v>40.22</v>
      </c>
      <c r="O8" t="n">
        <v>24543.01</v>
      </c>
      <c r="P8" t="n">
        <v>240.21</v>
      </c>
      <c r="Q8" t="n">
        <v>467.18</v>
      </c>
      <c r="R8" t="n">
        <v>114.79</v>
      </c>
      <c r="S8" t="n">
        <v>39.61</v>
      </c>
      <c r="T8" t="n">
        <v>32337.64</v>
      </c>
      <c r="U8" t="n">
        <v>0.35</v>
      </c>
      <c r="V8" t="n">
        <v>0.67</v>
      </c>
      <c r="W8" t="n">
        <v>2.74</v>
      </c>
      <c r="X8" t="n">
        <v>2</v>
      </c>
      <c r="Y8" t="n">
        <v>1</v>
      </c>
      <c r="Z8" t="n">
        <v>10</v>
      </c>
      <c r="AA8" t="n">
        <v>178.453742040949</v>
      </c>
      <c r="AB8" t="n">
        <v>244.168282683778</v>
      </c>
      <c r="AC8" t="n">
        <v>220.8652044768462</v>
      </c>
      <c r="AD8" t="n">
        <v>178453.742040949</v>
      </c>
      <c r="AE8" t="n">
        <v>244168.2826837781</v>
      </c>
      <c r="AF8" t="n">
        <v>2.326092184310902e-06</v>
      </c>
      <c r="AG8" t="n">
        <v>0.2352083333333333</v>
      </c>
      <c r="AH8" t="n">
        <v>220865.2044768462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4.5227</v>
      </c>
      <c r="E9" t="n">
        <v>22.11</v>
      </c>
      <c r="F9" t="n">
        <v>17.14</v>
      </c>
      <c r="G9" t="n">
        <v>16.33</v>
      </c>
      <c r="H9" t="n">
        <v>0.25</v>
      </c>
      <c r="I9" t="n">
        <v>63</v>
      </c>
      <c r="J9" t="n">
        <v>197.49</v>
      </c>
      <c r="K9" t="n">
        <v>54.38</v>
      </c>
      <c r="L9" t="n">
        <v>2.75</v>
      </c>
      <c r="M9" t="n">
        <v>61</v>
      </c>
      <c r="N9" t="n">
        <v>40.36</v>
      </c>
      <c r="O9" t="n">
        <v>24590.98</v>
      </c>
      <c r="P9" t="n">
        <v>237.16</v>
      </c>
      <c r="Q9" t="n">
        <v>467.15</v>
      </c>
      <c r="R9" t="n">
        <v>108.83</v>
      </c>
      <c r="S9" t="n">
        <v>39.61</v>
      </c>
      <c r="T9" t="n">
        <v>29391.34</v>
      </c>
      <c r="U9" t="n">
        <v>0.36</v>
      </c>
      <c r="V9" t="n">
        <v>0.68</v>
      </c>
      <c r="W9" t="n">
        <v>2.72</v>
      </c>
      <c r="X9" t="n">
        <v>1.81</v>
      </c>
      <c r="Y9" t="n">
        <v>1</v>
      </c>
      <c r="Z9" t="n">
        <v>10</v>
      </c>
      <c r="AA9" t="n">
        <v>172.6554997256187</v>
      </c>
      <c r="AB9" t="n">
        <v>236.2348717475497</v>
      </c>
      <c r="AC9" t="n">
        <v>213.6889471457567</v>
      </c>
      <c r="AD9" t="n">
        <v>172655.4997256187</v>
      </c>
      <c r="AE9" t="n">
        <v>236234.8717475497</v>
      </c>
      <c r="AF9" t="n">
        <v>2.37524940100312e-06</v>
      </c>
      <c r="AG9" t="n">
        <v>0.2303125</v>
      </c>
      <c r="AH9" t="n">
        <v>213688.9471457567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4.5937</v>
      </c>
      <c r="E10" t="n">
        <v>21.77</v>
      </c>
      <c r="F10" t="n">
        <v>17</v>
      </c>
      <c r="G10" t="n">
        <v>17.58</v>
      </c>
      <c r="H10" t="n">
        <v>0.27</v>
      </c>
      <c r="I10" t="n">
        <v>58</v>
      </c>
      <c r="J10" t="n">
        <v>197.88</v>
      </c>
      <c r="K10" t="n">
        <v>54.38</v>
      </c>
      <c r="L10" t="n">
        <v>3</v>
      </c>
      <c r="M10" t="n">
        <v>56</v>
      </c>
      <c r="N10" t="n">
        <v>40.5</v>
      </c>
      <c r="O10" t="n">
        <v>24639</v>
      </c>
      <c r="P10" t="n">
        <v>234.85</v>
      </c>
      <c r="Q10" t="n">
        <v>467.12</v>
      </c>
      <c r="R10" t="n">
        <v>104.15</v>
      </c>
      <c r="S10" t="n">
        <v>39.61</v>
      </c>
      <c r="T10" t="n">
        <v>27078.24</v>
      </c>
      <c r="U10" t="n">
        <v>0.38</v>
      </c>
      <c r="V10" t="n">
        <v>0.6899999999999999</v>
      </c>
      <c r="W10" t="n">
        <v>2.7</v>
      </c>
      <c r="X10" t="n">
        <v>1.66</v>
      </c>
      <c r="Y10" t="n">
        <v>1</v>
      </c>
      <c r="Z10" t="n">
        <v>10</v>
      </c>
      <c r="AA10" t="n">
        <v>168.4461147116477</v>
      </c>
      <c r="AB10" t="n">
        <v>230.475405466477</v>
      </c>
      <c r="AC10" t="n">
        <v>208.4791562430861</v>
      </c>
      <c r="AD10" t="n">
        <v>168446.1147116477</v>
      </c>
      <c r="AE10" t="n">
        <v>230475.405466477</v>
      </c>
      <c r="AF10" t="n">
        <v>2.412537460673498e-06</v>
      </c>
      <c r="AG10" t="n">
        <v>0.2267708333333333</v>
      </c>
      <c r="AH10" t="n">
        <v>208479.1562430861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4.6704</v>
      </c>
      <c r="E11" t="n">
        <v>21.41</v>
      </c>
      <c r="F11" t="n">
        <v>16.83</v>
      </c>
      <c r="G11" t="n">
        <v>19.06</v>
      </c>
      <c r="H11" t="n">
        <v>0.29</v>
      </c>
      <c r="I11" t="n">
        <v>53</v>
      </c>
      <c r="J11" t="n">
        <v>198.27</v>
      </c>
      <c r="K11" t="n">
        <v>54.38</v>
      </c>
      <c r="L11" t="n">
        <v>3.25</v>
      </c>
      <c r="M11" t="n">
        <v>51</v>
      </c>
      <c r="N11" t="n">
        <v>40.64</v>
      </c>
      <c r="O11" t="n">
        <v>24687.06</v>
      </c>
      <c r="P11" t="n">
        <v>232.12</v>
      </c>
      <c r="Q11" t="n">
        <v>467.1</v>
      </c>
      <c r="R11" t="n">
        <v>98.91</v>
      </c>
      <c r="S11" t="n">
        <v>39.61</v>
      </c>
      <c r="T11" t="n">
        <v>24482.35</v>
      </c>
      <c r="U11" t="n">
        <v>0.4</v>
      </c>
      <c r="V11" t="n">
        <v>0.6899999999999999</v>
      </c>
      <c r="W11" t="n">
        <v>2.69</v>
      </c>
      <c r="X11" t="n">
        <v>1.5</v>
      </c>
      <c r="Y11" t="n">
        <v>1</v>
      </c>
      <c r="Z11" t="n">
        <v>10</v>
      </c>
      <c r="AA11" t="n">
        <v>163.8748866632531</v>
      </c>
      <c r="AB11" t="n">
        <v>224.2208495823181</v>
      </c>
      <c r="AC11" t="n">
        <v>202.821526394185</v>
      </c>
      <c r="AD11" t="n">
        <v>163874.886663253</v>
      </c>
      <c r="AE11" t="n">
        <v>224220.8495823181</v>
      </c>
      <c r="AF11" t="n">
        <v>2.452819068796287e-06</v>
      </c>
      <c r="AG11" t="n">
        <v>0.2230208333333333</v>
      </c>
      <c r="AH11" t="n">
        <v>202821.526394185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4.7224</v>
      </c>
      <c r="E12" t="n">
        <v>21.18</v>
      </c>
      <c r="F12" t="n">
        <v>16.75</v>
      </c>
      <c r="G12" t="n">
        <v>20.51</v>
      </c>
      <c r="H12" t="n">
        <v>0.31</v>
      </c>
      <c r="I12" t="n">
        <v>49</v>
      </c>
      <c r="J12" t="n">
        <v>198.66</v>
      </c>
      <c r="K12" t="n">
        <v>54.38</v>
      </c>
      <c r="L12" t="n">
        <v>3.5</v>
      </c>
      <c r="M12" t="n">
        <v>47</v>
      </c>
      <c r="N12" t="n">
        <v>40.78</v>
      </c>
      <c r="O12" t="n">
        <v>24735.17</v>
      </c>
      <c r="P12" t="n">
        <v>230.72</v>
      </c>
      <c r="Q12" t="n">
        <v>467.1</v>
      </c>
      <c r="R12" t="n">
        <v>96.13</v>
      </c>
      <c r="S12" t="n">
        <v>39.61</v>
      </c>
      <c r="T12" t="n">
        <v>23112.03</v>
      </c>
      <c r="U12" t="n">
        <v>0.41</v>
      </c>
      <c r="V12" t="n">
        <v>0.7</v>
      </c>
      <c r="W12" t="n">
        <v>2.69</v>
      </c>
      <c r="X12" t="n">
        <v>1.42</v>
      </c>
      <c r="Y12" t="n">
        <v>1</v>
      </c>
      <c r="Z12" t="n">
        <v>10</v>
      </c>
      <c r="AA12" t="n">
        <v>161.1770514634404</v>
      </c>
      <c r="AB12" t="n">
        <v>220.5295524418473</v>
      </c>
      <c r="AC12" t="n">
        <v>199.4825214720315</v>
      </c>
      <c r="AD12" t="n">
        <v>161177.0514634404</v>
      </c>
      <c r="AE12" t="n">
        <v>220529.5524418473</v>
      </c>
      <c r="AF12" t="n">
        <v>2.480128633625297e-06</v>
      </c>
      <c r="AG12" t="n">
        <v>0.220625</v>
      </c>
      <c r="AH12" t="n">
        <v>199482.5214720315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4.7918</v>
      </c>
      <c r="E13" t="n">
        <v>20.87</v>
      </c>
      <c r="F13" t="n">
        <v>16.6</v>
      </c>
      <c r="G13" t="n">
        <v>22.14</v>
      </c>
      <c r="H13" t="n">
        <v>0.33</v>
      </c>
      <c r="I13" t="n">
        <v>45</v>
      </c>
      <c r="J13" t="n">
        <v>199.05</v>
      </c>
      <c r="K13" t="n">
        <v>54.38</v>
      </c>
      <c r="L13" t="n">
        <v>3.75</v>
      </c>
      <c r="M13" t="n">
        <v>43</v>
      </c>
      <c r="N13" t="n">
        <v>40.92</v>
      </c>
      <c r="O13" t="n">
        <v>24783.33</v>
      </c>
      <c r="P13" t="n">
        <v>228.24</v>
      </c>
      <c r="Q13" t="n">
        <v>467.16</v>
      </c>
      <c r="R13" t="n">
        <v>91.43000000000001</v>
      </c>
      <c r="S13" t="n">
        <v>39.61</v>
      </c>
      <c r="T13" t="n">
        <v>20779.45</v>
      </c>
      <c r="U13" t="n">
        <v>0.43</v>
      </c>
      <c r="V13" t="n">
        <v>0.7</v>
      </c>
      <c r="W13" t="n">
        <v>2.68</v>
      </c>
      <c r="X13" t="n">
        <v>1.27</v>
      </c>
      <c r="Y13" t="n">
        <v>1</v>
      </c>
      <c r="Z13" t="n">
        <v>10</v>
      </c>
      <c r="AA13" t="n">
        <v>157.2551195086794</v>
      </c>
      <c r="AB13" t="n">
        <v>215.1633921179196</v>
      </c>
      <c r="AC13" t="n">
        <v>194.6284999579644</v>
      </c>
      <c r="AD13" t="n">
        <v>157255.1195086794</v>
      </c>
      <c r="AE13" t="n">
        <v>215163.3921179195</v>
      </c>
      <c r="AF13" t="n">
        <v>2.516576398993245e-06</v>
      </c>
      <c r="AG13" t="n">
        <v>0.2173958333333333</v>
      </c>
      <c r="AH13" t="n">
        <v>194628.4999579644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4.8424</v>
      </c>
      <c r="E14" t="n">
        <v>20.65</v>
      </c>
      <c r="F14" t="n">
        <v>16.5</v>
      </c>
      <c r="G14" t="n">
        <v>23.57</v>
      </c>
      <c r="H14" t="n">
        <v>0.36</v>
      </c>
      <c r="I14" t="n">
        <v>42</v>
      </c>
      <c r="J14" t="n">
        <v>199.44</v>
      </c>
      <c r="K14" t="n">
        <v>54.38</v>
      </c>
      <c r="L14" t="n">
        <v>4</v>
      </c>
      <c r="M14" t="n">
        <v>40</v>
      </c>
      <c r="N14" t="n">
        <v>41.06</v>
      </c>
      <c r="O14" t="n">
        <v>24831.54</v>
      </c>
      <c r="P14" t="n">
        <v>226.5</v>
      </c>
      <c r="Q14" t="n">
        <v>467.09</v>
      </c>
      <c r="R14" t="n">
        <v>88.01000000000001</v>
      </c>
      <c r="S14" t="n">
        <v>39.61</v>
      </c>
      <c r="T14" t="n">
        <v>19084.14</v>
      </c>
      <c r="U14" t="n">
        <v>0.45</v>
      </c>
      <c r="V14" t="n">
        <v>0.71</v>
      </c>
      <c r="W14" t="n">
        <v>2.67</v>
      </c>
      <c r="X14" t="n">
        <v>1.17</v>
      </c>
      <c r="Y14" t="n">
        <v>1</v>
      </c>
      <c r="Z14" t="n">
        <v>10</v>
      </c>
      <c r="AA14" t="n">
        <v>154.5227484013873</v>
      </c>
      <c r="AB14" t="n">
        <v>211.4248414252186</v>
      </c>
      <c r="AC14" t="n">
        <v>191.2467512962847</v>
      </c>
      <c r="AD14" t="n">
        <v>154522.7484013873</v>
      </c>
      <c r="AE14" t="n">
        <v>211424.8414252186</v>
      </c>
      <c r="AF14" t="n">
        <v>2.543150706307627e-06</v>
      </c>
      <c r="AG14" t="n">
        <v>0.2151041666666667</v>
      </c>
      <c r="AH14" t="n">
        <v>191246.7512962847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4.8892</v>
      </c>
      <c r="E15" t="n">
        <v>20.45</v>
      </c>
      <c r="F15" t="n">
        <v>16.42</v>
      </c>
      <c r="G15" t="n">
        <v>25.26</v>
      </c>
      <c r="H15" t="n">
        <v>0.38</v>
      </c>
      <c r="I15" t="n">
        <v>39</v>
      </c>
      <c r="J15" t="n">
        <v>199.83</v>
      </c>
      <c r="K15" t="n">
        <v>54.38</v>
      </c>
      <c r="L15" t="n">
        <v>4.25</v>
      </c>
      <c r="M15" t="n">
        <v>37</v>
      </c>
      <c r="N15" t="n">
        <v>41.2</v>
      </c>
      <c r="O15" t="n">
        <v>24879.79</v>
      </c>
      <c r="P15" t="n">
        <v>225.03</v>
      </c>
      <c r="Q15" t="n">
        <v>467.12</v>
      </c>
      <c r="R15" t="n">
        <v>85.28</v>
      </c>
      <c r="S15" t="n">
        <v>39.61</v>
      </c>
      <c r="T15" t="n">
        <v>17733.49</v>
      </c>
      <c r="U15" t="n">
        <v>0.46</v>
      </c>
      <c r="V15" t="n">
        <v>0.71</v>
      </c>
      <c r="W15" t="n">
        <v>2.67</v>
      </c>
      <c r="X15" t="n">
        <v>1.08</v>
      </c>
      <c r="Y15" t="n">
        <v>1</v>
      </c>
      <c r="Z15" t="n">
        <v>10</v>
      </c>
      <c r="AA15" t="n">
        <v>152.1441540987038</v>
      </c>
      <c r="AB15" t="n">
        <v>208.1703437641141</v>
      </c>
      <c r="AC15" t="n">
        <v>188.3028583242389</v>
      </c>
      <c r="AD15" t="n">
        <v>152144.1540987038</v>
      </c>
      <c r="AE15" t="n">
        <v>208170.3437641141</v>
      </c>
      <c r="AF15" t="n">
        <v>2.567729314653736e-06</v>
      </c>
      <c r="AG15" t="n">
        <v>0.2130208333333333</v>
      </c>
      <c r="AH15" t="n">
        <v>188302.8583242389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4.919</v>
      </c>
      <c r="E16" t="n">
        <v>20.33</v>
      </c>
      <c r="F16" t="n">
        <v>16.37</v>
      </c>
      <c r="G16" t="n">
        <v>26.55</v>
      </c>
      <c r="H16" t="n">
        <v>0.4</v>
      </c>
      <c r="I16" t="n">
        <v>37</v>
      </c>
      <c r="J16" t="n">
        <v>200.22</v>
      </c>
      <c r="K16" t="n">
        <v>54.38</v>
      </c>
      <c r="L16" t="n">
        <v>4.5</v>
      </c>
      <c r="M16" t="n">
        <v>35</v>
      </c>
      <c r="N16" t="n">
        <v>41.35</v>
      </c>
      <c r="O16" t="n">
        <v>24928.09</v>
      </c>
      <c r="P16" t="n">
        <v>224.18</v>
      </c>
      <c r="Q16" t="n">
        <v>467.11</v>
      </c>
      <c r="R16" t="n">
        <v>83.7</v>
      </c>
      <c r="S16" t="n">
        <v>39.61</v>
      </c>
      <c r="T16" t="n">
        <v>16957.5</v>
      </c>
      <c r="U16" t="n">
        <v>0.47</v>
      </c>
      <c r="V16" t="n">
        <v>0.71</v>
      </c>
      <c r="W16" t="n">
        <v>2.67</v>
      </c>
      <c r="X16" t="n">
        <v>1.04</v>
      </c>
      <c r="Y16" t="n">
        <v>1</v>
      </c>
      <c r="Z16" t="n">
        <v>10</v>
      </c>
      <c r="AA16" t="n">
        <v>150.6978239295225</v>
      </c>
      <c r="AB16" t="n">
        <v>206.1914110190575</v>
      </c>
      <c r="AC16" t="n">
        <v>186.5127921429203</v>
      </c>
      <c r="AD16" t="n">
        <v>150697.8239295225</v>
      </c>
      <c r="AE16" t="n">
        <v>206191.4110190575</v>
      </c>
      <c r="AF16" t="n">
        <v>2.583379796036514e-06</v>
      </c>
      <c r="AG16" t="n">
        <v>0.2117708333333333</v>
      </c>
      <c r="AH16" t="n">
        <v>186512.7921429203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4.948</v>
      </c>
      <c r="E17" t="n">
        <v>20.21</v>
      </c>
      <c r="F17" t="n">
        <v>16.33</v>
      </c>
      <c r="G17" t="n">
        <v>28</v>
      </c>
      <c r="H17" t="n">
        <v>0.42</v>
      </c>
      <c r="I17" t="n">
        <v>35</v>
      </c>
      <c r="J17" t="n">
        <v>200.61</v>
      </c>
      <c r="K17" t="n">
        <v>54.38</v>
      </c>
      <c r="L17" t="n">
        <v>4.75</v>
      </c>
      <c r="M17" t="n">
        <v>33</v>
      </c>
      <c r="N17" t="n">
        <v>41.49</v>
      </c>
      <c r="O17" t="n">
        <v>24976.45</v>
      </c>
      <c r="P17" t="n">
        <v>223.23</v>
      </c>
      <c r="Q17" t="n">
        <v>467.09</v>
      </c>
      <c r="R17" t="n">
        <v>82.56999999999999</v>
      </c>
      <c r="S17" t="n">
        <v>39.61</v>
      </c>
      <c r="T17" t="n">
        <v>16401.53</v>
      </c>
      <c r="U17" t="n">
        <v>0.48</v>
      </c>
      <c r="V17" t="n">
        <v>0.71</v>
      </c>
      <c r="W17" t="n">
        <v>2.66</v>
      </c>
      <c r="X17" t="n">
        <v>1</v>
      </c>
      <c r="Y17" t="n">
        <v>1</v>
      </c>
      <c r="Z17" t="n">
        <v>10</v>
      </c>
      <c r="AA17" t="n">
        <v>149.266955985889</v>
      </c>
      <c r="AB17" t="n">
        <v>204.2336343731406</v>
      </c>
      <c r="AC17" t="n">
        <v>184.7418629523323</v>
      </c>
      <c r="AD17" t="n">
        <v>149266.955985889</v>
      </c>
      <c r="AE17" t="n">
        <v>204233.6343731406</v>
      </c>
      <c r="AF17" t="n">
        <v>2.598610130268078e-06</v>
      </c>
      <c r="AG17" t="n">
        <v>0.2105208333333334</v>
      </c>
      <c r="AH17" t="n">
        <v>184741.8629523323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4.985</v>
      </c>
      <c r="E18" t="n">
        <v>20.06</v>
      </c>
      <c r="F18" t="n">
        <v>16.26</v>
      </c>
      <c r="G18" t="n">
        <v>29.56</v>
      </c>
      <c r="H18" t="n">
        <v>0.44</v>
      </c>
      <c r="I18" t="n">
        <v>33</v>
      </c>
      <c r="J18" t="n">
        <v>201.01</v>
      </c>
      <c r="K18" t="n">
        <v>54.38</v>
      </c>
      <c r="L18" t="n">
        <v>5</v>
      </c>
      <c r="M18" t="n">
        <v>31</v>
      </c>
      <c r="N18" t="n">
        <v>41.63</v>
      </c>
      <c r="O18" t="n">
        <v>25024.84</v>
      </c>
      <c r="P18" t="n">
        <v>221.83</v>
      </c>
      <c r="Q18" t="n">
        <v>467.12</v>
      </c>
      <c r="R18" t="n">
        <v>80.31999999999999</v>
      </c>
      <c r="S18" t="n">
        <v>39.61</v>
      </c>
      <c r="T18" t="n">
        <v>15287.78</v>
      </c>
      <c r="U18" t="n">
        <v>0.49</v>
      </c>
      <c r="V18" t="n">
        <v>0.72</v>
      </c>
      <c r="W18" t="n">
        <v>2.66</v>
      </c>
      <c r="X18" t="n">
        <v>0.93</v>
      </c>
      <c r="Y18" t="n">
        <v>1</v>
      </c>
      <c r="Z18" t="n">
        <v>10</v>
      </c>
      <c r="AA18" t="n">
        <v>147.3307121126239</v>
      </c>
      <c r="AB18" t="n">
        <v>201.5843800846896</v>
      </c>
      <c r="AC18" t="n">
        <v>182.3454497749185</v>
      </c>
      <c r="AD18" t="n">
        <v>147330.7121126239</v>
      </c>
      <c r="AE18" t="n">
        <v>201584.3800846896</v>
      </c>
      <c r="AF18" t="n">
        <v>2.618041936011796e-06</v>
      </c>
      <c r="AG18" t="n">
        <v>0.2089583333333333</v>
      </c>
      <c r="AH18" t="n">
        <v>182345.4497749185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4.9994</v>
      </c>
      <c r="E19" t="n">
        <v>20</v>
      </c>
      <c r="F19" t="n">
        <v>16.24</v>
      </c>
      <c r="G19" t="n">
        <v>30.45</v>
      </c>
      <c r="H19" t="n">
        <v>0.46</v>
      </c>
      <c r="I19" t="n">
        <v>32</v>
      </c>
      <c r="J19" t="n">
        <v>201.4</v>
      </c>
      <c r="K19" t="n">
        <v>54.38</v>
      </c>
      <c r="L19" t="n">
        <v>5.25</v>
      </c>
      <c r="M19" t="n">
        <v>30</v>
      </c>
      <c r="N19" t="n">
        <v>41.77</v>
      </c>
      <c r="O19" t="n">
        <v>25073.29</v>
      </c>
      <c r="P19" t="n">
        <v>221.32</v>
      </c>
      <c r="Q19" t="n">
        <v>467.07</v>
      </c>
      <c r="R19" t="n">
        <v>79.45</v>
      </c>
      <c r="S19" t="n">
        <v>39.61</v>
      </c>
      <c r="T19" t="n">
        <v>14855.14</v>
      </c>
      <c r="U19" t="n">
        <v>0.5</v>
      </c>
      <c r="V19" t="n">
        <v>0.72</v>
      </c>
      <c r="W19" t="n">
        <v>2.66</v>
      </c>
      <c r="X19" t="n">
        <v>0.91</v>
      </c>
      <c r="Y19" t="n">
        <v>1</v>
      </c>
      <c r="Z19" t="n">
        <v>10</v>
      </c>
      <c r="AA19" t="n">
        <v>146.6183252143477</v>
      </c>
      <c r="AB19" t="n">
        <v>200.6096609021767</v>
      </c>
      <c r="AC19" t="n">
        <v>181.4637564231574</v>
      </c>
      <c r="AD19" t="n">
        <v>146618.3252143477</v>
      </c>
      <c r="AE19" t="n">
        <v>200609.6609021767</v>
      </c>
      <c r="AF19" t="n">
        <v>2.625604584733675e-06</v>
      </c>
      <c r="AG19" t="n">
        <v>0.2083333333333333</v>
      </c>
      <c r="AH19" t="n">
        <v>181463.7564231574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5.0337</v>
      </c>
      <c r="E20" t="n">
        <v>19.87</v>
      </c>
      <c r="F20" t="n">
        <v>16.18</v>
      </c>
      <c r="G20" t="n">
        <v>32.37</v>
      </c>
      <c r="H20" t="n">
        <v>0.48</v>
      </c>
      <c r="I20" t="n">
        <v>30</v>
      </c>
      <c r="J20" t="n">
        <v>201.79</v>
      </c>
      <c r="K20" t="n">
        <v>54.38</v>
      </c>
      <c r="L20" t="n">
        <v>5.5</v>
      </c>
      <c r="M20" t="n">
        <v>28</v>
      </c>
      <c r="N20" t="n">
        <v>41.92</v>
      </c>
      <c r="O20" t="n">
        <v>25121.79</v>
      </c>
      <c r="P20" t="n">
        <v>220.07</v>
      </c>
      <c r="Q20" t="n">
        <v>467.07</v>
      </c>
      <c r="R20" t="n">
        <v>77.72</v>
      </c>
      <c r="S20" t="n">
        <v>39.61</v>
      </c>
      <c r="T20" t="n">
        <v>14002.47</v>
      </c>
      <c r="U20" t="n">
        <v>0.51</v>
      </c>
      <c r="V20" t="n">
        <v>0.72</v>
      </c>
      <c r="W20" t="n">
        <v>2.65</v>
      </c>
      <c r="X20" t="n">
        <v>0.85</v>
      </c>
      <c r="Y20" t="n">
        <v>1</v>
      </c>
      <c r="Z20" t="n">
        <v>10</v>
      </c>
      <c r="AA20" t="n">
        <v>144.8931260619556</v>
      </c>
      <c r="AB20" t="n">
        <v>198.24916731146</v>
      </c>
      <c r="AC20" t="n">
        <v>179.3285450277643</v>
      </c>
      <c r="AD20" t="n">
        <v>144893.1260619556</v>
      </c>
      <c r="AE20" t="n">
        <v>198249.16731146</v>
      </c>
      <c r="AF20" t="n">
        <v>2.643618393842041e-06</v>
      </c>
      <c r="AG20" t="n">
        <v>0.2069791666666667</v>
      </c>
      <c r="AH20" t="n">
        <v>179328.5450277643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5.0523</v>
      </c>
      <c r="E21" t="n">
        <v>19.79</v>
      </c>
      <c r="F21" t="n">
        <v>16.15</v>
      </c>
      <c r="G21" t="n">
        <v>33.41</v>
      </c>
      <c r="H21" t="n">
        <v>0.51</v>
      </c>
      <c r="I21" t="n">
        <v>29</v>
      </c>
      <c r="J21" t="n">
        <v>202.19</v>
      </c>
      <c r="K21" t="n">
        <v>54.38</v>
      </c>
      <c r="L21" t="n">
        <v>5.75</v>
      </c>
      <c r="M21" t="n">
        <v>27</v>
      </c>
      <c r="N21" t="n">
        <v>42.06</v>
      </c>
      <c r="O21" t="n">
        <v>25170.34</v>
      </c>
      <c r="P21" t="n">
        <v>219.09</v>
      </c>
      <c r="Q21" t="n">
        <v>467.15</v>
      </c>
      <c r="R21" t="n">
        <v>76.38</v>
      </c>
      <c r="S21" t="n">
        <v>39.61</v>
      </c>
      <c r="T21" t="n">
        <v>13333.95</v>
      </c>
      <c r="U21" t="n">
        <v>0.52</v>
      </c>
      <c r="V21" t="n">
        <v>0.72</v>
      </c>
      <c r="W21" t="n">
        <v>2.66</v>
      </c>
      <c r="X21" t="n">
        <v>0.8100000000000001</v>
      </c>
      <c r="Y21" t="n">
        <v>1</v>
      </c>
      <c r="Z21" t="n">
        <v>10</v>
      </c>
      <c r="AA21" t="n">
        <v>143.8281862653043</v>
      </c>
      <c r="AB21" t="n">
        <v>196.7920696998545</v>
      </c>
      <c r="AC21" t="n">
        <v>178.0105107671606</v>
      </c>
      <c r="AD21" t="n">
        <v>143828.1862653043</v>
      </c>
      <c r="AE21" t="n">
        <v>196792.0696998545</v>
      </c>
      <c r="AF21" t="n">
        <v>2.653386815107803e-06</v>
      </c>
      <c r="AG21" t="n">
        <v>0.2061458333333333</v>
      </c>
      <c r="AH21" t="n">
        <v>178010.5107671607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5.0886</v>
      </c>
      <c r="E22" t="n">
        <v>19.65</v>
      </c>
      <c r="F22" t="n">
        <v>16.09</v>
      </c>
      <c r="G22" t="n">
        <v>35.74</v>
      </c>
      <c r="H22" t="n">
        <v>0.53</v>
      </c>
      <c r="I22" t="n">
        <v>27</v>
      </c>
      <c r="J22" t="n">
        <v>202.58</v>
      </c>
      <c r="K22" t="n">
        <v>54.38</v>
      </c>
      <c r="L22" t="n">
        <v>6</v>
      </c>
      <c r="M22" t="n">
        <v>25</v>
      </c>
      <c r="N22" t="n">
        <v>42.2</v>
      </c>
      <c r="O22" t="n">
        <v>25218.93</v>
      </c>
      <c r="P22" t="n">
        <v>217.86</v>
      </c>
      <c r="Q22" t="n">
        <v>467.07</v>
      </c>
      <c r="R22" t="n">
        <v>74.41</v>
      </c>
      <c r="S22" t="n">
        <v>39.61</v>
      </c>
      <c r="T22" t="n">
        <v>12358.58</v>
      </c>
      <c r="U22" t="n">
        <v>0.53</v>
      </c>
      <c r="V22" t="n">
        <v>0.73</v>
      </c>
      <c r="W22" t="n">
        <v>2.65</v>
      </c>
      <c r="X22" t="n">
        <v>0.75</v>
      </c>
      <c r="Y22" t="n">
        <v>1</v>
      </c>
      <c r="Z22" t="n">
        <v>10</v>
      </c>
      <c r="AA22" t="n">
        <v>142.0938686936852</v>
      </c>
      <c r="AB22" t="n">
        <v>194.4190998856751</v>
      </c>
      <c r="AC22" t="n">
        <v>175.8640138615617</v>
      </c>
      <c r="AD22" t="n">
        <v>142093.8686936852</v>
      </c>
      <c r="AE22" t="n">
        <v>194419.0998856751</v>
      </c>
      <c r="AF22" t="n">
        <v>2.672450992094207e-06</v>
      </c>
      <c r="AG22" t="n">
        <v>0.2046875</v>
      </c>
      <c r="AH22" t="n">
        <v>175864.0138615617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5.1104</v>
      </c>
      <c r="E23" t="n">
        <v>19.57</v>
      </c>
      <c r="F23" t="n">
        <v>16.04</v>
      </c>
      <c r="G23" t="n">
        <v>37.02</v>
      </c>
      <c r="H23" t="n">
        <v>0.55</v>
      </c>
      <c r="I23" t="n">
        <v>26</v>
      </c>
      <c r="J23" t="n">
        <v>202.98</v>
      </c>
      <c r="K23" t="n">
        <v>54.38</v>
      </c>
      <c r="L23" t="n">
        <v>6.25</v>
      </c>
      <c r="M23" t="n">
        <v>24</v>
      </c>
      <c r="N23" t="n">
        <v>42.35</v>
      </c>
      <c r="O23" t="n">
        <v>25267.7</v>
      </c>
      <c r="P23" t="n">
        <v>217.14</v>
      </c>
      <c r="Q23" t="n">
        <v>467.08</v>
      </c>
      <c r="R23" t="n">
        <v>73.06999999999999</v>
      </c>
      <c r="S23" t="n">
        <v>39.61</v>
      </c>
      <c r="T23" t="n">
        <v>11697.19</v>
      </c>
      <c r="U23" t="n">
        <v>0.54</v>
      </c>
      <c r="V23" t="n">
        <v>0.73</v>
      </c>
      <c r="W23" t="n">
        <v>2.65</v>
      </c>
      <c r="X23" t="n">
        <v>0.71</v>
      </c>
      <c r="Y23" t="n">
        <v>1</v>
      </c>
      <c r="Z23" t="n">
        <v>10</v>
      </c>
      <c r="AA23" t="n">
        <v>141.0417251868115</v>
      </c>
      <c r="AB23" t="n">
        <v>192.9795107222757</v>
      </c>
      <c r="AC23" t="n">
        <v>174.5618170674407</v>
      </c>
      <c r="AD23" t="n">
        <v>141041.7251868115</v>
      </c>
      <c r="AE23" t="n">
        <v>192979.5107222757</v>
      </c>
      <c r="AF23" t="n">
        <v>2.683900001964831e-06</v>
      </c>
      <c r="AG23" t="n">
        <v>0.2038541666666667</v>
      </c>
      <c r="AH23" t="n">
        <v>174561.8170674407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5.1235</v>
      </c>
      <c r="E24" t="n">
        <v>19.52</v>
      </c>
      <c r="F24" t="n">
        <v>16.03</v>
      </c>
      <c r="G24" t="n">
        <v>38.47</v>
      </c>
      <c r="H24" t="n">
        <v>0.57</v>
      </c>
      <c r="I24" t="n">
        <v>25</v>
      </c>
      <c r="J24" t="n">
        <v>203.37</v>
      </c>
      <c r="K24" t="n">
        <v>54.38</v>
      </c>
      <c r="L24" t="n">
        <v>6.5</v>
      </c>
      <c r="M24" t="n">
        <v>23</v>
      </c>
      <c r="N24" t="n">
        <v>42.49</v>
      </c>
      <c r="O24" t="n">
        <v>25316.39</v>
      </c>
      <c r="P24" t="n">
        <v>216.53</v>
      </c>
      <c r="Q24" t="n">
        <v>467.09</v>
      </c>
      <c r="R24" t="n">
        <v>72.48</v>
      </c>
      <c r="S24" t="n">
        <v>39.61</v>
      </c>
      <c r="T24" t="n">
        <v>11405.89</v>
      </c>
      <c r="U24" t="n">
        <v>0.55</v>
      </c>
      <c r="V24" t="n">
        <v>0.73</v>
      </c>
      <c r="W24" t="n">
        <v>2.65</v>
      </c>
      <c r="X24" t="n">
        <v>0.6899999999999999</v>
      </c>
      <c r="Y24" t="n">
        <v>1</v>
      </c>
      <c r="Z24" t="n">
        <v>10</v>
      </c>
      <c r="AA24" t="n">
        <v>140.3749101165398</v>
      </c>
      <c r="AB24" t="n">
        <v>192.0671449253257</v>
      </c>
      <c r="AC24" t="n">
        <v>173.7365261816378</v>
      </c>
      <c r="AD24" t="n">
        <v>140374.9101165398</v>
      </c>
      <c r="AE24" t="n">
        <v>192067.1449253257</v>
      </c>
      <c r="AF24" t="n">
        <v>2.690779911565986e-06</v>
      </c>
      <c r="AG24" t="n">
        <v>0.2033333333333333</v>
      </c>
      <c r="AH24" t="n">
        <v>173736.5261816378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5.1432</v>
      </c>
      <c r="E25" t="n">
        <v>19.44</v>
      </c>
      <c r="F25" t="n">
        <v>15.99</v>
      </c>
      <c r="G25" t="n">
        <v>39.98</v>
      </c>
      <c r="H25" t="n">
        <v>0.59</v>
      </c>
      <c r="I25" t="n">
        <v>24</v>
      </c>
      <c r="J25" t="n">
        <v>203.77</v>
      </c>
      <c r="K25" t="n">
        <v>54.38</v>
      </c>
      <c r="L25" t="n">
        <v>6.75</v>
      </c>
      <c r="M25" t="n">
        <v>22</v>
      </c>
      <c r="N25" t="n">
        <v>42.64</v>
      </c>
      <c r="O25" t="n">
        <v>25365.14</v>
      </c>
      <c r="P25" t="n">
        <v>215.77</v>
      </c>
      <c r="Q25" t="n">
        <v>467.12</v>
      </c>
      <c r="R25" t="n">
        <v>71.19</v>
      </c>
      <c r="S25" t="n">
        <v>39.61</v>
      </c>
      <c r="T25" t="n">
        <v>10764.19</v>
      </c>
      <c r="U25" t="n">
        <v>0.5600000000000001</v>
      </c>
      <c r="V25" t="n">
        <v>0.73</v>
      </c>
      <c r="W25" t="n">
        <v>2.65</v>
      </c>
      <c r="X25" t="n">
        <v>0.66</v>
      </c>
      <c r="Y25" t="n">
        <v>1</v>
      </c>
      <c r="Z25" t="n">
        <v>10</v>
      </c>
      <c r="AA25" t="n">
        <v>139.3966413572721</v>
      </c>
      <c r="AB25" t="n">
        <v>190.7286344507246</v>
      </c>
      <c r="AC25" t="n">
        <v>172.525761268121</v>
      </c>
      <c r="AD25" t="n">
        <v>139396.6413572721</v>
      </c>
      <c r="AE25" t="n">
        <v>190728.6344507246</v>
      </c>
      <c r="AF25" t="n">
        <v>2.701126035164668e-06</v>
      </c>
      <c r="AG25" t="n">
        <v>0.2025</v>
      </c>
      <c r="AH25" t="n">
        <v>172525.761268121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5.1626</v>
      </c>
      <c r="E26" t="n">
        <v>19.37</v>
      </c>
      <c r="F26" t="n">
        <v>15.96</v>
      </c>
      <c r="G26" t="n">
        <v>41.63</v>
      </c>
      <c r="H26" t="n">
        <v>0.61</v>
      </c>
      <c r="I26" t="n">
        <v>23</v>
      </c>
      <c r="J26" t="n">
        <v>204.16</v>
      </c>
      <c r="K26" t="n">
        <v>54.38</v>
      </c>
      <c r="L26" t="n">
        <v>7</v>
      </c>
      <c r="M26" t="n">
        <v>21</v>
      </c>
      <c r="N26" t="n">
        <v>42.78</v>
      </c>
      <c r="O26" t="n">
        <v>25413.94</v>
      </c>
      <c r="P26" t="n">
        <v>214.83</v>
      </c>
      <c r="Q26" t="n">
        <v>467.08</v>
      </c>
      <c r="R26" t="n">
        <v>70.26000000000001</v>
      </c>
      <c r="S26" t="n">
        <v>39.61</v>
      </c>
      <c r="T26" t="n">
        <v>10305.95</v>
      </c>
      <c r="U26" t="n">
        <v>0.5600000000000001</v>
      </c>
      <c r="V26" t="n">
        <v>0.73</v>
      </c>
      <c r="W26" t="n">
        <v>2.65</v>
      </c>
      <c r="X26" t="n">
        <v>0.63</v>
      </c>
      <c r="Y26" t="n">
        <v>1</v>
      </c>
      <c r="Z26" t="n">
        <v>10</v>
      </c>
      <c r="AA26" t="n">
        <v>138.371952217744</v>
      </c>
      <c r="AB26" t="n">
        <v>189.3266095639286</v>
      </c>
      <c r="AC26" t="n">
        <v>171.2575436687661</v>
      </c>
      <c r="AD26" t="n">
        <v>138371.952217744</v>
      </c>
      <c r="AE26" t="n">
        <v>189326.6095639286</v>
      </c>
      <c r="AF26" t="n">
        <v>2.711314603581645e-06</v>
      </c>
      <c r="AG26" t="n">
        <v>0.2017708333333333</v>
      </c>
      <c r="AH26" t="n">
        <v>171257.5436687661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5.1579</v>
      </c>
      <c r="E27" t="n">
        <v>19.39</v>
      </c>
      <c r="F27" t="n">
        <v>15.98</v>
      </c>
      <c r="G27" t="n">
        <v>41.68</v>
      </c>
      <c r="H27" t="n">
        <v>0.63</v>
      </c>
      <c r="I27" t="n">
        <v>23</v>
      </c>
      <c r="J27" t="n">
        <v>204.56</v>
      </c>
      <c r="K27" t="n">
        <v>54.38</v>
      </c>
      <c r="L27" t="n">
        <v>7.25</v>
      </c>
      <c r="M27" t="n">
        <v>21</v>
      </c>
      <c r="N27" t="n">
        <v>42.93</v>
      </c>
      <c r="O27" t="n">
        <v>25462.78</v>
      </c>
      <c r="P27" t="n">
        <v>214.62</v>
      </c>
      <c r="Q27" t="n">
        <v>467.07</v>
      </c>
      <c r="R27" t="n">
        <v>70.55</v>
      </c>
      <c r="S27" t="n">
        <v>39.61</v>
      </c>
      <c r="T27" t="n">
        <v>10449.95</v>
      </c>
      <c r="U27" t="n">
        <v>0.5600000000000001</v>
      </c>
      <c r="V27" t="n">
        <v>0.73</v>
      </c>
      <c r="W27" t="n">
        <v>2.66</v>
      </c>
      <c r="X27" t="n">
        <v>0.64</v>
      </c>
      <c r="Y27" t="n">
        <v>1</v>
      </c>
      <c r="Z27" t="n">
        <v>10</v>
      </c>
      <c r="AA27" t="n">
        <v>138.4426663047829</v>
      </c>
      <c r="AB27" t="n">
        <v>189.4233636975005</v>
      </c>
      <c r="AC27" t="n">
        <v>171.3450637236252</v>
      </c>
      <c r="AD27" t="n">
        <v>138442.6663047829</v>
      </c>
      <c r="AE27" t="n">
        <v>189423.3636975005</v>
      </c>
      <c r="AF27" t="n">
        <v>2.708846239068253e-06</v>
      </c>
      <c r="AG27" t="n">
        <v>0.2019791666666667</v>
      </c>
      <c r="AH27" t="n">
        <v>171345.0637236252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5.1775</v>
      </c>
      <c r="E28" t="n">
        <v>19.31</v>
      </c>
      <c r="F28" t="n">
        <v>15.94</v>
      </c>
      <c r="G28" t="n">
        <v>43.48</v>
      </c>
      <c r="H28" t="n">
        <v>0.65</v>
      </c>
      <c r="I28" t="n">
        <v>22</v>
      </c>
      <c r="J28" t="n">
        <v>204.95</v>
      </c>
      <c r="K28" t="n">
        <v>54.38</v>
      </c>
      <c r="L28" t="n">
        <v>7.5</v>
      </c>
      <c r="M28" t="n">
        <v>20</v>
      </c>
      <c r="N28" t="n">
        <v>43.08</v>
      </c>
      <c r="O28" t="n">
        <v>25511.67</v>
      </c>
      <c r="P28" t="n">
        <v>213.82</v>
      </c>
      <c r="Q28" t="n">
        <v>467.12</v>
      </c>
      <c r="R28" t="n">
        <v>69.67</v>
      </c>
      <c r="S28" t="n">
        <v>39.61</v>
      </c>
      <c r="T28" t="n">
        <v>10016.63</v>
      </c>
      <c r="U28" t="n">
        <v>0.57</v>
      </c>
      <c r="V28" t="n">
        <v>0.73</v>
      </c>
      <c r="W28" t="n">
        <v>2.65</v>
      </c>
      <c r="X28" t="n">
        <v>0.61</v>
      </c>
      <c r="Y28" t="n">
        <v>1</v>
      </c>
      <c r="Z28" t="n">
        <v>10</v>
      </c>
      <c r="AA28" t="n">
        <v>137.4621434927512</v>
      </c>
      <c r="AB28" t="n">
        <v>188.081769128466</v>
      </c>
      <c r="AC28" t="n">
        <v>170.1315090573191</v>
      </c>
      <c r="AD28" t="n">
        <v>137462.1434927512</v>
      </c>
      <c r="AE28" t="n">
        <v>188081.769128466</v>
      </c>
      <c r="AF28" t="n">
        <v>2.719139844273034e-06</v>
      </c>
      <c r="AG28" t="n">
        <v>0.2011458333333333</v>
      </c>
      <c r="AH28" t="n">
        <v>170131.5090573191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5.1974</v>
      </c>
      <c r="E29" t="n">
        <v>19.24</v>
      </c>
      <c r="F29" t="n">
        <v>15.91</v>
      </c>
      <c r="G29" t="n">
        <v>45.45</v>
      </c>
      <c r="H29" t="n">
        <v>0.67</v>
      </c>
      <c r="I29" t="n">
        <v>21</v>
      </c>
      <c r="J29" t="n">
        <v>205.35</v>
      </c>
      <c r="K29" t="n">
        <v>54.38</v>
      </c>
      <c r="L29" t="n">
        <v>7.75</v>
      </c>
      <c r="M29" t="n">
        <v>19</v>
      </c>
      <c r="N29" t="n">
        <v>43.22</v>
      </c>
      <c r="O29" t="n">
        <v>25560.62</v>
      </c>
      <c r="P29" t="n">
        <v>213.01</v>
      </c>
      <c r="Q29" t="n">
        <v>467.07</v>
      </c>
      <c r="R29" t="n">
        <v>68.48</v>
      </c>
      <c r="S29" t="n">
        <v>39.61</v>
      </c>
      <c r="T29" t="n">
        <v>9425.530000000001</v>
      </c>
      <c r="U29" t="n">
        <v>0.58</v>
      </c>
      <c r="V29" t="n">
        <v>0.73</v>
      </c>
      <c r="W29" t="n">
        <v>2.65</v>
      </c>
      <c r="X29" t="n">
        <v>0.57</v>
      </c>
      <c r="Y29" t="n">
        <v>1</v>
      </c>
      <c r="Z29" t="n">
        <v>10</v>
      </c>
      <c r="AA29" t="n">
        <v>136.4989936015689</v>
      </c>
      <c r="AB29" t="n">
        <v>186.7639449561767</v>
      </c>
      <c r="AC29" t="n">
        <v>168.9394561744547</v>
      </c>
      <c r="AD29" t="n">
        <v>136498.9936015689</v>
      </c>
      <c r="AE29" t="n">
        <v>186763.9449561767</v>
      </c>
      <c r="AF29" t="n">
        <v>2.72959100465952e-06</v>
      </c>
      <c r="AG29" t="n">
        <v>0.2004166666666667</v>
      </c>
      <c r="AH29" t="n">
        <v>168939.4561744547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5.2149</v>
      </c>
      <c r="E30" t="n">
        <v>19.18</v>
      </c>
      <c r="F30" t="n">
        <v>15.88</v>
      </c>
      <c r="G30" t="n">
        <v>47.64</v>
      </c>
      <c r="H30" t="n">
        <v>0.6899999999999999</v>
      </c>
      <c r="I30" t="n">
        <v>20</v>
      </c>
      <c r="J30" t="n">
        <v>205.75</v>
      </c>
      <c r="K30" t="n">
        <v>54.38</v>
      </c>
      <c r="L30" t="n">
        <v>8</v>
      </c>
      <c r="M30" t="n">
        <v>18</v>
      </c>
      <c r="N30" t="n">
        <v>43.37</v>
      </c>
      <c r="O30" t="n">
        <v>25609.61</v>
      </c>
      <c r="P30" t="n">
        <v>211.91</v>
      </c>
      <c r="Q30" t="n">
        <v>467.07</v>
      </c>
      <c r="R30" t="n">
        <v>67.75</v>
      </c>
      <c r="S30" t="n">
        <v>39.61</v>
      </c>
      <c r="T30" t="n">
        <v>9068.18</v>
      </c>
      <c r="U30" t="n">
        <v>0.58</v>
      </c>
      <c r="V30" t="n">
        <v>0.73</v>
      </c>
      <c r="W30" t="n">
        <v>2.64</v>
      </c>
      <c r="X30" t="n">
        <v>0.55</v>
      </c>
      <c r="Y30" t="n">
        <v>1</v>
      </c>
      <c r="Z30" t="n">
        <v>10</v>
      </c>
      <c r="AA30" t="n">
        <v>135.4703385169587</v>
      </c>
      <c r="AB30" t="n">
        <v>185.3564936883542</v>
      </c>
      <c r="AC30" t="n">
        <v>167.6663300802626</v>
      </c>
      <c r="AD30" t="n">
        <v>135470.3385169587</v>
      </c>
      <c r="AE30" t="n">
        <v>185356.4936883542</v>
      </c>
      <c r="AF30" t="n">
        <v>2.73878172359236e-06</v>
      </c>
      <c r="AG30" t="n">
        <v>0.1997916666666667</v>
      </c>
      <c r="AH30" t="n">
        <v>167666.3300802626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5.2174</v>
      </c>
      <c r="E31" t="n">
        <v>19.17</v>
      </c>
      <c r="F31" t="n">
        <v>15.87</v>
      </c>
      <c r="G31" t="n">
        <v>47.62</v>
      </c>
      <c r="H31" t="n">
        <v>0.71</v>
      </c>
      <c r="I31" t="n">
        <v>20</v>
      </c>
      <c r="J31" t="n">
        <v>206.15</v>
      </c>
      <c r="K31" t="n">
        <v>54.38</v>
      </c>
      <c r="L31" t="n">
        <v>8.25</v>
      </c>
      <c r="M31" t="n">
        <v>18</v>
      </c>
      <c r="N31" t="n">
        <v>43.52</v>
      </c>
      <c r="O31" t="n">
        <v>25658.66</v>
      </c>
      <c r="P31" t="n">
        <v>211.98</v>
      </c>
      <c r="Q31" t="n">
        <v>467.09</v>
      </c>
      <c r="R31" t="n">
        <v>67.45</v>
      </c>
      <c r="S31" t="n">
        <v>39.61</v>
      </c>
      <c r="T31" t="n">
        <v>8913.68</v>
      </c>
      <c r="U31" t="n">
        <v>0.59</v>
      </c>
      <c r="V31" t="n">
        <v>0.73</v>
      </c>
      <c r="W31" t="n">
        <v>2.64</v>
      </c>
      <c r="X31" t="n">
        <v>0.54</v>
      </c>
      <c r="Y31" t="n">
        <v>1</v>
      </c>
      <c r="Z31" t="n">
        <v>10</v>
      </c>
      <c r="AA31" t="n">
        <v>135.4166296677333</v>
      </c>
      <c r="AB31" t="n">
        <v>185.2830068713769</v>
      </c>
      <c r="AC31" t="n">
        <v>167.5998567419582</v>
      </c>
      <c r="AD31" t="n">
        <v>135416.6296677333</v>
      </c>
      <c r="AE31" t="n">
        <v>185283.0068713769</v>
      </c>
      <c r="AF31" t="n">
        <v>2.740094683439908e-06</v>
      </c>
      <c r="AG31" t="n">
        <v>0.1996875</v>
      </c>
      <c r="AH31" t="n">
        <v>167599.8567419582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5.2307</v>
      </c>
      <c r="E32" t="n">
        <v>19.12</v>
      </c>
      <c r="F32" t="n">
        <v>15.86</v>
      </c>
      <c r="G32" t="n">
        <v>50.09</v>
      </c>
      <c r="H32" t="n">
        <v>0.73</v>
      </c>
      <c r="I32" t="n">
        <v>19</v>
      </c>
      <c r="J32" t="n">
        <v>206.54</v>
      </c>
      <c r="K32" t="n">
        <v>54.38</v>
      </c>
      <c r="L32" t="n">
        <v>8.5</v>
      </c>
      <c r="M32" t="n">
        <v>17</v>
      </c>
      <c r="N32" t="n">
        <v>43.67</v>
      </c>
      <c r="O32" t="n">
        <v>25707.76</v>
      </c>
      <c r="P32" t="n">
        <v>211.57</v>
      </c>
      <c r="Q32" t="n">
        <v>467.1</v>
      </c>
      <c r="R32" t="n">
        <v>67.12</v>
      </c>
      <c r="S32" t="n">
        <v>39.61</v>
      </c>
      <c r="T32" t="n">
        <v>8755.25</v>
      </c>
      <c r="U32" t="n">
        <v>0.59</v>
      </c>
      <c r="V32" t="n">
        <v>0.74</v>
      </c>
      <c r="W32" t="n">
        <v>2.64</v>
      </c>
      <c r="X32" t="n">
        <v>0.53</v>
      </c>
      <c r="Y32" t="n">
        <v>1</v>
      </c>
      <c r="Z32" t="n">
        <v>10</v>
      </c>
      <c r="AA32" t="n">
        <v>134.8648917077203</v>
      </c>
      <c r="AB32" t="n">
        <v>184.5280946535266</v>
      </c>
      <c r="AC32" t="n">
        <v>166.9169922866533</v>
      </c>
      <c r="AD32" t="n">
        <v>134864.8917077203</v>
      </c>
      <c r="AE32" t="n">
        <v>184528.0946535266</v>
      </c>
      <c r="AF32" t="n">
        <v>2.747079629828867e-06</v>
      </c>
      <c r="AG32" t="n">
        <v>0.1991666666666667</v>
      </c>
      <c r="AH32" t="n">
        <v>166916.9922866533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5.2312</v>
      </c>
      <c r="E33" t="n">
        <v>19.12</v>
      </c>
      <c r="F33" t="n">
        <v>15.86</v>
      </c>
      <c r="G33" t="n">
        <v>50.09</v>
      </c>
      <c r="H33" t="n">
        <v>0.75</v>
      </c>
      <c r="I33" t="n">
        <v>19</v>
      </c>
      <c r="J33" t="n">
        <v>206.94</v>
      </c>
      <c r="K33" t="n">
        <v>54.38</v>
      </c>
      <c r="L33" t="n">
        <v>8.75</v>
      </c>
      <c r="M33" t="n">
        <v>17</v>
      </c>
      <c r="N33" t="n">
        <v>43.81</v>
      </c>
      <c r="O33" t="n">
        <v>25756.9</v>
      </c>
      <c r="P33" t="n">
        <v>211.15</v>
      </c>
      <c r="Q33" t="n">
        <v>467.07</v>
      </c>
      <c r="R33" t="n">
        <v>67.09</v>
      </c>
      <c r="S33" t="n">
        <v>39.61</v>
      </c>
      <c r="T33" t="n">
        <v>8741.42</v>
      </c>
      <c r="U33" t="n">
        <v>0.59</v>
      </c>
      <c r="V33" t="n">
        <v>0.74</v>
      </c>
      <c r="W33" t="n">
        <v>2.64</v>
      </c>
      <c r="X33" t="n">
        <v>0.53</v>
      </c>
      <c r="Y33" t="n">
        <v>1</v>
      </c>
      <c r="Z33" t="n">
        <v>10</v>
      </c>
      <c r="AA33" t="n">
        <v>134.6580269232713</v>
      </c>
      <c r="AB33" t="n">
        <v>184.2450531292135</v>
      </c>
      <c r="AC33" t="n">
        <v>166.6609638481692</v>
      </c>
      <c r="AD33" t="n">
        <v>134658.0269232713</v>
      </c>
      <c r="AE33" t="n">
        <v>184245.0531292135</v>
      </c>
      <c r="AF33" t="n">
        <v>2.747342221798377e-06</v>
      </c>
      <c r="AG33" t="n">
        <v>0.1991666666666667</v>
      </c>
      <c r="AH33" t="n">
        <v>166660.9638481693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5.2499</v>
      </c>
      <c r="E34" t="n">
        <v>19.05</v>
      </c>
      <c r="F34" t="n">
        <v>15.83</v>
      </c>
      <c r="G34" t="n">
        <v>52.77</v>
      </c>
      <c r="H34" t="n">
        <v>0.77</v>
      </c>
      <c r="I34" t="n">
        <v>18</v>
      </c>
      <c r="J34" t="n">
        <v>207.34</v>
      </c>
      <c r="K34" t="n">
        <v>54.38</v>
      </c>
      <c r="L34" t="n">
        <v>9</v>
      </c>
      <c r="M34" t="n">
        <v>16</v>
      </c>
      <c r="N34" t="n">
        <v>43.96</v>
      </c>
      <c r="O34" t="n">
        <v>25806.1</v>
      </c>
      <c r="P34" t="n">
        <v>210.56</v>
      </c>
      <c r="Q34" t="n">
        <v>467.08</v>
      </c>
      <c r="R34" t="n">
        <v>66.26000000000001</v>
      </c>
      <c r="S34" t="n">
        <v>39.61</v>
      </c>
      <c r="T34" t="n">
        <v>8329.07</v>
      </c>
      <c r="U34" t="n">
        <v>0.6</v>
      </c>
      <c r="V34" t="n">
        <v>0.74</v>
      </c>
      <c r="W34" t="n">
        <v>2.64</v>
      </c>
      <c r="X34" t="n">
        <v>0.5</v>
      </c>
      <c r="Y34" t="n">
        <v>1</v>
      </c>
      <c r="Z34" t="n">
        <v>10</v>
      </c>
      <c r="AA34" t="n">
        <v>133.8467189618196</v>
      </c>
      <c r="AB34" t="n">
        <v>183.1349857839745</v>
      </c>
      <c r="AC34" t="n">
        <v>165.6568397723703</v>
      </c>
      <c r="AD34" t="n">
        <v>133846.7189618196</v>
      </c>
      <c r="AE34" t="n">
        <v>183134.9857839745</v>
      </c>
      <c r="AF34" t="n">
        <v>2.75716316145804e-06</v>
      </c>
      <c r="AG34" t="n">
        <v>0.1984375</v>
      </c>
      <c r="AH34" t="n">
        <v>165656.8397723703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5.2568</v>
      </c>
      <c r="E35" t="n">
        <v>19.02</v>
      </c>
      <c r="F35" t="n">
        <v>15.81</v>
      </c>
      <c r="G35" t="n">
        <v>52.69</v>
      </c>
      <c r="H35" t="n">
        <v>0.79</v>
      </c>
      <c r="I35" t="n">
        <v>18</v>
      </c>
      <c r="J35" t="n">
        <v>207.74</v>
      </c>
      <c r="K35" t="n">
        <v>54.38</v>
      </c>
      <c r="L35" t="n">
        <v>9.25</v>
      </c>
      <c r="M35" t="n">
        <v>16</v>
      </c>
      <c r="N35" t="n">
        <v>44.11</v>
      </c>
      <c r="O35" t="n">
        <v>25855.35</v>
      </c>
      <c r="P35" t="n">
        <v>209.31</v>
      </c>
      <c r="Q35" t="n">
        <v>467.07</v>
      </c>
      <c r="R35" t="n">
        <v>65.37</v>
      </c>
      <c r="S35" t="n">
        <v>39.61</v>
      </c>
      <c r="T35" t="n">
        <v>7885.76</v>
      </c>
      <c r="U35" t="n">
        <v>0.61</v>
      </c>
      <c r="V35" t="n">
        <v>0.74</v>
      </c>
      <c r="W35" t="n">
        <v>2.64</v>
      </c>
      <c r="X35" t="n">
        <v>0.47</v>
      </c>
      <c r="Y35" t="n">
        <v>1</v>
      </c>
      <c r="Z35" t="n">
        <v>10</v>
      </c>
      <c r="AA35" t="n">
        <v>133.0542208092185</v>
      </c>
      <c r="AB35" t="n">
        <v>182.0506548490353</v>
      </c>
      <c r="AC35" t="n">
        <v>164.6759958599933</v>
      </c>
      <c r="AD35" t="n">
        <v>133054.2208092185</v>
      </c>
      <c r="AE35" t="n">
        <v>182050.6548490353</v>
      </c>
      <c r="AF35" t="n">
        <v>2.760786930637274e-06</v>
      </c>
      <c r="AG35" t="n">
        <v>0.198125</v>
      </c>
      <c r="AH35" t="n">
        <v>164675.9958599933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5.272</v>
      </c>
      <c r="E36" t="n">
        <v>18.97</v>
      </c>
      <c r="F36" t="n">
        <v>15.79</v>
      </c>
      <c r="G36" t="n">
        <v>55.73</v>
      </c>
      <c r="H36" t="n">
        <v>0.8100000000000001</v>
      </c>
      <c r="I36" t="n">
        <v>17</v>
      </c>
      <c r="J36" t="n">
        <v>208.14</v>
      </c>
      <c r="K36" t="n">
        <v>54.38</v>
      </c>
      <c r="L36" t="n">
        <v>9.5</v>
      </c>
      <c r="M36" t="n">
        <v>15</v>
      </c>
      <c r="N36" t="n">
        <v>44.26</v>
      </c>
      <c r="O36" t="n">
        <v>25904.65</v>
      </c>
      <c r="P36" t="n">
        <v>208.79</v>
      </c>
      <c r="Q36" t="n">
        <v>467.07</v>
      </c>
      <c r="R36" t="n">
        <v>64.89</v>
      </c>
      <c r="S36" t="n">
        <v>39.61</v>
      </c>
      <c r="T36" t="n">
        <v>7649.25</v>
      </c>
      <c r="U36" t="n">
        <v>0.61</v>
      </c>
      <c r="V36" t="n">
        <v>0.74</v>
      </c>
      <c r="W36" t="n">
        <v>2.63</v>
      </c>
      <c r="X36" t="n">
        <v>0.46</v>
      </c>
      <c r="Y36" t="n">
        <v>1</v>
      </c>
      <c r="Z36" t="n">
        <v>10</v>
      </c>
      <c r="AA36" t="n">
        <v>132.3933499671497</v>
      </c>
      <c r="AB36" t="n">
        <v>181.1464222073534</v>
      </c>
      <c r="AC36" t="n">
        <v>163.8580619125347</v>
      </c>
      <c r="AD36" t="n">
        <v>132393.3499671497</v>
      </c>
      <c r="AE36" t="n">
        <v>181146.4222073534</v>
      </c>
      <c r="AF36" t="n">
        <v>2.768769726510369e-06</v>
      </c>
      <c r="AG36" t="n">
        <v>0.1976041666666667</v>
      </c>
      <c r="AH36" t="n">
        <v>163858.0619125347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5.2716</v>
      </c>
      <c r="E37" t="n">
        <v>18.97</v>
      </c>
      <c r="F37" t="n">
        <v>15.79</v>
      </c>
      <c r="G37" t="n">
        <v>55.74</v>
      </c>
      <c r="H37" t="n">
        <v>0.83</v>
      </c>
      <c r="I37" t="n">
        <v>17</v>
      </c>
      <c r="J37" t="n">
        <v>208.54</v>
      </c>
      <c r="K37" t="n">
        <v>54.38</v>
      </c>
      <c r="L37" t="n">
        <v>9.75</v>
      </c>
      <c r="M37" t="n">
        <v>15</v>
      </c>
      <c r="N37" t="n">
        <v>44.41</v>
      </c>
      <c r="O37" t="n">
        <v>25954</v>
      </c>
      <c r="P37" t="n">
        <v>208.84</v>
      </c>
      <c r="Q37" t="n">
        <v>467.12</v>
      </c>
      <c r="R37" t="n">
        <v>64.7</v>
      </c>
      <c r="S37" t="n">
        <v>39.61</v>
      </c>
      <c r="T37" t="n">
        <v>7554.31</v>
      </c>
      <c r="U37" t="n">
        <v>0.61</v>
      </c>
      <c r="V37" t="n">
        <v>0.74</v>
      </c>
      <c r="W37" t="n">
        <v>2.64</v>
      </c>
      <c r="X37" t="n">
        <v>0.46</v>
      </c>
      <c r="Y37" t="n">
        <v>1</v>
      </c>
      <c r="Z37" t="n">
        <v>10</v>
      </c>
      <c r="AA37" t="n">
        <v>132.4261674603441</v>
      </c>
      <c r="AB37" t="n">
        <v>181.1913245493476</v>
      </c>
      <c r="AC37" t="n">
        <v>163.8986788380298</v>
      </c>
      <c r="AD37" t="n">
        <v>132426.1674603441</v>
      </c>
      <c r="AE37" t="n">
        <v>181191.3245493476</v>
      </c>
      <c r="AF37" t="n">
        <v>2.768559652934761e-06</v>
      </c>
      <c r="AG37" t="n">
        <v>0.1976041666666667</v>
      </c>
      <c r="AH37" t="n">
        <v>163898.6788380298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5.2869</v>
      </c>
      <c r="E38" t="n">
        <v>18.91</v>
      </c>
      <c r="F38" t="n">
        <v>15.78</v>
      </c>
      <c r="G38" t="n">
        <v>59.16</v>
      </c>
      <c r="H38" t="n">
        <v>0.85</v>
      </c>
      <c r="I38" t="n">
        <v>16</v>
      </c>
      <c r="J38" t="n">
        <v>208.94</v>
      </c>
      <c r="K38" t="n">
        <v>54.38</v>
      </c>
      <c r="L38" t="n">
        <v>10</v>
      </c>
      <c r="M38" t="n">
        <v>14</v>
      </c>
      <c r="N38" t="n">
        <v>44.56</v>
      </c>
      <c r="O38" t="n">
        <v>26003.41</v>
      </c>
      <c r="P38" t="n">
        <v>208.14</v>
      </c>
      <c r="Q38" t="n">
        <v>467.07</v>
      </c>
      <c r="R38" t="n">
        <v>64.38</v>
      </c>
      <c r="S38" t="n">
        <v>39.61</v>
      </c>
      <c r="T38" t="n">
        <v>7400.72</v>
      </c>
      <c r="U38" t="n">
        <v>0.62</v>
      </c>
      <c r="V38" t="n">
        <v>0.74</v>
      </c>
      <c r="W38" t="n">
        <v>2.64</v>
      </c>
      <c r="X38" t="n">
        <v>0.44</v>
      </c>
      <c r="Y38" t="n">
        <v>1</v>
      </c>
      <c r="Z38" t="n">
        <v>10</v>
      </c>
      <c r="AA38" t="n">
        <v>131.7055501676125</v>
      </c>
      <c r="AB38" t="n">
        <v>180.2053441780415</v>
      </c>
      <c r="AC38" t="n">
        <v>163.0067990495287</v>
      </c>
      <c r="AD38" t="n">
        <v>131705.5501676125</v>
      </c>
      <c r="AE38" t="n">
        <v>180205.3441780415</v>
      </c>
      <c r="AF38" t="n">
        <v>2.776594967201758e-06</v>
      </c>
      <c r="AG38" t="n">
        <v>0.1969791666666667</v>
      </c>
      <c r="AH38" t="n">
        <v>163006.7990495287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5.2895</v>
      </c>
      <c r="E39" t="n">
        <v>18.91</v>
      </c>
      <c r="F39" t="n">
        <v>15.77</v>
      </c>
      <c r="G39" t="n">
        <v>59.12</v>
      </c>
      <c r="H39" t="n">
        <v>0.87</v>
      </c>
      <c r="I39" t="n">
        <v>16</v>
      </c>
      <c r="J39" t="n">
        <v>209.34</v>
      </c>
      <c r="K39" t="n">
        <v>54.38</v>
      </c>
      <c r="L39" t="n">
        <v>10.25</v>
      </c>
      <c r="M39" t="n">
        <v>14</v>
      </c>
      <c r="N39" t="n">
        <v>44.71</v>
      </c>
      <c r="O39" t="n">
        <v>26052.86</v>
      </c>
      <c r="P39" t="n">
        <v>207.91</v>
      </c>
      <c r="Q39" t="n">
        <v>467.07</v>
      </c>
      <c r="R39" t="n">
        <v>64.04000000000001</v>
      </c>
      <c r="S39" t="n">
        <v>39.61</v>
      </c>
      <c r="T39" t="n">
        <v>7230.68</v>
      </c>
      <c r="U39" t="n">
        <v>0.62</v>
      </c>
      <c r="V39" t="n">
        <v>0.74</v>
      </c>
      <c r="W39" t="n">
        <v>2.64</v>
      </c>
      <c r="X39" t="n">
        <v>0.43</v>
      </c>
      <c r="Y39" t="n">
        <v>1</v>
      </c>
      <c r="Z39" t="n">
        <v>10</v>
      </c>
      <c r="AA39" t="n">
        <v>131.5150311597793</v>
      </c>
      <c r="AB39" t="n">
        <v>179.9446676664189</v>
      </c>
      <c r="AC39" t="n">
        <v>162.7710011383134</v>
      </c>
      <c r="AD39" t="n">
        <v>131515.0311597793</v>
      </c>
      <c r="AE39" t="n">
        <v>179944.6676664189</v>
      </c>
      <c r="AF39" t="n">
        <v>2.777960445443209e-06</v>
      </c>
      <c r="AG39" t="n">
        <v>0.1969791666666667</v>
      </c>
      <c r="AH39" t="n">
        <v>162771.0011383134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5.2851</v>
      </c>
      <c r="E40" t="n">
        <v>18.92</v>
      </c>
      <c r="F40" t="n">
        <v>15.78</v>
      </c>
      <c r="G40" t="n">
        <v>59.18</v>
      </c>
      <c r="H40" t="n">
        <v>0.89</v>
      </c>
      <c r="I40" t="n">
        <v>16</v>
      </c>
      <c r="J40" t="n">
        <v>209.74</v>
      </c>
      <c r="K40" t="n">
        <v>54.38</v>
      </c>
      <c r="L40" t="n">
        <v>10.5</v>
      </c>
      <c r="M40" t="n">
        <v>14</v>
      </c>
      <c r="N40" t="n">
        <v>44.87</v>
      </c>
      <c r="O40" t="n">
        <v>26102.37</v>
      </c>
      <c r="P40" t="n">
        <v>207.62</v>
      </c>
      <c r="Q40" t="n">
        <v>467.09</v>
      </c>
      <c r="R40" t="n">
        <v>64.48999999999999</v>
      </c>
      <c r="S40" t="n">
        <v>39.61</v>
      </c>
      <c r="T40" t="n">
        <v>7453.57</v>
      </c>
      <c r="U40" t="n">
        <v>0.61</v>
      </c>
      <c r="V40" t="n">
        <v>0.74</v>
      </c>
      <c r="W40" t="n">
        <v>2.64</v>
      </c>
      <c r="X40" t="n">
        <v>0.45</v>
      </c>
      <c r="Y40" t="n">
        <v>1</v>
      </c>
      <c r="Z40" t="n">
        <v>10</v>
      </c>
      <c r="AA40" t="n">
        <v>131.511990686317</v>
      </c>
      <c r="AB40" t="n">
        <v>179.9405075564914</v>
      </c>
      <c r="AC40" t="n">
        <v>162.7672380634387</v>
      </c>
      <c r="AD40" t="n">
        <v>131511.990686317</v>
      </c>
      <c r="AE40" t="n">
        <v>179940.5075564914</v>
      </c>
      <c r="AF40" t="n">
        <v>2.775649636111523e-06</v>
      </c>
      <c r="AG40" t="n">
        <v>0.1970833333333334</v>
      </c>
      <c r="AH40" t="n">
        <v>162767.2380634387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5.3114</v>
      </c>
      <c r="E41" t="n">
        <v>18.83</v>
      </c>
      <c r="F41" t="n">
        <v>15.73</v>
      </c>
      <c r="G41" t="n">
        <v>62.91</v>
      </c>
      <c r="H41" t="n">
        <v>0.91</v>
      </c>
      <c r="I41" t="n">
        <v>15</v>
      </c>
      <c r="J41" t="n">
        <v>210.14</v>
      </c>
      <c r="K41" t="n">
        <v>54.38</v>
      </c>
      <c r="L41" t="n">
        <v>10.75</v>
      </c>
      <c r="M41" t="n">
        <v>13</v>
      </c>
      <c r="N41" t="n">
        <v>45.02</v>
      </c>
      <c r="O41" t="n">
        <v>26151.93</v>
      </c>
      <c r="P41" t="n">
        <v>206.29</v>
      </c>
      <c r="Q41" t="n">
        <v>467.08</v>
      </c>
      <c r="R41" t="n">
        <v>62.79</v>
      </c>
      <c r="S41" t="n">
        <v>39.61</v>
      </c>
      <c r="T41" t="n">
        <v>6610.82</v>
      </c>
      <c r="U41" t="n">
        <v>0.63</v>
      </c>
      <c r="V41" t="n">
        <v>0.74</v>
      </c>
      <c r="W41" t="n">
        <v>2.63</v>
      </c>
      <c r="X41" t="n">
        <v>0.39</v>
      </c>
      <c r="Y41" t="n">
        <v>1</v>
      </c>
      <c r="Z41" t="n">
        <v>10</v>
      </c>
      <c r="AA41" t="n">
        <v>130.1552824768024</v>
      </c>
      <c r="AB41" t="n">
        <v>178.0841995304925</v>
      </c>
      <c r="AC41" t="n">
        <v>161.0880934700959</v>
      </c>
      <c r="AD41" t="n">
        <v>130155.2824768024</v>
      </c>
      <c r="AE41" t="n">
        <v>178084.1995304925</v>
      </c>
      <c r="AF41" t="n">
        <v>2.789461973707734e-06</v>
      </c>
      <c r="AG41" t="n">
        <v>0.1961458333333333</v>
      </c>
      <c r="AH41" t="n">
        <v>161088.0934700959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5.31</v>
      </c>
      <c r="E42" t="n">
        <v>18.83</v>
      </c>
      <c r="F42" t="n">
        <v>15.73</v>
      </c>
      <c r="G42" t="n">
        <v>62.93</v>
      </c>
      <c r="H42" t="n">
        <v>0.93</v>
      </c>
      <c r="I42" t="n">
        <v>15</v>
      </c>
      <c r="J42" t="n">
        <v>210.55</v>
      </c>
      <c r="K42" t="n">
        <v>54.38</v>
      </c>
      <c r="L42" t="n">
        <v>11</v>
      </c>
      <c r="M42" t="n">
        <v>13</v>
      </c>
      <c r="N42" t="n">
        <v>45.17</v>
      </c>
      <c r="O42" t="n">
        <v>26201.54</v>
      </c>
      <c r="P42" t="n">
        <v>206.16</v>
      </c>
      <c r="Q42" t="n">
        <v>467.12</v>
      </c>
      <c r="R42" t="n">
        <v>62.93</v>
      </c>
      <c r="S42" t="n">
        <v>39.61</v>
      </c>
      <c r="T42" t="n">
        <v>6681.25</v>
      </c>
      <c r="U42" t="n">
        <v>0.63</v>
      </c>
      <c r="V42" t="n">
        <v>0.74</v>
      </c>
      <c r="W42" t="n">
        <v>2.63</v>
      </c>
      <c r="X42" t="n">
        <v>0.4</v>
      </c>
      <c r="Y42" t="n">
        <v>1</v>
      </c>
      <c r="Z42" t="n">
        <v>10</v>
      </c>
      <c r="AA42" t="n">
        <v>130.1297999010494</v>
      </c>
      <c r="AB42" t="n">
        <v>178.0493331461354</v>
      </c>
      <c r="AC42" t="n">
        <v>161.0565546845266</v>
      </c>
      <c r="AD42" t="n">
        <v>130129.7999010494</v>
      </c>
      <c r="AE42" t="n">
        <v>178049.3331461354</v>
      </c>
      <c r="AF42" t="n">
        <v>2.788726716193107e-06</v>
      </c>
      <c r="AG42" t="n">
        <v>0.1961458333333333</v>
      </c>
      <c r="AH42" t="n">
        <v>161056.5546845266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5.3102</v>
      </c>
      <c r="E43" t="n">
        <v>18.83</v>
      </c>
      <c r="F43" t="n">
        <v>15.73</v>
      </c>
      <c r="G43" t="n">
        <v>62.93</v>
      </c>
      <c r="H43" t="n">
        <v>0.95</v>
      </c>
      <c r="I43" t="n">
        <v>15</v>
      </c>
      <c r="J43" t="n">
        <v>210.95</v>
      </c>
      <c r="K43" t="n">
        <v>54.38</v>
      </c>
      <c r="L43" t="n">
        <v>11.25</v>
      </c>
      <c r="M43" t="n">
        <v>13</v>
      </c>
      <c r="N43" t="n">
        <v>45.32</v>
      </c>
      <c r="O43" t="n">
        <v>26251.2</v>
      </c>
      <c r="P43" t="n">
        <v>205.94</v>
      </c>
      <c r="Q43" t="n">
        <v>467.07</v>
      </c>
      <c r="R43" t="n">
        <v>62.99</v>
      </c>
      <c r="S43" t="n">
        <v>39.61</v>
      </c>
      <c r="T43" t="n">
        <v>6712.18</v>
      </c>
      <c r="U43" t="n">
        <v>0.63</v>
      </c>
      <c r="V43" t="n">
        <v>0.74</v>
      </c>
      <c r="W43" t="n">
        <v>2.63</v>
      </c>
      <c r="X43" t="n">
        <v>0.4</v>
      </c>
      <c r="Y43" t="n">
        <v>1</v>
      </c>
      <c r="Z43" t="n">
        <v>10</v>
      </c>
      <c r="AA43" t="n">
        <v>130.0247784483209</v>
      </c>
      <c r="AB43" t="n">
        <v>177.9056381612928</v>
      </c>
      <c r="AC43" t="n">
        <v>160.9265737473601</v>
      </c>
      <c r="AD43" t="n">
        <v>130024.7784483209</v>
      </c>
      <c r="AE43" t="n">
        <v>177905.6381612928</v>
      </c>
      <c r="AF43" t="n">
        <v>2.788831752980911e-06</v>
      </c>
      <c r="AG43" t="n">
        <v>0.1961458333333333</v>
      </c>
      <c r="AH43" t="n">
        <v>160926.5737473601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5.3272</v>
      </c>
      <c r="E44" t="n">
        <v>18.77</v>
      </c>
      <c r="F44" t="n">
        <v>15.71</v>
      </c>
      <c r="G44" t="n">
        <v>67.33</v>
      </c>
      <c r="H44" t="n">
        <v>0.97</v>
      </c>
      <c r="I44" t="n">
        <v>14</v>
      </c>
      <c r="J44" t="n">
        <v>211.35</v>
      </c>
      <c r="K44" t="n">
        <v>54.38</v>
      </c>
      <c r="L44" t="n">
        <v>11.5</v>
      </c>
      <c r="M44" t="n">
        <v>12</v>
      </c>
      <c r="N44" t="n">
        <v>45.48</v>
      </c>
      <c r="O44" t="n">
        <v>26300.92</v>
      </c>
      <c r="P44" t="n">
        <v>205.47</v>
      </c>
      <c r="Q44" t="n">
        <v>467.1</v>
      </c>
      <c r="R44" t="n">
        <v>62.13</v>
      </c>
      <c r="S44" t="n">
        <v>39.61</v>
      </c>
      <c r="T44" t="n">
        <v>6284.04</v>
      </c>
      <c r="U44" t="n">
        <v>0.64</v>
      </c>
      <c r="V44" t="n">
        <v>0.74</v>
      </c>
      <c r="W44" t="n">
        <v>2.63</v>
      </c>
      <c r="X44" t="n">
        <v>0.38</v>
      </c>
      <c r="Y44" t="n">
        <v>1</v>
      </c>
      <c r="Z44" t="n">
        <v>10</v>
      </c>
      <c r="AA44" t="n">
        <v>129.3585720342789</v>
      </c>
      <c r="AB44" t="n">
        <v>176.9941051546484</v>
      </c>
      <c r="AC44" t="n">
        <v>160.102036171525</v>
      </c>
      <c r="AD44" t="n">
        <v>129358.5720342789</v>
      </c>
      <c r="AE44" t="n">
        <v>176994.1051546484</v>
      </c>
      <c r="AF44" t="n">
        <v>2.797759879944241e-06</v>
      </c>
      <c r="AG44" t="n">
        <v>0.1955208333333333</v>
      </c>
      <c r="AH44" t="n">
        <v>160102.036171525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5.3289</v>
      </c>
      <c r="E45" t="n">
        <v>18.77</v>
      </c>
      <c r="F45" t="n">
        <v>15.7</v>
      </c>
      <c r="G45" t="n">
        <v>67.3</v>
      </c>
      <c r="H45" t="n">
        <v>0.99</v>
      </c>
      <c r="I45" t="n">
        <v>14</v>
      </c>
      <c r="J45" t="n">
        <v>211.76</v>
      </c>
      <c r="K45" t="n">
        <v>54.38</v>
      </c>
      <c r="L45" t="n">
        <v>11.75</v>
      </c>
      <c r="M45" t="n">
        <v>12</v>
      </c>
      <c r="N45" t="n">
        <v>45.63</v>
      </c>
      <c r="O45" t="n">
        <v>26350.68</v>
      </c>
      <c r="P45" t="n">
        <v>204.64</v>
      </c>
      <c r="Q45" t="n">
        <v>467.07</v>
      </c>
      <c r="R45" t="n">
        <v>62.01</v>
      </c>
      <c r="S45" t="n">
        <v>39.61</v>
      </c>
      <c r="T45" t="n">
        <v>6224.8</v>
      </c>
      <c r="U45" t="n">
        <v>0.64</v>
      </c>
      <c r="V45" t="n">
        <v>0.74</v>
      </c>
      <c r="W45" t="n">
        <v>2.63</v>
      </c>
      <c r="X45" t="n">
        <v>0.37</v>
      </c>
      <c r="Y45" t="n">
        <v>1</v>
      </c>
      <c r="Z45" t="n">
        <v>10</v>
      </c>
      <c r="AA45" t="n">
        <v>128.9197534261266</v>
      </c>
      <c r="AB45" t="n">
        <v>176.393694175664</v>
      </c>
      <c r="AC45" t="n">
        <v>159.5589275736925</v>
      </c>
      <c r="AD45" t="n">
        <v>128919.7534261266</v>
      </c>
      <c r="AE45" t="n">
        <v>176393.694175664</v>
      </c>
      <c r="AF45" t="n">
        <v>2.798652692640574e-06</v>
      </c>
      <c r="AG45" t="n">
        <v>0.1955208333333333</v>
      </c>
      <c r="AH45" t="n">
        <v>159558.9275736925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5.3323</v>
      </c>
      <c r="E46" t="n">
        <v>18.75</v>
      </c>
      <c r="F46" t="n">
        <v>15.69</v>
      </c>
      <c r="G46" t="n">
        <v>67.25</v>
      </c>
      <c r="H46" t="n">
        <v>1</v>
      </c>
      <c r="I46" t="n">
        <v>14</v>
      </c>
      <c r="J46" t="n">
        <v>212.16</v>
      </c>
      <c r="K46" t="n">
        <v>54.38</v>
      </c>
      <c r="L46" t="n">
        <v>12</v>
      </c>
      <c r="M46" t="n">
        <v>12</v>
      </c>
      <c r="N46" t="n">
        <v>45.78</v>
      </c>
      <c r="O46" t="n">
        <v>26400.51</v>
      </c>
      <c r="P46" t="n">
        <v>203.69</v>
      </c>
      <c r="Q46" t="n">
        <v>467.07</v>
      </c>
      <c r="R46" t="n">
        <v>61.85</v>
      </c>
      <c r="S46" t="n">
        <v>39.61</v>
      </c>
      <c r="T46" t="n">
        <v>6148.19</v>
      </c>
      <c r="U46" t="n">
        <v>0.64</v>
      </c>
      <c r="V46" t="n">
        <v>0.74</v>
      </c>
      <c r="W46" t="n">
        <v>2.63</v>
      </c>
      <c r="X46" t="n">
        <v>0.36</v>
      </c>
      <c r="Y46" t="n">
        <v>1</v>
      </c>
      <c r="Z46" t="n">
        <v>10</v>
      </c>
      <c r="AA46" t="n">
        <v>128.3859080211277</v>
      </c>
      <c r="AB46" t="n">
        <v>175.6632633409479</v>
      </c>
      <c r="AC46" t="n">
        <v>158.8982080326753</v>
      </c>
      <c r="AD46" t="n">
        <v>128385.9080211277</v>
      </c>
      <c r="AE46" t="n">
        <v>175663.2633409479</v>
      </c>
      <c r="AF46" t="n">
        <v>2.800438318033239e-06</v>
      </c>
      <c r="AG46" t="n">
        <v>0.1953125</v>
      </c>
      <c r="AH46" t="n">
        <v>158898.2080326753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5.3462</v>
      </c>
      <c r="E47" t="n">
        <v>18.7</v>
      </c>
      <c r="F47" t="n">
        <v>15.68</v>
      </c>
      <c r="G47" t="n">
        <v>72.38</v>
      </c>
      <c r="H47" t="n">
        <v>1.02</v>
      </c>
      <c r="I47" t="n">
        <v>13</v>
      </c>
      <c r="J47" t="n">
        <v>212.56</v>
      </c>
      <c r="K47" t="n">
        <v>54.38</v>
      </c>
      <c r="L47" t="n">
        <v>12.25</v>
      </c>
      <c r="M47" t="n">
        <v>11</v>
      </c>
      <c r="N47" t="n">
        <v>45.94</v>
      </c>
      <c r="O47" t="n">
        <v>26450.38</v>
      </c>
      <c r="P47" t="n">
        <v>203.62</v>
      </c>
      <c r="Q47" t="n">
        <v>467.07</v>
      </c>
      <c r="R47" t="n">
        <v>61.34</v>
      </c>
      <c r="S47" t="n">
        <v>39.61</v>
      </c>
      <c r="T47" t="n">
        <v>5894.92</v>
      </c>
      <c r="U47" t="n">
        <v>0.65</v>
      </c>
      <c r="V47" t="n">
        <v>0.74</v>
      </c>
      <c r="W47" t="n">
        <v>2.63</v>
      </c>
      <c r="X47" t="n">
        <v>0.35</v>
      </c>
      <c r="Y47" t="n">
        <v>1</v>
      </c>
      <c r="Z47" t="n">
        <v>10</v>
      </c>
      <c r="AA47" t="n">
        <v>128.0031722362103</v>
      </c>
      <c r="AB47" t="n">
        <v>175.1395873549129</v>
      </c>
      <c r="AC47" t="n">
        <v>158.4245109477636</v>
      </c>
      <c r="AD47" t="n">
        <v>128003.1722362103</v>
      </c>
      <c r="AE47" t="n">
        <v>175139.5873549129</v>
      </c>
      <c r="AF47" t="n">
        <v>2.807738374785609e-06</v>
      </c>
      <c r="AG47" t="n">
        <v>0.1947916666666667</v>
      </c>
      <c r="AH47" t="n">
        <v>158424.5109477636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5.3498</v>
      </c>
      <c r="E48" t="n">
        <v>18.69</v>
      </c>
      <c r="F48" t="n">
        <v>15.67</v>
      </c>
      <c r="G48" t="n">
        <v>72.31999999999999</v>
      </c>
      <c r="H48" t="n">
        <v>1.04</v>
      </c>
      <c r="I48" t="n">
        <v>13</v>
      </c>
      <c r="J48" t="n">
        <v>212.97</v>
      </c>
      <c r="K48" t="n">
        <v>54.38</v>
      </c>
      <c r="L48" t="n">
        <v>12.5</v>
      </c>
      <c r="M48" t="n">
        <v>11</v>
      </c>
      <c r="N48" t="n">
        <v>46.09</v>
      </c>
      <c r="O48" t="n">
        <v>26500.31</v>
      </c>
      <c r="P48" t="n">
        <v>203.89</v>
      </c>
      <c r="Q48" t="n">
        <v>467.08</v>
      </c>
      <c r="R48" t="n">
        <v>60.95</v>
      </c>
      <c r="S48" t="n">
        <v>39.61</v>
      </c>
      <c r="T48" t="n">
        <v>5699.05</v>
      </c>
      <c r="U48" t="n">
        <v>0.65</v>
      </c>
      <c r="V48" t="n">
        <v>0.74</v>
      </c>
      <c r="W48" t="n">
        <v>2.63</v>
      </c>
      <c r="X48" t="n">
        <v>0.34</v>
      </c>
      <c r="Y48" t="n">
        <v>1</v>
      </c>
      <c r="Z48" t="n">
        <v>10</v>
      </c>
      <c r="AA48" t="n">
        <v>128.0188234225803</v>
      </c>
      <c r="AB48" t="n">
        <v>175.1610019985859</v>
      </c>
      <c r="AC48" t="n">
        <v>158.4438818079001</v>
      </c>
      <c r="AD48" t="n">
        <v>128018.8234225803</v>
      </c>
      <c r="AE48" t="n">
        <v>175161.0019985859</v>
      </c>
      <c r="AF48" t="n">
        <v>2.809629036966079e-06</v>
      </c>
      <c r="AG48" t="n">
        <v>0.1946875</v>
      </c>
      <c r="AH48" t="n">
        <v>158443.8818079001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5.3472</v>
      </c>
      <c r="E49" t="n">
        <v>18.7</v>
      </c>
      <c r="F49" t="n">
        <v>15.68</v>
      </c>
      <c r="G49" t="n">
        <v>72.37</v>
      </c>
      <c r="H49" t="n">
        <v>1.06</v>
      </c>
      <c r="I49" t="n">
        <v>13</v>
      </c>
      <c r="J49" t="n">
        <v>213.37</v>
      </c>
      <c r="K49" t="n">
        <v>54.38</v>
      </c>
      <c r="L49" t="n">
        <v>12.75</v>
      </c>
      <c r="M49" t="n">
        <v>11</v>
      </c>
      <c r="N49" t="n">
        <v>46.25</v>
      </c>
      <c r="O49" t="n">
        <v>26550.29</v>
      </c>
      <c r="P49" t="n">
        <v>204.01</v>
      </c>
      <c r="Q49" t="n">
        <v>467.11</v>
      </c>
      <c r="R49" t="n">
        <v>61.25</v>
      </c>
      <c r="S49" t="n">
        <v>39.61</v>
      </c>
      <c r="T49" t="n">
        <v>5848.62</v>
      </c>
      <c r="U49" t="n">
        <v>0.65</v>
      </c>
      <c r="V49" t="n">
        <v>0.74</v>
      </c>
      <c r="W49" t="n">
        <v>2.63</v>
      </c>
      <c r="X49" t="n">
        <v>0.35</v>
      </c>
      <c r="Y49" t="n">
        <v>1</v>
      </c>
      <c r="Z49" t="n">
        <v>10</v>
      </c>
      <c r="AA49" t="n">
        <v>128.1560529756022</v>
      </c>
      <c r="AB49" t="n">
        <v>175.3487655271711</v>
      </c>
      <c r="AC49" t="n">
        <v>158.6137254488449</v>
      </c>
      <c r="AD49" t="n">
        <v>128156.0529756022</v>
      </c>
      <c r="AE49" t="n">
        <v>175348.7655271711</v>
      </c>
      <c r="AF49" t="n">
        <v>2.808263558724629e-06</v>
      </c>
      <c r="AG49" t="n">
        <v>0.1947916666666667</v>
      </c>
      <c r="AH49" t="n">
        <v>158613.7254488449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5.3435</v>
      </c>
      <c r="E50" t="n">
        <v>18.71</v>
      </c>
      <c r="F50" t="n">
        <v>15.69</v>
      </c>
      <c r="G50" t="n">
        <v>72.42</v>
      </c>
      <c r="H50" t="n">
        <v>1.08</v>
      </c>
      <c r="I50" t="n">
        <v>13</v>
      </c>
      <c r="J50" t="n">
        <v>213.78</v>
      </c>
      <c r="K50" t="n">
        <v>54.38</v>
      </c>
      <c r="L50" t="n">
        <v>13</v>
      </c>
      <c r="M50" t="n">
        <v>11</v>
      </c>
      <c r="N50" t="n">
        <v>46.4</v>
      </c>
      <c r="O50" t="n">
        <v>26600.32</v>
      </c>
      <c r="P50" t="n">
        <v>203.1</v>
      </c>
      <c r="Q50" t="n">
        <v>467.07</v>
      </c>
      <c r="R50" t="n">
        <v>61.63</v>
      </c>
      <c r="S50" t="n">
        <v>39.61</v>
      </c>
      <c r="T50" t="n">
        <v>6039.86</v>
      </c>
      <c r="U50" t="n">
        <v>0.64</v>
      </c>
      <c r="V50" t="n">
        <v>0.74</v>
      </c>
      <c r="W50" t="n">
        <v>2.63</v>
      </c>
      <c r="X50" t="n">
        <v>0.36</v>
      </c>
      <c r="Y50" t="n">
        <v>1</v>
      </c>
      <c r="Z50" t="n">
        <v>10</v>
      </c>
      <c r="AA50" t="n">
        <v>127.8531573069671</v>
      </c>
      <c r="AB50" t="n">
        <v>174.9343303105309</v>
      </c>
      <c r="AC50" t="n">
        <v>158.2388433476172</v>
      </c>
      <c r="AD50" t="n">
        <v>127853.1573069671</v>
      </c>
      <c r="AE50" t="n">
        <v>174934.3303105309</v>
      </c>
      <c r="AF50" t="n">
        <v>2.806320378150257e-06</v>
      </c>
      <c r="AG50" t="n">
        <v>0.1948958333333334</v>
      </c>
      <c r="AH50" t="n">
        <v>158238.8433476172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5.3694</v>
      </c>
      <c r="E51" t="n">
        <v>18.62</v>
      </c>
      <c r="F51" t="n">
        <v>15.64</v>
      </c>
      <c r="G51" t="n">
        <v>78.2</v>
      </c>
      <c r="H51" t="n">
        <v>1.1</v>
      </c>
      <c r="I51" t="n">
        <v>12</v>
      </c>
      <c r="J51" t="n">
        <v>214.19</v>
      </c>
      <c r="K51" t="n">
        <v>54.38</v>
      </c>
      <c r="L51" t="n">
        <v>13.25</v>
      </c>
      <c r="M51" t="n">
        <v>10</v>
      </c>
      <c r="N51" t="n">
        <v>46.56</v>
      </c>
      <c r="O51" t="n">
        <v>26650.41</v>
      </c>
      <c r="P51" t="n">
        <v>201.58</v>
      </c>
      <c r="Q51" t="n">
        <v>467.07</v>
      </c>
      <c r="R51" t="n">
        <v>60.01</v>
      </c>
      <c r="S51" t="n">
        <v>39.61</v>
      </c>
      <c r="T51" t="n">
        <v>5235.82</v>
      </c>
      <c r="U51" t="n">
        <v>0.66</v>
      </c>
      <c r="V51" t="n">
        <v>0.75</v>
      </c>
      <c r="W51" t="n">
        <v>2.63</v>
      </c>
      <c r="X51" t="n">
        <v>0.31</v>
      </c>
      <c r="Y51" t="n">
        <v>1</v>
      </c>
      <c r="Z51" t="n">
        <v>10</v>
      </c>
      <c r="AA51" t="n">
        <v>126.4527374423135</v>
      </c>
      <c r="AB51" t="n">
        <v>173.0182140695488</v>
      </c>
      <c r="AC51" t="n">
        <v>156.5055985513878</v>
      </c>
      <c r="AD51" t="n">
        <v>126452.7374423135</v>
      </c>
      <c r="AE51" t="n">
        <v>173018.2140695488</v>
      </c>
      <c r="AF51" t="n">
        <v>2.81992264217086e-06</v>
      </c>
      <c r="AG51" t="n">
        <v>0.1939583333333333</v>
      </c>
      <c r="AH51" t="n">
        <v>156505.5985513878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5.3679</v>
      </c>
      <c r="E52" t="n">
        <v>18.63</v>
      </c>
      <c r="F52" t="n">
        <v>15.65</v>
      </c>
      <c r="G52" t="n">
        <v>78.23</v>
      </c>
      <c r="H52" t="n">
        <v>1.12</v>
      </c>
      <c r="I52" t="n">
        <v>12</v>
      </c>
      <c r="J52" t="n">
        <v>214.59</v>
      </c>
      <c r="K52" t="n">
        <v>54.38</v>
      </c>
      <c r="L52" t="n">
        <v>13.5</v>
      </c>
      <c r="M52" t="n">
        <v>10</v>
      </c>
      <c r="N52" t="n">
        <v>46.72</v>
      </c>
      <c r="O52" t="n">
        <v>26700.55</v>
      </c>
      <c r="P52" t="n">
        <v>201.74</v>
      </c>
      <c r="Q52" t="n">
        <v>467.07</v>
      </c>
      <c r="R52" t="n">
        <v>60.24</v>
      </c>
      <c r="S52" t="n">
        <v>39.61</v>
      </c>
      <c r="T52" t="n">
        <v>5350.35</v>
      </c>
      <c r="U52" t="n">
        <v>0.66</v>
      </c>
      <c r="V52" t="n">
        <v>0.75</v>
      </c>
      <c r="W52" t="n">
        <v>2.62</v>
      </c>
      <c r="X52" t="n">
        <v>0.31</v>
      </c>
      <c r="Y52" t="n">
        <v>1</v>
      </c>
      <c r="Z52" t="n">
        <v>10</v>
      </c>
      <c r="AA52" t="n">
        <v>126.5812448638665</v>
      </c>
      <c r="AB52" t="n">
        <v>173.1940435930649</v>
      </c>
      <c r="AC52" t="n">
        <v>156.6646471519578</v>
      </c>
      <c r="AD52" t="n">
        <v>126581.2448638665</v>
      </c>
      <c r="AE52" t="n">
        <v>173194.0435930649</v>
      </c>
      <c r="AF52" t="n">
        <v>2.819134866262331e-06</v>
      </c>
      <c r="AG52" t="n">
        <v>0.1940625</v>
      </c>
      <c r="AH52" t="n">
        <v>156664.6471519578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5.3699</v>
      </c>
      <c r="E53" t="n">
        <v>18.62</v>
      </c>
      <c r="F53" t="n">
        <v>15.64</v>
      </c>
      <c r="G53" t="n">
        <v>78.19</v>
      </c>
      <c r="H53" t="n">
        <v>1.14</v>
      </c>
      <c r="I53" t="n">
        <v>12</v>
      </c>
      <c r="J53" t="n">
        <v>215</v>
      </c>
      <c r="K53" t="n">
        <v>54.38</v>
      </c>
      <c r="L53" t="n">
        <v>13.75</v>
      </c>
      <c r="M53" t="n">
        <v>10</v>
      </c>
      <c r="N53" t="n">
        <v>46.87</v>
      </c>
      <c r="O53" t="n">
        <v>26750.75</v>
      </c>
      <c r="P53" t="n">
        <v>201.42</v>
      </c>
      <c r="Q53" t="n">
        <v>467.07</v>
      </c>
      <c r="R53" t="n">
        <v>59.95</v>
      </c>
      <c r="S53" t="n">
        <v>39.61</v>
      </c>
      <c r="T53" t="n">
        <v>5206.89</v>
      </c>
      <c r="U53" t="n">
        <v>0.66</v>
      </c>
      <c r="V53" t="n">
        <v>0.75</v>
      </c>
      <c r="W53" t="n">
        <v>2.63</v>
      </c>
      <c r="X53" t="n">
        <v>0.31</v>
      </c>
      <c r="Y53" t="n">
        <v>1</v>
      </c>
      <c r="Z53" t="n">
        <v>10</v>
      </c>
      <c r="AA53" t="n">
        <v>126.3691038158168</v>
      </c>
      <c r="AB53" t="n">
        <v>172.9037828521208</v>
      </c>
      <c r="AC53" t="n">
        <v>156.4020884887459</v>
      </c>
      <c r="AD53" t="n">
        <v>126369.1038158168</v>
      </c>
      <c r="AE53" t="n">
        <v>172903.7828521208</v>
      </c>
      <c r="AF53" t="n">
        <v>2.82018523414037e-06</v>
      </c>
      <c r="AG53" t="n">
        <v>0.1939583333333333</v>
      </c>
      <c r="AH53" t="n">
        <v>156402.0884887459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5.3659</v>
      </c>
      <c r="E54" t="n">
        <v>18.64</v>
      </c>
      <c r="F54" t="n">
        <v>15.65</v>
      </c>
      <c r="G54" t="n">
        <v>78.26000000000001</v>
      </c>
      <c r="H54" t="n">
        <v>1.15</v>
      </c>
      <c r="I54" t="n">
        <v>12</v>
      </c>
      <c r="J54" t="n">
        <v>215.41</v>
      </c>
      <c r="K54" t="n">
        <v>54.38</v>
      </c>
      <c r="L54" t="n">
        <v>14</v>
      </c>
      <c r="M54" t="n">
        <v>10</v>
      </c>
      <c r="N54" t="n">
        <v>47.03</v>
      </c>
      <c r="O54" t="n">
        <v>26801</v>
      </c>
      <c r="P54" t="n">
        <v>201.3</v>
      </c>
      <c r="Q54" t="n">
        <v>467.08</v>
      </c>
      <c r="R54" t="n">
        <v>60.44</v>
      </c>
      <c r="S54" t="n">
        <v>39.61</v>
      </c>
      <c r="T54" t="n">
        <v>5451.17</v>
      </c>
      <c r="U54" t="n">
        <v>0.66</v>
      </c>
      <c r="V54" t="n">
        <v>0.75</v>
      </c>
      <c r="W54" t="n">
        <v>2.63</v>
      </c>
      <c r="X54" t="n">
        <v>0.32</v>
      </c>
      <c r="Y54" t="n">
        <v>1</v>
      </c>
      <c r="Z54" t="n">
        <v>10</v>
      </c>
      <c r="AA54" t="n">
        <v>126.4295837306208</v>
      </c>
      <c r="AB54" t="n">
        <v>172.9865341397412</v>
      </c>
      <c r="AC54" t="n">
        <v>156.476942109618</v>
      </c>
      <c r="AD54" t="n">
        <v>126429.5837306208</v>
      </c>
      <c r="AE54" t="n">
        <v>172986.5341397412</v>
      </c>
      <c r="AF54" t="n">
        <v>2.818084498384292e-06</v>
      </c>
      <c r="AG54" t="n">
        <v>0.1941666666666667</v>
      </c>
      <c r="AH54" t="n">
        <v>156476.942109618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5.3674</v>
      </c>
      <c r="E55" t="n">
        <v>18.63</v>
      </c>
      <c r="F55" t="n">
        <v>15.65</v>
      </c>
      <c r="G55" t="n">
        <v>78.23999999999999</v>
      </c>
      <c r="H55" t="n">
        <v>1.17</v>
      </c>
      <c r="I55" t="n">
        <v>12</v>
      </c>
      <c r="J55" t="n">
        <v>215.82</v>
      </c>
      <c r="K55" t="n">
        <v>54.38</v>
      </c>
      <c r="L55" t="n">
        <v>14.25</v>
      </c>
      <c r="M55" t="n">
        <v>10</v>
      </c>
      <c r="N55" t="n">
        <v>47.19</v>
      </c>
      <c r="O55" t="n">
        <v>26851.31</v>
      </c>
      <c r="P55" t="n">
        <v>200.29</v>
      </c>
      <c r="Q55" t="n">
        <v>467.07</v>
      </c>
      <c r="R55" t="n">
        <v>60.2</v>
      </c>
      <c r="S55" t="n">
        <v>39.61</v>
      </c>
      <c r="T55" t="n">
        <v>5328.93</v>
      </c>
      <c r="U55" t="n">
        <v>0.66</v>
      </c>
      <c r="V55" t="n">
        <v>0.75</v>
      </c>
      <c r="W55" t="n">
        <v>2.63</v>
      </c>
      <c r="X55" t="n">
        <v>0.31</v>
      </c>
      <c r="Y55" t="n">
        <v>1</v>
      </c>
      <c r="Z55" t="n">
        <v>10</v>
      </c>
      <c r="AA55" t="n">
        <v>125.9394340473598</v>
      </c>
      <c r="AB55" t="n">
        <v>172.3158897192259</v>
      </c>
      <c r="AC55" t="n">
        <v>155.8703030513411</v>
      </c>
      <c r="AD55" t="n">
        <v>125939.4340473598</v>
      </c>
      <c r="AE55" t="n">
        <v>172315.8897192258</v>
      </c>
      <c r="AF55" t="n">
        <v>2.818872274292821e-06</v>
      </c>
      <c r="AG55" t="n">
        <v>0.1940625</v>
      </c>
      <c r="AH55" t="n">
        <v>155870.3030513411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5.3911</v>
      </c>
      <c r="E56" t="n">
        <v>18.55</v>
      </c>
      <c r="F56" t="n">
        <v>15.6</v>
      </c>
      <c r="G56" t="n">
        <v>85.12</v>
      </c>
      <c r="H56" t="n">
        <v>1.19</v>
      </c>
      <c r="I56" t="n">
        <v>11</v>
      </c>
      <c r="J56" t="n">
        <v>216.22</v>
      </c>
      <c r="K56" t="n">
        <v>54.38</v>
      </c>
      <c r="L56" t="n">
        <v>14.5</v>
      </c>
      <c r="M56" t="n">
        <v>9</v>
      </c>
      <c r="N56" t="n">
        <v>47.35</v>
      </c>
      <c r="O56" t="n">
        <v>26901.66</v>
      </c>
      <c r="P56" t="n">
        <v>199.39</v>
      </c>
      <c r="Q56" t="n">
        <v>467.1</v>
      </c>
      <c r="R56" t="n">
        <v>58.8</v>
      </c>
      <c r="S56" t="n">
        <v>39.61</v>
      </c>
      <c r="T56" t="n">
        <v>4635.99</v>
      </c>
      <c r="U56" t="n">
        <v>0.67</v>
      </c>
      <c r="V56" t="n">
        <v>0.75</v>
      </c>
      <c r="W56" t="n">
        <v>2.63</v>
      </c>
      <c r="X56" t="n">
        <v>0.27</v>
      </c>
      <c r="Y56" t="n">
        <v>1</v>
      </c>
      <c r="Z56" t="n">
        <v>10</v>
      </c>
      <c r="AA56" t="n">
        <v>124.8827784895966</v>
      </c>
      <c r="AB56" t="n">
        <v>170.8701269687418</v>
      </c>
      <c r="AC56" t="n">
        <v>154.562521868622</v>
      </c>
      <c r="AD56" t="n">
        <v>124882.7784895966</v>
      </c>
      <c r="AE56" t="n">
        <v>170870.1269687418</v>
      </c>
      <c r="AF56" t="n">
        <v>2.831319133647581e-06</v>
      </c>
      <c r="AG56" t="n">
        <v>0.1932291666666667</v>
      </c>
      <c r="AH56" t="n">
        <v>154562.521868622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5.3861</v>
      </c>
      <c r="E57" t="n">
        <v>18.57</v>
      </c>
      <c r="F57" t="n">
        <v>15.62</v>
      </c>
      <c r="G57" t="n">
        <v>85.20999999999999</v>
      </c>
      <c r="H57" t="n">
        <v>1.21</v>
      </c>
      <c r="I57" t="n">
        <v>11</v>
      </c>
      <c r="J57" t="n">
        <v>216.63</v>
      </c>
      <c r="K57" t="n">
        <v>54.38</v>
      </c>
      <c r="L57" t="n">
        <v>14.75</v>
      </c>
      <c r="M57" t="n">
        <v>9</v>
      </c>
      <c r="N57" t="n">
        <v>47.51</v>
      </c>
      <c r="O57" t="n">
        <v>26952.08</v>
      </c>
      <c r="P57" t="n">
        <v>199.41</v>
      </c>
      <c r="Q57" t="n">
        <v>467.07</v>
      </c>
      <c r="R57" t="n">
        <v>59.3</v>
      </c>
      <c r="S57" t="n">
        <v>39.61</v>
      </c>
      <c r="T57" t="n">
        <v>4885.32</v>
      </c>
      <c r="U57" t="n">
        <v>0.67</v>
      </c>
      <c r="V57" t="n">
        <v>0.75</v>
      </c>
      <c r="W57" t="n">
        <v>2.63</v>
      </c>
      <c r="X57" t="n">
        <v>0.29</v>
      </c>
      <c r="Y57" t="n">
        <v>1</v>
      </c>
      <c r="Z57" t="n">
        <v>10</v>
      </c>
      <c r="AA57" t="n">
        <v>125.0488893803215</v>
      </c>
      <c r="AB57" t="n">
        <v>171.0974072177268</v>
      </c>
      <c r="AC57" t="n">
        <v>154.7681108096338</v>
      </c>
      <c r="AD57" t="n">
        <v>125048.8893803215</v>
      </c>
      <c r="AE57" t="n">
        <v>171097.4072177268</v>
      </c>
      <c r="AF57" t="n">
        <v>2.828693213952484e-06</v>
      </c>
      <c r="AG57" t="n">
        <v>0.1934375</v>
      </c>
      <c r="AH57" t="n">
        <v>154768.1108096337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5.3869</v>
      </c>
      <c r="E58" t="n">
        <v>18.56</v>
      </c>
      <c r="F58" t="n">
        <v>15.62</v>
      </c>
      <c r="G58" t="n">
        <v>85.2</v>
      </c>
      <c r="H58" t="n">
        <v>1.23</v>
      </c>
      <c r="I58" t="n">
        <v>11</v>
      </c>
      <c r="J58" t="n">
        <v>217.04</v>
      </c>
      <c r="K58" t="n">
        <v>54.38</v>
      </c>
      <c r="L58" t="n">
        <v>15</v>
      </c>
      <c r="M58" t="n">
        <v>9</v>
      </c>
      <c r="N58" t="n">
        <v>47.66</v>
      </c>
      <c r="O58" t="n">
        <v>27002.55</v>
      </c>
      <c r="P58" t="n">
        <v>199.18</v>
      </c>
      <c r="Q58" t="n">
        <v>467.07</v>
      </c>
      <c r="R58" t="n">
        <v>59.28</v>
      </c>
      <c r="S58" t="n">
        <v>39.61</v>
      </c>
      <c r="T58" t="n">
        <v>4877.09</v>
      </c>
      <c r="U58" t="n">
        <v>0.67</v>
      </c>
      <c r="V58" t="n">
        <v>0.75</v>
      </c>
      <c r="W58" t="n">
        <v>2.63</v>
      </c>
      <c r="X58" t="n">
        <v>0.29</v>
      </c>
      <c r="Y58" t="n">
        <v>1</v>
      </c>
      <c r="Z58" t="n">
        <v>10</v>
      </c>
      <c r="AA58" t="n">
        <v>124.9270688567903</v>
      </c>
      <c r="AB58" t="n">
        <v>170.9307270030893</v>
      </c>
      <c r="AC58" t="n">
        <v>154.617338320744</v>
      </c>
      <c r="AD58" t="n">
        <v>124927.0688567903</v>
      </c>
      <c r="AE58" t="n">
        <v>170930.7270030893</v>
      </c>
      <c r="AF58" t="n">
        <v>2.8291133611037e-06</v>
      </c>
      <c r="AG58" t="n">
        <v>0.1933333333333333</v>
      </c>
      <c r="AH58" t="n">
        <v>154617.338320744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5.3892</v>
      </c>
      <c r="E59" t="n">
        <v>18.56</v>
      </c>
      <c r="F59" t="n">
        <v>15.61</v>
      </c>
      <c r="G59" t="n">
        <v>85.15000000000001</v>
      </c>
      <c r="H59" t="n">
        <v>1.25</v>
      </c>
      <c r="I59" t="n">
        <v>11</v>
      </c>
      <c r="J59" t="n">
        <v>217.45</v>
      </c>
      <c r="K59" t="n">
        <v>54.38</v>
      </c>
      <c r="L59" t="n">
        <v>15.25</v>
      </c>
      <c r="M59" t="n">
        <v>9</v>
      </c>
      <c r="N59" t="n">
        <v>47.82</v>
      </c>
      <c r="O59" t="n">
        <v>27053.07</v>
      </c>
      <c r="P59" t="n">
        <v>199.15</v>
      </c>
      <c r="Q59" t="n">
        <v>467.07</v>
      </c>
      <c r="R59" t="n">
        <v>59</v>
      </c>
      <c r="S59" t="n">
        <v>39.61</v>
      </c>
      <c r="T59" t="n">
        <v>4735.98</v>
      </c>
      <c r="U59" t="n">
        <v>0.67</v>
      </c>
      <c r="V59" t="n">
        <v>0.75</v>
      </c>
      <c r="W59" t="n">
        <v>2.63</v>
      </c>
      <c r="X59" t="n">
        <v>0.28</v>
      </c>
      <c r="Y59" t="n">
        <v>1</v>
      </c>
      <c r="Z59" t="n">
        <v>10</v>
      </c>
      <c r="AA59" t="n">
        <v>124.8399298137069</v>
      </c>
      <c r="AB59" t="n">
        <v>170.8114995200393</v>
      </c>
      <c r="AC59" t="n">
        <v>154.5094897413395</v>
      </c>
      <c r="AD59" t="n">
        <v>124839.9298137069</v>
      </c>
      <c r="AE59" t="n">
        <v>170811.4995200393</v>
      </c>
      <c r="AF59" t="n">
        <v>2.830321284163444e-06</v>
      </c>
      <c r="AG59" t="n">
        <v>0.1933333333333333</v>
      </c>
      <c r="AH59" t="n">
        <v>154509.4897413395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5.3894</v>
      </c>
      <c r="E60" t="n">
        <v>18.56</v>
      </c>
      <c r="F60" t="n">
        <v>15.61</v>
      </c>
      <c r="G60" t="n">
        <v>85.15000000000001</v>
      </c>
      <c r="H60" t="n">
        <v>1.26</v>
      </c>
      <c r="I60" t="n">
        <v>11</v>
      </c>
      <c r="J60" t="n">
        <v>217.86</v>
      </c>
      <c r="K60" t="n">
        <v>54.38</v>
      </c>
      <c r="L60" t="n">
        <v>15.5</v>
      </c>
      <c r="M60" t="n">
        <v>9</v>
      </c>
      <c r="N60" t="n">
        <v>47.98</v>
      </c>
      <c r="O60" t="n">
        <v>27103.65</v>
      </c>
      <c r="P60" t="n">
        <v>198.38</v>
      </c>
      <c r="Q60" t="n">
        <v>467.08</v>
      </c>
      <c r="R60" t="n">
        <v>59.12</v>
      </c>
      <c r="S60" t="n">
        <v>39.61</v>
      </c>
      <c r="T60" t="n">
        <v>4797.59</v>
      </c>
      <c r="U60" t="n">
        <v>0.67</v>
      </c>
      <c r="V60" t="n">
        <v>0.75</v>
      </c>
      <c r="W60" t="n">
        <v>2.62</v>
      </c>
      <c r="X60" t="n">
        <v>0.28</v>
      </c>
      <c r="Y60" t="n">
        <v>1</v>
      </c>
      <c r="Z60" t="n">
        <v>10</v>
      </c>
      <c r="AA60" t="n">
        <v>124.4898193817748</v>
      </c>
      <c r="AB60" t="n">
        <v>170.3324629812878</v>
      </c>
      <c r="AC60" t="n">
        <v>154.0761717775143</v>
      </c>
      <c r="AD60" t="n">
        <v>124489.8193817748</v>
      </c>
      <c r="AE60" t="n">
        <v>170332.4629812879</v>
      </c>
      <c r="AF60" t="n">
        <v>2.830426320951248e-06</v>
      </c>
      <c r="AG60" t="n">
        <v>0.1933333333333333</v>
      </c>
      <c r="AH60" t="n">
        <v>154076.1717775143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5.4069</v>
      </c>
      <c r="E61" t="n">
        <v>18.5</v>
      </c>
      <c r="F61" t="n">
        <v>15.59</v>
      </c>
      <c r="G61" t="n">
        <v>93.54000000000001</v>
      </c>
      <c r="H61" t="n">
        <v>1.28</v>
      </c>
      <c r="I61" t="n">
        <v>10</v>
      </c>
      <c r="J61" t="n">
        <v>218.27</v>
      </c>
      <c r="K61" t="n">
        <v>54.38</v>
      </c>
      <c r="L61" t="n">
        <v>15.75</v>
      </c>
      <c r="M61" t="n">
        <v>8</v>
      </c>
      <c r="N61" t="n">
        <v>48.15</v>
      </c>
      <c r="O61" t="n">
        <v>27154.29</v>
      </c>
      <c r="P61" t="n">
        <v>197.18</v>
      </c>
      <c r="Q61" t="n">
        <v>467.07</v>
      </c>
      <c r="R61" t="n">
        <v>58.36</v>
      </c>
      <c r="S61" t="n">
        <v>39.61</v>
      </c>
      <c r="T61" t="n">
        <v>4420.18</v>
      </c>
      <c r="U61" t="n">
        <v>0.68</v>
      </c>
      <c r="V61" t="n">
        <v>0.75</v>
      </c>
      <c r="W61" t="n">
        <v>2.62</v>
      </c>
      <c r="X61" t="n">
        <v>0.26</v>
      </c>
      <c r="Y61" t="n">
        <v>1</v>
      </c>
      <c r="Z61" t="n">
        <v>10</v>
      </c>
      <c r="AA61" t="n">
        <v>123.5129259505327</v>
      </c>
      <c r="AB61" t="n">
        <v>168.9958342911667</v>
      </c>
      <c r="AC61" t="n">
        <v>152.8671090536077</v>
      </c>
      <c r="AD61" t="n">
        <v>123512.9259505327</v>
      </c>
      <c r="AE61" t="n">
        <v>168995.8342911667</v>
      </c>
      <c r="AF61" t="n">
        <v>2.839617039884088e-06</v>
      </c>
      <c r="AG61" t="n">
        <v>0.1927083333333333</v>
      </c>
      <c r="AH61" t="n">
        <v>152867.1090536077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5.4057</v>
      </c>
      <c r="E62" t="n">
        <v>18.5</v>
      </c>
      <c r="F62" t="n">
        <v>15.59</v>
      </c>
      <c r="G62" t="n">
        <v>93.56</v>
      </c>
      <c r="H62" t="n">
        <v>1.3</v>
      </c>
      <c r="I62" t="n">
        <v>10</v>
      </c>
      <c r="J62" t="n">
        <v>218.68</v>
      </c>
      <c r="K62" t="n">
        <v>54.38</v>
      </c>
      <c r="L62" t="n">
        <v>16</v>
      </c>
      <c r="M62" t="n">
        <v>8</v>
      </c>
      <c r="N62" t="n">
        <v>48.31</v>
      </c>
      <c r="O62" t="n">
        <v>27204.98</v>
      </c>
      <c r="P62" t="n">
        <v>197.27</v>
      </c>
      <c r="Q62" t="n">
        <v>467.07</v>
      </c>
      <c r="R62" t="n">
        <v>58.32</v>
      </c>
      <c r="S62" t="n">
        <v>39.61</v>
      </c>
      <c r="T62" t="n">
        <v>4401.75</v>
      </c>
      <c r="U62" t="n">
        <v>0.68</v>
      </c>
      <c r="V62" t="n">
        <v>0.75</v>
      </c>
      <c r="W62" t="n">
        <v>2.63</v>
      </c>
      <c r="X62" t="n">
        <v>0.26</v>
      </c>
      <c r="Y62" t="n">
        <v>1</v>
      </c>
      <c r="Z62" t="n">
        <v>10</v>
      </c>
      <c r="AA62" t="n">
        <v>123.5801224697045</v>
      </c>
      <c r="AB62" t="n">
        <v>169.0877755331988</v>
      </c>
      <c r="AC62" t="n">
        <v>152.9502755525407</v>
      </c>
      <c r="AD62" t="n">
        <v>123580.1224697046</v>
      </c>
      <c r="AE62" t="n">
        <v>169087.7755331988</v>
      </c>
      <c r="AF62" t="n">
        <v>2.838986819157265e-06</v>
      </c>
      <c r="AG62" t="n">
        <v>0.1927083333333333</v>
      </c>
      <c r="AH62" t="n">
        <v>152950.2755525407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5.4063</v>
      </c>
      <c r="E63" t="n">
        <v>18.5</v>
      </c>
      <c r="F63" t="n">
        <v>15.59</v>
      </c>
      <c r="G63" t="n">
        <v>93.55</v>
      </c>
      <c r="H63" t="n">
        <v>1.32</v>
      </c>
      <c r="I63" t="n">
        <v>10</v>
      </c>
      <c r="J63" t="n">
        <v>219.09</v>
      </c>
      <c r="K63" t="n">
        <v>54.38</v>
      </c>
      <c r="L63" t="n">
        <v>16.25</v>
      </c>
      <c r="M63" t="n">
        <v>8</v>
      </c>
      <c r="N63" t="n">
        <v>48.47</v>
      </c>
      <c r="O63" t="n">
        <v>27255.72</v>
      </c>
      <c r="P63" t="n">
        <v>197.01</v>
      </c>
      <c r="Q63" t="n">
        <v>467.08</v>
      </c>
      <c r="R63" t="n">
        <v>58.35</v>
      </c>
      <c r="S63" t="n">
        <v>39.61</v>
      </c>
      <c r="T63" t="n">
        <v>4415.65</v>
      </c>
      <c r="U63" t="n">
        <v>0.68</v>
      </c>
      <c r="V63" t="n">
        <v>0.75</v>
      </c>
      <c r="W63" t="n">
        <v>2.63</v>
      </c>
      <c r="X63" t="n">
        <v>0.26</v>
      </c>
      <c r="Y63" t="n">
        <v>1</v>
      </c>
      <c r="Z63" t="n">
        <v>10</v>
      </c>
      <c r="AA63" t="n">
        <v>123.4503346658588</v>
      </c>
      <c r="AB63" t="n">
        <v>168.9101941341434</v>
      </c>
      <c r="AC63" t="n">
        <v>152.789642272974</v>
      </c>
      <c r="AD63" t="n">
        <v>123450.3346658588</v>
      </c>
      <c r="AE63" t="n">
        <v>168910.1941341434</v>
      </c>
      <c r="AF63" t="n">
        <v>2.839301929520676e-06</v>
      </c>
      <c r="AG63" t="n">
        <v>0.1927083333333333</v>
      </c>
      <c r="AH63" t="n">
        <v>152789.642272974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5.4061</v>
      </c>
      <c r="E64" t="n">
        <v>18.5</v>
      </c>
      <c r="F64" t="n">
        <v>15.59</v>
      </c>
      <c r="G64" t="n">
        <v>93.55</v>
      </c>
      <c r="H64" t="n">
        <v>1.34</v>
      </c>
      <c r="I64" t="n">
        <v>10</v>
      </c>
      <c r="J64" t="n">
        <v>219.51</v>
      </c>
      <c r="K64" t="n">
        <v>54.38</v>
      </c>
      <c r="L64" t="n">
        <v>16.5</v>
      </c>
      <c r="M64" t="n">
        <v>8</v>
      </c>
      <c r="N64" t="n">
        <v>48.63</v>
      </c>
      <c r="O64" t="n">
        <v>27306.53</v>
      </c>
      <c r="P64" t="n">
        <v>197.05</v>
      </c>
      <c r="Q64" t="n">
        <v>467.07</v>
      </c>
      <c r="R64" t="n">
        <v>58.55</v>
      </c>
      <c r="S64" t="n">
        <v>39.61</v>
      </c>
      <c r="T64" t="n">
        <v>4517.49</v>
      </c>
      <c r="U64" t="n">
        <v>0.68</v>
      </c>
      <c r="V64" t="n">
        <v>0.75</v>
      </c>
      <c r="W64" t="n">
        <v>2.62</v>
      </c>
      <c r="X64" t="n">
        <v>0.26</v>
      </c>
      <c r="Y64" t="n">
        <v>1</v>
      </c>
      <c r="Z64" t="n">
        <v>10</v>
      </c>
      <c r="AA64" t="n">
        <v>123.4727157524075</v>
      </c>
      <c r="AB64" t="n">
        <v>168.940816924143</v>
      </c>
      <c r="AC64" t="n">
        <v>152.8173424668755</v>
      </c>
      <c r="AD64" t="n">
        <v>123472.7157524075</v>
      </c>
      <c r="AE64" t="n">
        <v>168940.816924143</v>
      </c>
      <c r="AF64" t="n">
        <v>2.839196892732873e-06</v>
      </c>
      <c r="AG64" t="n">
        <v>0.1927083333333333</v>
      </c>
      <c r="AH64" t="n">
        <v>152817.3424668755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5.4065</v>
      </c>
      <c r="E65" t="n">
        <v>18.5</v>
      </c>
      <c r="F65" t="n">
        <v>15.59</v>
      </c>
      <c r="G65" t="n">
        <v>93.54000000000001</v>
      </c>
      <c r="H65" t="n">
        <v>1.35</v>
      </c>
      <c r="I65" t="n">
        <v>10</v>
      </c>
      <c r="J65" t="n">
        <v>219.92</v>
      </c>
      <c r="K65" t="n">
        <v>54.38</v>
      </c>
      <c r="L65" t="n">
        <v>16.75</v>
      </c>
      <c r="M65" t="n">
        <v>8</v>
      </c>
      <c r="N65" t="n">
        <v>48.79</v>
      </c>
      <c r="O65" t="n">
        <v>27357.38</v>
      </c>
      <c r="P65" t="n">
        <v>196.05</v>
      </c>
      <c r="Q65" t="n">
        <v>467.07</v>
      </c>
      <c r="R65" t="n">
        <v>58.41</v>
      </c>
      <c r="S65" t="n">
        <v>39.61</v>
      </c>
      <c r="T65" t="n">
        <v>4443.97</v>
      </c>
      <c r="U65" t="n">
        <v>0.68</v>
      </c>
      <c r="V65" t="n">
        <v>0.75</v>
      </c>
      <c r="W65" t="n">
        <v>2.62</v>
      </c>
      <c r="X65" t="n">
        <v>0.26</v>
      </c>
      <c r="Y65" t="n">
        <v>1</v>
      </c>
      <c r="Z65" t="n">
        <v>10</v>
      </c>
      <c r="AA65" t="n">
        <v>123.0163846457324</v>
      </c>
      <c r="AB65" t="n">
        <v>168.316444572083</v>
      </c>
      <c r="AC65" t="n">
        <v>152.2525593357837</v>
      </c>
      <c r="AD65" t="n">
        <v>123016.3846457324</v>
      </c>
      <c r="AE65" t="n">
        <v>168316.444572083</v>
      </c>
      <c r="AF65" t="n">
        <v>2.83940696630848e-06</v>
      </c>
      <c r="AG65" t="n">
        <v>0.1927083333333333</v>
      </c>
      <c r="AH65" t="n">
        <v>152252.5593357837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5.4076</v>
      </c>
      <c r="E66" t="n">
        <v>18.49</v>
      </c>
      <c r="F66" t="n">
        <v>15.59</v>
      </c>
      <c r="G66" t="n">
        <v>93.52</v>
      </c>
      <c r="H66" t="n">
        <v>1.37</v>
      </c>
      <c r="I66" t="n">
        <v>10</v>
      </c>
      <c r="J66" t="n">
        <v>220.33</v>
      </c>
      <c r="K66" t="n">
        <v>54.38</v>
      </c>
      <c r="L66" t="n">
        <v>17</v>
      </c>
      <c r="M66" t="n">
        <v>8</v>
      </c>
      <c r="N66" t="n">
        <v>48.95</v>
      </c>
      <c r="O66" t="n">
        <v>27408.3</v>
      </c>
      <c r="P66" t="n">
        <v>194.9</v>
      </c>
      <c r="Q66" t="n">
        <v>467.07</v>
      </c>
      <c r="R66" t="n">
        <v>58.19</v>
      </c>
      <c r="S66" t="n">
        <v>39.61</v>
      </c>
      <c r="T66" t="n">
        <v>4335.92</v>
      </c>
      <c r="U66" t="n">
        <v>0.68</v>
      </c>
      <c r="V66" t="n">
        <v>0.75</v>
      </c>
      <c r="W66" t="n">
        <v>2.62</v>
      </c>
      <c r="X66" t="n">
        <v>0.25</v>
      </c>
      <c r="Y66" t="n">
        <v>1</v>
      </c>
      <c r="Z66" t="n">
        <v>10</v>
      </c>
      <c r="AA66" t="n">
        <v>122.4771406092886</v>
      </c>
      <c r="AB66" t="n">
        <v>167.578627091653</v>
      </c>
      <c r="AC66" t="n">
        <v>151.5851581201524</v>
      </c>
      <c r="AD66" t="n">
        <v>122477.1406092886</v>
      </c>
      <c r="AE66" t="n">
        <v>167578.627091653</v>
      </c>
      <c r="AF66" t="n">
        <v>2.839984668641402e-06</v>
      </c>
      <c r="AG66" t="n">
        <v>0.1926041666666667</v>
      </c>
      <c r="AH66" t="n">
        <v>151585.1581201524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5.4069</v>
      </c>
      <c r="E67" t="n">
        <v>18.5</v>
      </c>
      <c r="F67" t="n">
        <v>15.59</v>
      </c>
      <c r="G67" t="n">
        <v>93.54000000000001</v>
      </c>
      <c r="H67" t="n">
        <v>1.39</v>
      </c>
      <c r="I67" t="n">
        <v>10</v>
      </c>
      <c r="J67" t="n">
        <v>220.74</v>
      </c>
      <c r="K67" t="n">
        <v>54.38</v>
      </c>
      <c r="L67" t="n">
        <v>17.25</v>
      </c>
      <c r="M67" t="n">
        <v>8</v>
      </c>
      <c r="N67" t="n">
        <v>49.12</v>
      </c>
      <c r="O67" t="n">
        <v>27459.27</v>
      </c>
      <c r="P67" t="n">
        <v>193.88</v>
      </c>
      <c r="Q67" t="n">
        <v>467.07</v>
      </c>
      <c r="R67" t="n">
        <v>58.37</v>
      </c>
      <c r="S67" t="n">
        <v>39.61</v>
      </c>
      <c r="T67" t="n">
        <v>4427.02</v>
      </c>
      <c r="U67" t="n">
        <v>0.68</v>
      </c>
      <c r="V67" t="n">
        <v>0.75</v>
      </c>
      <c r="W67" t="n">
        <v>2.62</v>
      </c>
      <c r="X67" t="n">
        <v>0.26</v>
      </c>
      <c r="Y67" t="n">
        <v>1</v>
      </c>
      <c r="Z67" t="n">
        <v>10</v>
      </c>
      <c r="AA67" t="n">
        <v>122.0367493555264</v>
      </c>
      <c r="AB67" t="n">
        <v>166.976064349565</v>
      </c>
      <c r="AC67" t="n">
        <v>151.040103120467</v>
      </c>
      <c r="AD67" t="n">
        <v>122036.7493555264</v>
      </c>
      <c r="AE67" t="n">
        <v>166976.064349565</v>
      </c>
      <c r="AF67" t="n">
        <v>2.839617039884088e-06</v>
      </c>
      <c r="AG67" t="n">
        <v>0.1927083333333333</v>
      </c>
      <c r="AH67" t="n">
        <v>151040.103120467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5.4299</v>
      </c>
      <c r="E68" t="n">
        <v>18.42</v>
      </c>
      <c r="F68" t="n">
        <v>15.55</v>
      </c>
      <c r="G68" t="n">
        <v>103.66</v>
      </c>
      <c r="H68" t="n">
        <v>1.41</v>
      </c>
      <c r="I68" t="n">
        <v>9</v>
      </c>
      <c r="J68" t="n">
        <v>221.16</v>
      </c>
      <c r="K68" t="n">
        <v>54.38</v>
      </c>
      <c r="L68" t="n">
        <v>17.5</v>
      </c>
      <c r="M68" t="n">
        <v>7</v>
      </c>
      <c r="N68" t="n">
        <v>49.28</v>
      </c>
      <c r="O68" t="n">
        <v>27510.3</v>
      </c>
      <c r="P68" t="n">
        <v>193.33</v>
      </c>
      <c r="Q68" t="n">
        <v>467.07</v>
      </c>
      <c r="R68" t="n">
        <v>56.98</v>
      </c>
      <c r="S68" t="n">
        <v>39.61</v>
      </c>
      <c r="T68" t="n">
        <v>3734.54</v>
      </c>
      <c r="U68" t="n">
        <v>0.7</v>
      </c>
      <c r="V68" t="n">
        <v>0.75</v>
      </c>
      <c r="W68" t="n">
        <v>2.62</v>
      </c>
      <c r="X68" t="n">
        <v>0.22</v>
      </c>
      <c r="Y68" t="n">
        <v>1</v>
      </c>
      <c r="Z68" t="n">
        <v>10</v>
      </c>
      <c r="AA68" t="n">
        <v>121.1971341343347</v>
      </c>
      <c r="AB68" t="n">
        <v>165.8272657627218</v>
      </c>
      <c r="AC68" t="n">
        <v>150.0009442584027</v>
      </c>
      <c r="AD68" t="n">
        <v>121197.1341343347</v>
      </c>
      <c r="AE68" t="n">
        <v>165827.2657627218</v>
      </c>
      <c r="AF68" t="n">
        <v>2.851696270481535e-06</v>
      </c>
      <c r="AG68" t="n">
        <v>0.191875</v>
      </c>
      <c r="AH68" t="n">
        <v>150000.9442584027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5.4265</v>
      </c>
      <c r="E69" t="n">
        <v>18.43</v>
      </c>
      <c r="F69" t="n">
        <v>15.56</v>
      </c>
      <c r="G69" t="n">
        <v>103.74</v>
      </c>
      <c r="H69" t="n">
        <v>1.42</v>
      </c>
      <c r="I69" t="n">
        <v>9</v>
      </c>
      <c r="J69" t="n">
        <v>221.57</v>
      </c>
      <c r="K69" t="n">
        <v>54.38</v>
      </c>
      <c r="L69" t="n">
        <v>17.75</v>
      </c>
      <c r="M69" t="n">
        <v>7</v>
      </c>
      <c r="N69" t="n">
        <v>49.45</v>
      </c>
      <c r="O69" t="n">
        <v>27561.39</v>
      </c>
      <c r="P69" t="n">
        <v>193.73</v>
      </c>
      <c r="Q69" t="n">
        <v>467.07</v>
      </c>
      <c r="R69" t="n">
        <v>57.37</v>
      </c>
      <c r="S69" t="n">
        <v>39.61</v>
      </c>
      <c r="T69" t="n">
        <v>3932.12</v>
      </c>
      <c r="U69" t="n">
        <v>0.6899999999999999</v>
      </c>
      <c r="V69" t="n">
        <v>0.75</v>
      </c>
      <c r="W69" t="n">
        <v>2.62</v>
      </c>
      <c r="X69" t="n">
        <v>0.23</v>
      </c>
      <c r="Y69" t="n">
        <v>1</v>
      </c>
      <c r="Z69" t="n">
        <v>10</v>
      </c>
      <c r="AA69" t="n">
        <v>121.4714396249801</v>
      </c>
      <c r="AB69" t="n">
        <v>166.2025826365268</v>
      </c>
      <c r="AC69" t="n">
        <v>150.3404414165325</v>
      </c>
      <c r="AD69" t="n">
        <v>121471.4396249801</v>
      </c>
      <c r="AE69" t="n">
        <v>166202.5826365268</v>
      </c>
      <c r="AF69" t="n">
        <v>2.849910645088869e-06</v>
      </c>
      <c r="AG69" t="n">
        <v>0.1919791666666667</v>
      </c>
      <c r="AH69" t="n">
        <v>150340.4414165325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5.4295</v>
      </c>
      <c r="E70" t="n">
        <v>18.42</v>
      </c>
      <c r="F70" t="n">
        <v>15.55</v>
      </c>
      <c r="G70" t="n">
        <v>103.68</v>
      </c>
      <c r="H70" t="n">
        <v>1.44</v>
      </c>
      <c r="I70" t="n">
        <v>9</v>
      </c>
      <c r="J70" t="n">
        <v>221.99</v>
      </c>
      <c r="K70" t="n">
        <v>54.38</v>
      </c>
      <c r="L70" t="n">
        <v>18</v>
      </c>
      <c r="M70" t="n">
        <v>7</v>
      </c>
      <c r="N70" t="n">
        <v>49.61</v>
      </c>
      <c r="O70" t="n">
        <v>27612.53</v>
      </c>
      <c r="P70" t="n">
        <v>193.93</v>
      </c>
      <c r="Q70" t="n">
        <v>467.08</v>
      </c>
      <c r="R70" t="n">
        <v>57.07</v>
      </c>
      <c r="S70" t="n">
        <v>39.61</v>
      </c>
      <c r="T70" t="n">
        <v>3782.38</v>
      </c>
      <c r="U70" t="n">
        <v>0.6899999999999999</v>
      </c>
      <c r="V70" t="n">
        <v>0.75</v>
      </c>
      <c r="W70" t="n">
        <v>2.62</v>
      </c>
      <c r="X70" t="n">
        <v>0.22</v>
      </c>
      <c r="Y70" t="n">
        <v>1</v>
      </c>
      <c r="Z70" t="n">
        <v>10</v>
      </c>
      <c r="AA70" t="n">
        <v>121.4731789984592</v>
      </c>
      <c r="AB70" t="n">
        <v>166.2049625240566</v>
      </c>
      <c r="AC70" t="n">
        <v>150.3425941709366</v>
      </c>
      <c r="AD70" t="n">
        <v>121473.1789984592</v>
      </c>
      <c r="AE70" t="n">
        <v>166204.9625240566</v>
      </c>
      <c r="AF70" t="n">
        <v>2.851486196905927e-06</v>
      </c>
      <c r="AG70" t="n">
        <v>0.191875</v>
      </c>
      <c r="AH70" t="n">
        <v>150342.5941709366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5.4271</v>
      </c>
      <c r="E71" t="n">
        <v>18.43</v>
      </c>
      <c r="F71" t="n">
        <v>15.56</v>
      </c>
      <c r="G71" t="n">
        <v>103.73</v>
      </c>
      <c r="H71" t="n">
        <v>1.46</v>
      </c>
      <c r="I71" t="n">
        <v>9</v>
      </c>
      <c r="J71" t="n">
        <v>222.4</v>
      </c>
      <c r="K71" t="n">
        <v>54.38</v>
      </c>
      <c r="L71" t="n">
        <v>18.25</v>
      </c>
      <c r="M71" t="n">
        <v>7</v>
      </c>
      <c r="N71" t="n">
        <v>49.78</v>
      </c>
      <c r="O71" t="n">
        <v>27663.85</v>
      </c>
      <c r="P71" t="n">
        <v>194.16</v>
      </c>
      <c r="Q71" t="n">
        <v>467.07</v>
      </c>
      <c r="R71" t="n">
        <v>57.3</v>
      </c>
      <c r="S71" t="n">
        <v>39.61</v>
      </c>
      <c r="T71" t="n">
        <v>3894.68</v>
      </c>
      <c r="U71" t="n">
        <v>0.6899999999999999</v>
      </c>
      <c r="V71" t="n">
        <v>0.75</v>
      </c>
      <c r="W71" t="n">
        <v>2.62</v>
      </c>
      <c r="X71" t="n">
        <v>0.23</v>
      </c>
      <c r="Y71" t="n">
        <v>1</v>
      </c>
      <c r="Z71" t="n">
        <v>10</v>
      </c>
      <c r="AA71" t="n">
        <v>121.6498884086309</v>
      </c>
      <c r="AB71" t="n">
        <v>166.4467441349224</v>
      </c>
      <c r="AC71" t="n">
        <v>150.5613004842041</v>
      </c>
      <c r="AD71" t="n">
        <v>121649.8884086309</v>
      </c>
      <c r="AE71" t="n">
        <v>166446.7441349224</v>
      </c>
      <c r="AF71" t="n">
        <v>2.850225755452281e-06</v>
      </c>
      <c r="AG71" t="n">
        <v>0.1919791666666667</v>
      </c>
      <c r="AH71" t="n">
        <v>150561.3004842041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5.4255</v>
      </c>
      <c r="E72" t="n">
        <v>18.43</v>
      </c>
      <c r="F72" t="n">
        <v>15.56</v>
      </c>
      <c r="G72" t="n">
        <v>103.76</v>
      </c>
      <c r="H72" t="n">
        <v>1.48</v>
      </c>
      <c r="I72" t="n">
        <v>9</v>
      </c>
      <c r="J72" t="n">
        <v>222.82</v>
      </c>
      <c r="K72" t="n">
        <v>54.38</v>
      </c>
      <c r="L72" t="n">
        <v>18.5</v>
      </c>
      <c r="M72" t="n">
        <v>7</v>
      </c>
      <c r="N72" t="n">
        <v>49.94</v>
      </c>
      <c r="O72" t="n">
        <v>27715.11</v>
      </c>
      <c r="P72" t="n">
        <v>193.7</v>
      </c>
      <c r="Q72" t="n">
        <v>467.08</v>
      </c>
      <c r="R72" t="n">
        <v>57.56</v>
      </c>
      <c r="S72" t="n">
        <v>39.61</v>
      </c>
      <c r="T72" t="n">
        <v>4027.35</v>
      </c>
      <c r="U72" t="n">
        <v>0.6899999999999999</v>
      </c>
      <c r="V72" t="n">
        <v>0.75</v>
      </c>
      <c r="W72" t="n">
        <v>2.62</v>
      </c>
      <c r="X72" t="n">
        <v>0.23</v>
      </c>
      <c r="Y72" t="n">
        <v>1</v>
      </c>
      <c r="Z72" t="n">
        <v>10</v>
      </c>
      <c r="AA72" t="n">
        <v>121.4800482589201</v>
      </c>
      <c r="AB72" t="n">
        <v>166.2143613492696</v>
      </c>
      <c r="AC72" t="n">
        <v>150.3510959854626</v>
      </c>
      <c r="AD72" t="n">
        <v>121480.0482589201</v>
      </c>
      <c r="AE72" t="n">
        <v>166214.3613492696</v>
      </c>
      <c r="AF72" t="n">
        <v>2.84938546114985e-06</v>
      </c>
      <c r="AG72" t="n">
        <v>0.1919791666666667</v>
      </c>
      <c r="AH72" t="n">
        <v>150351.0959854626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5.4263</v>
      </c>
      <c r="E73" t="n">
        <v>18.43</v>
      </c>
      <c r="F73" t="n">
        <v>15.56</v>
      </c>
      <c r="G73" t="n">
        <v>103.75</v>
      </c>
      <c r="H73" t="n">
        <v>1.49</v>
      </c>
      <c r="I73" t="n">
        <v>9</v>
      </c>
      <c r="J73" t="n">
        <v>223.23</v>
      </c>
      <c r="K73" t="n">
        <v>54.38</v>
      </c>
      <c r="L73" t="n">
        <v>18.75</v>
      </c>
      <c r="M73" t="n">
        <v>7</v>
      </c>
      <c r="N73" t="n">
        <v>50.11</v>
      </c>
      <c r="O73" t="n">
        <v>27766.43</v>
      </c>
      <c r="P73" t="n">
        <v>193.12</v>
      </c>
      <c r="Q73" t="n">
        <v>467.07</v>
      </c>
      <c r="R73" t="n">
        <v>57.44</v>
      </c>
      <c r="S73" t="n">
        <v>39.61</v>
      </c>
      <c r="T73" t="n">
        <v>3968</v>
      </c>
      <c r="U73" t="n">
        <v>0.6899999999999999</v>
      </c>
      <c r="V73" t="n">
        <v>0.75</v>
      </c>
      <c r="W73" t="n">
        <v>2.62</v>
      </c>
      <c r="X73" t="n">
        <v>0.23</v>
      </c>
      <c r="Y73" t="n">
        <v>1</v>
      </c>
      <c r="Z73" t="n">
        <v>10</v>
      </c>
      <c r="AA73" t="n">
        <v>121.203942008647</v>
      </c>
      <c r="AB73" t="n">
        <v>165.836580596698</v>
      </c>
      <c r="AC73" t="n">
        <v>150.0093700976977</v>
      </c>
      <c r="AD73" t="n">
        <v>121203.942008647</v>
      </c>
      <c r="AE73" t="n">
        <v>165836.580596698</v>
      </c>
      <c r="AF73" t="n">
        <v>2.849805608301065e-06</v>
      </c>
      <c r="AG73" t="n">
        <v>0.1919791666666667</v>
      </c>
      <c r="AH73" t="n">
        <v>150009.3700976977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5.4236</v>
      </c>
      <c r="E74" t="n">
        <v>18.44</v>
      </c>
      <c r="F74" t="n">
        <v>15.57</v>
      </c>
      <c r="G74" t="n">
        <v>103.81</v>
      </c>
      <c r="H74" t="n">
        <v>1.51</v>
      </c>
      <c r="I74" t="n">
        <v>9</v>
      </c>
      <c r="J74" t="n">
        <v>223.65</v>
      </c>
      <c r="K74" t="n">
        <v>54.38</v>
      </c>
      <c r="L74" t="n">
        <v>19</v>
      </c>
      <c r="M74" t="n">
        <v>7</v>
      </c>
      <c r="N74" t="n">
        <v>50.27</v>
      </c>
      <c r="O74" t="n">
        <v>27817.81</v>
      </c>
      <c r="P74" t="n">
        <v>192.01</v>
      </c>
      <c r="Q74" t="n">
        <v>467.07</v>
      </c>
      <c r="R74" t="n">
        <v>57.81</v>
      </c>
      <c r="S74" t="n">
        <v>39.61</v>
      </c>
      <c r="T74" t="n">
        <v>4151.75</v>
      </c>
      <c r="U74" t="n">
        <v>0.6899999999999999</v>
      </c>
      <c r="V74" t="n">
        <v>0.75</v>
      </c>
      <c r="W74" t="n">
        <v>2.62</v>
      </c>
      <c r="X74" t="n">
        <v>0.24</v>
      </c>
      <c r="Y74" t="n">
        <v>1</v>
      </c>
      <c r="Z74" t="n">
        <v>10</v>
      </c>
      <c r="AA74" t="n">
        <v>120.7896567381737</v>
      </c>
      <c r="AB74" t="n">
        <v>165.2697372126605</v>
      </c>
      <c r="AC74" t="n">
        <v>149.496625450663</v>
      </c>
      <c r="AD74" t="n">
        <v>120789.6567381737</v>
      </c>
      <c r="AE74" t="n">
        <v>165269.7372126605</v>
      </c>
      <c r="AF74" t="n">
        <v>2.848387611665713e-06</v>
      </c>
      <c r="AG74" t="n">
        <v>0.1920833333333334</v>
      </c>
      <c r="AH74" t="n">
        <v>149496.625450663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5.4261</v>
      </c>
      <c r="E75" t="n">
        <v>18.43</v>
      </c>
      <c r="F75" t="n">
        <v>15.56</v>
      </c>
      <c r="G75" t="n">
        <v>103.75</v>
      </c>
      <c r="H75" t="n">
        <v>1.53</v>
      </c>
      <c r="I75" t="n">
        <v>9</v>
      </c>
      <c r="J75" t="n">
        <v>224.07</v>
      </c>
      <c r="K75" t="n">
        <v>54.38</v>
      </c>
      <c r="L75" t="n">
        <v>19.25</v>
      </c>
      <c r="M75" t="n">
        <v>7</v>
      </c>
      <c r="N75" t="n">
        <v>50.44</v>
      </c>
      <c r="O75" t="n">
        <v>27869.24</v>
      </c>
      <c r="P75" t="n">
        <v>191.38</v>
      </c>
      <c r="Q75" t="n">
        <v>467.07</v>
      </c>
      <c r="R75" t="n">
        <v>57.43</v>
      </c>
      <c r="S75" t="n">
        <v>39.61</v>
      </c>
      <c r="T75" t="n">
        <v>3960.36</v>
      </c>
      <c r="U75" t="n">
        <v>0.6899999999999999</v>
      </c>
      <c r="V75" t="n">
        <v>0.75</v>
      </c>
      <c r="W75" t="n">
        <v>2.62</v>
      </c>
      <c r="X75" t="n">
        <v>0.23</v>
      </c>
      <c r="Y75" t="n">
        <v>1</v>
      </c>
      <c r="Z75" t="n">
        <v>10</v>
      </c>
      <c r="AA75" t="n">
        <v>120.4327346332261</v>
      </c>
      <c r="AB75" t="n">
        <v>164.7813806423796</v>
      </c>
      <c r="AC75" t="n">
        <v>149.0548769460367</v>
      </c>
      <c r="AD75" t="n">
        <v>120432.7346332261</v>
      </c>
      <c r="AE75" t="n">
        <v>164781.3806423796</v>
      </c>
      <c r="AF75" t="n">
        <v>2.849700571513261e-06</v>
      </c>
      <c r="AG75" t="n">
        <v>0.1919791666666667</v>
      </c>
      <c r="AH75" t="n">
        <v>149054.8769460367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5.4506</v>
      </c>
      <c r="E76" t="n">
        <v>18.35</v>
      </c>
      <c r="F76" t="n">
        <v>15.52</v>
      </c>
      <c r="G76" t="n">
        <v>116.39</v>
      </c>
      <c r="H76" t="n">
        <v>1.54</v>
      </c>
      <c r="I76" t="n">
        <v>8</v>
      </c>
      <c r="J76" t="n">
        <v>224.49</v>
      </c>
      <c r="K76" t="n">
        <v>54.38</v>
      </c>
      <c r="L76" t="n">
        <v>19.5</v>
      </c>
      <c r="M76" t="n">
        <v>6</v>
      </c>
      <c r="N76" t="n">
        <v>50.61</v>
      </c>
      <c r="O76" t="n">
        <v>27920.73</v>
      </c>
      <c r="P76" t="n">
        <v>190.15</v>
      </c>
      <c r="Q76" t="n">
        <v>467.07</v>
      </c>
      <c r="R76" t="n">
        <v>55.95</v>
      </c>
      <c r="S76" t="n">
        <v>39.61</v>
      </c>
      <c r="T76" t="n">
        <v>3228.1</v>
      </c>
      <c r="U76" t="n">
        <v>0.71</v>
      </c>
      <c r="V76" t="n">
        <v>0.75</v>
      </c>
      <c r="W76" t="n">
        <v>2.62</v>
      </c>
      <c r="X76" t="n">
        <v>0.19</v>
      </c>
      <c r="Y76" t="n">
        <v>1</v>
      </c>
      <c r="Z76" t="n">
        <v>10</v>
      </c>
      <c r="AA76" t="n">
        <v>119.2687789146087</v>
      </c>
      <c r="AB76" t="n">
        <v>163.1888050780658</v>
      </c>
      <c r="AC76" t="n">
        <v>147.6142945583867</v>
      </c>
      <c r="AD76" t="n">
        <v>119268.7789146087</v>
      </c>
      <c r="AE76" t="n">
        <v>163188.8050780658</v>
      </c>
      <c r="AF76" t="n">
        <v>2.862567578019236e-06</v>
      </c>
      <c r="AG76" t="n">
        <v>0.1911458333333333</v>
      </c>
      <c r="AH76" t="n">
        <v>147614.2945583867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5.4483</v>
      </c>
      <c r="E77" t="n">
        <v>18.35</v>
      </c>
      <c r="F77" t="n">
        <v>15.53</v>
      </c>
      <c r="G77" t="n">
        <v>116.45</v>
      </c>
      <c r="H77" t="n">
        <v>1.56</v>
      </c>
      <c r="I77" t="n">
        <v>8</v>
      </c>
      <c r="J77" t="n">
        <v>224.9</v>
      </c>
      <c r="K77" t="n">
        <v>54.38</v>
      </c>
      <c r="L77" t="n">
        <v>19.75</v>
      </c>
      <c r="M77" t="n">
        <v>6</v>
      </c>
      <c r="N77" t="n">
        <v>50.78</v>
      </c>
      <c r="O77" t="n">
        <v>27972.28</v>
      </c>
      <c r="P77" t="n">
        <v>190.19</v>
      </c>
      <c r="Q77" t="n">
        <v>467.08</v>
      </c>
      <c r="R77" t="n">
        <v>56.29</v>
      </c>
      <c r="S77" t="n">
        <v>39.61</v>
      </c>
      <c r="T77" t="n">
        <v>3394.42</v>
      </c>
      <c r="U77" t="n">
        <v>0.7</v>
      </c>
      <c r="V77" t="n">
        <v>0.75</v>
      </c>
      <c r="W77" t="n">
        <v>2.62</v>
      </c>
      <c r="X77" t="n">
        <v>0.19</v>
      </c>
      <c r="Y77" t="n">
        <v>1</v>
      </c>
      <c r="Z77" t="n">
        <v>10</v>
      </c>
      <c r="AA77" t="n">
        <v>119.3570261044456</v>
      </c>
      <c r="AB77" t="n">
        <v>163.3095487763919</v>
      </c>
      <c r="AC77" t="n">
        <v>147.7235146476094</v>
      </c>
      <c r="AD77" t="n">
        <v>119357.0261044456</v>
      </c>
      <c r="AE77" t="n">
        <v>163309.5487763919</v>
      </c>
      <c r="AF77" t="n">
        <v>2.861359654959492e-06</v>
      </c>
      <c r="AG77" t="n">
        <v>0.1911458333333333</v>
      </c>
      <c r="AH77" t="n">
        <v>147723.5146476094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5.4482</v>
      </c>
      <c r="E78" t="n">
        <v>18.35</v>
      </c>
      <c r="F78" t="n">
        <v>15.53</v>
      </c>
      <c r="G78" t="n">
        <v>116.45</v>
      </c>
      <c r="H78" t="n">
        <v>1.58</v>
      </c>
      <c r="I78" t="n">
        <v>8</v>
      </c>
      <c r="J78" t="n">
        <v>225.32</v>
      </c>
      <c r="K78" t="n">
        <v>54.38</v>
      </c>
      <c r="L78" t="n">
        <v>20</v>
      </c>
      <c r="M78" t="n">
        <v>6</v>
      </c>
      <c r="N78" t="n">
        <v>50.95</v>
      </c>
      <c r="O78" t="n">
        <v>28023.89</v>
      </c>
      <c r="P78" t="n">
        <v>190.05</v>
      </c>
      <c r="Q78" t="n">
        <v>467.07</v>
      </c>
      <c r="R78" t="n">
        <v>56.23</v>
      </c>
      <c r="S78" t="n">
        <v>39.61</v>
      </c>
      <c r="T78" t="n">
        <v>3367.44</v>
      </c>
      <c r="U78" t="n">
        <v>0.7</v>
      </c>
      <c r="V78" t="n">
        <v>0.75</v>
      </c>
      <c r="W78" t="n">
        <v>2.62</v>
      </c>
      <c r="X78" t="n">
        <v>0.19</v>
      </c>
      <c r="Y78" t="n">
        <v>1</v>
      </c>
      <c r="Z78" t="n">
        <v>10</v>
      </c>
      <c r="AA78" t="n">
        <v>119.2970254824442</v>
      </c>
      <c r="AB78" t="n">
        <v>163.227453278329</v>
      </c>
      <c r="AC78" t="n">
        <v>147.6492542286599</v>
      </c>
      <c r="AD78" t="n">
        <v>119297.0254824442</v>
      </c>
      <c r="AE78" t="n">
        <v>163227.453278329</v>
      </c>
      <c r="AF78" t="n">
        <v>2.86130713656559e-06</v>
      </c>
      <c r="AG78" t="n">
        <v>0.1911458333333333</v>
      </c>
      <c r="AH78" t="n">
        <v>147649.2542286598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5.4467</v>
      </c>
      <c r="E79" t="n">
        <v>18.36</v>
      </c>
      <c r="F79" t="n">
        <v>15.53</v>
      </c>
      <c r="G79" t="n">
        <v>116.49</v>
      </c>
      <c r="H79" t="n">
        <v>1.59</v>
      </c>
      <c r="I79" t="n">
        <v>8</v>
      </c>
      <c r="J79" t="n">
        <v>225.74</v>
      </c>
      <c r="K79" t="n">
        <v>54.38</v>
      </c>
      <c r="L79" t="n">
        <v>20.25</v>
      </c>
      <c r="M79" t="n">
        <v>6</v>
      </c>
      <c r="N79" t="n">
        <v>51.11</v>
      </c>
      <c r="O79" t="n">
        <v>28075.56</v>
      </c>
      <c r="P79" t="n">
        <v>189.93</v>
      </c>
      <c r="Q79" t="n">
        <v>467.07</v>
      </c>
      <c r="R79" t="n">
        <v>56.44</v>
      </c>
      <c r="S79" t="n">
        <v>39.61</v>
      </c>
      <c r="T79" t="n">
        <v>3470.04</v>
      </c>
      <c r="U79" t="n">
        <v>0.7</v>
      </c>
      <c r="V79" t="n">
        <v>0.75</v>
      </c>
      <c r="W79" t="n">
        <v>2.62</v>
      </c>
      <c r="X79" t="n">
        <v>0.2</v>
      </c>
      <c r="Y79" t="n">
        <v>1</v>
      </c>
      <c r="Z79" t="n">
        <v>10</v>
      </c>
      <c r="AA79" t="n">
        <v>119.2762966428899</v>
      </c>
      <c r="AB79" t="n">
        <v>163.1990911655589</v>
      </c>
      <c r="AC79" t="n">
        <v>147.6235989561261</v>
      </c>
      <c r="AD79" t="n">
        <v>119276.2966428899</v>
      </c>
      <c r="AE79" t="n">
        <v>163199.0911655589</v>
      </c>
      <c r="AF79" t="n">
        <v>2.860519360657061e-06</v>
      </c>
      <c r="AG79" t="n">
        <v>0.19125</v>
      </c>
      <c r="AH79" t="n">
        <v>147623.5989561261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5.45</v>
      </c>
      <c r="E80" t="n">
        <v>18.35</v>
      </c>
      <c r="F80" t="n">
        <v>15.52</v>
      </c>
      <c r="G80" t="n">
        <v>116.41</v>
      </c>
      <c r="H80" t="n">
        <v>1.61</v>
      </c>
      <c r="I80" t="n">
        <v>8</v>
      </c>
      <c r="J80" t="n">
        <v>226.16</v>
      </c>
      <c r="K80" t="n">
        <v>54.38</v>
      </c>
      <c r="L80" t="n">
        <v>20.5</v>
      </c>
      <c r="M80" t="n">
        <v>6</v>
      </c>
      <c r="N80" t="n">
        <v>51.28</v>
      </c>
      <c r="O80" t="n">
        <v>28127.29</v>
      </c>
      <c r="P80" t="n">
        <v>189.82</v>
      </c>
      <c r="Q80" t="n">
        <v>467.07</v>
      </c>
      <c r="R80" t="n">
        <v>56.03</v>
      </c>
      <c r="S80" t="n">
        <v>39.61</v>
      </c>
      <c r="T80" t="n">
        <v>3266.59</v>
      </c>
      <c r="U80" t="n">
        <v>0.71</v>
      </c>
      <c r="V80" t="n">
        <v>0.75</v>
      </c>
      <c r="W80" t="n">
        <v>2.62</v>
      </c>
      <c r="X80" t="n">
        <v>0.19</v>
      </c>
      <c r="Y80" t="n">
        <v>1</v>
      </c>
      <c r="Z80" t="n">
        <v>10</v>
      </c>
      <c r="AA80" t="n">
        <v>119.1352165893734</v>
      </c>
      <c r="AB80" t="n">
        <v>163.0060592123251</v>
      </c>
      <c r="AC80" t="n">
        <v>147.4489897015867</v>
      </c>
      <c r="AD80" t="n">
        <v>119135.2165893734</v>
      </c>
      <c r="AE80" t="n">
        <v>163006.0592123251</v>
      </c>
      <c r="AF80" t="n">
        <v>2.862252467655825e-06</v>
      </c>
      <c r="AG80" t="n">
        <v>0.1911458333333333</v>
      </c>
      <c r="AH80" t="n">
        <v>147448.9897015867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5.4488</v>
      </c>
      <c r="E81" t="n">
        <v>18.35</v>
      </c>
      <c r="F81" t="n">
        <v>15.53</v>
      </c>
      <c r="G81" t="n">
        <v>116.44</v>
      </c>
      <c r="H81" t="n">
        <v>1.63</v>
      </c>
      <c r="I81" t="n">
        <v>8</v>
      </c>
      <c r="J81" t="n">
        <v>226.58</v>
      </c>
      <c r="K81" t="n">
        <v>54.38</v>
      </c>
      <c r="L81" t="n">
        <v>20.75</v>
      </c>
      <c r="M81" t="n">
        <v>6</v>
      </c>
      <c r="N81" t="n">
        <v>51.45</v>
      </c>
      <c r="O81" t="n">
        <v>28179.08</v>
      </c>
      <c r="P81" t="n">
        <v>189.75</v>
      </c>
      <c r="Q81" t="n">
        <v>467.08</v>
      </c>
      <c r="R81" t="n">
        <v>56.28</v>
      </c>
      <c r="S81" t="n">
        <v>39.61</v>
      </c>
      <c r="T81" t="n">
        <v>3389.96</v>
      </c>
      <c r="U81" t="n">
        <v>0.7</v>
      </c>
      <c r="V81" t="n">
        <v>0.75</v>
      </c>
      <c r="W81" t="n">
        <v>2.62</v>
      </c>
      <c r="X81" t="n">
        <v>0.19</v>
      </c>
      <c r="Y81" t="n">
        <v>1</v>
      </c>
      <c r="Z81" t="n">
        <v>10</v>
      </c>
      <c r="AA81" t="n">
        <v>119.1509656758525</v>
      </c>
      <c r="AB81" t="n">
        <v>163.0276078072465</v>
      </c>
      <c r="AC81" t="n">
        <v>147.4684817288525</v>
      </c>
      <c r="AD81" t="n">
        <v>119150.9656758525</v>
      </c>
      <c r="AE81" t="n">
        <v>163027.6078072465</v>
      </c>
      <c r="AF81" t="n">
        <v>2.861622246929002e-06</v>
      </c>
      <c r="AG81" t="n">
        <v>0.1911458333333333</v>
      </c>
      <c r="AH81" t="n">
        <v>147468.4817288525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5.4443</v>
      </c>
      <c r="E82" t="n">
        <v>18.37</v>
      </c>
      <c r="F82" t="n">
        <v>15.54</v>
      </c>
      <c r="G82" t="n">
        <v>116.55</v>
      </c>
      <c r="H82" t="n">
        <v>1.64</v>
      </c>
      <c r="I82" t="n">
        <v>8</v>
      </c>
      <c r="J82" t="n">
        <v>227</v>
      </c>
      <c r="K82" t="n">
        <v>54.38</v>
      </c>
      <c r="L82" t="n">
        <v>21</v>
      </c>
      <c r="M82" t="n">
        <v>6</v>
      </c>
      <c r="N82" t="n">
        <v>51.62</v>
      </c>
      <c r="O82" t="n">
        <v>28230.92</v>
      </c>
      <c r="P82" t="n">
        <v>189.37</v>
      </c>
      <c r="Q82" t="n">
        <v>467.07</v>
      </c>
      <c r="R82" t="n">
        <v>56.6</v>
      </c>
      <c r="S82" t="n">
        <v>39.61</v>
      </c>
      <c r="T82" t="n">
        <v>3550.83</v>
      </c>
      <c r="U82" t="n">
        <v>0.7</v>
      </c>
      <c r="V82" t="n">
        <v>0.75</v>
      </c>
      <c r="W82" t="n">
        <v>2.62</v>
      </c>
      <c r="X82" t="n">
        <v>0.21</v>
      </c>
      <c r="Y82" t="n">
        <v>1</v>
      </c>
      <c r="Z82" t="n">
        <v>10</v>
      </c>
      <c r="AA82" t="n">
        <v>119.1005210295883</v>
      </c>
      <c r="AB82" t="n">
        <v>162.958587216767</v>
      </c>
      <c r="AC82" t="n">
        <v>147.4060483666574</v>
      </c>
      <c r="AD82" t="n">
        <v>119100.5210295883</v>
      </c>
      <c r="AE82" t="n">
        <v>162958.587216767</v>
      </c>
      <c r="AF82" t="n">
        <v>2.859258919203415e-06</v>
      </c>
      <c r="AG82" t="n">
        <v>0.1913541666666667</v>
      </c>
      <c r="AH82" t="n">
        <v>147406.0483666574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5.445</v>
      </c>
      <c r="E83" t="n">
        <v>18.37</v>
      </c>
      <c r="F83" t="n">
        <v>15.54</v>
      </c>
      <c r="G83" t="n">
        <v>116.53</v>
      </c>
      <c r="H83" t="n">
        <v>1.66</v>
      </c>
      <c r="I83" t="n">
        <v>8</v>
      </c>
      <c r="J83" t="n">
        <v>227.42</v>
      </c>
      <c r="K83" t="n">
        <v>54.38</v>
      </c>
      <c r="L83" t="n">
        <v>21.25</v>
      </c>
      <c r="M83" t="n">
        <v>6</v>
      </c>
      <c r="N83" t="n">
        <v>51.8</v>
      </c>
      <c r="O83" t="n">
        <v>28282.83</v>
      </c>
      <c r="P83" t="n">
        <v>188.14</v>
      </c>
      <c r="Q83" t="n">
        <v>467.08</v>
      </c>
      <c r="R83" t="n">
        <v>56.64</v>
      </c>
      <c r="S83" t="n">
        <v>39.61</v>
      </c>
      <c r="T83" t="n">
        <v>3573.22</v>
      </c>
      <c r="U83" t="n">
        <v>0.7</v>
      </c>
      <c r="V83" t="n">
        <v>0.75</v>
      </c>
      <c r="W83" t="n">
        <v>2.62</v>
      </c>
      <c r="X83" t="n">
        <v>0.2</v>
      </c>
      <c r="Y83" t="n">
        <v>1</v>
      </c>
      <c r="Z83" t="n">
        <v>10</v>
      </c>
      <c r="AA83" t="n">
        <v>118.5391316950589</v>
      </c>
      <c r="AB83" t="n">
        <v>162.1904695625148</v>
      </c>
      <c r="AC83" t="n">
        <v>146.7112387832668</v>
      </c>
      <c r="AD83" t="n">
        <v>118539.1316950589</v>
      </c>
      <c r="AE83" t="n">
        <v>162190.4695625148</v>
      </c>
      <c r="AF83" t="n">
        <v>2.859626547960728e-06</v>
      </c>
      <c r="AG83" t="n">
        <v>0.1913541666666667</v>
      </c>
      <c r="AH83" t="n">
        <v>146711.2387832668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5.447</v>
      </c>
      <c r="E84" t="n">
        <v>18.36</v>
      </c>
      <c r="F84" t="n">
        <v>15.53</v>
      </c>
      <c r="G84" t="n">
        <v>116.48</v>
      </c>
      <c r="H84" t="n">
        <v>1.68</v>
      </c>
      <c r="I84" t="n">
        <v>8</v>
      </c>
      <c r="J84" t="n">
        <v>227.84</v>
      </c>
      <c r="K84" t="n">
        <v>54.38</v>
      </c>
      <c r="L84" t="n">
        <v>21.5</v>
      </c>
      <c r="M84" t="n">
        <v>6</v>
      </c>
      <c r="N84" t="n">
        <v>51.97</v>
      </c>
      <c r="O84" t="n">
        <v>28334.8</v>
      </c>
      <c r="P84" t="n">
        <v>187.9</v>
      </c>
      <c r="Q84" t="n">
        <v>467.07</v>
      </c>
      <c r="R84" t="n">
        <v>56.45</v>
      </c>
      <c r="S84" t="n">
        <v>39.61</v>
      </c>
      <c r="T84" t="n">
        <v>3474.32</v>
      </c>
      <c r="U84" t="n">
        <v>0.7</v>
      </c>
      <c r="V84" t="n">
        <v>0.75</v>
      </c>
      <c r="W84" t="n">
        <v>2.62</v>
      </c>
      <c r="X84" t="n">
        <v>0.2</v>
      </c>
      <c r="Y84" t="n">
        <v>1</v>
      </c>
      <c r="Z84" t="n">
        <v>10</v>
      </c>
      <c r="AA84" t="n">
        <v>118.3684615522209</v>
      </c>
      <c r="AB84" t="n">
        <v>161.9569511436486</v>
      </c>
      <c r="AC84" t="n">
        <v>146.5000070345521</v>
      </c>
      <c r="AD84" t="n">
        <v>118368.4615522209</v>
      </c>
      <c r="AE84" t="n">
        <v>161956.9511436487</v>
      </c>
      <c r="AF84" t="n">
        <v>2.860676915838767e-06</v>
      </c>
      <c r="AG84" t="n">
        <v>0.19125</v>
      </c>
      <c r="AH84" t="n">
        <v>146500.0070345521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5.4478</v>
      </c>
      <c r="E85" t="n">
        <v>18.36</v>
      </c>
      <c r="F85" t="n">
        <v>15.53</v>
      </c>
      <c r="G85" t="n">
        <v>116.46</v>
      </c>
      <c r="H85" t="n">
        <v>1.69</v>
      </c>
      <c r="I85" t="n">
        <v>8</v>
      </c>
      <c r="J85" t="n">
        <v>228.27</v>
      </c>
      <c r="K85" t="n">
        <v>54.38</v>
      </c>
      <c r="L85" t="n">
        <v>21.75</v>
      </c>
      <c r="M85" t="n">
        <v>6</v>
      </c>
      <c r="N85" t="n">
        <v>52.14</v>
      </c>
      <c r="O85" t="n">
        <v>28386.82</v>
      </c>
      <c r="P85" t="n">
        <v>187.06</v>
      </c>
      <c r="Q85" t="n">
        <v>467.07</v>
      </c>
      <c r="R85" t="n">
        <v>56.37</v>
      </c>
      <c r="S85" t="n">
        <v>39.61</v>
      </c>
      <c r="T85" t="n">
        <v>3434.39</v>
      </c>
      <c r="U85" t="n">
        <v>0.7</v>
      </c>
      <c r="V85" t="n">
        <v>0.75</v>
      </c>
      <c r="W85" t="n">
        <v>2.62</v>
      </c>
      <c r="X85" t="n">
        <v>0.2</v>
      </c>
      <c r="Y85" t="n">
        <v>1</v>
      </c>
      <c r="Z85" t="n">
        <v>10</v>
      </c>
      <c r="AA85" t="n">
        <v>117.9784699293281</v>
      </c>
      <c r="AB85" t="n">
        <v>161.4233473999908</v>
      </c>
      <c r="AC85" t="n">
        <v>146.0173296832713</v>
      </c>
      <c r="AD85" t="n">
        <v>117978.4699293281</v>
      </c>
      <c r="AE85" t="n">
        <v>161423.3473999908</v>
      </c>
      <c r="AF85" t="n">
        <v>2.861097062989982e-06</v>
      </c>
      <c r="AG85" t="n">
        <v>0.19125</v>
      </c>
      <c r="AH85" t="n">
        <v>146017.3296832713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5.4408</v>
      </c>
      <c r="E86" t="n">
        <v>18.38</v>
      </c>
      <c r="F86" t="n">
        <v>15.55</v>
      </c>
      <c r="G86" t="n">
        <v>116.64</v>
      </c>
      <c r="H86" t="n">
        <v>1.71</v>
      </c>
      <c r="I86" t="n">
        <v>8</v>
      </c>
      <c r="J86" t="n">
        <v>228.69</v>
      </c>
      <c r="K86" t="n">
        <v>54.38</v>
      </c>
      <c r="L86" t="n">
        <v>22</v>
      </c>
      <c r="M86" t="n">
        <v>6</v>
      </c>
      <c r="N86" t="n">
        <v>52.31</v>
      </c>
      <c r="O86" t="n">
        <v>28438.91</v>
      </c>
      <c r="P86" t="n">
        <v>185.85</v>
      </c>
      <c r="Q86" t="n">
        <v>467.07</v>
      </c>
      <c r="R86" t="n">
        <v>57.17</v>
      </c>
      <c r="S86" t="n">
        <v>39.61</v>
      </c>
      <c r="T86" t="n">
        <v>3836.35</v>
      </c>
      <c r="U86" t="n">
        <v>0.6899999999999999</v>
      </c>
      <c r="V86" t="n">
        <v>0.75</v>
      </c>
      <c r="W86" t="n">
        <v>2.62</v>
      </c>
      <c r="X86" t="n">
        <v>0.22</v>
      </c>
      <c r="Y86" t="n">
        <v>1</v>
      </c>
      <c r="Z86" t="n">
        <v>10</v>
      </c>
      <c r="AA86" t="n">
        <v>117.6323524695346</v>
      </c>
      <c r="AB86" t="n">
        <v>160.949774221877</v>
      </c>
      <c r="AC86" t="n">
        <v>145.5889536646122</v>
      </c>
      <c r="AD86" t="n">
        <v>117632.3524695346</v>
      </c>
      <c r="AE86" t="n">
        <v>160949.774221877</v>
      </c>
      <c r="AF86" t="n">
        <v>2.857420775416847e-06</v>
      </c>
      <c r="AG86" t="n">
        <v>0.1914583333333333</v>
      </c>
      <c r="AH86" t="n">
        <v>145588.9536646122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5.4642</v>
      </c>
      <c r="E87" t="n">
        <v>18.3</v>
      </c>
      <c r="F87" t="n">
        <v>15.51</v>
      </c>
      <c r="G87" t="n">
        <v>132.96</v>
      </c>
      <c r="H87" t="n">
        <v>1.73</v>
      </c>
      <c r="I87" t="n">
        <v>7</v>
      </c>
      <c r="J87" t="n">
        <v>229.11</v>
      </c>
      <c r="K87" t="n">
        <v>54.38</v>
      </c>
      <c r="L87" t="n">
        <v>22.25</v>
      </c>
      <c r="M87" t="n">
        <v>5</v>
      </c>
      <c r="N87" t="n">
        <v>52.48</v>
      </c>
      <c r="O87" t="n">
        <v>28491.06</v>
      </c>
      <c r="P87" t="n">
        <v>185.38</v>
      </c>
      <c r="Q87" t="n">
        <v>467.07</v>
      </c>
      <c r="R87" t="n">
        <v>55.89</v>
      </c>
      <c r="S87" t="n">
        <v>39.61</v>
      </c>
      <c r="T87" t="n">
        <v>3198.53</v>
      </c>
      <c r="U87" t="n">
        <v>0.71</v>
      </c>
      <c r="V87" t="n">
        <v>0.75</v>
      </c>
      <c r="W87" t="n">
        <v>2.62</v>
      </c>
      <c r="X87" t="n">
        <v>0.18</v>
      </c>
      <c r="Y87" t="n">
        <v>1</v>
      </c>
      <c r="Z87" t="n">
        <v>10</v>
      </c>
      <c r="AA87" t="n">
        <v>116.8434765026308</v>
      </c>
      <c r="AB87" t="n">
        <v>159.8703993212083</v>
      </c>
      <c r="AC87" t="n">
        <v>144.6125927895509</v>
      </c>
      <c r="AD87" t="n">
        <v>116843.4765026307</v>
      </c>
      <c r="AE87" t="n">
        <v>159870.3993212082</v>
      </c>
      <c r="AF87" t="n">
        <v>2.869710079589901e-06</v>
      </c>
      <c r="AG87" t="n">
        <v>0.190625</v>
      </c>
      <c r="AH87" t="n">
        <v>144612.5927895509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5.4631</v>
      </c>
      <c r="E88" t="n">
        <v>18.3</v>
      </c>
      <c r="F88" t="n">
        <v>15.52</v>
      </c>
      <c r="G88" t="n">
        <v>132.99</v>
      </c>
      <c r="H88" t="n">
        <v>1.74</v>
      </c>
      <c r="I88" t="n">
        <v>7</v>
      </c>
      <c r="J88" t="n">
        <v>229.53</v>
      </c>
      <c r="K88" t="n">
        <v>54.38</v>
      </c>
      <c r="L88" t="n">
        <v>22.5</v>
      </c>
      <c r="M88" t="n">
        <v>5</v>
      </c>
      <c r="N88" t="n">
        <v>52.66</v>
      </c>
      <c r="O88" t="n">
        <v>28543.27</v>
      </c>
      <c r="P88" t="n">
        <v>185.82</v>
      </c>
      <c r="Q88" t="n">
        <v>467.07</v>
      </c>
      <c r="R88" t="n">
        <v>55.98</v>
      </c>
      <c r="S88" t="n">
        <v>39.61</v>
      </c>
      <c r="T88" t="n">
        <v>3246.74</v>
      </c>
      <c r="U88" t="n">
        <v>0.71</v>
      </c>
      <c r="V88" t="n">
        <v>0.75</v>
      </c>
      <c r="W88" t="n">
        <v>2.62</v>
      </c>
      <c r="X88" t="n">
        <v>0.18</v>
      </c>
      <c r="Y88" t="n">
        <v>1</v>
      </c>
      <c r="Z88" t="n">
        <v>10</v>
      </c>
      <c r="AA88" t="n">
        <v>117.0823723385812</v>
      </c>
      <c r="AB88" t="n">
        <v>160.1972671432959</v>
      </c>
      <c r="AC88" t="n">
        <v>144.9082648054604</v>
      </c>
      <c r="AD88" t="n">
        <v>117082.3723385812</v>
      </c>
      <c r="AE88" t="n">
        <v>160197.2671432959</v>
      </c>
      <c r="AF88" t="n">
        <v>2.869132377256979e-06</v>
      </c>
      <c r="AG88" t="n">
        <v>0.190625</v>
      </c>
      <c r="AH88" t="n">
        <v>144908.2648054604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5.4637</v>
      </c>
      <c r="E89" t="n">
        <v>18.3</v>
      </c>
      <c r="F89" t="n">
        <v>15.51</v>
      </c>
      <c r="G89" t="n">
        <v>132.98</v>
      </c>
      <c r="H89" t="n">
        <v>1.76</v>
      </c>
      <c r="I89" t="n">
        <v>7</v>
      </c>
      <c r="J89" t="n">
        <v>229.96</v>
      </c>
      <c r="K89" t="n">
        <v>54.38</v>
      </c>
      <c r="L89" t="n">
        <v>22.75</v>
      </c>
      <c r="M89" t="n">
        <v>5</v>
      </c>
      <c r="N89" t="n">
        <v>52.83</v>
      </c>
      <c r="O89" t="n">
        <v>28595.54</v>
      </c>
      <c r="P89" t="n">
        <v>186.28</v>
      </c>
      <c r="Q89" t="n">
        <v>467.07</v>
      </c>
      <c r="R89" t="n">
        <v>55.91</v>
      </c>
      <c r="S89" t="n">
        <v>39.61</v>
      </c>
      <c r="T89" t="n">
        <v>3209.56</v>
      </c>
      <c r="U89" t="n">
        <v>0.71</v>
      </c>
      <c r="V89" t="n">
        <v>0.75</v>
      </c>
      <c r="W89" t="n">
        <v>2.62</v>
      </c>
      <c r="X89" t="n">
        <v>0.18</v>
      </c>
      <c r="Y89" t="n">
        <v>1</v>
      </c>
      <c r="Z89" t="n">
        <v>10</v>
      </c>
      <c r="AA89" t="n">
        <v>117.2523760142703</v>
      </c>
      <c r="AB89" t="n">
        <v>160.4298736724065</v>
      </c>
      <c r="AC89" t="n">
        <v>145.1186716938981</v>
      </c>
      <c r="AD89" t="n">
        <v>117252.3760142703</v>
      </c>
      <c r="AE89" t="n">
        <v>160429.8736724065</v>
      </c>
      <c r="AF89" t="n">
        <v>2.869447487620391e-06</v>
      </c>
      <c r="AG89" t="n">
        <v>0.190625</v>
      </c>
      <c r="AH89" t="n">
        <v>145118.6716938981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5.4646</v>
      </c>
      <c r="E90" t="n">
        <v>18.3</v>
      </c>
      <c r="F90" t="n">
        <v>15.51</v>
      </c>
      <c r="G90" t="n">
        <v>132.95</v>
      </c>
      <c r="H90" t="n">
        <v>1.77</v>
      </c>
      <c r="I90" t="n">
        <v>7</v>
      </c>
      <c r="J90" t="n">
        <v>230.38</v>
      </c>
      <c r="K90" t="n">
        <v>54.38</v>
      </c>
      <c r="L90" t="n">
        <v>23</v>
      </c>
      <c r="M90" t="n">
        <v>5</v>
      </c>
      <c r="N90" t="n">
        <v>53</v>
      </c>
      <c r="O90" t="n">
        <v>28647.87</v>
      </c>
      <c r="P90" t="n">
        <v>186.15</v>
      </c>
      <c r="Q90" t="n">
        <v>467.19</v>
      </c>
      <c r="R90" t="n">
        <v>55.82</v>
      </c>
      <c r="S90" t="n">
        <v>39.61</v>
      </c>
      <c r="T90" t="n">
        <v>3166.58</v>
      </c>
      <c r="U90" t="n">
        <v>0.71</v>
      </c>
      <c r="V90" t="n">
        <v>0.75</v>
      </c>
      <c r="W90" t="n">
        <v>2.62</v>
      </c>
      <c r="X90" t="n">
        <v>0.18</v>
      </c>
      <c r="Y90" t="n">
        <v>1</v>
      </c>
      <c r="Z90" t="n">
        <v>10</v>
      </c>
      <c r="AA90" t="n">
        <v>117.175889210982</v>
      </c>
      <c r="AB90" t="n">
        <v>160.325221053788</v>
      </c>
      <c r="AC90" t="n">
        <v>145.0240069743195</v>
      </c>
      <c r="AD90" t="n">
        <v>117175.889210982</v>
      </c>
      <c r="AE90" t="n">
        <v>160325.221053788</v>
      </c>
      <c r="AF90" t="n">
        <v>2.869920153165509e-06</v>
      </c>
      <c r="AG90" t="n">
        <v>0.190625</v>
      </c>
      <c r="AH90" t="n">
        <v>145024.0069743195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5.4646</v>
      </c>
      <c r="E91" t="n">
        <v>18.3</v>
      </c>
      <c r="F91" t="n">
        <v>15.51</v>
      </c>
      <c r="G91" t="n">
        <v>132.95</v>
      </c>
      <c r="H91" t="n">
        <v>1.79</v>
      </c>
      <c r="I91" t="n">
        <v>7</v>
      </c>
      <c r="J91" t="n">
        <v>230.81</v>
      </c>
      <c r="K91" t="n">
        <v>54.38</v>
      </c>
      <c r="L91" t="n">
        <v>23.25</v>
      </c>
      <c r="M91" t="n">
        <v>5</v>
      </c>
      <c r="N91" t="n">
        <v>53.18</v>
      </c>
      <c r="O91" t="n">
        <v>28700.26</v>
      </c>
      <c r="P91" t="n">
        <v>186.48</v>
      </c>
      <c r="Q91" t="n">
        <v>467.07</v>
      </c>
      <c r="R91" t="n">
        <v>55.79</v>
      </c>
      <c r="S91" t="n">
        <v>39.61</v>
      </c>
      <c r="T91" t="n">
        <v>3151.71</v>
      </c>
      <c r="U91" t="n">
        <v>0.71</v>
      </c>
      <c r="V91" t="n">
        <v>0.75</v>
      </c>
      <c r="W91" t="n">
        <v>2.62</v>
      </c>
      <c r="X91" t="n">
        <v>0.18</v>
      </c>
      <c r="Y91" t="n">
        <v>1</v>
      </c>
      <c r="Z91" t="n">
        <v>10</v>
      </c>
      <c r="AA91" t="n">
        <v>117.3219481948333</v>
      </c>
      <c r="AB91" t="n">
        <v>160.5250653991608</v>
      </c>
      <c r="AC91" t="n">
        <v>145.2047784558534</v>
      </c>
      <c r="AD91" t="n">
        <v>117321.9481948333</v>
      </c>
      <c r="AE91" t="n">
        <v>160525.0653991608</v>
      </c>
      <c r="AF91" t="n">
        <v>2.869920153165509e-06</v>
      </c>
      <c r="AG91" t="n">
        <v>0.190625</v>
      </c>
      <c r="AH91" t="n">
        <v>145204.7784558534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5.4644</v>
      </c>
      <c r="E92" t="n">
        <v>18.3</v>
      </c>
      <c r="F92" t="n">
        <v>15.51</v>
      </c>
      <c r="G92" t="n">
        <v>132.95</v>
      </c>
      <c r="H92" t="n">
        <v>1.81</v>
      </c>
      <c r="I92" t="n">
        <v>7</v>
      </c>
      <c r="J92" t="n">
        <v>231.23</v>
      </c>
      <c r="K92" t="n">
        <v>54.38</v>
      </c>
      <c r="L92" t="n">
        <v>23.5</v>
      </c>
      <c r="M92" t="n">
        <v>5</v>
      </c>
      <c r="N92" t="n">
        <v>53.36</v>
      </c>
      <c r="O92" t="n">
        <v>28752.71</v>
      </c>
      <c r="P92" t="n">
        <v>186.22</v>
      </c>
      <c r="Q92" t="n">
        <v>467.07</v>
      </c>
      <c r="R92" t="n">
        <v>55.66</v>
      </c>
      <c r="S92" t="n">
        <v>39.61</v>
      </c>
      <c r="T92" t="n">
        <v>3086.5</v>
      </c>
      <c r="U92" t="n">
        <v>0.71</v>
      </c>
      <c r="V92" t="n">
        <v>0.75</v>
      </c>
      <c r="W92" t="n">
        <v>2.62</v>
      </c>
      <c r="X92" t="n">
        <v>0.18</v>
      </c>
      <c r="Y92" t="n">
        <v>1</v>
      </c>
      <c r="Z92" t="n">
        <v>10</v>
      </c>
      <c r="AA92" t="n">
        <v>117.2110806673478</v>
      </c>
      <c r="AB92" t="n">
        <v>160.373371556925</v>
      </c>
      <c r="AC92" t="n">
        <v>145.0675620610169</v>
      </c>
      <c r="AD92" t="n">
        <v>117211.0806673478</v>
      </c>
      <c r="AE92" t="n">
        <v>160373.371556925</v>
      </c>
      <c r="AF92" t="n">
        <v>2.869815116377705e-06</v>
      </c>
      <c r="AG92" t="n">
        <v>0.190625</v>
      </c>
      <c r="AH92" t="n">
        <v>145067.5620610169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5.4679</v>
      </c>
      <c r="E93" t="n">
        <v>18.29</v>
      </c>
      <c r="F93" t="n">
        <v>15.5</v>
      </c>
      <c r="G93" t="n">
        <v>132.85</v>
      </c>
      <c r="H93" t="n">
        <v>1.82</v>
      </c>
      <c r="I93" t="n">
        <v>7</v>
      </c>
      <c r="J93" t="n">
        <v>231.66</v>
      </c>
      <c r="K93" t="n">
        <v>54.38</v>
      </c>
      <c r="L93" t="n">
        <v>23.75</v>
      </c>
      <c r="M93" t="n">
        <v>5</v>
      </c>
      <c r="N93" t="n">
        <v>53.53</v>
      </c>
      <c r="O93" t="n">
        <v>28805.23</v>
      </c>
      <c r="P93" t="n">
        <v>185.06</v>
      </c>
      <c r="Q93" t="n">
        <v>467.08</v>
      </c>
      <c r="R93" t="n">
        <v>55.38</v>
      </c>
      <c r="S93" t="n">
        <v>39.61</v>
      </c>
      <c r="T93" t="n">
        <v>2946.5</v>
      </c>
      <c r="U93" t="n">
        <v>0.72</v>
      </c>
      <c r="V93" t="n">
        <v>0.75</v>
      </c>
      <c r="W93" t="n">
        <v>2.62</v>
      </c>
      <c r="X93" t="n">
        <v>0.17</v>
      </c>
      <c r="Y93" t="n">
        <v>1</v>
      </c>
      <c r="Z93" t="n">
        <v>10</v>
      </c>
      <c r="AA93" t="n">
        <v>116.603047360178</v>
      </c>
      <c r="AB93" t="n">
        <v>159.5414335615195</v>
      </c>
      <c r="AC93" t="n">
        <v>144.3150230602602</v>
      </c>
      <c r="AD93" t="n">
        <v>116603.047360178</v>
      </c>
      <c r="AE93" t="n">
        <v>159541.4335615195</v>
      </c>
      <c r="AF93" t="n">
        <v>2.871653260164273e-06</v>
      </c>
      <c r="AG93" t="n">
        <v>0.1905208333333333</v>
      </c>
      <c r="AH93" t="n">
        <v>144315.0230602603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5.4685</v>
      </c>
      <c r="E94" t="n">
        <v>18.29</v>
      </c>
      <c r="F94" t="n">
        <v>15.5</v>
      </c>
      <c r="G94" t="n">
        <v>132.84</v>
      </c>
      <c r="H94" t="n">
        <v>1.84</v>
      </c>
      <c r="I94" t="n">
        <v>7</v>
      </c>
      <c r="J94" t="n">
        <v>232.08</v>
      </c>
      <c r="K94" t="n">
        <v>54.38</v>
      </c>
      <c r="L94" t="n">
        <v>24</v>
      </c>
      <c r="M94" t="n">
        <v>5</v>
      </c>
      <c r="N94" t="n">
        <v>53.71</v>
      </c>
      <c r="O94" t="n">
        <v>28857.81</v>
      </c>
      <c r="P94" t="n">
        <v>184.53</v>
      </c>
      <c r="Q94" t="n">
        <v>467.07</v>
      </c>
      <c r="R94" t="n">
        <v>55.33</v>
      </c>
      <c r="S94" t="n">
        <v>39.61</v>
      </c>
      <c r="T94" t="n">
        <v>2920.66</v>
      </c>
      <c r="U94" t="n">
        <v>0.72</v>
      </c>
      <c r="V94" t="n">
        <v>0.75</v>
      </c>
      <c r="W94" t="n">
        <v>2.62</v>
      </c>
      <c r="X94" t="n">
        <v>0.16</v>
      </c>
      <c r="Y94" t="n">
        <v>1</v>
      </c>
      <c r="Z94" t="n">
        <v>10</v>
      </c>
      <c r="AA94" t="n">
        <v>116.3560830181144</v>
      </c>
      <c r="AB94" t="n">
        <v>159.2035260534104</v>
      </c>
      <c r="AC94" t="n">
        <v>144.0093649704689</v>
      </c>
      <c r="AD94" t="n">
        <v>116356.0830181144</v>
      </c>
      <c r="AE94" t="n">
        <v>159203.5260534104</v>
      </c>
      <c r="AF94" t="n">
        <v>2.871968370527684e-06</v>
      </c>
      <c r="AG94" t="n">
        <v>0.1905208333333333</v>
      </c>
      <c r="AH94" t="n">
        <v>144009.3649704689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5.4677</v>
      </c>
      <c r="E95" t="n">
        <v>18.29</v>
      </c>
      <c r="F95" t="n">
        <v>15.5</v>
      </c>
      <c r="G95" t="n">
        <v>132.86</v>
      </c>
      <c r="H95" t="n">
        <v>1.85</v>
      </c>
      <c r="I95" t="n">
        <v>7</v>
      </c>
      <c r="J95" t="n">
        <v>232.51</v>
      </c>
      <c r="K95" t="n">
        <v>54.38</v>
      </c>
      <c r="L95" t="n">
        <v>24.25</v>
      </c>
      <c r="M95" t="n">
        <v>5</v>
      </c>
      <c r="N95" t="n">
        <v>53.88</v>
      </c>
      <c r="O95" t="n">
        <v>28910.45</v>
      </c>
      <c r="P95" t="n">
        <v>184.43</v>
      </c>
      <c r="Q95" t="n">
        <v>467.07</v>
      </c>
      <c r="R95" t="n">
        <v>55.36</v>
      </c>
      <c r="S95" t="n">
        <v>39.61</v>
      </c>
      <c r="T95" t="n">
        <v>2936.97</v>
      </c>
      <c r="U95" t="n">
        <v>0.72</v>
      </c>
      <c r="V95" t="n">
        <v>0.75</v>
      </c>
      <c r="W95" t="n">
        <v>2.62</v>
      </c>
      <c r="X95" t="n">
        <v>0.17</v>
      </c>
      <c r="Y95" t="n">
        <v>1</v>
      </c>
      <c r="Z95" t="n">
        <v>10</v>
      </c>
      <c r="AA95" t="n">
        <v>116.328550206273</v>
      </c>
      <c r="AB95" t="n">
        <v>159.165854445587</v>
      </c>
      <c r="AC95" t="n">
        <v>143.9752886880237</v>
      </c>
      <c r="AD95" t="n">
        <v>116328.550206273</v>
      </c>
      <c r="AE95" t="n">
        <v>159165.854445587</v>
      </c>
      <c r="AF95" t="n">
        <v>2.871548223376469e-06</v>
      </c>
      <c r="AG95" t="n">
        <v>0.1905208333333333</v>
      </c>
      <c r="AH95" t="n">
        <v>143975.2886880237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5.4703</v>
      </c>
      <c r="E96" t="n">
        <v>18.28</v>
      </c>
      <c r="F96" t="n">
        <v>15.49</v>
      </c>
      <c r="G96" t="n">
        <v>132.79</v>
      </c>
      <c r="H96" t="n">
        <v>1.87</v>
      </c>
      <c r="I96" t="n">
        <v>7</v>
      </c>
      <c r="J96" t="n">
        <v>232.94</v>
      </c>
      <c r="K96" t="n">
        <v>54.38</v>
      </c>
      <c r="L96" t="n">
        <v>24.5</v>
      </c>
      <c r="M96" t="n">
        <v>5</v>
      </c>
      <c r="N96" t="n">
        <v>54.06</v>
      </c>
      <c r="O96" t="n">
        <v>28963.15</v>
      </c>
      <c r="P96" t="n">
        <v>183.4</v>
      </c>
      <c r="Q96" t="n">
        <v>467.07</v>
      </c>
      <c r="R96" t="n">
        <v>55.13</v>
      </c>
      <c r="S96" t="n">
        <v>39.61</v>
      </c>
      <c r="T96" t="n">
        <v>2820.73</v>
      </c>
      <c r="U96" t="n">
        <v>0.72</v>
      </c>
      <c r="V96" t="n">
        <v>0.75</v>
      </c>
      <c r="W96" t="n">
        <v>2.62</v>
      </c>
      <c r="X96" t="n">
        <v>0.16</v>
      </c>
      <c r="Y96" t="n">
        <v>1</v>
      </c>
      <c r="Z96" t="n">
        <v>10</v>
      </c>
      <c r="AA96" t="n">
        <v>115.7976031510346</v>
      </c>
      <c r="AB96" t="n">
        <v>158.4393892608793</v>
      </c>
      <c r="AC96" t="n">
        <v>143.318156320944</v>
      </c>
      <c r="AD96" t="n">
        <v>115797.6031510346</v>
      </c>
      <c r="AE96" t="n">
        <v>158439.3892608793</v>
      </c>
      <c r="AF96" t="n">
        <v>2.872913701617919e-06</v>
      </c>
      <c r="AG96" t="n">
        <v>0.1904166666666667</v>
      </c>
      <c r="AH96" t="n">
        <v>143318.156320944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5.4712</v>
      </c>
      <c r="E97" t="n">
        <v>18.28</v>
      </c>
      <c r="F97" t="n">
        <v>15.49</v>
      </c>
      <c r="G97" t="n">
        <v>132.76</v>
      </c>
      <c r="H97" t="n">
        <v>1.89</v>
      </c>
      <c r="I97" t="n">
        <v>7</v>
      </c>
      <c r="J97" t="n">
        <v>233.37</v>
      </c>
      <c r="K97" t="n">
        <v>54.38</v>
      </c>
      <c r="L97" t="n">
        <v>24.75</v>
      </c>
      <c r="M97" t="n">
        <v>5</v>
      </c>
      <c r="N97" t="n">
        <v>54.24</v>
      </c>
      <c r="O97" t="n">
        <v>29015.91</v>
      </c>
      <c r="P97" t="n">
        <v>183.16</v>
      </c>
      <c r="Q97" t="n">
        <v>467.1</v>
      </c>
      <c r="R97" t="n">
        <v>55.05</v>
      </c>
      <c r="S97" t="n">
        <v>39.61</v>
      </c>
      <c r="T97" t="n">
        <v>2779.52</v>
      </c>
      <c r="U97" t="n">
        <v>0.72</v>
      </c>
      <c r="V97" t="n">
        <v>0.75</v>
      </c>
      <c r="W97" t="n">
        <v>2.62</v>
      </c>
      <c r="X97" t="n">
        <v>0.16</v>
      </c>
      <c r="Y97" t="n">
        <v>1</v>
      </c>
      <c r="Z97" t="n">
        <v>10</v>
      </c>
      <c r="AA97" t="n">
        <v>115.6728202227816</v>
      </c>
      <c r="AB97" t="n">
        <v>158.2686557534093</v>
      </c>
      <c r="AC97" t="n">
        <v>143.1637173798009</v>
      </c>
      <c r="AD97" t="n">
        <v>115672.8202227816</v>
      </c>
      <c r="AE97" t="n">
        <v>158268.6557534093</v>
      </c>
      <c r="AF97" t="n">
        <v>2.873386367163037e-06</v>
      </c>
      <c r="AG97" t="n">
        <v>0.1904166666666667</v>
      </c>
      <c r="AH97" t="n">
        <v>143163.7173798009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5.4658</v>
      </c>
      <c r="E98" t="n">
        <v>18.3</v>
      </c>
      <c r="F98" t="n">
        <v>15.51</v>
      </c>
      <c r="G98" t="n">
        <v>132.91</v>
      </c>
      <c r="H98" t="n">
        <v>1.9</v>
      </c>
      <c r="I98" t="n">
        <v>7</v>
      </c>
      <c r="J98" t="n">
        <v>233.79</v>
      </c>
      <c r="K98" t="n">
        <v>54.38</v>
      </c>
      <c r="L98" t="n">
        <v>25</v>
      </c>
      <c r="M98" t="n">
        <v>4</v>
      </c>
      <c r="N98" t="n">
        <v>54.42</v>
      </c>
      <c r="O98" t="n">
        <v>29068.74</v>
      </c>
      <c r="P98" t="n">
        <v>183.07</v>
      </c>
      <c r="Q98" t="n">
        <v>467.07</v>
      </c>
      <c r="R98" t="n">
        <v>55.44</v>
      </c>
      <c r="S98" t="n">
        <v>39.61</v>
      </c>
      <c r="T98" t="n">
        <v>2976.93</v>
      </c>
      <c r="U98" t="n">
        <v>0.71</v>
      </c>
      <c r="V98" t="n">
        <v>0.75</v>
      </c>
      <c r="W98" t="n">
        <v>2.62</v>
      </c>
      <c r="X98" t="n">
        <v>0.17</v>
      </c>
      <c r="Y98" t="n">
        <v>1</v>
      </c>
      <c r="Z98" t="n">
        <v>10</v>
      </c>
      <c r="AA98" t="n">
        <v>115.7877291035391</v>
      </c>
      <c r="AB98" t="n">
        <v>158.4258791534838</v>
      </c>
      <c r="AC98" t="n">
        <v>143.3059355992368</v>
      </c>
      <c r="AD98" t="n">
        <v>115787.7291035391</v>
      </c>
      <c r="AE98" t="n">
        <v>158425.8791534838</v>
      </c>
      <c r="AF98" t="n">
        <v>2.870550373892332e-06</v>
      </c>
      <c r="AG98" t="n">
        <v>0.190625</v>
      </c>
      <c r="AH98" t="n">
        <v>143305.9355992367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5.4658</v>
      </c>
      <c r="E99" t="n">
        <v>18.3</v>
      </c>
      <c r="F99" t="n">
        <v>15.51</v>
      </c>
      <c r="G99" t="n">
        <v>132.91</v>
      </c>
      <c r="H99" t="n">
        <v>1.92</v>
      </c>
      <c r="I99" t="n">
        <v>7</v>
      </c>
      <c r="J99" t="n">
        <v>234.22</v>
      </c>
      <c r="K99" t="n">
        <v>54.38</v>
      </c>
      <c r="L99" t="n">
        <v>25.25</v>
      </c>
      <c r="M99" t="n">
        <v>4</v>
      </c>
      <c r="N99" t="n">
        <v>54.6</v>
      </c>
      <c r="O99" t="n">
        <v>29121.63</v>
      </c>
      <c r="P99" t="n">
        <v>182.55</v>
      </c>
      <c r="Q99" t="n">
        <v>467.07</v>
      </c>
      <c r="R99" t="n">
        <v>55.55</v>
      </c>
      <c r="S99" t="n">
        <v>39.61</v>
      </c>
      <c r="T99" t="n">
        <v>3029.72</v>
      </c>
      <c r="U99" t="n">
        <v>0.71</v>
      </c>
      <c r="V99" t="n">
        <v>0.75</v>
      </c>
      <c r="W99" t="n">
        <v>2.62</v>
      </c>
      <c r="X99" t="n">
        <v>0.17</v>
      </c>
      <c r="Y99" t="n">
        <v>1</v>
      </c>
      <c r="Z99" t="n">
        <v>10</v>
      </c>
      <c r="AA99" t="n">
        <v>115.5576260827498</v>
      </c>
      <c r="AB99" t="n">
        <v>158.1110420490112</v>
      </c>
      <c r="AC99" t="n">
        <v>143.0211461061382</v>
      </c>
      <c r="AD99" t="n">
        <v>115557.6260827498</v>
      </c>
      <c r="AE99" t="n">
        <v>158111.0420490112</v>
      </c>
      <c r="AF99" t="n">
        <v>2.870550373892332e-06</v>
      </c>
      <c r="AG99" t="n">
        <v>0.190625</v>
      </c>
      <c r="AH99" t="n">
        <v>143021.1461061382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5.4682</v>
      </c>
      <c r="E100" t="n">
        <v>18.29</v>
      </c>
      <c r="F100" t="n">
        <v>15.5</v>
      </c>
      <c r="G100" t="n">
        <v>132.85</v>
      </c>
      <c r="H100" t="n">
        <v>1.93</v>
      </c>
      <c r="I100" t="n">
        <v>7</v>
      </c>
      <c r="J100" t="n">
        <v>234.65</v>
      </c>
      <c r="K100" t="n">
        <v>54.38</v>
      </c>
      <c r="L100" t="n">
        <v>25.5</v>
      </c>
      <c r="M100" t="n">
        <v>4</v>
      </c>
      <c r="N100" t="n">
        <v>54.78</v>
      </c>
      <c r="O100" t="n">
        <v>29174.59</v>
      </c>
      <c r="P100" t="n">
        <v>182.02</v>
      </c>
      <c r="Q100" t="n">
        <v>467.07</v>
      </c>
      <c r="R100" t="n">
        <v>55.29</v>
      </c>
      <c r="S100" t="n">
        <v>39.61</v>
      </c>
      <c r="T100" t="n">
        <v>2898.92</v>
      </c>
      <c r="U100" t="n">
        <v>0.72</v>
      </c>
      <c r="V100" t="n">
        <v>0.75</v>
      </c>
      <c r="W100" t="n">
        <v>2.62</v>
      </c>
      <c r="X100" t="n">
        <v>0.17</v>
      </c>
      <c r="Y100" t="n">
        <v>1</v>
      </c>
      <c r="Z100" t="n">
        <v>10</v>
      </c>
      <c r="AA100" t="n">
        <v>115.2521437444478</v>
      </c>
      <c r="AB100" t="n">
        <v>157.6930676368169</v>
      </c>
      <c r="AC100" t="n">
        <v>142.6430625852129</v>
      </c>
      <c r="AD100" t="n">
        <v>115252.1437444478</v>
      </c>
      <c r="AE100" t="n">
        <v>157693.0676368169</v>
      </c>
      <c r="AF100" t="n">
        <v>2.871810815345979e-06</v>
      </c>
      <c r="AG100" t="n">
        <v>0.1905208333333333</v>
      </c>
      <c r="AH100" t="n">
        <v>142643.0625852129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5.4675</v>
      </c>
      <c r="E101" t="n">
        <v>18.29</v>
      </c>
      <c r="F101" t="n">
        <v>15.5</v>
      </c>
      <c r="G101" t="n">
        <v>132.87</v>
      </c>
      <c r="H101" t="n">
        <v>1.95</v>
      </c>
      <c r="I101" t="n">
        <v>7</v>
      </c>
      <c r="J101" t="n">
        <v>235.08</v>
      </c>
      <c r="K101" t="n">
        <v>54.38</v>
      </c>
      <c r="L101" t="n">
        <v>25.75</v>
      </c>
      <c r="M101" t="n">
        <v>4</v>
      </c>
      <c r="N101" t="n">
        <v>54.96</v>
      </c>
      <c r="O101" t="n">
        <v>29227.61</v>
      </c>
      <c r="P101" t="n">
        <v>181.48</v>
      </c>
      <c r="Q101" t="n">
        <v>467.07</v>
      </c>
      <c r="R101" t="n">
        <v>55.38</v>
      </c>
      <c r="S101" t="n">
        <v>39.61</v>
      </c>
      <c r="T101" t="n">
        <v>2945.79</v>
      </c>
      <c r="U101" t="n">
        <v>0.72</v>
      </c>
      <c r="V101" t="n">
        <v>0.75</v>
      </c>
      <c r="W101" t="n">
        <v>2.62</v>
      </c>
      <c r="X101" t="n">
        <v>0.17</v>
      </c>
      <c r="Y101" t="n">
        <v>1</v>
      </c>
      <c r="Z101" t="n">
        <v>10</v>
      </c>
      <c r="AA101" t="n">
        <v>115.0277386959968</v>
      </c>
      <c r="AB101" t="n">
        <v>157.3860267494744</v>
      </c>
      <c r="AC101" t="n">
        <v>142.3653252492236</v>
      </c>
      <c r="AD101" t="n">
        <v>115027.7386959968</v>
      </c>
      <c r="AE101" t="n">
        <v>157386.0267494744</v>
      </c>
      <c r="AF101" t="n">
        <v>2.871443186588665e-06</v>
      </c>
      <c r="AG101" t="n">
        <v>0.1905208333333333</v>
      </c>
      <c r="AH101" t="n">
        <v>142365.3252492236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5.4881</v>
      </c>
      <c r="E102" t="n">
        <v>18.22</v>
      </c>
      <c r="F102" t="n">
        <v>15.47</v>
      </c>
      <c r="G102" t="n">
        <v>154.71</v>
      </c>
      <c r="H102" t="n">
        <v>1.96</v>
      </c>
      <c r="I102" t="n">
        <v>6</v>
      </c>
      <c r="J102" t="n">
        <v>235.51</v>
      </c>
      <c r="K102" t="n">
        <v>54.38</v>
      </c>
      <c r="L102" t="n">
        <v>26</v>
      </c>
      <c r="M102" t="n">
        <v>3</v>
      </c>
      <c r="N102" t="n">
        <v>55.14</v>
      </c>
      <c r="O102" t="n">
        <v>29280.69</v>
      </c>
      <c r="P102" t="n">
        <v>180.05</v>
      </c>
      <c r="Q102" t="n">
        <v>467.07</v>
      </c>
      <c r="R102" t="n">
        <v>54.41</v>
      </c>
      <c r="S102" t="n">
        <v>39.61</v>
      </c>
      <c r="T102" t="n">
        <v>2467.36</v>
      </c>
      <c r="U102" t="n">
        <v>0.73</v>
      </c>
      <c r="V102" t="n">
        <v>0.75</v>
      </c>
      <c r="W102" t="n">
        <v>2.62</v>
      </c>
      <c r="X102" t="n">
        <v>0.14</v>
      </c>
      <c r="Y102" t="n">
        <v>1</v>
      </c>
      <c r="Z102" t="n">
        <v>10</v>
      </c>
      <c r="AA102" t="n">
        <v>113.909093864757</v>
      </c>
      <c r="AB102" t="n">
        <v>155.855447540246</v>
      </c>
      <c r="AC102" t="n">
        <v>140.9808223715421</v>
      </c>
      <c r="AD102" t="n">
        <v>113909.093864757</v>
      </c>
      <c r="AE102" t="n">
        <v>155855.447540246</v>
      </c>
      <c r="AF102" t="n">
        <v>2.882261975732465e-06</v>
      </c>
      <c r="AG102" t="n">
        <v>0.1897916666666667</v>
      </c>
      <c r="AH102" t="n">
        <v>140980.8223715421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5.4896</v>
      </c>
      <c r="E103" t="n">
        <v>18.22</v>
      </c>
      <c r="F103" t="n">
        <v>15.47</v>
      </c>
      <c r="G103" t="n">
        <v>154.66</v>
      </c>
      <c r="H103" t="n">
        <v>1.98</v>
      </c>
      <c r="I103" t="n">
        <v>6</v>
      </c>
      <c r="J103" t="n">
        <v>235.94</v>
      </c>
      <c r="K103" t="n">
        <v>54.38</v>
      </c>
      <c r="L103" t="n">
        <v>26.25</v>
      </c>
      <c r="M103" t="n">
        <v>3</v>
      </c>
      <c r="N103" t="n">
        <v>55.32</v>
      </c>
      <c r="O103" t="n">
        <v>29333.84</v>
      </c>
      <c r="P103" t="n">
        <v>180.21</v>
      </c>
      <c r="Q103" t="n">
        <v>467.07</v>
      </c>
      <c r="R103" t="n">
        <v>54.17</v>
      </c>
      <c r="S103" t="n">
        <v>39.61</v>
      </c>
      <c r="T103" t="n">
        <v>2348.23</v>
      </c>
      <c r="U103" t="n">
        <v>0.73</v>
      </c>
      <c r="V103" t="n">
        <v>0.75</v>
      </c>
      <c r="W103" t="n">
        <v>2.62</v>
      </c>
      <c r="X103" t="n">
        <v>0.13</v>
      </c>
      <c r="Y103" t="n">
        <v>1</v>
      </c>
      <c r="Z103" t="n">
        <v>10</v>
      </c>
      <c r="AA103" t="n">
        <v>113.949063818537</v>
      </c>
      <c r="AB103" t="n">
        <v>155.9101361943577</v>
      </c>
      <c r="AC103" t="n">
        <v>141.0302916172614</v>
      </c>
      <c r="AD103" t="n">
        <v>113949.063818537</v>
      </c>
      <c r="AE103" t="n">
        <v>155910.1361943577</v>
      </c>
      <c r="AF103" t="n">
        <v>2.883049751640994e-06</v>
      </c>
      <c r="AG103" t="n">
        <v>0.1897916666666667</v>
      </c>
      <c r="AH103" t="n">
        <v>141030.2916172614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5.4892</v>
      </c>
      <c r="E104" t="n">
        <v>18.22</v>
      </c>
      <c r="F104" t="n">
        <v>15.47</v>
      </c>
      <c r="G104" t="n">
        <v>154.68</v>
      </c>
      <c r="H104" t="n">
        <v>1.99</v>
      </c>
      <c r="I104" t="n">
        <v>6</v>
      </c>
      <c r="J104" t="n">
        <v>236.37</v>
      </c>
      <c r="K104" t="n">
        <v>54.38</v>
      </c>
      <c r="L104" t="n">
        <v>26.5</v>
      </c>
      <c r="M104" t="n">
        <v>3</v>
      </c>
      <c r="N104" t="n">
        <v>55.5</v>
      </c>
      <c r="O104" t="n">
        <v>29387.05</v>
      </c>
      <c r="P104" t="n">
        <v>180.25</v>
      </c>
      <c r="Q104" t="n">
        <v>467.07</v>
      </c>
      <c r="R104" t="n">
        <v>54.21</v>
      </c>
      <c r="S104" t="n">
        <v>39.61</v>
      </c>
      <c r="T104" t="n">
        <v>2364.34</v>
      </c>
      <c r="U104" t="n">
        <v>0.73</v>
      </c>
      <c r="V104" t="n">
        <v>0.75</v>
      </c>
      <c r="W104" t="n">
        <v>2.62</v>
      </c>
      <c r="X104" t="n">
        <v>0.13</v>
      </c>
      <c r="Y104" t="n">
        <v>1</v>
      </c>
      <c r="Z104" t="n">
        <v>10</v>
      </c>
      <c r="AA104" t="n">
        <v>113.9748318408244</v>
      </c>
      <c r="AB104" t="n">
        <v>155.9453931392562</v>
      </c>
      <c r="AC104" t="n">
        <v>141.0621836888222</v>
      </c>
      <c r="AD104" t="n">
        <v>113974.8318408244</v>
      </c>
      <c r="AE104" t="n">
        <v>155945.3931392562</v>
      </c>
      <c r="AF104" t="n">
        <v>2.882839678065387e-06</v>
      </c>
      <c r="AG104" t="n">
        <v>0.1897916666666667</v>
      </c>
      <c r="AH104" t="n">
        <v>141062.1836888222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5.4889</v>
      </c>
      <c r="E105" t="n">
        <v>18.22</v>
      </c>
      <c r="F105" t="n">
        <v>15.47</v>
      </c>
      <c r="G105" t="n">
        <v>154.69</v>
      </c>
      <c r="H105" t="n">
        <v>2.01</v>
      </c>
      <c r="I105" t="n">
        <v>6</v>
      </c>
      <c r="J105" t="n">
        <v>236.81</v>
      </c>
      <c r="K105" t="n">
        <v>54.38</v>
      </c>
      <c r="L105" t="n">
        <v>26.75</v>
      </c>
      <c r="M105" t="n">
        <v>3</v>
      </c>
      <c r="N105" t="n">
        <v>55.68</v>
      </c>
      <c r="O105" t="n">
        <v>29440.33</v>
      </c>
      <c r="P105" t="n">
        <v>180.42</v>
      </c>
      <c r="Q105" t="n">
        <v>467.07</v>
      </c>
      <c r="R105" t="n">
        <v>54.19</v>
      </c>
      <c r="S105" t="n">
        <v>39.61</v>
      </c>
      <c r="T105" t="n">
        <v>2356.29</v>
      </c>
      <c r="U105" t="n">
        <v>0.73</v>
      </c>
      <c r="V105" t="n">
        <v>0.75</v>
      </c>
      <c r="W105" t="n">
        <v>2.62</v>
      </c>
      <c r="X105" t="n">
        <v>0.14</v>
      </c>
      <c r="Y105" t="n">
        <v>1</v>
      </c>
      <c r="Z105" t="n">
        <v>10</v>
      </c>
      <c r="AA105" t="n">
        <v>114.055850415883</v>
      </c>
      <c r="AB105" t="n">
        <v>156.0562463279385</v>
      </c>
      <c r="AC105" t="n">
        <v>141.1624572047602</v>
      </c>
      <c r="AD105" t="n">
        <v>114055.850415883</v>
      </c>
      <c r="AE105" t="n">
        <v>156056.2463279385</v>
      </c>
      <c r="AF105" t="n">
        <v>2.88268212288368e-06</v>
      </c>
      <c r="AG105" t="n">
        <v>0.1897916666666667</v>
      </c>
      <c r="AH105" t="n">
        <v>141162.4572047602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5.4872</v>
      </c>
      <c r="E106" t="n">
        <v>18.22</v>
      </c>
      <c r="F106" t="n">
        <v>15.47</v>
      </c>
      <c r="G106" t="n">
        <v>154.74</v>
      </c>
      <c r="H106" t="n">
        <v>2.02</v>
      </c>
      <c r="I106" t="n">
        <v>6</v>
      </c>
      <c r="J106" t="n">
        <v>237.24</v>
      </c>
      <c r="K106" t="n">
        <v>54.38</v>
      </c>
      <c r="L106" t="n">
        <v>27</v>
      </c>
      <c r="M106" t="n">
        <v>2</v>
      </c>
      <c r="N106" t="n">
        <v>55.86</v>
      </c>
      <c r="O106" t="n">
        <v>29493.67</v>
      </c>
      <c r="P106" t="n">
        <v>180.26</v>
      </c>
      <c r="Q106" t="n">
        <v>467.07</v>
      </c>
      <c r="R106" t="n">
        <v>54.46</v>
      </c>
      <c r="S106" t="n">
        <v>39.61</v>
      </c>
      <c r="T106" t="n">
        <v>2490.77</v>
      </c>
      <c r="U106" t="n">
        <v>0.73</v>
      </c>
      <c r="V106" t="n">
        <v>0.75</v>
      </c>
      <c r="W106" t="n">
        <v>2.62</v>
      </c>
      <c r="X106" t="n">
        <v>0.14</v>
      </c>
      <c r="Y106" t="n">
        <v>1</v>
      </c>
      <c r="Z106" t="n">
        <v>10</v>
      </c>
      <c r="AA106" t="n">
        <v>114.0199800963768</v>
      </c>
      <c r="AB106" t="n">
        <v>156.0071669743034</v>
      </c>
      <c r="AC106" t="n">
        <v>141.1180619157527</v>
      </c>
      <c r="AD106" t="n">
        <v>114019.9800963768</v>
      </c>
      <c r="AE106" t="n">
        <v>156007.1669743034</v>
      </c>
      <c r="AF106" t="n">
        <v>2.881789310187347e-06</v>
      </c>
      <c r="AG106" t="n">
        <v>0.1897916666666667</v>
      </c>
      <c r="AH106" t="n">
        <v>141118.0619157527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5.4855</v>
      </c>
      <c r="E107" t="n">
        <v>18.23</v>
      </c>
      <c r="F107" t="n">
        <v>15.48</v>
      </c>
      <c r="G107" t="n">
        <v>154.8</v>
      </c>
      <c r="H107" t="n">
        <v>2.04</v>
      </c>
      <c r="I107" t="n">
        <v>6</v>
      </c>
      <c r="J107" t="n">
        <v>237.67</v>
      </c>
      <c r="K107" t="n">
        <v>54.38</v>
      </c>
      <c r="L107" t="n">
        <v>27.25</v>
      </c>
      <c r="M107" t="n">
        <v>2</v>
      </c>
      <c r="N107" t="n">
        <v>56.05</v>
      </c>
      <c r="O107" t="n">
        <v>29547.07</v>
      </c>
      <c r="P107" t="n">
        <v>180.53</v>
      </c>
      <c r="Q107" t="n">
        <v>467.07</v>
      </c>
      <c r="R107" t="n">
        <v>54.63</v>
      </c>
      <c r="S107" t="n">
        <v>39.61</v>
      </c>
      <c r="T107" t="n">
        <v>2577.95</v>
      </c>
      <c r="U107" t="n">
        <v>0.72</v>
      </c>
      <c r="V107" t="n">
        <v>0.75</v>
      </c>
      <c r="W107" t="n">
        <v>2.62</v>
      </c>
      <c r="X107" t="n">
        <v>0.15</v>
      </c>
      <c r="Y107" t="n">
        <v>1</v>
      </c>
      <c r="Z107" t="n">
        <v>10</v>
      </c>
      <c r="AA107" t="n">
        <v>114.1949206692668</v>
      </c>
      <c r="AB107" t="n">
        <v>156.2465283839647</v>
      </c>
      <c r="AC107" t="n">
        <v>141.3345790084219</v>
      </c>
      <c r="AD107" t="n">
        <v>114194.9206692668</v>
      </c>
      <c r="AE107" t="n">
        <v>156246.5283839647</v>
      </c>
      <c r="AF107" t="n">
        <v>2.880896497491015e-06</v>
      </c>
      <c r="AG107" t="n">
        <v>0.1898958333333333</v>
      </c>
      <c r="AH107" t="n">
        <v>141334.5790084219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5.4859</v>
      </c>
      <c r="E108" t="n">
        <v>18.23</v>
      </c>
      <c r="F108" t="n">
        <v>15.48</v>
      </c>
      <c r="G108" t="n">
        <v>154.79</v>
      </c>
      <c r="H108" t="n">
        <v>2.05</v>
      </c>
      <c r="I108" t="n">
        <v>6</v>
      </c>
      <c r="J108" t="n">
        <v>238.11</v>
      </c>
      <c r="K108" t="n">
        <v>54.38</v>
      </c>
      <c r="L108" t="n">
        <v>27.5</v>
      </c>
      <c r="M108" t="n">
        <v>2</v>
      </c>
      <c r="N108" t="n">
        <v>56.23</v>
      </c>
      <c r="O108" t="n">
        <v>29600.54</v>
      </c>
      <c r="P108" t="n">
        <v>180.7</v>
      </c>
      <c r="Q108" t="n">
        <v>467.07</v>
      </c>
      <c r="R108" t="n">
        <v>54.59</v>
      </c>
      <c r="S108" t="n">
        <v>39.61</v>
      </c>
      <c r="T108" t="n">
        <v>2555.59</v>
      </c>
      <c r="U108" t="n">
        <v>0.73</v>
      </c>
      <c r="V108" t="n">
        <v>0.75</v>
      </c>
      <c r="W108" t="n">
        <v>2.62</v>
      </c>
      <c r="X108" t="n">
        <v>0.15</v>
      </c>
      <c r="Y108" t="n">
        <v>1</v>
      </c>
      <c r="Z108" t="n">
        <v>10</v>
      </c>
      <c r="AA108" t="n">
        <v>114.261704986627</v>
      </c>
      <c r="AB108" t="n">
        <v>156.3379056332931</v>
      </c>
      <c r="AC108" t="n">
        <v>141.4172353413231</v>
      </c>
      <c r="AD108" t="n">
        <v>114261.704986627</v>
      </c>
      <c r="AE108" t="n">
        <v>156337.9056332931</v>
      </c>
      <c r="AF108" t="n">
        <v>2.881106571066622e-06</v>
      </c>
      <c r="AG108" t="n">
        <v>0.1898958333333333</v>
      </c>
      <c r="AH108" t="n">
        <v>141417.2353413231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5.4842</v>
      </c>
      <c r="E109" t="n">
        <v>18.23</v>
      </c>
      <c r="F109" t="n">
        <v>15.48</v>
      </c>
      <c r="G109" t="n">
        <v>154.84</v>
      </c>
      <c r="H109" t="n">
        <v>2.07</v>
      </c>
      <c r="I109" t="n">
        <v>6</v>
      </c>
      <c r="J109" t="n">
        <v>238.54</v>
      </c>
      <c r="K109" t="n">
        <v>54.38</v>
      </c>
      <c r="L109" t="n">
        <v>27.75</v>
      </c>
      <c r="M109" t="n">
        <v>0</v>
      </c>
      <c r="N109" t="n">
        <v>56.41</v>
      </c>
      <c r="O109" t="n">
        <v>29654.08</v>
      </c>
      <c r="P109" t="n">
        <v>180.78</v>
      </c>
      <c r="Q109" t="n">
        <v>467.07</v>
      </c>
      <c r="R109" t="n">
        <v>54.53</v>
      </c>
      <c r="S109" t="n">
        <v>39.61</v>
      </c>
      <c r="T109" t="n">
        <v>2526.03</v>
      </c>
      <c r="U109" t="n">
        <v>0.73</v>
      </c>
      <c r="V109" t="n">
        <v>0.75</v>
      </c>
      <c r="W109" t="n">
        <v>2.63</v>
      </c>
      <c r="X109" t="n">
        <v>0.15</v>
      </c>
      <c r="Y109" t="n">
        <v>1</v>
      </c>
      <c r="Z109" t="n">
        <v>10</v>
      </c>
      <c r="AA109" t="n">
        <v>114.3317238385063</v>
      </c>
      <c r="AB109" t="n">
        <v>156.4337085154481</v>
      </c>
      <c r="AC109" t="n">
        <v>141.5038949308655</v>
      </c>
      <c r="AD109" t="n">
        <v>114331.7238385063</v>
      </c>
      <c r="AE109" t="n">
        <v>156433.7085154481</v>
      </c>
      <c r="AF109" t="n">
        <v>2.880213758370289e-06</v>
      </c>
      <c r="AG109" t="n">
        <v>0.1898958333333333</v>
      </c>
      <c r="AH109" t="n">
        <v>141503.8949308655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140</v>
      </c>
      <c r="C2" t="inlineStr">
        <is>
          <t xml:space="preserve">CONCLUIDO	</t>
        </is>
      </c>
      <c r="D2" t="n">
        <v>2.2573</v>
      </c>
      <c r="E2" t="n">
        <v>44.3</v>
      </c>
      <c r="F2" t="n">
        <v>24.95</v>
      </c>
      <c r="G2" t="n">
        <v>4.75</v>
      </c>
      <c r="H2" t="n">
        <v>0.06</v>
      </c>
      <c r="I2" t="n">
        <v>315</v>
      </c>
      <c r="J2" t="n">
        <v>274.09</v>
      </c>
      <c r="K2" t="n">
        <v>60.56</v>
      </c>
      <c r="L2" t="n">
        <v>1</v>
      </c>
      <c r="M2" t="n">
        <v>313</v>
      </c>
      <c r="N2" t="n">
        <v>72.53</v>
      </c>
      <c r="O2" t="n">
        <v>34038.11</v>
      </c>
      <c r="P2" t="n">
        <v>433.13</v>
      </c>
      <c r="Q2" t="n">
        <v>467.32</v>
      </c>
      <c r="R2" t="n">
        <v>363.92</v>
      </c>
      <c r="S2" t="n">
        <v>39.61</v>
      </c>
      <c r="T2" t="n">
        <v>155675.7</v>
      </c>
      <c r="U2" t="n">
        <v>0.11</v>
      </c>
      <c r="V2" t="n">
        <v>0.47</v>
      </c>
      <c r="W2" t="n">
        <v>3.14</v>
      </c>
      <c r="X2" t="n">
        <v>9.609999999999999</v>
      </c>
      <c r="Y2" t="n">
        <v>1</v>
      </c>
      <c r="Z2" t="n">
        <v>10</v>
      </c>
      <c r="AA2" t="n">
        <v>612.5185549906241</v>
      </c>
      <c r="AB2" t="n">
        <v>838.0749093496727</v>
      </c>
      <c r="AC2" t="n">
        <v>758.0902162468619</v>
      </c>
      <c r="AD2" t="n">
        <v>612518.5549906241</v>
      </c>
      <c r="AE2" t="n">
        <v>838074.9093496727</v>
      </c>
      <c r="AF2" t="n">
        <v>1.122314540920858e-06</v>
      </c>
      <c r="AG2" t="n">
        <v>0.4614583333333333</v>
      </c>
      <c r="AH2" t="n">
        <v>758090.216246862</v>
      </c>
    </row>
    <row r="3">
      <c r="A3" t="n">
        <v>1</v>
      </c>
      <c r="B3" t="n">
        <v>140</v>
      </c>
      <c r="C3" t="inlineStr">
        <is>
          <t xml:space="preserve">CONCLUIDO	</t>
        </is>
      </c>
      <c r="D3" t="n">
        <v>2.7495</v>
      </c>
      <c r="E3" t="n">
        <v>36.37</v>
      </c>
      <c r="F3" t="n">
        <v>21.93</v>
      </c>
      <c r="G3" t="n">
        <v>5.95</v>
      </c>
      <c r="H3" t="n">
        <v>0.08</v>
      </c>
      <c r="I3" t="n">
        <v>221</v>
      </c>
      <c r="J3" t="n">
        <v>274.57</v>
      </c>
      <c r="K3" t="n">
        <v>60.56</v>
      </c>
      <c r="L3" t="n">
        <v>1.25</v>
      </c>
      <c r="M3" t="n">
        <v>219</v>
      </c>
      <c r="N3" t="n">
        <v>72.76000000000001</v>
      </c>
      <c r="O3" t="n">
        <v>34097.72</v>
      </c>
      <c r="P3" t="n">
        <v>380.49</v>
      </c>
      <c r="Q3" t="n">
        <v>467.36</v>
      </c>
      <c r="R3" t="n">
        <v>265.22</v>
      </c>
      <c r="S3" t="n">
        <v>39.61</v>
      </c>
      <c r="T3" t="n">
        <v>106795.84</v>
      </c>
      <c r="U3" t="n">
        <v>0.15</v>
      </c>
      <c r="V3" t="n">
        <v>0.53</v>
      </c>
      <c r="W3" t="n">
        <v>2.98</v>
      </c>
      <c r="X3" t="n">
        <v>6.59</v>
      </c>
      <c r="Y3" t="n">
        <v>1</v>
      </c>
      <c r="Z3" t="n">
        <v>10</v>
      </c>
      <c r="AA3" t="n">
        <v>442.4130296582851</v>
      </c>
      <c r="AB3" t="n">
        <v>605.329025063832</v>
      </c>
      <c r="AC3" t="n">
        <v>547.5572724963615</v>
      </c>
      <c r="AD3" t="n">
        <v>442413.0296582851</v>
      </c>
      <c r="AE3" t="n">
        <v>605329.0250638319</v>
      </c>
      <c r="AF3" t="n">
        <v>1.367033106039029e-06</v>
      </c>
      <c r="AG3" t="n">
        <v>0.3788541666666667</v>
      </c>
      <c r="AH3" t="n">
        <v>547557.2724963615</v>
      </c>
    </row>
    <row r="4">
      <c r="A4" t="n">
        <v>2</v>
      </c>
      <c r="B4" t="n">
        <v>140</v>
      </c>
      <c r="C4" t="inlineStr">
        <is>
          <t xml:space="preserve">CONCLUIDO	</t>
        </is>
      </c>
      <c r="D4" t="n">
        <v>3.1044</v>
      </c>
      <c r="E4" t="n">
        <v>32.21</v>
      </c>
      <c r="F4" t="n">
        <v>20.38</v>
      </c>
      <c r="G4" t="n">
        <v>7.15</v>
      </c>
      <c r="H4" t="n">
        <v>0.1</v>
      </c>
      <c r="I4" t="n">
        <v>171</v>
      </c>
      <c r="J4" t="n">
        <v>275.05</v>
      </c>
      <c r="K4" t="n">
        <v>60.56</v>
      </c>
      <c r="L4" t="n">
        <v>1.5</v>
      </c>
      <c r="M4" t="n">
        <v>169</v>
      </c>
      <c r="N4" t="n">
        <v>73</v>
      </c>
      <c r="O4" t="n">
        <v>34157.42</v>
      </c>
      <c r="P4" t="n">
        <v>353.47</v>
      </c>
      <c r="Q4" t="n">
        <v>467.18</v>
      </c>
      <c r="R4" t="n">
        <v>214.35</v>
      </c>
      <c r="S4" t="n">
        <v>39.61</v>
      </c>
      <c r="T4" t="n">
        <v>81610.39</v>
      </c>
      <c r="U4" t="n">
        <v>0.18</v>
      </c>
      <c r="V4" t="n">
        <v>0.57</v>
      </c>
      <c r="W4" t="n">
        <v>2.9</v>
      </c>
      <c r="X4" t="n">
        <v>5.04</v>
      </c>
      <c r="Y4" t="n">
        <v>1</v>
      </c>
      <c r="Z4" t="n">
        <v>10</v>
      </c>
      <c r="AA4" t="n">
        <v>364.4057722359009</v>
      </c>
      <c r="AB4" t="n">
        <v>498.596054021213</v>
      </c>
      <c r="AC4" t="n">
        <v>451.0107464093845</v>
      </c>
      <c r="AD4" t="n">
        <v>364405.7722359009</v>
      </c>
      <c r="AE4" t="n">
        <v>498596.054021213</v>
      </c>
      <c r="AF4" t="n">
        <v>1.543487024690875e-06</v>
      </c>
      <c r="AG4" t="n">
        <v>0.3355208333333333</v>
      </c>
      <c r="AH4" t="n">
        <v>451010.7464093845</v>
      </c>
    </row>
    <row r="5">
      <c r="A5" t="n">
        <v>3</v>
      </c>
      <c r="B5" t="n">
        <v>140</v>
      </c>
      <c r="C5" t="inlineStr">
        <is>
          <t xml:space="preserve">CONCLUIDO	</t>
        </is>
      </c>
      <c r="D5" t="n">
        <v>3.3728</v>
      </c>
      <c r="E5" t="n">
        <v>29.65</v>
      </c>
      <c r="F5" t="n">
        <v>19.44</v>
      </c>
      <c r="G5" t="n">
        <v>8.33</v>
      </c>
      <c r="H5" t="n">
        <v>0.11</v>
      </c>
      <c r="I5" t="n">
        <v>140</v>
      </c>
      <c r="J5" t="n">
        <v>275.54</v>
      </c>
      <c r="K5" t="n">
        <v>60.56</v>
      </c>
      <c r="L5" t="n">
        <v>1.75</v>
      </c>
      <c r="M5" t="n">
        <v>138</v>
      </c>
      <c r="N5" t="n">
        <v>73.23</v>
      </c>
      <c r="O5" t="n">
        <v>34217.22</v>
      </c>
      <c r="P5" t="n">
        <v>336.88</v>
      </c>
      <c r="Q5" t="n">
        <v>467.24</v>
      </c>
      <c r="R5" t="n">
        <v>183.5</v>
      </c>
      <c r="S5" t="n">
        <v>39.61</v>
      </c>
      <c r="T5" t="n">
        <v>66339.37</v>
      </c>
      <c r="U5" t="n">
        <v>0.22</v>
      </c>
      <c r="V5" t="n">
        <v>0.6</v>
      </c>
      <c r="W5" t="n">
        <v>2.85</v>
      </c>
      <c r="X5" t="n">
        <v>4.1</v>
      </c>
      <c r="Y5" t="n">
        <v>1</v>
      </c>
      <c r="Z5" t="n">
        <v>10</v>
      </c>
      <c r="AA5" t="n">
        <v>319.9758588078034</v>
      </c>
      <c r="AB5" t="n">
        <v>437.8050863594472</v>
      </c>
      <c r="AC5" t="n">
        <v>396.0215833805987</v>
      </c>
      <c r="AD5" t="n">
        <v>319975.8588078034</v>
      </c>
      <c r="AE5" t="n">
        <v>437805.0863594472</v>
      </c>
      <c r="AF5" t="n">
        <v>1.67693371887559e-06</v>
      </c>
      <c r="AG5" t="n">
        <v>0.3088541666666667</v>
      </c>
      <c r="AH5" t="n">
        <v>396021.5833805987</v>
      </c>
    </row>
    <row r="6">
      <c r="A6" t="n">
        <v>4</v>
      </c>
      <c r="B6" t="n">
        <v>140</v>
      </c>
      <c r="C6" t="inlineStr">
        <is>
          <t xml:space="preserve">CONCLUIDO	</t>
        </is>
      </c>
      <c r="D6" t="n">
        <v>3.593</v>
      </c>
      <c r="E6" t="n">
        <v>27.83</v>
      </c>
      <c r="F6" t="n">
        <v>18.77</v>
      </c>
      <c r="G6" t="n">
        <v>9.539999999999999</v>
      </c>
      <c r="H6" t="n">
        <v>0.13</v>
      </c>
      <c r="I6" t="n">
        <v>118</v>
      </c>
      <c r="J6" t="n">
        <v>276.02</v>
      </c>
      <c r="K6" t="n">
        <v>60.56</v>
      </c>
      <c r="L6" t="n">
        <v>2</v>
      </c>
      <c r="M6" t="n">
        <v>116</v>
      </c>
      <c r="N6" t="n">
        <v>73.47</v>
      </c>
      <c r="O6" t="n">
        <v>34277.1</v>
      </c>
      <c r="P6" t="n">
        <v>325.09</v>
      </c>
      <c r="Q6" t="n">
        <v>467.2</v>
      </c>
      <c r="R6" t="n">
        <v>161.73</v>
      </c>
      <c r="S6" t="n">
        <v>39.61</v>
      </c>
      <c r="T6" t="n">
        <v>55567.79</v>
      </c>
      <c r="U6" t="n">
        <v>0.24</v>
      </c>
      <c r="V6" t="n">
        <v>0.62</v>
      </c>
      <c r="W6" t="n">
        <v>2.81</v>
      </c>
      <c r="X6" t="n">
        <v>3.43</v>
      </c>
      <c r="Y6" t="n">
        <v>1</v>
      </c>
      <c r="Z6" t="n">
        <v>10</v>
      </c>
      <c r="AA6" t="n">
        <v>290.0774227368451</v>
      </c>
      <c r="AB6" t="n">
        <v>396.8967271012546</v>
      </c>
      <c r="AC6" t="n">
        <v>359.0174605147651</v>
      </c>
      <c r="AD6" t="n">
        <v>290077.422736845</v>
      </c>
      <c r="AE6" t="n">
        <v>396896.7271012546</v>
      </c>
      <c r="AF6" t="n">
        <v>1.786415693761859e-06</v>
      </c>
      <c r="AG6" t="n">
        <v>0.2898958333333333</v>
      </c>
      <c r="AH6" t="n">
        <v>359017.4605147651</v>
      </c>
    </row>
    <row r="7">
      <c r="A7" t="n">
        <v>5</v>
      </c>
      <c r="B7" t="n">
        <v>140</v>
      </c>
      <c r="C7" t="inlineStr">
        <is>
          <t xml:space="preserve">CONCLUIDO	</t>
        </is>
      </c>
      <c r="D7" t="n">
        <v>3.7588</v>
      </c>
      <c r="E7" t="n">
        <v>26.6</v>
      </c>
      <c r="F7" t="n">
        <v>18.32</v>
      </c>
      <c r="G7" t="n">
        <v>10.67</v>
      </c>
      <c r="H7" t="n">
        <v>0.14</v>
      </c>
      <c r="I7" t="n">
        <v>103</v>
      </c>
      <c r="J7" t="n">
        <v>276.51</v>
      </c>
      <c r="K7" t="n">
        <v>60.56</v>
      </c>
      <c r="L7" t="n">
        <v>2.25</v>
      </c>
      <c r="M7" t="n">
        <v>101</v>
      </c>
      <c r="N7" t="n">
        <v>73.70999999999999</v>
      </c>
      <c r="O7" t="n">
        <v>34337.08</v>
      </c>
      <c r="P7" t="n">
        <v>317.23</v>
      </c>
      <c r="Q7" t="n">
        <v>467.2</v>
      </c>
      <c r="R7" t="n">
        <v>147.12</v>
      </c>
      <c r="S7" t="n">
        <v>39.61</v>
      </c>
      <c r="T7" t="n">
        <v>48337.96</v>
      </c>
      <c r="U7" t="n">
        <v>0.27</v>
      </c>
      <c r="V7" t="n">
        <v>0.64</v>
      </c>
      <c r="W7" t="n">
        <v>2.79</v>
      </c>
      <c r="X7" t="n">
        <v>2.99</v>
      </c>
      <c r="Y7" t="n">
        <v>1</v>
      </c>
      <c r="Z7" t="n">
        <v>10</v>
      </c>
      <c r="AA7" t="n">
        <v>270.7223145543425</v>
      </c>
      <c r="AB7" t="n">
        <v>370.414214198846</v>
      </c>
      <c r="AC7" t="n">
        <v>335.0624014753221</v>
      </c>
      <c r="AD7" t="n">
        <v>270722.3145543425</v>
      </c>
      <c r="AE7" t="n">
        <v>370414.214198846</v>
      </c>
      <c r="AF7" t="n">
        <v>1.868850350601746e-06</v>
      </c>
      <c r="AG7" t="n">
        <v>0.2770833333333333</v>
      </c>
      <c r="AH7" t="n">
        <v>335062.4014753221</v>
      </c>
    </row>
    <row r="8">
      <c r="A8" t="n">
        <v>6</v>
      </c>
      <c r="B8" t="n">
        <v>140</v>
      </c>
      <c r="C8" t="inlineStr">
        <is>
          <t xml:space="preserve">CONCLUIDO	</t>
        </is>
      </c>
      <c r="D8" t="n">
        <v>3.9057</v>
      </c>
      <c r="E8" t="n">
        <v>25.6</v>
      </c>
      <c r="F8" t="n">
        <v>17.95</v>
      </c>
      <c r="G8" t="n">
        <v>11.84</v>
      </c>
      <c r="H8" t="n">
        <v>0.16</v>
      </c>
      <c r="I8" t="n">
        <v>91</v>
      </c>
      <c r="J8" t="n">
        <v>277</v>
      </c>
      <c r="K8" t="n">
        <v>60.56</v>
      </c>
      <c r="L8" t="n">
        <v>2.5</v>
      </c>
      <c r="M8" t="n">
        <v>89</v>
      </c>
      <c r="N8" t="n">
        <v>73.94</v>
      </c>
      <c r="O8" t="n">
        <v>34397.15</v>
      </c>
      <c r="P8" t="n">
        <v>310.53</v>
      </c>
      <c r="Q8" t="n">
        <v>467.2</v>
      </c>
      <c r="R8" t="n">
        <v>135.36</v>
      </c>
      <c r="S8" t="n">
        <v>39.61</v>
      </c>
      <c r="T8" t="n">
        <v>42515.21</v>
      </c>
      <c r="U8" t="n">
        <v>0.29</v>
      </c>
      <c r="V8" t="n">
        <v>0.65</v>
      </c>
      <c r="W8" t="n">
        <v>2.75</v>
      </c>
      <c r="X8" t="n">
        <v>2.61</v>
      </c>
      <c r="Y8" t="n">
        <v>1</v>
      </c>
      <c r="Z8" t="n">
        <v>10</v>
      </c>
      <c r="AA8" t="n">
        <v>255.2067322425944</v>
      </c>
      <c r="AB8" t="n">
        <v>349.1851099805651</v>
      </c>
      <c r="AC8" t="n">
        <v>315.8593731685041</v>
      </c>
      <c r="AD8" t="n">
        <v>255206.7322425944</v>
      </c>
      <c r="AE8" t="n">
        <v>349185.1099805651</v>
      </c>
      <c r="AF8" t="n">
        <v>1.941888053193902e-06</v>
      </c>
      <c r="AG8" t="n">
        <v>0.2666666666666667</v>
      </c>
      <c r="AH8" t="n">
        <v>315859.3731685041</v>
      </c>
    </row>
    <row r="9">
      <c r="A9" t="n">
        <v>7</v>
      </c>
      <c r="B9" t="n">
        <v>140</v>
      </c>
      <c r="C9" t="inlineStr">
        <is>
          <t xml:space="preserve">CONCLUIDO	</t>
        </is>
      </c>
      <c r="D9" t="n">
        <v>4.0341</v>
      </c>
      <c r="E9" t="n">
        <v>24.79</v>
      </c>
      <c r="F9" t="n">
        <v>17.66</v>
      </c>
      <c r="G9" t="n">
        <v>13.08</v>
      </c>
      <c r="H9" t="n">
        <v>0.18</v>
      </c>
      <c r="I9" t="n">
        <v>81</v>
      </c>
      <c r="J9" t="n">
        <v>277.48</v>
      </c>
      <c r="K9" t="n">
        <v>60.56</v>
      </c>
      <c r="L9" t="n">
        <v>2.75</v>
      </c>
      <c r="M9" t="n">
        <v>79</v>
      </c>
      <c r="N9" t="n">
        <v>74.18000000000001</v>
      </c>
      <c r="O9" t="n">
        <v>34457.31</v>
      </c>
      <c r="P9" t="n">
        <v>305.33</v>
      </c>
      <c r="Q9" t="n">
        <v>467.12</v>
      </c>
      <c r="R9" t="n">
        <v>125.82</v>
      </c>
      <c r="S9" t="n">
        <v>39.61</v>
      </c>
      <c r="T9" t="n">
        <v>37796.64</v>
      </c>
      <c r="U9" t="n">
        <v>0.31</v>
      </c>
      <c r="V9" t="n">
        <v>0.66</v>
      </c>
      <c r="W9" t="n">
        <v>2.74</v>
      </c>
      <c r="X9" t="n">
        <v>2.32</v>
      </c>
      <c r="Y9" t="n">
        <v>1</v>
      </c>
      <c r="Z9" t="n">
        <v>10</v>
      </c>
      <c r="AA9" t="n">
        <v>243.0730737083387</v>
      </c>
      <c r="AB9" t="n">
        <v>332.5833030747699</v>
      </c>
      <c r="AC9" t="n">
        <v>300.8420194130103</v>
      </c>
      <c r="AD9" t="n">
        <v>243073.0737083388</v>
      </c>
      <c r="AE9" t="n">
        <v>332583.3030747699</v>
      </c>
      <c r="AF9" t="n">
        <v>2.005727678876903e-06</v>
      </c>
      <c r="AG9" t="n">
        <v>0.2582291666666667</v>
      </c>
      <c r="AH9" t="n">
        <v>300842.0194130103</v>
      </c>
    </row>
    <row r="10">
      <c r="A10" t="n">
        <v>8</v>
      </c>
      <c r="B10" t="n">
        <v>140</v>
      </c>
      <c r="C10" t="inlineStr">
        <is>
          <t xml:space="preserve">CONCLUIDO	</t>
        </is>
      </c>
      <c r="D10" t="n">
        <v>4.1256</v>
      </c>
      <c r="E10" t="n">
        <v>24.24</v>
      </c>
      <c r="F10" t="n">
        <v>17.47</v>
      </c>
      <c r="G10" t="n">
        <v>14.17</v>
      </c>
      <c r="H10" t="n">
        <v>0.19</v>
      </c>
      <c r="I10" t="n">
        <v>74</v>
      </c>
      <c r="J10" t="n">
        <v>277.97</v>
      </c>
      <c r="K10" t="n">
        <v>60.56</v>
      </c>
      <c r="L10" t="n">
        <v>3</v>
      </c>
      <c r="M10" t="n">
        <v>72</v>
      </c>
      <c r="N10" t="n">
        <v>74.42</v>
      </c>
      <c r="O10" t="n">
        <v>34517.57</v>
      </c>
      <c r="P10" t="n">
        <v>301.94</v>
      </c>
      <c r="Q10" t="n">
        <v>467.11</v>
      </c>
      <c r="R10" t="n">
        <v>119.33</v>
      </c>
      <c r="S10" t="n">
        <v>39.61</v>
      </c>
      <c r="T10" t="n">
        <v>34584.51</v>
      </c>
      <c r="U10" t="n">
        <v>0.33</v>
      </c>
      <c r="V10" t="n">
        <v>0.67</v>
      </c>
      <c r="W10" t="n">
        <v>2.74</v>
      </c>
      <c r="X10" t="n">
        <v>2.14</v>
      </c>
      <c r="Y10" t="n">
        <v>1</v>
      </c>
      <c r="Z10" t="n">
        <v>10</v>
      </c>
      <c r="AA10" t="n">
        <v>235.1253056884482</v>
      </c>
      <c r="AB10" t="n">
        <v>321.7088162391824</v>
      </c>
      <c r="AC10" t="n">
        <v>291.0053783385696</v>
      </c>
      <c r="AD10" t="n">
        <v>235125.3056884483</v>
      </c>
      <c r="AE10" t="n">
        <v>321708.8162391824</v>
      </c>
      <c r="AF10" t="n">
        <v>2.051220870076238e-06</v>
      </c>
      <c r="AG10" t="n">
        <v>0.2525</v>
      </c>
      <c r="AH10" t="n">
        <v>291005.3783385697</v>
      </c>
    </row>
    <row r="11">
      <c r="A11" t="n">
        <v>9</v>
      </c>
      <c r="B11" t="n">
        <v>140</v>
      </c>
      <c r="C11" t="inlineStr">
        <is>
          <t xml:space="preserve">CONCLUIDO	</t>
        </is>
      </c>
      <c r="D11" t="n">
        <v>4.2275</v>
      </c>
      <c r="E11" t="n">
        <v>23.65</v>
      </c>
      <c r="F11" t="n">
        <v>17.25</v>
      </c>
      <c r="G11" t="n">
        <v>15.45</v>
      </c>
      <c r="H11" t="n">
        <v>0.21</v>
      </c>
      <c r="I11" t="n">
        <v>67</v>
      </c>
      <c r="J11" t="n">
        <v>278.46</v>
      </c>
      <c r="K11" t="n">
        <v>60.56</v>
      </c>
      <c r="L11" t="n">
        <v>3.25</v>
      </c>
      <c r="M11" t="n">
        <v>65</v>
      </c>
      <c r="N11" t="n">
        <v>74.66</v>
      </c>
      <c r="O11" t="n">
        <v>34577.92</v>
      </c>
      <c r="P11" t="n">
        <v>297.96</v>
      </c>
      <c r="Q11" t="n">
        <v>467.11</v>
      </c>
      <c r="R11" t="n">
        <v>112.73</v>
      </c>
      <c r="S11" t="n">
        <v>39.61</v>
      </c>
      <c r="T11" t="n">
        <v>31319.77</v>
      </c>
      <c r="U11" t="n">
        <v>0.35</v>
      </c>
      <c r="V11" t="n">
        <v>0.68</v>
      </c>
      <c r="W11" t="n">
        <v>2.71</v>
      </c>
      <c r="X11" t="n">
        <v>1.92</v>
      </c>
      <c r="Y11" t="n">
        <v>1</v>
      </c>
      <c r="Z11" t="n">
        <v>10</v>
      </c>
      <c r="AA11" t="n">
        <v>226.5356776772253</v>
      </c>
      <c r="AB11" t="n">
        <v>309.95610824659</v>
      </c>
      <c r="AC11" t="n">
        <v>280.3743323017574</v>
      </c>
      <c r="AD11" t="n">
        <v>226535.6776772253</v>
      </c>
      <c r="AE11" t="n">
        <v>309956.10824659</v>
      </c>
      <c r="AF11" t="n">
        <v>2.101884872078558e-06</v>
      </c>
      <c r="AG11" t="n">
        <v>0.2463541666666667</v>
      </c>
      <c r="AH11" t="n">
        <v>280374.3323017574</v>
      </c>
    </row>
    <row r="12">
      <c r="A12" t="n">
        <v>10</v>
      </c>
      <c r="B12" t="n">
        <v>140</v>
      </c>
      <c r="C12" t="inlineStr">
        <is>
          <t xml:space="preserve">CONCLUIDO	</t>
        </is>
      </c>
      <c r="D12" t="n">
        <v>4.3013</v>
      </c>
      <c r="E12" t="n">
        <v>23.25</v>
      </c>
      <c r="F12" t="n">
        <v>17.11</v>
      </c>
      <c r="G12" t="n">
        <v>16.56</v>
      </c>
      <c r="H12" t="n">
        <v>0.22</v>
      </c>
      <c r="I12" t="n">
        <v>62</v>
      </c>
      <c r="J12" t="n">
        <v>278.95</v>
      </c>
      <c r="K12" t="n">
        <v>60.56</v>
      </c>
      <c r="L12" t="n">
        <v>3.5</v>
      </c>
      <c r="M12" t="n">
        <v>60</v>
      </c>
      <c r="N12" t="n">
        <v>74.90000000000001</v>
      </c>
      <c r="O12" t="n">
        <v>34638.36</v>
      </c>
      <c r="P12" t="n">
        <v>295.39</v>
      </c>
      <c r="Q12" t="n">
        <v>467.11</v>
      </c>
      <c r="R12" t="n">
        <v>107.71</v>
      </c>
      <c r="S12" t="n">
        <v>39.61</v>
      </c>
      <c r="T12" t="n">
        <v>28833.83</v>
      </c>
      <c r="U12" t="n">
        <v>0.37</v>
      </c>
      <c r="V12" t="n">
        <v>0.68</v>
      </c>
      <c r="W12" t="n">
        <v>2.72</v>
      </c>
      <c r="X12" t="n">
        <v>1.78</v>
      </c>
      <c r="Y12" t="n">
        <v>1</v>
      </c>
      <c r="Z12" t="n">
        <v>10</v>
      </c>
      <c r="AA12" t="n">
        <v>220.8039736606846</v>
      </c>
      <c r="AB12" t="n">
        <v>302.113737946228</v>
      </c>
      <c r="AC12" t="n">
        <v>273.2804268160236</v>
      </c>
      <c r="AD12" t="n">
        <v>220803.9736606846</v>
      </c>
      <c r="AE12" t="n">
        <v>302113.7379462279</v>
      </c>
      <c r="AF12" t="n">
        <v>2.13857774104589e-06</v>
      </c>
      <c r="AG12" t="n">
        <v>0.2421875</v>
      </c>
      <c r="AH12" t="n">
        <v>273280.4268160236</v>
      </c>
    </row>
    <row r="13">
      <c r="A13" t="n">
        <v>11</v>
      </c>
      <c r="B13" t="n">
        <v>140</v>
      </c>
      <c r="C13" t="inlineStr">
        <is>
          <t xml:space="preserve">CONCLUIDO	</t>
        </is>
      </c>
      <c r="D13" t="n">
        <v>4.378</v>
      </c>
      <c r="E13" t="n">
        <v>22.84</v>
      </c>
      <c r="F13" t="n">
        <v>16.96</v>
      </c>
      <c r="G13" t="n">
        <v>17.86</v>
      </c>
      <c r="H13" t="n">
        <v>0.24</v>
      </c>
      <c r="I13" t="n">
        <v>57</v>
      </c>
      <c r="J13" t="n">
        <v>279.44</v>
      </c>
      <c r="K13" t="n">
        <v>60.56</v>
      </c>
      <c r="L13" t="n">
        <v>3.75</v>
      </c>
      <c r="M13" t="n">
        <v>55</v>
      </c>
      <c r="N13" t="n">
        <v>75.14</v>
      </c>
      <c r="O13" t="n">
        <v>34698.9</v>
      </c>
      <c r="P13" t="n">
        <v>292.73</v>
      </c>
      <c r="Q13" t="n">
        <v>467.14</v>
      </c>
      <c r="R13" t="n">
        <v>103.13</v>
      </c>
      <c r="S13" t="n">
        <v>39.61</v>
      </c>
      <c r="T13" t="n">
        <v>26569.58</v>
      </c>
      <c r="U13" t="n">
        <v>0.38</v>
      </c>
      <c r="V13" t="n">
        <v>0.6899999999999999</v>
      </c>
      <c r="W13" t="n">
        <v>2.7</v>
      </c>
      <c r="X13" t="n">
        <v>1.63</v>
      </c>
      <c r="Y13" t="n">
        <v>1</v>
      </c>
      <c r="Z13" t="n">
        <v>10</v>
      </c>
      <c r="AA13" t="n">
        <v>215.0440951558672</v>
      </c>
      <c r="AB13" t="n">
        <v>294.2328180680352</v>
      </c>
      <c r="AC13" t="n">
        <v>266.1516508700624</v>
      </c>
      <c r="AD13" t="n">
        <v>215044.0951558672</v>
      </c>
      <c r="AE13" t="n">
        <v>294232.8180680352</v>
      </c>
      <c r="AF13" t="n">
        <v>2.176712470717901e-06</v>
      </c>
      <c r="AG13" t="n">
        <v>0.2379166666666667</v>
      </c>
      <c r="AH13" t="n">
        <v>266151.6508700624</v>
      </c>
    </row>
    <row r="14">
      <c r="A14" t="n">
        <v>12</v>
      </c>
      <c r="B14" t="n">
        <v>140</v>
      </c>
      <c r="C14" t="inlineStr">
        <is>
          <t xml:space="preserve">CONCLUIDO	</t>
        </is>
      </c>
      <c r="D14" t="n">
        <v>4.4233</v>
      </c>
      <c r="E14" t="n">
        <v>22.61</v>
      </c>
      <c r="F14" t="n">
        <v>16.89</v>
      </c>
      <c r="G14" t="n">
        <v>18.76</v>
      </c>
      <c r="H14" t="n">
        <v>0.25</v>
      </c>
      <c r="I14" t="n">
        <v>54</v>
      </c>
      <c r="J14" t="n">
        <v>279.94</v>
      </c>
      <c r="K14" t="n">
        <v>60.56</v>
      </c>
      <c r="L14" t="n">
        <v>4</v>
      </c>
      <c r="M14" t="n">
        <v>52</v>
      </c>
      <c r="N14" t="n">
        <v>75.38</v>
      </c>
      <c r="O14" t="n">
        <v>34759.54</v>
      </c>
      <c r="P14" t="n">
        <v>291.11</v>
      </c>
      <c r="Q14" t="n">
        <v>467.12</v>
      </c>
      <c r="R14" t="n">
        <v>100.86</v>
      </c>
      <c r="S14" t="n">
        <v>39.61</v>
      </c>
      <c r="T14" t="n">
        <v>25450.6</v>
      </c>
      <c r="U14" t="n">
        <v>0.39</v>
      </c>
      <c r="V14" t="n">
        <v>0.6899999999999999</v>
      </c>
      <c r="W14" t="n">
        <v>2.69</v>
      </c>
      <c r="X14" t="n">
        <v>1.55</v>
      </c>
      <c r="Y14" t="n">
        <v>1</v>
      </c>
      <c r="Z14" t="n">
        <v>10</v>
      </c>
      <c r="AA14" t="n">
        <v>211.7647355841024</v>
      </c>
      <c r="AB14" t="n">
        <v>289.7458536268152</v>
      </c>
      <c r="AC14" t="n">
        <v>262.092916017617</v>
      </c>
      <c r="AD14" t="n">
        <v>211764.7355841024</v>
      </c>
      <c r="AE14" t="n">
        <v>289745.8536268153</v>
      </c>
      <c r="AF14" t="n">
        <v>2.199235329311669e-06</v>
      </c>
      <c r="AG14" t="n">
        <v>0.2355208333333333</v>
      </c>
      <c r="AH14" t="n">
        <v>262092.916017617</v>
      </c>
    </row>
    <row r="15">
      <c r="A15" t="n">
        <v>13</v>
      </c>
      <c r="B15" t="n">
        <v>140</v>
      </c>
      <c r="C15" t="inlineStr">
        <is>
          <t xml:space="preserve">CONCLUIDO	</t>
        </is>
      </c>
      <c r="D15" t="n">
        <v>4.4963</v>
      </c>
      <c r="E15" t="n">
        <v>22.24</v>
      </c>
      <c r="F15" t="n">
        <v>16.73</v>
      </c>
      <c r="G15" t="n">
        <v>20.07</v>
      </c>
      <c r="H15" t="n">
        <v>0.27</v>
      </c>
      <c r="I15" t="n">
        <v>50</v>
      </c>
      <c r="J15" t="n">
        <v>280.43</v>
      </c>
      <c r="K15" t="n">
        <v>60.56</v>
      </c>
      <c r="L15" t="n">
        <v>4.25</v>
      </c>
      <c r="M15" t="n">
        <v>48</v>
      </c>
      <c r="N15" t="n">
        <v>75.62</v>
      </c>
      <c r="O15" t="n">
        <v>34820.27</v>
      </c>
      <c r="P15" t="n">
        <v>288.3</v>
      </c>
      <c r="Q15" t="n">
        <v>467.13</v>
      </c>
      <c r="R15" t="n">
        <v>95.31999999999999</v>
      </c>
      <c r="S15" t="n">
        <v>39.61</v>
      </c>
      <c r="T15" t="n">
        <v>22699.45</v>
      </c>
      <c r="U15" t="n">
        <v>0.42</v>
      </c>
      <c r="V15" t="n">
        <v>0.7</v>
      </c>
      <c r="W15" t="n">
        <v>2.69</v>
      </c>
      <c r="X15" t="n">
        <v>1.39</v>
      </c>
      <c r="Y15" t="n">
        <v>1</v>
      </c>
      <c r="Z15" t="n">
        <v>10</v>
      </c>
      <c r="AA15" t="n">
        <v>206.3735734431698</v>
      </c>
      <c r="AB15" t="n">
        <v>282.3694277443072</v>
      </c>
      <c r="AC15" t="n">
        <v>255.4204858684544</v>
      </c>
      <c r="AD15" t="n">
        <v>206373.5734431698</v>
      </c>
      <c r="AE15" t="n">
        <v>282369.4277443072</v>
      </c>
      <c r="AF15" t="n">
        <v>2.235530443601849e-06</v>
      </c>
      <c r="AG15" t="n">
        <v>0.2316666666666667</v>
      </c>
      <c r="AH15" t="n">
        <v>255420.4858684544</v>
      </c>
    </row>
    <row r="16">
      <c r="A16" t="n">
        <v>14</v>
      </c>
      <c r="B16" t="n">
        <v>140</v>
      </c>
      <c r="C16" t="inlineStr">
        <is>
          <t xml:space="preserve">CONCLUIDO	</t>
        </is>
      </c>
      <c r="D16" t="n">
        <v>4.5412</v>
      </c>
      <c r="E16" t="n">
        <v>22.02</v>
      </c>
      <c r="F16" t="n">
        <v>16.67</v>
      </c>
      <c r="G16" t="n">
        <v>21.27</v>
      </c>
      <c r="H16" t="n">
        <v>0.29</v>
      </c>
      <c r="I16" t="n">
        <v>47</v>
      </c>
      <c r="J16" t="n">
        <v>280.92</v>
      </c>
      <c r="K16" t="n">
        <v>60.56</v>
      </c>
      <c r="L16" t="n">
        <v>4.5</v>
      </c>
      <c r="M16" t="n">
        <v>45</v>
      </c>
      <c r="N16" t="n">
        <v>75.87</v>
      </c>
      <c r="O16" t="n">
        <v>34881.09</v>
      </c>
      <c r="P16" t="n">
        <v>287.11</v>
      </c>
      <c r="Q16" t="n">
        <v>467.21</v>
      </c>
      <c r="R16" t="n">
        <v>93.45999999999999</v>
      </c>
      <c r="S16" t="n">
        <v>39.61</v>
      </c>
      <c r="T16" t="n">
        <v>21783.54</v>
      </c>
      <c r="U16" t="n">
        <v>0.42</v>
      </c>
      <c r="V16" t="n">
        <v>0.7</v>
      </c>
      <c r="W16" t="n">
        <v>2.68</v>
      </c>
      <c r="X16" t="n">
        <v>1.33</v>
      </c>
      <c r="Y16" t="n">
        <v>1</v>
      </c>
      <c r="Z16" t="n">
        <v>10</v>
      </c>
      <c r="AA16" t="n">
        <v>203.5417229386252</v>
      </c>
      <c r="AB16" t="n">
        <v>278.4947649515644</v>
      </c>
      <c r="AC16" t="n">
        <v>251.9156154545263</v>
      </c>
      <c r="AD16" t="n">
        <v>203541.7229386252</v>
      </c>
      <c r="AE16" t="n">
        <v>278494.7649515644</v>
      </c>
      <c r="AF16" t="n">
        <v>2.257854424857042e-06</v>
      </c>
      <c r="AG16" t="n">
        <v>0.229375</v>
      </c>
      <c r="AH16" t="n">
        <v>251915.6154545263</v>
      </c>
    </row>
    <row r="17">
      <c r="A17" t="n">
        <v>15</v>
      </c>
      <c r="B17" t="n">
        <v>140</v>
      </c>
      <c r="C17" t="inlineStr">
        <is>
          <t xml:space="preserve">CONCLUIDO	</t>
        </is>
      </c>
      <c r="D17" t="n">
        <v>4.5749</v>
      </c>
      <c r="E17" t="n">
        <v>21.86</v>
      </c>
      <c r="F17" t="n">
        <v>16.61</v>
      </c>
      <c r="G17" t="n">
        <v>22.14</v>
      </c>
      <c r="H17" t="n">
        <v>0.3</v>
      </c>
      <c r="I17" t="n">
        <v>45</v>
      </c>
      <c r="J17" t="n">
        <v>281.41</v>
      </c>
      <c r="K17" t="n">
        <v>60.56</v>
      </c>
      <c r="L17" t="n">
        <v>4.75</v>
      </c>
      <c r="M17" t="n">
        <v>43</v>
      </c>
      <c r="N17" t="n">
        <v>76.11</v>
      </c>
      <c r="O17" t="n">
        <v>34942.02</v>
      </c>
      <c r="P17" t="n">
        <v>285.9</v>
      </c>
      <c r="Q17" t="n">
        <v>467.11</v>
      </c>
      <c r="R17" t="n">
        <v>91.08</v>
      </c>
      <c r="S17" t="n">
        <v>39.61</v>
      </c>
      <c r="T17" t="n">
        <v>20604.83</v>
      </c>
      <c r="U17" t="n">
        <v>0.43</v>
      </c>
      <c r="V17" t="n">
        <v>0.7</v>
      </c>
      <c r="W17" t="n">
        <v>2.69</v>
      </c>
      <c r="X17" t="n">
        <v>1.27</v>
      </c>
      <c r="Y17" t="n">
        <v>1</v>
      </c>
      <c r="Z17" t="n">
        <v>10</v>
      </c>
      <c r="AA17" t="n">
        <v>201.2423298183281</v>
      </c>
      <c r="AB17" t="n">
        <v>275.3486338423103</v>
      </c>
      <c r="AC17" t="n">
        <v>249.0697466827158</v>
      </c>
      <c r="AD17" t="n">
        <v>201242.3298183281</v>
      </c>
      <c r="AE17" t="n">
        <v>275348.6338423103</v>
      </c>
      <c r="AF17" t="n">
        <v>2.274609840632098e-06</v>
      </c>
      <c r="AG17" t="n">
        <v>0.2277083333333333</v>
      </c>
      <c r="AH17" t="n">
        <v>249069.7466827157</v>
      </c>
    </row>
    <row r="18">
      <c r="A18" t="n">
        <v>16</v>
      </c>
      <c r="B18" t="n">
        <v>140</v>
      </c>
      <c r="C18" t="inlineStr">
        <is>
          <t xml:space="preserve">CONCLUIDO	</t>
        </is>
      </c>
      <c r="D18" t="n">
        <v>4.63</v>
      </c>
      <c r="E18" t="n">
        <v>21.6</v>
      </c>
      <c r="F18" t="n">
        <v>16.5</v>
      </c>
      <c r="G18" t="n">
        <v>23.58</v>
      </c>
      <c r="H18" t="n">
        <v>0.32</v>
      </c>
      <c r="I18" t="n">
        <v>42</v>
      </c>
      <c r="J18" t="n">
        <v>281.91</v>
      </c>
      <c r="K18" t="n">
        <v>60.56</v>
      </c>
      <c r="L18" t="n">
        <v>5</v>
      </c>
      <c r="M18" t="n">
        <v>40</v>
      </c>
      <c r="N18" t="n">
        <v>76.34999999999999</v>
      </c>
      <c r="O18" t="n">
        <v>35003.04</v>
      </c>
      <c r="P18" t="n">
        <v>283.96</v>
      </c>
      <c r="Q18" t="n">
        <v>467.13</v>
      </c>
      <c r="R18" t="n">
        <v>88.23999999999999</v>
      </c>
      <c r="S18" t="n">
        <v>39.61</v>
      </c>
      <c r="T18" t="n">
        <v>19202.1</v>
      </c>
      <c r="U18" t="n">
        <v>0.45</v>
      </c>
      <c r="V18" t="n">
        <v>0.71</v>
      </c>
      <c r="W18" t="n">
        <v>2.67</v>
      </c>
      <c r="X18" t="n">
        <v>1.17</v>
      </c>
      <c r="Y18" t="n">
        <v>1</v>
      </c>
      <c r="Z18" t="n">
        <v>10</v>
      </c>
      <c r="AA18" t="n">
        <v>197.5410308218251</v>
      </c>
      <c r="AB18" t="n">
        <v>270.2843532655101</v>
      </c>
      <c r="AC18" t="n">
        <v>244.4887939364013</v>
      </c>
      <c r="AD18" t="n">
        <v>197541.0308218251</v>
      </c>
      <c r="AE18" t="n">
        <v>270284.3532655101</v>
      </c>
      <c r="AF18" t="n">
        <v>2.302005194020986e-06</v>
      </c>
      <c r="AG18" t="n">
        <v>0.225</v>
      </c>
      <c r="AH18" t="n">
        <v>244488.7939364013</v>
      </c>
    </row>
    <row r="19">
      <c r="A19" t="n">
        <v>17</v>
      </c>
      <c r="B19" t="n">
        <v>140</v>
      </c>
      <c r="C19" t="inlineStr">
        <is>
          <t xml:space="preserve">CONCLUIDO	</t>
        </is>
      </c>
      <c r="D19" t="n">
        <v>4.6565</v>
      </c>
      <c r="E19" t="n">
        <v>21.48</v>
      </c>
      <c r="F19" t="n">
        <v>16.49</v>
      </c>
      <c r="G19" t="n">
        <v>24.73</v>
      </c>
      <c r="H19" t="n">
        <v>0.33</v>
      </c>
      <c r="I19" t="n">
        <v>40</v>
      </c>
      <c r="J19" t="n">
        <v>282.4</v>
      </c>
      <c r="K19" t="n">
        <v>60.56</v>
      </c>
      <c r="L19" t="n">
        <v>5.25</v>
      </c>
      <c r="M19" t="n">
        <v>38</v>
      </c>
      <c r="N19" t="n">
        <v>76.59999999999999</v>
      </c>
      <c r="O19" t="n">
        <v>35064.15</v>
      </c>
      <c r="P19" t="n">
        <v>283.47</v>
      </c>
      <c r="Q19" t="n">
        <v>467.15</v>
      </c>
      <c r="R19" t="n">
        <v>87.41</v>
      </c>
      <c r="S19" t="n">
        <v>39.61</v>
      </c>
      <c r="T19" t="n">
        <v>18794.45</v>
      </c>
      <c r="U19" t="n">
        <v>0.45</v>
      </c>
      <c r="V19" t="n">
        <v>0.71</v>
      </c>
      <c r="W19" t="n">
        <v>2.68</v>
      </c>
      <c r="X19" t="n">
        <v>1.15</v>
      </c>
      <c r="Y19" t="n">
        <v>1</v>
      </c>
      <c r="Z19" t="n">
        <v>10</v>
      </c>
      <c r="AA19" t="n">
        <v>196.1434694039078</v>
      </c>
      <c r="AB19" t="n">
        <v>268.3721480774583</v>
      </c>
      <c r="AC19" t="n">
        <v>242.7590869276998</v>
      </c>
      <c r="AD19" t="n">
        <v>196143.4694039078</v>
      </c>
      <c r="AE19" t="n">
        <v>268372.1480774584</v>
      </c>
      <c r="AF19" t="n">
        <v>2.315180817701668e-06</v>
      </c>
      <c r="AG19" t="n">
        <v>0.22375</v>
      </c>
      <c r="AH19" t="n">
        <v>242759.0869276998</v>
      </c>
    </row>
    <row r="20">
      <c r="A20" t="n">
        <v>18</v>
      </c>
      <c r="B20" t="n">
        <v>140</v>
      </c>
      <c r="C20" t="inlineStr">
        <is>
          <t xml:space="preserve">CONCLUIDO	</t>
        </is>
      </c>
      <c r="D20" t="n">
        <v>4.7038</v>
      </c>
      <c r="E20" t="n">
        <v>21.26</v>
      </c>
      <c r="F20" t="n">
        <v>16.37</v>
      </c>
      <c r="G20" t="n">
        <v>25.85</v>
      </c>
      <c r="H20" t="n">
        <v>0.35</v>
      </c>
      <c r="I20" t="n">
        <v>38</v>
      </c>
      <c r="J20" t="n">
        <v>282.9</v>
      </c>
      <c r="K20" t="n">
        <v>60.56</v>
      </c>
      <c r="L20" t="n">
        <v>5.5</v>
      </c>
      <c r="M20" t="n">
        <v>36</v>
      </c>
      <c r="N20" t="n">
        <v>76.84999999999999</v>
      </c>
      <c r="O20" t="n">
        <v>35125.37</v>
      </c>
      <c r="P20" t="n">
        <v>281.23</v>
      </c>
      <c r="Q20" t="n">
        <v>467.08</v>
      </c>
      <c r="R20" t="n">
        <v>84.20999999999999</v>
      </c>
      <c r="S20" t="n">
        <v>39.61</v>
      </c>
      <c r="T20" t="n">
        <v>17204.63</v>
      </c>
      <c r="U20" t="n">
        <v>0.47</v>
      </c>
      <c r="V20" t="n">
        <v>0.71</v>
      </c>
      <c r="W20" t="n">
        <v>2.66</v>
      </c>
      <c r="X20" t="n">
        <v>1.04</v>
      </c>
      <c r="Y20" t="n">
        <v>1</v>
      </c>
      <c r="Z20" t="n">
        <v>10</v>
      </c>
      <c r="AA20" t="n">
        <v>192.7001658938839</v>
      </c>
      <c r="AB20" t="n">
        <v>263.6608683072163</v>
      </c>
      <c r="AC20" t="n">
        <v>238.4974450864054</v>
      </c>
      <c r="AD20" t="n">
        <v>192700.1658938839</v>
      </c>
      <c r="AE20" t="n">
        <v>263660.8683072163</v>
      </c>
      <c r="AF20" t="n">
        <v>2.338698062988319e-06</v>
      </c>
      <c r="AG20" t="n">
        <v>0.2214583333333333</v>
      </c>
      <c r="AH20" t="n">
        <v>238497.4450864054</v>
      </c>
    </row>
    <row r="21">
      <c r="A21" t="n">
        <v>19</v>
      </c>
      <c r="B21" t="n">
        <v>140</v>
      </c>
      <c r="C21" t="inlineStr">
        <is>
          <t xml:space="preserve">CONCLUIDO	</t>
        </is>
      </c>
      <c r="D21" t="n">
        <v>4.7373</v>
      </c>
      <c r="E21" t="n">
        <v>21.11</v>
      </c>
      <c r="F21" t="n">
        <v>16.33</v>
      </c>
      <c r="G21" t="n">
        <v>27.21</v>
      </c>
      <c r="H21" t="n">
        <v>0.36</v>
      </c>
      <c r="I21" t="n">
        <v>36</v>
      </c>
      <c r="J21" t="n">
        <v>283.4</v>
      </c>
      <c r="K21" t="n">
        <v>60.56</v>
      </c>
      <c r="L21" t="n">
        <v>5.75</v>
      </c>
      <c r="M21" t="n">
        <v>34</v>
      </c>
      <c r="N21" t="n">
        <v>77.09</v>
      </c>
      <c r="O21" t="n">
        <v>35186.68</v>
      </c>
      <c r="P21" t="n">
        <v>280.3</v>
      </c>
      <c r="Q21" t="n">
        <v>467.13</v>
      </c>
      <c r="R21" t="n">
        <v>82.43000000000001</v>
      </c>
      <c r="S21" t="n">
        <v>39.61</v>
      </c>
      <c r="T21" t="n">
        <v>16327</v>
      </c>
      <c r="U21" t="n">
        <v>0.48</v>
      </c>
      <c r="V21" t="n">
        <v>0.71</v>
      </c>
      <c r="W21" t="n">
        <v>2.66</v>
      </c>
      <c r="X21" t="n">
        <v>0.99</v>
      </c>
      <c r="Y21" t="n">
        <v>1</v>
      </c>
      <c r="Z21" t="n">
        <v>10</v>
      </c>
      <c r="AA21" t="n">
        <v>190.7631974760076</v>
      </c>
      <c r="AB21" t="n">
        <v>261.0106226648636</v>
      </c>
      <c r="AC21" t="n">
        <v>236.1001351685149</v>
      </c>
      <c r="AD21" t="n">
        <v>190763.1974760076</v>
      </c>
      <c r="AE21" t="n">
        <v>261010.6226648636</v>
      </c>
      <c r="AF21" t="n">
        <v>2.355354040094086e-06</v>
      </c>
      <c r="AG21" t="n">
        <v>0.2198958333333333</v>
      </c>
      <c r="AH21" t="n">
        <v>236100.1351685149</v>
      </c>
    </row>
    <row r="22">
      <c r="A22" t="n">
        <v>20</v>
      </c>
      <c r="B22" t="n">
        <v>140</v>
      </c>
      <c r="C22" t="inlineStr">
        <is>
          <t xml:space="preserve">CONCLUIDO	</t>
        </is>
      </c>
      <c r="D22" t="n">
        <v>4.7479</v>
      </c>
      <c r="E22" t="n">
        <v>21.06</v>
      </c>
      <c r="F22" t="n">
        <v>16.33</v>
      </c>
      <c r="G22" t="n">
        <v>28</v>
      </c>
      <c r="H22" t="n">
        <v>0.38</v>
      </c>
      <c r="I22" t="n">
        <v>35</v>
      </c>
      <c r="J22" t="n">
        <v>283.9</v>
      </c>
      <c r="K22" t="n">
        <v>60.56</v>
      </c>
      <c r="L22" t="n">
        <v>6</v>
      </c>
      <c r="M22" t="n">
        <v>33</v>
      </c>
      <c r="N22" t="n">
        <v>77.34</v>
      </c>
      <c r="O22" t="n">
        <v>35248.1</v>
      </c>
      <c r="P22" t="n">
        <v>280.35</v>
      </c>
      <c r="Q22" t="n">
        <v>467.08</v>
      </c>
      <c r="R22" t="n">
        <v>82.68000000000001</v>
      </c>
      <c r="S22" t="n">
        <v>39.61</v>
      </c>
      <c r="T22" t="n">
        <v>16455.92</v>
      </c>
      <c r="U22" t="n">
        <v>0.48</v>
      </c>
      <c r="V22" t="n">
        <v>0.71</v>
      </c>
      <c r="W22" t="n">
        <v>2.66</v>
      </c>
      <c r="X22" t="n">
        <v>1</v>
      </c>
      <c r="Y22" t="n">
        <v>1</v>
      </c>
      <c r="Z22" t="n">
        <v>10</v>
      </c>
      <c r="AA22" t="n">
        <v>190.3663274215425</v>
      </c>
      <c r="AB22" t="n">
        <v>260.4676075476736</v>
      </c>
      <c r="AC22" t="n">
        <v>235.6089446519829</v>
      </c>
      <c r="AD22" t="n">
        <v>190366.3274215425</v>
      </c>
      <c r="AE22" t="n">
        <v>260467.6075476736</v>
      </c>
      <c r="AF22" t="n">
        <v>2.360624289566359e-06</v>
      </c>
      <c r="AG22" t="n">
        <v>0.219375</v>
      </c>
      <c r="AH22" t="n">
        <v>235608.9446519829</v>
      </c>
    </row>
    <row r="23">
      <c r="A23" t="n">
        <v>21</v>
      </c>
      <c r="B23" t="n">
        <v>140</v>
      </c>
      <c r="C23" t="inlineStr">
        <is>
          <t xml:space="preserve">CONCLUIDO	</t>
        </is>
      </c>
      <c r="D23" t="n">
        <v>4.7887</v>
      </c>
      <c r="E23" t="n">
        <v>20.88</v>
      </c>
      <c r="F23" t="n">
        <v>16.26</v>
      </c>
      <c r="G23" t="n">
        <v>29.56</v>
      </c>
      <c r="H23" t="n">
        <v>0.39</v>
      </c>
      <c r="I23" t="n">
        <v>33</v>
      </c>
      <c r="J23" t="n">
        <v>284.4</v>
      </c>
      <c r="K23" t="n">
        <v>60.56</v>
      </c>
      <c r="L23" t="n">
        <v>6.25</v>
      </c>
      <c r="M23" t="n">
        <v>31</v>
      </c>
      <c r="N23" t="n">
        <v>77.59</v>
      </c>
      <c r="O23" t="n">
        <v>35309.61</v>
      </c>
      <c r="P23" t="n">
        <v>278.88</v>
      </c>
      <c r="Q23" t="n">
        <v>467.1</v>
      </c>
      <c r="R23" t="n">
        <v>80.12</v>
      </c>
      <c r="S23" t="n">
        <v>39.61</v>
      </c>
      <c r="T23" t="n">
        <v>15186.66</v>
      </c>
      <c r="U23" t="n">
        <v>0.49</v>
      </c>
      <c r="V23" t="n">
        <v>0.72</v>
      </c>
      <c r="W23" t="n">
        <v>2.66</v>
      </c>
      <c r="X23" t="n">
        <v>0.92</v>
      </c>
      <c r="Y23" t="n">
        <v>1</v>
      </c>
      <c r="Z23" t="n">
        <v>10</v>
      </c>
      <c r="AA23" t="n">
        <v>187.8236226254007</v>
      </c>
      <c r="AB23" t="n">
        <v>256.9885666693756</v>
      </c>
      <c r="AC23" t="n">
        <v>232.4619385522439</v>
      </c>
      <c r="AD23" t="n">
        <v>187823.6226254007</v>
      </c>
      <c r="AE23" t="n">
        <v>256988.5666693756</v>
      </c>
      <c r="AF23" t="n">
        <v>2.380909778101145e-06</v>
      </c>
      <c r="AG23" t="n">
        <v>0.2175</v>
      </c>
      <c r="AH23" t="n">
        <v>232461.9385522439</v>
      </c>
    </row>
    <row r="24">
      <c r="A24" t="n">
        <v>22</v>
      </c>
      <c r="B24" t="n">
        <v>140</v>
      </c>
      <c r="C24" t="inlineStr">
        <is>
          <t xml:space="preserve">CONCLUIDO	</t>
        </is>
      </c>
      <c r="D24" t="n">
        <v>4.8089</v>
      </c>
      <c r="E24" t="n">
        <v>20.79</v>
      </c>
      <c r="F24" t="n">
        <v>16.22</v>
      </c>
      <c r="G24" t="n">
        <v>30.42</v>
      </c>
      <c r="H24" t="n">
        <v>0.41</v>
      </c>
      <c r="I24" t="n">
        <v>32</v>
      </c>
      <c r="J24" t="n">
        <v>284.89</v>
      </c>
      <c r="K24" t="n">
        <v>60.56</v>
      </c>
      <c r="L24" t="n">
        <v>6.5</v>
      </c>
      <c r="M24" t="n">
        <v>30</v>
      </c>
      <c r="N24" t="n">
        <v>77.84</v>
      </c>
      <c r="O24" t="n">
        <v>35371.22</v>
      </c>
      <c r="P24" t="n">
        <v>278.11</v>
      </c>
      <c r="Q24" t="n">
        <v>467.1</v>
      </c>
      <c r="R24" t="n">
        <v>78.68000000000001</v>
      </c>
      <c r="S24" t="n">
        <v>39.61</v>
      </c>
      <c r="T24" t="n">
        <v>14472.24</v>
      </c>
      <c r="U24" t="n">
        <v>0.5</v>
      </c>
      <c r="V24" t="n">
        <v>0.72</v>
      </c>
      <c r="W24" t="n">
        <v>2.67</v>
      </c>
      <c r="X24" t="n">
        <v>0.89</v>
      </c>
      <c r="Y24" t="n">
        <v>1</v>
      </c>
      <c r="Z24" t="n">
        <v>10</v>
      </c>
      <c r="AA24" t="n">
        <v>186.5447996530951</v>
      </c>
      <c r="AB24" t="n">
        <v>255.2388246609802</v>
      </c>
      <c r="AC24" t="n">
        <v>230.8791894653509</v>
      </c>
      <c r="AD24" t="n">
        <v>186544.7996530951</v>
      </c>
      <c r="AE24" t="n">
        <v>255238.8246609802</v>
      </c>
      <c r="AF24" t="n">
        <v>2.390953083699249e-06</v>
      </c>
      <c r="AG24" t="n">
        <v>0.2165625</v>
      </c>
      <c r="AH24" t="n">
        <v>230879.1894653509</v>
      </c>
    </row>
    <row r="25">
      <c r="A25" t="n">
        <v>23</v>
      </c>
      <c r="B25" t="n">
        <v>140</v>
      </c>
      <c r="C25" t="inlineStr">
        <is>
          <t xml:space="preserve">CONCLUIDO	</t>
        </is>
      </c>
      <c r="D25" t="n">
        <v>4.8282</v>
      </c>
      <c r="E25" t="n">
        <v>20.71</v>
      </c>
      <c r="F25" t="n">
        <v>16.19</v>
      </c>
      <c r="G25" t="n">
        <v>31.34</v>
      </c>
      <c r="H25" t="n">
        <v>0.42</v>
      </c>
      <c r="I25" t="n">
        <v>31</v>
      </c>
      <c r="J25" t="n">
        <v>285.39</v>
      </c>
      <c r="K25" t="n">
        <v>60.56</v>
      </c>
      <c r="L25" t="n">
        <v>6.75</v>
      </c>
      <c r="M25" t="n">
        <v>29</v>
      </c>
      <c r="N25" t="n">
        <v>78.09</v>
      </c>
      <c r="O25" t="n">
        <v>35432.93</v>
      </c>
      <c r="P25" t="n">
        <v>277.57</v>
      </c>
      <c r="Q25" t="n">
        <v>467.07</v>
      </c>
      <c r="R25" t="n">
        <v>77.83</v>
      </c>
      <c r="S25" t="n">
        <v>39.61</v>
      </c>
      <c r="T25" t="n">
        <v>14051.55</v>
      </c>
      <c r="U25" t="n">
        <v>0.51</v>
      </c>
      <c r="V25" t="n">
        <v>0.72</v>
      </c>
      <c r="W25" t="n">
        <v>2.66</v>
      </c>
      <c r="X25" t="n">
        <v>0.86</v>
      </c>
      <c r="Y25" t="n">
        <v>1</v>
      </c>
      <c r="Z25" t="n">
        <v>10</v>
      </c>
      <c r="AA25" t="n">
        <v>185.4535352620761</v>
      </c>
      <c r="AB25" t="n">
        <v>253.7457085780016</v>
      </c>
      <c r="AC25" t="n">
        <v>229.5285742857297</v>
      </c>
      <c r="AD25" t="n">
        <v>185453.5352620761</v>
      </c>
      <c r="AE25" t="n">
        <v>253745.7085780016</v>
      </c>
      <c r="AF25" t="n">
        <v>2.400548915285557e-06</v>
      </c>
      <c r="AG25" t="n">
        <v>0.2157291666666667</v>
      </c>
      <c r="AH25" t="n">
        <v>229528.5742857297</v>
      </c>
    </row>
    <row r="26">
      <c r="A26" t="n">
        <v>24</v>
      </c>
      <c r="B26" t="n">
        <v>140</v>
      </c>
      <c r="C26" t="inlineStr">
        <is>
          <t xml:space="preserve">CONCLUIDO	</t>
        </is>
      </c>
      <c r="D26" t="n">
        <v>4.8424</v>
      </c>
      <c r="E26" t="n">
        <v>20.65</v>
      </c>
      <c r="F26" t="n">
        <v>16.18</v>
      </c>
      <c r="G26" t="n">
        <v>32.37</v>
      </c>
      <c r="H26" t="n">
        <v>0.44</v>
      </c>
      <c r="I26" t="n">
        <v>30</v>
      </c>
      <c r="J26" t="n">
        <v>285.9</v>
      </c>
      <c r="K26" t="n">
        <v>60.56</v>
      </c>
      <c r="L26" t="n">
        <v>7</v>
      </c>
      <c r="M26" t="n">
        <v>28</v>
      </c>
      <c r="N26" t="n">
        <v>78.34</v>
      </c>
      <c r="O26" t="n">
        <v>35494.74</v>
      </c>
      <c r="P26" t="n">
        <v>277.11</v>
      </c>
      <c r="Q26" t="n">
        <v>467.08</v>
      </c>
      <c r="R26" t="n">
        <v>77.52</v>
      </c>
      <c r="S26" t="n">
        <v>39.61</v>
      </c>
      <c r="T26" t="n">
        <v>13900.11</v>
      </c>
      <c r="U26" t="n">
        <v>0.51</v>
      </c>
      <c r="V26" t="n">
        <v>0.72</v>
      </c>
      <c r="W26" t="n">
        <v>2.66</v>
      </c>
      <c r="X26" t="n">
        <v>0.85</v>
      </c>
      <c r="Y26" t="n">
        <v>1</v>
      </c>
      <c r="Z26" t="n">
        <v>10</v>
      </c>
      <c r="AA26" t="n">
        <v>184.6576067182727</v>
      </c>
      <c r="AB26" t="n">
        <v>252.6566840304812</v>
      </c>
      <c r="AC26" t="n">
        <v>228.5434847125687</v>
      </c>
      <c r="AD26" t="n">
        <v>184657.6067182727</v>
      </c>
      <c r="AE26" t="n">
        <v>252656.6840304811</v>
      </c>
      <c r="AF26" t="n">
        <v>2.407609060805016e-06</v>
      </c>
      <c r="AG26" t="n">
        <v>0.2151041666666667</v>
      </c>
      <c r="AH26" t="n">
        <v>228543.4847125687</v>
      </c>
    </row>
    <row r="27">
      <c r="A27" t="n">
        <v>25</v>
      </c>
      <c r="B27" t="n">
        <v>140</v>
      </c>
      <c r="C27" t="inlineStr">
        <is>
          <t xml:space="preserve">CONCLUIDO	</t>
        </is>
      </c>
      <c r="D27" t="n">
        <v>4.8641</v>
      </c>
      <c r="E27" t="n">
        <v>20.56</v>
      </c>
      <c r="F27" t="n">
        <v>16.14</v>
      </c>
      <c r="G27" t="n">
        <v>33.4</v>
      </c>
      <c r="H27" t="n">
        <v>0.45</v>
      </c>
      <c r="I27" t="n">
        <v>29</v>
      </c>
      <c r="J27" t="n">
        <v>286.4</v>
      </c>
      <c r="K27" t="n">
        <v>60.56</v>
      </c>
      <c r="L27" t="n">
        <v>7.25</v>
      </c>
      <c r="M27" t="n">
        <v>27</v>
      </c>
      <c r="N27" t="n">
        <v>78.59</v>
      </c>
      <c r="O27" t="n">
        <v>35556.78</v>
      </c>
      <c r="P27" t="n">
        <v>276.2</v>
      </c>
      <c r="Q27" t="n">
        <v>467.11</v>
      </c>
      <c r="R27" t="n">
        <v>76.37</v>
      </c>
      <c r="S27" t="n">
        <v>39.61</v>
      </c>
      <c r="T27" t="n">
        <v>13332.98</v>
      </c>
      <c r="U27" t="n">
        <v>0.52</v>
      </c>
      <c r="V27" t="n">
        <v>0.72</v>
      </c>
      <c r="W27" t="n">
        <v>2.65</v>
      </c>
      <c r="X27" t="n">
        <v>0.8100000000000001</v>
      </c>
      <c r="Y27" t="n">
        <v>1</v>
      </c>
      <c r="Z27" t="n">
        <v>10</v>
      </c>
      <c r="AA27" t="n">
        <v>183.2805335749451</v>
      </c>
      <c r="AB27" t="n">
        <v>250.772511803602</v>
      </c>
      <c r="AC27" t="n">
        <v>226.83913523857</v>
      </c>
      <c r="AD27" t="n">
        <v>183280.5335749451</v>
      </c>
      <c r="AE27" t="n">
        <v>250772.511803602</v>
      </c>
      <c r="AF27" t="n">
        <v>2.418398156422782e-06</v>
      </c>
      <c r="AG27" t="n">
        <v>0.2141666666666666</v>
      </c>
      <c r="AH27" t="n">
        <v>226839.13523857</v>
      </c>
    </row>
    <row r="28">
      <c r="A28" t="n">
        <v>26</v>
      </c>
      <c r="B28" t="n">
        <v>140</v>
      </c>
      <c r="C28" t="inlineStr">
        <is>
          <t xml:space="preserve">CONCLUIDO	</t>
        </is>
      </c>
      <c r="D28" t="n">
        <v>4.8839</v>
      </c>
      <c r="E28" t="n">
        <v>20.48</v>
      </c>
      <c r="F28" t="n">
        <v>16.11</v>
      </c>
      <c r="G28" t="n">
        <v>34.53</v>
      </c>
      <c r="H28" t="n">
        <v>0.47</v>
      </c>
      <c r="I28" t="n">
        <v>28</v>
      </c>
      <c r="J28" t="n">
        <v>286.9</v>
      </c>
      <c r="K28" t="n">
        <v>60.56</v>
      </c>
      <c r="L28" t="n">
        <v>7.5</v>
      </c>
      <c r="M28" t="n">
        <v>26</v>
      </c>
      <c r="N28" t="n">
        <v>78.84999999999999</v>
      </c>
      <c r="O28" t="n">
        <v>35618.8</v>
      </c>
      <c r="P28" t="n">
        <v>275.68</v>
      </c>
      <c r="Q28" t="n">
        <v>467.14</v>
      </c>
      <c r="R28" t="n">
        <v>75.23999999999999</v>
      </c>
      <c r="S28" t="n">
        <v>39.61</v>
      </c>
      <c r="T28" t="n">
        <v>12772.79</v>
      </c>
      <c r="U28" t="n">
        <v>0.53</v>
      </c>
      <c r="V28" t="n">
        <v>0.72</v>
      </c>
      <c r="W28" t="n">
        <v>2.66</v>
      </c>
      <c r="X28" t="n">
        <v>0.78</v>
      </c>
      <c r="Y28" t="n">
        <v>1</v>
      </c>
      <c r="Z28" t="n">
        <v>10</v>
      </c>
      <c r="AA28" t="n">
        <v>182.2059318018374</v>
      </c>
      <c r="AB28" t="n">
        <v>249.3021942495522</v>
      </c>
      <c r="AC28" t="n">
        <v>225.5091427282747</v>
      </c>
      <c r="AD28" t="n">
        <v>182205.9318018374</v>
      </c>
      <c r="AE28" t="n">
        <v>249302.1942495522</v>
      </c>
      <c r="AF28" t="n">
        <v>2.42824258468231e-06</v>
      </c>
      <c r="AG28" t="n">
        <v>0.2133333333333333</v>
      </c>
      <c r="AH28" t="n">
        <v>225509.1427282747</v>
      </c>
    </row>
    <row r="29">
      <c r="A29" t="n">
        <v>27</v>
      </c>
      <c r="B29" t="n">
        <v>140</v>
      </c>
      <c r="C29" t="inlineStr">
        <is>
          <t xml:space="preserve">CONCLUIDO	</t>
        </is>
      </c>
      <c r="D29" t="n">
        <v>4.9043</v>
      </c>
      <c r="E29" t="n">
        <v>20.39</v>
      </c>
      <c r="F29" t="n">
        <v>16.08</v>
      </c>
      <c r="G29" t="n">
        <v>35.73</v>
      </c>
      <c r="H29" t="n">
        <v>0.48</v>
      </c>
      <c r="I29" t="n">
        <v>27</v>
      </c>
      <c r="J29" t="n">
        <v>287.41</v>
      </c>
      <c r="K29" t="n">
        <v>60.56</v>
      </c>
      <c r="L29" t="n">
        <v>7.75</v>
      </c>
      <c r="M29" t="n">
        <v>25</v>
      </c>
      <c r="N29" t="n">
        <v>79.09999999999999</v>
      </c>
      <c r="O29" t="n">
        <v>35680.92</v>
      </c>
      <c r="P29" t="n">
        <v>274.94</v>
      </c>
      <c r="Q29" t="n">
        <v>467.11</v>
      </c>
      <c r="R29" t="n">
        <v>74.18000000000001</v>
      </c>
      <c r="S29" t="n">
        <v>39.61</v>
      </c>
      <c r="T29" t="n">
        <v>12244.13</v>
      </c>
      <c r="U29" t="n">
        <v>0.53</v>
      </c>
      <c r="V29" t="n">
        <v>0.73</v>
      </c>
      <c r="W29" t="n">
        <v>2.65</v>
      </c>
      <c r="X29" t="n">
        <v>0.74</v>
      </c>
      <c r="Y29" t="n">
        <v>1</v>
      </c>
      <c r="Z29" t="n">
        <v>10</v>
      </c>
      <c r="AA29" t="n">
        <v>181.0092807616467</v>
      </c>
      <c r="AB29" t="n">
        <v>247.6648835038463</v>
      </c>
      <c r="AC29" t="n">
        <v>224.0280946221582</v>
      </c>
      <c r="AD29" t="n">
        <v>181009.2807616467</v>
      </c>
      <c r="AE29" t="n">
        <v>247664.8835038463</v>
      </c>
      <c r="AF29" t="n">
        <v>2.438385328949703e-06</v>
      </c>
      <c r="AG29" t="n">
        <v>0.2123958333333333</v>
      </c>
      <c r="AH29" t="n">
        <v>224028.0946221582</v>
      </c>
    </row>
    <row r="30">
      <c r="A30" t="n">
        <v>28</v>
      </c>
      <c r="B30" t="n">
        <v>140</v>
      </c>
      <c r="C30" t="inlineStr">
        <is>
          <t xml:space="preserve">CONCLUIDO	</t>
        </is>
      </c>
      <c r="D30" t="n">
        <v>4.9258</v>
      </c>
      <c r="E30" t="n">
        <v>20.3</v>
      </c>
      <c r="F30" t="n">
        <v>16.04</v>
      </c>
      <c r="G30" t="n">
        <v>37.02</v>
      </c>
      <c r="H30" t="n">
        <v>0.49</v>
      </c>
      <c r="I30" t="n">
        <v>26</v>
      </c>
      <c r="J30" t="n">
        <v>287.91</v>
      </c>
      <c r="K30" t="n">
        <v>60.56</v>
      </c>
      <c r="L30" t="n">
        <v>8</v>
      </c>
      <c r="M30" t="n">
        <v>24</v>
      </c>
      <c r="N30" t="n">
        <v>79.36</v>
      </c>
      <c r="O30" t="n">
        <v>35743.15</v>
      </c>
      <c r="P30" t="n">
        <v>274.24</v>
      </c>
      <c r="Q30" t="n">
        <v>467.07</v>
      </c>
      <c r="R30" t="n">
        <v>73.03</v>
      </c>
      <c r="S30" t="n">
        <v>39.61</v>
      </c>
      <c r="T30" t="n">
        <v>11677.5</v>
      </c>
      <c r="U30" t="n">
        <v>0.54</v>
      </c>
      <c r="V30" t="n">
        <v>0.73</v>
      </c>
      <c r="W30" t="n">
        <v>2.65</v>
      </c>
      <c r="X30" t="n">
        <v>0.71</v>
      </c>
      <c r="Y30" t="n">
        <v>1</v>
      </c>
      <c r="Z30" t="n">
        <v>10</v>
      </c>
      <c r="AA30" t="n">
        <v>179.7758231987257</v>
      </c>
      <c r="AB30" t="n">
        <v>245.9772124499515</v>
      </c>
      <c r="AC30" t="n">
        <v>222.5014925249854</v>
      </c>
      <c r="AD30" t="n">
        <v>179775.8231987257</v>
      </c>
      <c r="AE30" t="n">
        <v>245977.2124499515</v>
      </c>
      <c r="AF30" t="n">
        <v>2.44907498589818e-06</v>
      </c>
      <c r="AG30" t="n">
        <v>0.2114583333333333</v>
      </c>
      <c r="AH30" t="n">
        <v>222501.4925249854</v>
      </c>
    </row>
    <row r="31">
      <c r="A31" t="n">
        <v>29</v>
      </c>
      <c r="B31" t="n">
        <v>140</v>
      </c>
      <c r="C31" t="inlineStr">
        <is>
          <t xml:space="preserve">CONCLUIDO	</t>
        </is>
      </c>
      <c r="D31" t="n">
        <v>4.9455</v>
      </c>
      <c r="E31" t="n">
        <v>20.22</v>
      </c>
      <c r="F31" t="n">
        <v>16.01</v>
      </c>
      <c r="G31" t="n">
        <v>38.43</v>
      </c>
      <c r="H31" t="n">
        <v>0.51</v>
      </c>
      <c r="I31" t="n">
        <v>25</v>
      </c>
      <c r="J31" t="n">
        <v>288.42</v>
      </c>
      <c r="K31" t="n">
        <v>60.56</v>
      </c>
      <c r="L31" t="n">
        <v>8.25</v>
      </c>
      <c r="M31" t="n">
        <v>23</v>
      </c>
      <c r="N31" t="n">
        <v>79.61</v>
      </c>
      <c r="O31" t="n">
        <v>35805.48</v>
      </c>
      <c r="P31" t="n">
        <v>273.42</v>
      </c>
      <c r="Q31" t="n">
        <v>467.07</v>
      </c>
      <c r="R31" t="n">
        <v>72.14</v>
      </c>
      <c r="S31" t="n">
        <v>39.61</v>
      </c>
      <c r="T31" t="n">
        <v>11235.82</v>
      </c>
      <c r="U31" t="n">
        <v>0.55</v>
      </c>
      <c r="V31" t="n">
        <v>0.73</v>
      </c>
      <c r="W31" t="n">
        <v>2.65</v>
      </c>
      <c r="X31" t="n">
        <v>0.68</v>
      </c>
      <c r="Y31" t="n">
        <v>1</v>
      </c>
      <c r="Z31" t="n">
        <v>10</v>
      </c>
      <c r="AA31" t="n">
        <v>178.5854412535263</v>
      </c>
      <c r="AB31" t="n">
        <v>244.3484793565854</v>
      </c>
      <c r="AC31" t="n">
        <v>221.0282034321084</v>
      </c>
      <c r="AD31" t="n">
        <v>178585.4412535263</v>
      </c>
      <c r="AE31" t="n">
        <v>244348.4793565854</v>
      </c>
      <c r="AF31" t="n">
        <v>2.458869694823064e-06</v>
      </c>
      <c r="AG31" t="n">
        <v>0.210625</v>
      </c>
      <c r="AH31" t="n">
        <v>221028.2034321084</v>
      </c>
    </row>
    <row r="32">
      <c r="A32" t="n">
        <v>30</v>
      </c>
      <c r="B32" t="n">
        <v>140</v>
      </c>
      <c r="C32" t="inlineStr">
        <is>
          <t xml:space="preserve">CONCLUIDO	</t>
        </is>
      </c>
      <c r="D32" t="n">
        <v>4.9687</v>
      </c>
      <c r="E32" t="n">
        <v>20.13</v>
      </c>
      <c r="F32" t="n">
        <v>15.97</v>
      </c>
      <c r="G32" t="n">
        <v>39.93</v>
      </c>
      <c r="H32" t="n">
        <v>0.52</v>
      </c>
      <c r="I32" t="n">
        <v>24</v>
      </c>
      <c r="J32" t="n">
        <v>288.92</v>
      </c>
      <c r="K32" t="n">
        <v>60.56</v>
      </c>
      <c r="L32" t="n">
        <v>8.5</v>
      </c>
      <c r="M32" t="n">
        <v>22</v>
      </c>
      <c r="N32" t="n">
        <v>79.87</v>
      </c>
      <c r="O32" t="n">
        <v>35867.91</v>
      </c>
      <c r="P32" t="n">
        <v>272.53</v>
      </c>
      <c r="Q32" t="n">
        <v>467.12</v>
      </c>
      <c r="R32" t="n">
        <v>70.98999999999999</v>
      </c>
      <c r="S32" t="n">
        <v>39.61</v>
      </c>
      <c r="T32" t="n">
        <v>10664.38</v>
      </c>
      <c r="U32" t="n">
        <v>0.5600000000000001</v>
      </c>
      <c r="V32" t="n">
        <v>0.73</v>
      </c>
      <c r="W32" t="n">
        <v>2.64</v>
      </c>
      <c r="X32" t="n">
        <v>0.64</v>
      </c>
      <c r="Y32" t="n">
        <v>1</v>
      </c>
      <c r="Z32" t="n">
        <v>10</v>
      </c>
      <c r="AA32" t="n">
        <v>177.220269427175</v>
      </c>
      <c r="AB32" t="n">
        <v>242.4805910366422</v>
      </c>
      <c r="AC32" t="n">
        <v>219.3385837518223</v>
      </c>
      <c r="AD32" t="n">
        <v>177220.269427175</v>
      </c>
      <c r="AE32" t="n">
        <v>242480.5910366421</v>
      </c>
      <c r="AF32" t="n">
        <v>2.470404580460492e-06</v>
      </c>
      <c r="AG32" t="n">
        <v>0.2096875</v>
      </c>
      <c r="AH32" t="n">
        <v>219338.5837518223</v>
      </c>
    </row>
    <row r="33">
      <c r="A33" t="n">
        <v>31</v>
      </c>
      <c r="B33" t="n">
        <v>140</v>
      </c>
      <c r="C33" t="inlineStr">
        <is>
          <t xml:space="preserve">CONCLUIDO	</t>
        </is>
      </c>
      <c r="D33" t="n">
        <v>4.9609</v>
      </c>
      <c r="E33" t="n">
        <v>20.16</v>
      </c>
      <c r="F33" t="n">
        <v>16</v>
      </c>
      <c r="G33" t="n">
        <v>40.01</v>
      </c>
      <c r="H33" t="n">
        <v>0.54</v>
      </c>
      <c r="I33" t="n">
        <v>24</v>
      </c>
      <c r="J33" t="n">
        <v>289.43</v>
      </c>
      <c r="K33" t="n">
        <v>60.56</v>
      </c>
      <c r="L33" t="n">
        <v>8.75</v>
      </c>
      <c r="M33" t="n">
        <v>22</v>
      </c>
      <c r="N33" t="n">
        <v>80.12</v>
      </c>
      <c r="O33" t="n">
        <v>35930.44</v>
      </c>
      <c r="P33" t="n">
        <v>272.96</v>
      </c>
      <c r="Q33" t="n">
        <v>467.14</v>
      </c>
      <c r="R33" t="n">
        <v>71.59999999999999</v>
      </c>
      <c r="S33" t="n">
        <v>39.61</v>
      </c>
      <c r="T33" t="n">
        <v>10968.83</v>
      </c>
      <c r="U33" t="n">
        <v>0.55</v>
      </c>
      <c r="V33" t="n">
        <v>0.73</v>
      </c>
      <c r="W33" t="n">
        <v>2.65</v>
      </c>
      <c r="X33" t="n">
        <v>0.67</v>
      </c>
      <c r="Y33" t="n">
        <v>1</v>
      </c>
      <c r="Z33" t="n">
        <v>10</v>
      </c>
      <c r="AA33" t="n">
        <v>177.7854484668938</v>
      </c>
      <c r="AB33" t="n">
        <v>243.2538939327244</v>
      </c>
      <c r="AC33" t="n">
        <v>220.0380837048401</v>
      </c>
      <c r="AD33" t="n">
        <v>177785.4484668938</v>
      </c>
      <c r="AE33" t="n">
        <v>243253.8939327244</v>
      </c>
      <c r="AF33" t="n">
        <v>2.466526472358253e-06</v>
      </c>
      <c r="AG33" t="n">
        <v>0.21</v>
      </c>
      <c r="AH33" t="n">
        <v>220038.0837048401</v>
      </c>
    </row>
    <row r="34">
      <c r="A34" t="n">
        <v>32</v>
      </c>
      <c r="B34" t="n">
        <v>140</v>
      </c>
      <c r="C34" t="inlineStr">
        <is>
          <t xml:space="preserve">CONCLUIDO	</t>
        </is>
      </c>
      <c r="D34" t="n">
        <v>4.9821</v>
      </c>
      <c r="E34" t="n">
        <v>20.07</v>
      </c>
      <c r="F34" t="n">
        <v>15.97</v>
      </c>
      <c r="G34" t="n">
        <v>41.66</v>
      </c>
      <c r="H34" t="n">
        <v>0.55</v>
      </c>
      <c r="I34" t="n">
        <v>23</v>
      </c>
      <c r="J34" t="n">
        <v>289.94</v>
      </c>
      <c r="K34" t="n">
        <v>60.56</v>
      </c>
      <c r="L34" t="n">
        <v>9</v>
      </c>
      <c r="M34" t="n">
        <v>21</v>
      </c>
      <c r="N34" t="n">
        <v>80.38</v>
      </c>
      <c r="O34" t="n">
        <v>35993.08</v>
      </c>
      <c r="P34" t="n">
        <v>272.41</v>
      </c>
      <c r="Q34" t="n">
        <v>467.08</v>
      </c>
      <c r="R34" t="n">
        <v>70.62</v>
      </c>
      <c r="S34" t="n">
        <v>39.61</v>
      </c>
      <c r="T34" t="n">
        <v>10485.72</v>
      </c>
      <c r="U34" t="n">
        <v>0.5600000000000001</v>
      </c>
      <c r="V34" t="n">
        <v>0.73</v>
      </c>
      <c r="W34" t="n">
        <v>2.65</v>
      </c>
      <c r="X34" t="n">
        <v>0.64</v>
      </c>
      <c r="Y34" t="n">
        <v>1</v>
      </c>
      <c r="Z34" t="n">
        <v>10</v>
      </c>
      <c r="AA34" t="n">
        <v>176.6895549550899</v>
      </c>
      <c r="AB34" t="n">
        <v>241.7544440824656</v>
      </c>
      <c r="AC34" t="n">
        <v>218.6817392437984</v>
      </c>
      <c r="AD34" t="n">
        <v>176689.5549550899</v>
      </c>
      <c r="AE34" t="n">
        <v>241754.4440824656</v>
      </c>
      <c r="AF34" t="n">
        <v>2.477066971302799e-06</v>
      </c>
      <c r="AG34" t="n">
        <v>0.2090625</v>
      </c>
      <c r="AH34" t="n">
        <v>218681.7392437984</v>
      </c>
    </row>
    <row r="35">
      <c r="A35" t="n">
        <v>33</v>
      </c>
      <c r="B35" t="n">
        <v>140</v>
      </c>
      <c r="C35" t="inlineStr">
        <is>
          <t xml:space="preserve">CONCLUIDO	</t>
        </is>
      </c>
      <c r="D35" t="n">
        <v>5.0081</v>
      </c>
      <c r="E35" t="n">
        <v>19.97</v>
      </c>
      <c r="F35" t="n">
        <v>15.92</v>
      </c>
      <c r="G35" t="n">
        <v>43.41</v>
      </c>
      <c r="H35" t="n">
        <v>0.57</v>
      </c>
      <c r="I35" t="n">
        <v>22</v>
      </c>
      <c r="J35" t="n">
        <v>290.45</v>
      </c>
      <c r="K35" t="n">
        <v>60.56</v>
      </c>
      <c r="L35" t="n">
        <v>9.25</v>
      </c>
      <c r="M35" t="n">
        <v>20</v>
      </c>
      <c r="N35" t="n">
        <v>80.64</v>
      </c>
      <c r="O35" t="n">
        <v>36055.83</v>
      </c>
      <c r="P35" t="n">
        <v>271.15</v>
      </c>
      <c r="Q35" t="n">
        <v>467.08</v>
      </c>
      <c r="R35" t="n">
        <v>68.97</v>
      </c>
      <c r="S35" t="n">
        <v>39.61</v>
      </c>
      <c r="T35" t="n">
        <v>9665.33</v>
      </c>
      <c r="U35" t="n">
        <v>0.57</v>
      </c>
      <c r="V35" t="n">
        <v>0.73</v>
      </c>
      <c r="W35" t="n">
        <v>2.64</v>
      </c>
      <c r="X35" t="n">
        <v>0.58</v>
      </c>
      <c r="Y35" t="n">
        <v>1</v>
      </c>
      <c r="Z35" t="n">
        <v>10</v>
      </c>
      <c r="AA35" t="n">
        <v>175.0410810607866</v>
      </c>
      <c r="AB35" t="n">
        <v>239.4989293747454</v>
      </c>
      <c r="AC35" t="n">
        <v>216.6414876941476</v>
      </c>
      <c r="AD35" t="n">
        <v>175041.0810607866</v>
      </c>
      <c r="AE35" t="n">
        <v>239498.9293747454</v>
      </c>
      <c r="AF35" t="n">
        <v>2.48999399831026e-06</v>
      </c>
      <c r="AG35" t="n">
        <v>0.2080208333333333</v>
      </c>
      <c r="AH35" t="n">
        <v>216641.4876941476</v>
      </c>
    </row>
    <row r="36">
      <c r="A36" t="n">
        <v>34</v>
      </c>
      <c r="B36" t="n">
        <v>140</v>
      </c>
      <c r="C36" t="inlineStr">
        <is>
          <t xml:space="preserve">CONCLUIDO	</t>
        </is>
      </c>
      <c r="D36" t="n">
        <v>5.0017</v>
      </c>
      <c r="E36" t="n">
        <v>19.99</v>
      </c>
      <c r="F36" t="n">
        <v>15.94</v>
      </c>
      <c r="G36" t="n">
        <v>43.48</v>
      </c>
      <c r="H36" t="n">
        <v>0.58</v>
      </c>
      <c r="I36" t="n">
        <v>22</v>
      </c>
      <c r="J36" t="n">
        <v>290.96</v>
      </c>
      <c r="K36" t="n">
        <v>60.56</v>
      </c>
      <c r="L36" t="n">
        <v>9.5</v>
      </c>
      <c r="M36" t="n">
        <v>20</v>
      </c>
      <c r="N36" t="n">
        <v>80.90000000000001</v>
      </c>
      <c r="O36" t="n">
        <v>36118.68</v>
      </c>
      <c r="P36" t="n">
        <v>271.54</v>
      </c>
      <c r="Q36" t="n">
        <v>467.08</v>
      </c>
      <c r="R36" t="n">
        <v>69.76000000000001</v>
      </c>
      <c r="S36" t="n">
        <v>39.61</v>
      </c>
      <c r="T36" t="n">
        <v>10063.05</v>
      </c>
      <c r="U36" t="n">
        <v>0.57</v>
      </c>
      <c r="V36" t="n">
        <v>0.73</v>
      </c>
      <c r="W36" t="n">
        <v>2.65</v>
      </c>
      <c r="X36" t="n">
        <v>0.61</v>
      </c>
      <c r="Y36" t="n">
        <v>1</v>
      </c>
      <c r="Z36" t="n">
        <v>10</v>
      </c>
      <c r="AA36" t="n">
        <v>175.5039530202035</v>
      </c>
      <c r="AB36" t="n">
        <v>240.132251210089</v>
      </c>
      <c r="AC36" t="n">
        <v>217.2143661823989</v>
      </c>
      <c r="AD36" t="n">
        <v>175503.9530202035</v>
      </c>
      <c r="AE36" t="n">
        <v>240132.251210089</v>
      </c>
      <c r="AF36" t="n">
        <v>2.486811960893039e-06</v>
      </c>
      <c r="AG36" t="n">
        <v>0.2082291666666667</v>
      </c>
      <c r="AH36" t="n">
        <v>217214.366182399</v>
      </c>
    </row>
    <row r="37">
      <c r="A37" t="n">
        <v>35</v>
      </c>
      <c r="B37" t="n">
        <v>140</v>
      </c>
      <c r="C37" t="inlineStr">
        <is>
          <t xml:space="preserve">CONCLUIDO	</t>
        </is>
      </c>
      <c r="D37" t="n">
        <v>5.0273</v>
      </c>
      <c r="E37" t="n">
        <v>19.89</v>
      </c>
      <c r="F37" t="n">
        <v>15.89</v>
      </c>
      <c r="G37" t="n">
        <v>45.41</v>
      </c>
      <c r="H37" t="n">
        <v>0.6</v>
      </c>
      <c r="I37" t="n">
        <v>21</v>
      </c>
      <c r="J37" t="n">
        <v>291.47</v>
      </c>
      <c r="K37" t="n">
        <v>60.56</v>
      </c>
      <c r="L37" t="n">
        <v>9.75</v>
      </c>
      <c r="M37" t="n">
        <v>19</v>
      </c>
      <c r="N37" t="n">
        <v>81.16</v>
      </c>
      <c r="O37" t="n">
        <v>36181.64</v>
      </c>
      <c r="P37" t="n">
        <v>270.54</v>
      </c>
      <c r="Q37" t="n">
        <v>467.07</v>
      </c>
      <c r="R37" t="n">
        <v>68.22</v>
      </c>
      <c r="S37" t="n">
        <v>39.61</v>
      </c>
      <c r="T37" t="n">
        <v>9295.66</v>
      </c>
      <c r="U37" t="n">
        <v>0.58</v>
      </c>
      <c r="V37" t="n">
        <v>0.73</v>
      </c>
      <c r="W37" t="n">
        <v>2.64</v>
      </c>
      <c r="X37" t="n">
        <v>0.5600000000000001</v>
      </c>
      <c r="Y37" t="n">
        <v>1</v>
      </c>
      <c r="Z37" t="n">
        <v>10</v>
      </c>
      <c r="AA37" t="n">
        <v>174.0067487097976</v>
      </c>
      <c r="AB37" t="n">
        <v>238.0837102206002</v>
      </c>
      <c r="AC37" t="n">
        <v>215.3613350698009</v>
      </c>
      <c r="AD37" t="n">
        <v>174006.7487097976</v>
      </c>
      <c r="AE37" t="n">
        <v>238083.7102206002</v>
      </c>
      <c r="AF37" t="n">
        <v>2.499540110561924e-06</v>
      </c>
      <c r="AG37" t="n">
        <v>0.2071875</v>
      </c>
      <c r="AH37" t="n">
        <v>215361.3350698009</v>
      </c>
    </row>
    <row r="38">
      <c r="A38" t="n">
        <v>36</v>
      </c>
      <c r="B38" t="n">
        <v>140</v>
      </c>
      <c r="C38" t="inlineStr">
        <is>
          <t xml:space="preserve">CONCLUIDO	</t>
        </is>
      </c>
      <c r="D38" t="n">
        <v>5.0232</v>
      </c>
      <c r="E38" t="n">
        <v>19.91</v>
      </c>
      <c r="F38" t="n">
        <v>15.91</v>
      </c>
      <c r="G38" t="n">
        <v>45.46</v>
      </c>
      <c r="H38" t="n">
        <v>0.61</v>
      </c>
      <c r="I38" t="n">
        <v>21</v>
      </c>
      <c r="J38" t="n">
        <v>291.98</v>
      </c>
      <c r="K38" t="n">
        <v>60.56</v>
      </c>
      <c r="L38" t="n">
        <v>10</v>
      </c>
      <c r="M38" t="n">
        <v>19</v>
      </c>
      <c r="N38" t="n">
        <v>81.42</v>
      </c>
      <c r="O38" t="n">
        <v>36244.71</v>
      </c>
      <c r="P38" t="n">
        <v>270.48</v>
      </c>
      <c r="Q38" t="n">
        <v>467.07</v>
      </c>
      <c r="R38" t="n">
        <v>68.7</v>
      </c>
      <c r="S38" t="n">
        <v>39.61</v>
      </c>
      <c r="T38" t="n">
        <v>9534.549999999999</v>
      </c>
      <c r="U38" t="n">
        <v>0.58</v>
      </c>
      <c r="V38" t="n">
        <v>0.73</v>
      </c>
      <c r="W38" t="n">
        <v>2.64</v>
      </c>
      <c r="X38" t="n">
        <v>0.58</v>
      </c>
      <c r="Y38" t="n">
        <v>1</v>
      </c>
      <c r="Z38" t="n">
        <v>10</v>
      </c>
      <c r="AA38" t="n">
        <v>174.1710295560154</v>
      </c>
      <c r="AB38" t="n">
        <v>238.3084865219546</v>
      </c>
      <c r="AC38" t="n">
        <v>215.5646590364297</v>
      </c>
      <c r="AD38" t="n">
        <v>174171.0295560154</v>
      </c>
      <c r="AE38" t="n">
        <v>238308.4865219546</v>
      </c>
      <c r="AF38" t="n">
        <v>2.497501617841516e-06</v>
      </c>
      <c r="AG38" t="n">
        <v>0.2073958333333333</v>
      </c>
      <c r="AH38" t="n">
        <v>215564.6590364297</v>
      </c>
    </row>
    <row r="39">
      <c r="A39" t="n">
        <v>37</v>
      </c>
      <c r="B39" t="n">
        <v>140</v>
      </c>
      <c r="C39" t="inlineStr">
        <is>
          <t xml:space="preserve">CONCLUIDO	</t>
        </is>
      </c>
      <c r="D39" t="n">
        <v>5.0415</v>
      </c>
      <c r="E39" t="n">
        <v>19.84</v>
      </c>
      <c r="F39" t="n">
        <v>15.89</v>
      </c>
      <c r="G39" t="n">
        <v>47.67</v>
      </c>
      <c r="H39" t="n">
        <v>0.62</v>
      </c>
      <c r="I39" t="n">
        <v>20</v>
      </c>
      <c r="J39" t="n">
        <v>292.49</v>
      </c>
      <c r="K39" t="n">
        <v>60.56</v>
      </c>
      <c r="L39" t="n">
        <v>10.25</v>
      </c>
      <c r="M39" t="n">
        <v>18</v>
      </c>
      <c r="N39" t="n">
        <v>81.68000000000001</v>
      </c>
      <c r="O39" t="n">
        <v>36307.88</v>
      </c>
      <c r="P39" t="n">
        <v>269.91</v>
      </c>
      <c r="Q39" t="n">
        <v>467.07</v>
      </c>
      <c r="R39" t="n">
        <v>67.92</v>
      </c>
      <c r="S39" t="n">
        <v>39.61</v>
      </c>
      <c r="T39" t="n">
        <v>9149.49</v>
      </c>
      <c r="U39" t="n">
        <v>0.58</v>
      </c>
      <c r="V39" t="n">
        <v>0.73</v>
      </c>
      <c r="W39" t="n">
        <v>2.65</v>
      </c>
      <c r="X39" t="n">
        <v>0.5600000000000001</v>
      </c>
      <c r="Y39" t="n">
        <v>1</v>
      </c>
      <c r="Z39" t="n">
        <v>10</v>
      </c>
      <c r="AA39" t="n">
        <v>173.2191940977394</v>
      </c>
      <c r="AB39" t="n">
        <v>237.0061432559254</v>
      </c>
      <c r="AC39" t="n">
        <v>214.3866095838596</v>
      </c>
      <c r="AD39" t="n">
        <v>173219.1940977394</v>
      </c>
      <c r="AE39" t="n">
        <v>237006.1432559254</v>
      </c>
      <c r="AF39" t="n">
        <v>2.506600256081383e-06</v>
      </c>
      <c r="AG39" t="n">
        <v>0.2066666666666667</v>
      </c>
      <c r="AH39" t="n">
        <v>214386.6095838596</v>
      </c>
    </row>
    <row r="40">
      <c r="A40" t="n">
        <v>38</v>
      </c>
      <c r="B40" t="n">
        <v>140</v>
      </c>
      <c r="C40" t="inlineStr">
        <is>
          <t xml:space="preserve">CONCLUIDO	</t>
        </is>
      </c>
      <c r="D40" t="n">
        <v>5.0459</v>
      </c>
      <c r="E40" t="n">
        <v>19.82</v>
      </c>
      <c r="F40" t="n">
        <v>15.87</v>
      </c>
      <c r="G40" t="n">
        <v>47.62</v>
      </c>
      <c r="H40" t="n">
        <v>0.64</v>
      </c>
      <c r="I40" t="n">
        <v>20</v>
      </c>
      <c r="J40" t="n">
        <v>293</v>
      </c>
      <c r="K40" t="n">
        <v>60.56</v>
      </c>
      <c r="L40" t="n">
        <v>10.5</v>
      </c>
      <c r="M40" t="n">
        <v>18</v>
      </c>
      <c r="N40" t="n">
        <v>81.95</v>
      </c>
      <c r="O40" t="n">
        <v>36371.17</v>
      </c>
      <c r="P40" t="n">
        <v>269.87</v>
      </c>
      <c r="Q40" t="n">
        <v>467.07</v>
      </c>
      <c r="R40" t="n">
        <v>67.64</v>
      </c>
      <c r="S40" t="n">
        <v>39.61</v>
      </c>
      <c r="T40" t="n">
        <v>9011.9</v>
      </c>
      <c r="U40" t="n">
        <v>0.59</v>
      </c>
      <c r="V40" t="n">
        <v>0.73</v>
      </c>
      <c r="W40" t="n">
        <v>2.64</v>
      </c>
      <c r="X40" t="n">
        <v>0.54</v>
      </c>
      <c r="Y40" t="n">
        <v>1</v>
      </c>
      <c r="Z40" t="n">
        <v>10</v>
      </c>
      <c r="AA40" t="n">
        <v>172.9981923564904</v>
      </c>
      <c r="AB40" t="n">
        <v>236.7037589236399</v>
      </c>
      <c r="AC40" t="n">
        <v>214.1130843878483</v>
      </c>
      <c r="AD40" t="n">
        <v>172998.1923564904</v>
      </c>
      <c r="AE40" t="n">
        <v>236703.7589236399</v>
      </c>
      <c r="AF40" t="n">
        <v>2.508787906805723e-06</v>
      </c>
      <c r="AG40" t="n">
        <v>0.2064583333333333</v>
      </c>
      <c r="AH40" t="n">
        <v>214113.0843878483</v>
      </c>
    </row>
    <row r="41">
      <c r="A41" t="n">
        <v>39</v>
      </c>
      <c r="B41" t="n">
        <v>140</v>
      </c>
      <c r="C41" t="inlineStr">
        <is>
          <t xml:space="preserve">CONCLUIDO	</t>
        </is>
      </c>
      <c r="D41" t="n">
        <v>5.0634</v>
      </c>
      <c r="E41" t="n">
        <v>19.75</v>
      </c>
      <c r="F41" t="n">
        <v>15.86</v>
      </c>
      <c r="G41" t="n">
        <v>50.07</v>
      </c>
      <c r="H41" t="n">
        <v>0.65</v>
      </c>
      <c r="I41" t="n">
        <v>19</v>
      </c>
      <c r="J41" t="n">
        <v>293.52</v>
      </c>
      <c r="K41" t="n">
        <v>60.56</v>
      </c>
      <c r="L41" t="n">
        <v>10.75</v>
      </c>
      <c r="M41" t="n">
        <v>17</v>
      </c>
      <c r="N41" t="n">
        <v>82.20999999999999</v>
      </c>
      <c r="O41" t="n">
        <v>36434.56</v>
      </c>
      <c r="P41" t="n">
        <v>269.15</v>
      </c>
      <c r="Q41" t="n">
        <v>467.09</v>
      </c>
      <c r="R41" t="n">
        <v>66.97</v>
      </c>
      <c r="S41" t="n">
        <v>39.61</v>
      </c>
      <c r="T41" t="n">
        <v>8681.139999999999</v>
      </c>
      <c r="U41" t="n">
        <v>0.59</v>
      </c>
      <c r="V41" t="n">
        <v>0.74</v>
      </c>
      <c r="W41" t="n">
        <v>2.64</v>
      </c>
      <c r="X41" t="n">
        <v>0.52</v>
      </c>
      <c r="Y41" t="n">
        <v>1</v>
      </c>
      <c r="Z41" t="n">
        <v>10</v>
      </c>
      <c r="AA41" t="n">
        <v>172.0359812168941</v>
      </c>
      <c r="AB41" t="n">
        <v>235.3872191926854</v>
      </c>
      <c r="AC41" t="n">
        <v>212.9221933610405</v>
      </c>
      <c r="AD41" t="n">
        <v>172035.9812168941</v>
      </c>
      <c r="AE41" t="n">
        <v>235387.2191926854</v>
      </c>
      <c r="AF41" t="n">
        <v>2.517488790368437e-06</v>
      </c>
      <c r="AG41" t="n">
        <v>0.2057291666666667</v>
      </c>
      <c r="AH41" t="n">
        <v>212922.1933610406</v>
      </c>
    </row>
    <row r="42">
      <c r="A42" t="n">
        <v>40</v>
      </c>
      <c r="B42" t="n">
        <v>140</v>
      </c>
      <c r="C42" t="inlineStr">
        <is>
          <t xml:space="preserve">CONCLUIDO	</t>
        </is>
      </c>
      <c r="D42" t="n">
        <v>5.0643</v>
      </c>
      <c r="E42" t="n">
        <v>19.75</v>
      </c>
      <c r="F42" t="n">
        <v>15.85</v>
      </c>
      <c r="G42" t="n">
        <v>50.06</v>
      </c>
      <c r="H42" t="n">
        <v>0.67</v>
      </c>
      <c r="I42" t="n">
        <v>19</v>
      </c>
      <c r="J42" t="n">
        <v>294.03</v>
      </c>
      <c r="K42" t="n">
        <v>60.56</v>
      </c>
      <c r="L42" t="n">
        <v>11</v>
      </c>
      <c r="M42" t="n">
        <v>17</v>
      </c>
      <c r="N42" t="n">
        <v>82.48</v>
      </c>
      <c r="O42" t="n">
        <v>36498.06</v>
      </c>
      <c r="P42" t="n">
        <v>269.51</v>
      </c>
      <c r="Q42" t="n">
        <v>467.09</v>
      </c>
      <c r="R42" t="n">
        <v>66.98999999999999</v>
      </c>
      <c r="S42" t="n">
        <v>39.61</v>
      </c>
      <c r="T42" t="n">
        <v>8692.08</v>
      </c>
      <c r="U42" t="n">
        <v>0.59</v>
      </c>
      <c r="V42" t="n">
        <v>0.74</v>
      </c>
      <c r="W42" t="n">
        <v>2.64</v>
      </c>
      <c r="X42" t="n">
        <v>0.52</v>
      </c>
      <c r="Y42" t="n">
        <v>1</v>
      </c>
      <c r="Z42" t="n">
        <v>10</v>
      </c>
      <c r="AA42" t="n">
        <v>172.1517816876329</v>
      </c>
      <c r="AB42" t="n">
        <v>235.5456625055064</v>
      </c>
      <c r="AC42" t="n">
        <v>213.0655150664626</v>
      </c>
      <c r="AD42" t="n">
        <v>172151.7816876329</v>
      </c>
      <c r="AE42" t="n">
        <v>235545.6625055064</v>
      </c>
      <c r="AF42" t="n">
        <v>2.517936264380234e-06</v>
      </c>
      <c r="AG42" t="n">
        <v>0.2057291666666667</v>
      </c>
      <c r="AH42" t="n">
        <v>213065.5150664626</v>
      </c>
    </row>
    <row r="43">
      <c r="A43" t="n">
        <v>41</v>
      </c>
      <c r="B43" t="n">
        <v>140</v>
      </c>
      <c r="C43" t="inlineStr">
        <is>
          <t xml:space="preserve">CONCLUIDO	</t>
        </is>
      </c>
      <c r="D43" t="n">
        <v>5.0624</v>
      </c>
      <c r="E43" t="n">
        <v>19.75</v>
      </c>
      <c r="F43" t="n">
        <v>15.86</v>
      </c>
      <c r="G43" t="n">
        <v>50.08</v>
      </c>
      <c r="H43" t="n">
        <v>0.68</v>
      </c>
      <c r="I43" t="n">
        <v>19</v>
      </c>
      <c r="J43" t="n">
        <v>294.55</v>
      </c>
      <c r="K43" t="n">
        <v>60.56</v>
      </c>
      <c r="L43" t="n">
        <v>11.25</v>
      </c>
      <c r="M43" t="n">
        <v>17</v>
      </c>
      <c r="N43" t="n">
        <v>82.73999999999999</v>
      </c>
      <c r="O43" t="n">
        <v>36561.67</v>
      </c>
      <c r="P43" t="n">
        <v>269.37</v>
      </c>
      <c r="Q43" t="n">
        <v>467.16</v>
      </c>
      <c r="R43" t="n">
        <v>67.3</v>
      </c>
      <c r="S43" t="n">
        <v>39.61</v>
      </c>
      <c r="T43" t="n">
        <v>8844.440000000001</v>
      </c>
      <c r="U43" t="n">
        <v>0.59</v>
      </c>
      <c r="V43" t="n">
        <v>0.74</v>
      </c>
      <c r="W43" t="n">
        <v>2.64</v>
      </c>
      <c r="X43" t="n">
        <v>0.53</v>
      </c>
      <c r="Y43" t="n">
        <v>1</v>
      </c>
      <c r="Z43" t="n">
        <v>10</v>
      </c>
      <c r="AA43" t="n">
        <v>172.1746218208039</v>
      </c>
      <c r="AB43" t="n">
        <v>235.5769133833465</v>
      </c>
      <c r="AC43" t="n">
        <v>213.0937834043825</v>
      </c>
      <c r="AD43" t="n">
        <v>172174.6218208039</v>
      </c>
      <c r="AE43" t="n">
        <v>235576.9133833465</v>
      </c>
      <c r="AF43" t="n">
        <v>2.516991597021996e-06</v>
      </c>
      <c r="AG43" t="n">
        <v>0.2057291666666667</v>
      </c>
      <c r="AH43" t="n">
        <v>213093.7834043825</v>
      </c>
    </row>
    <row r="44">
      <c r="A44" t="n">
        <v>42</v>
      </c>
      <c r="B44" t="n">
        <v>140</v>
      </c>
      <c r="C44" t="inlineStr">
        <is>
          <t xml:space="preserve">CONCLUIDO	</t>
        </is>
      </c>
      <c r="D44" t="n">
        <v>5.0819</v>
      </c>
      <c r="E44" t="n">
        <v>19.68</v>
      </c>
      <c r="F44" t="n">
        <v>15.84</v>
      </c>
      <c r="G44" t="n">
        <v>52.79</v>
      </c>
      <c r="H44" t="n">
        <v>0.6899999999999999</v>
      </c>
      <c r="I44" t="n">
        <v>18</v>
      </c>
      <c r="J44" t="n">
        <v>295.06</v>
      </c>
      <c r="K44" t="n">
        <v>60.56</v>
      </c>
      <c r="L44" t="n">
        <v>11.5</v>
      </c>
      <c r="M44" t="n">
        <v>16</v>
      </c>
      <c r="N44" t="n">
        <v>83.01000000000001</v>
      </c>
      <c r="O44" t="n">
        <v>36625.39</v>
      </c>
      <c r="P44" t="n">
        <v>268.85</v>
      </c>
      <c r="Q44" t="n">
        <v>467.1</v>
      </c>
      <c r="R44" t="n">
        <v>66.37</v>
      </c>
      <c r="S44" t="n">
        <v>39.61</v>
      </c>
      <c r="T44" t="n">
        <v>8387.049999999999</v>
      </c>
      <c r="U44" t="n">
        <v>0.6</v>
      </c>
      <c r="V44" t="n">
        <v>0.74</v>
      </c>
      <c r="W44" t="n">
        <v>2.64</v>
      </c>
      <c r="X44" t="n">
        <v>0.5</v>
      </c>
      <c r="Y44" t="n">
        <v>1</v>
      </c>
      <c r="Z44" t="n">
        <v>10</v>
      </c>
      <c r="AA44" t="n">
        <v>171.2211851233322</v>
      </c>
      <c r="AB44" t="n">
        <v>234.2723792312078</v>
      </c>
      <c r="AC44" t="n">
        <v>211.9137521607983</v>
      </c>
      <c r="AD44" t="n">
        <v>171221.1851233322</v>
      </c>
      <c r="AE44" t="n">
        <v>234272.3792312078</v>
      </c>
      <c r="AF44" t="n">
        <v>2.526686867277592e-06</v>
      </c>
      <c r="AG44" t="n">
        <v>0.205</v>
      </c>
      <c r="AH44" t="n">
        <v>211913.7521607984</v>
      </c>
    </row>
    <row r="45">
      <c r="A45" t="n">
        <v>43</v>
      </c>
      <c r="B45" t="n">
        <v>140</v>
      </c>
      <c r="C45" t="inlineStr">
        <is>
          <t xml:space="preserve">CONCLUIDO	</t>
        </is>
      </c>
      <c r="D45" t="n">
        <v>5.0878</v>
      </c>
      <c r="E45" t="n">
        <v>19.66</v>
      </c>
      <c r="F45" t="n">
        <v>15.81</v>
      </c>
      <c r="G45" t="n">
        <v>52.71</v>
      </c>
      <c r="H45" t="n">
        <v>0.71</v>
      </c>
      <c r="I45" t="n">
        <v>18</v>
      </c>
      <c r="J45" t="n">
        <v>295.58</v>
      </c>
      <c r="K45" t="n">
        <v>60.56</v>
      </c>
      <c r="L45" t="n">
        <v>11.75</v>
      </c>
      <c r="M45" t="n">
        <v>16</v>
      </c>
      <c r="N45" t="n">
        <v>83.28</v>
      </c>
      <c r="O45" t="n">
        <v>36689.22</v>
      </c>
      <c r="P45" t="n">
        <v>267.92</v>
      </c>
      <c r="Q45" t="n">
        <v>467.07</v>
      </c>
      <c r="R45" t="n">
        <v>65.41</v>
      </c>
      <c r="S45" t="n">
        <v>39.61</v>
      </c>
      <c r="T45" t="n">
        <v>7904.75</v>
      </c>
      <c r="U45" t="n">
        <v>0.61</v>
      </c>
      <c r="V45" t="n">
        <v>0.74</v>
      </c>
      <c r="W45" t="n">
        <v>2.64</v>
      </c>
      <c r="X45" t="n">
        <v>0.48</v>
      </c>
      <c r="Y45" t="n">
        <v>1</v>
      </c>
      <c r="Z45" t="n">
        <v>10</v>
      </c>
      <c r="AA45" t="n">
        <v>170.5049803731283</v>
      </c>
      <c r="AB45" t="n">
        <v>233.2924362952558</v>
      </c>
      <c r="AC45" t="n">
        <v>211.0273336032948</v>
      </c>
      <c r="AD45" t="n">
        <v>170504.9803731283</v>
      </c>
      <c r="AE45" t="n">
        <v>233292.4362952558</v>
      </c>
      <c r="AF45" t="n">
        <v>2.529620308021593e-06</v>
      </c>
      <c r="AG45" t="n">
        <v>0.2047916666666667</v>
      </c>
      <c r="AH45" t="n">
        <v>211027.3336032948</v>
      </c>
    </row>
    <row r="46">
      <c r="A46" t="n">
        <v>44</v>
      </c>
      <c r="B46" t="n">
        <v>140</v>
      </c>
      <c r="C46" t="inlineStr">
        <is>
          <t xml:space="preserve">CONCLUIDO	</t>
        </is>
      </c>
      <c r="D46" t="n">
        <v>5.1059</v>
      </c>
      <c r="E46" t="n">
        <v>19.58</v>
      </c>
      <c r="F46" t="n">
        <v>15.8</v>
      </c>
      <c r="G46" t="n">
        <v>55.75</v>
      </c>
      <c r="H46" t="n">
        <v>0.72</v>
      </c>
      <c r="I46" t="n">
        <v>17</v>
      </c>
      <c r="J46" t="n">
        <v>296.1</v>
      </c>
      <c r="K46" t="n">
        <v>60.56</v>
      </c>
      <c r="L46" t="n">
        <v>12</v>
      </c>
      <c r="M46" t="n">
        <v>15</v>
      </c>
      <c r="N46" t="n">
        <v>83.54000000000001</v>
      </c>
      <c r="O46" t="n">
        <v>36753.16</v>
      </c>
      <c r="P46" t="n">
        <v>267.32</v>
      </c>
      <c r="Q46" t="n">
        <v>467.07</v>
      </c>
      <c r="R46" t="n">
        <v>64.94</v>
      </c>
      <c r="S46" t="n">
        <v>39.61</v>
      </c>
      <c r="T46" t="n">
        <v>7675.48</v>
      </c>
      <c r="U46" t="n">
        <v>0.61</v>
      </c>
      <c r="V46" t="n">
        <v>0.74</v>
      </c>
      <c r="W46" t="n">
        <v>2.64</v>
      </c>
      <c r="X46" t="n">
        <v>0.46</v>
      </c>
      <c r="Y46" t="n">
        <v>1</v>
      </c>
      <c r="Z46" t="n">
        <v>10</v>
      </c>
      <c r="AA46" t="n">
        <v>169.5960318860093</v>
      </c>
      <c r="AB46" t="n">
        <v>232.048772875203</v>
      </c>
      <c r="AC46" t="n">
        <v>209.9023636745589</v>
      </c>
      <c r="AD46" t="n">
        <v>169596.0318860093</v>
      </c>
      <c r="AE46" t="n">
        <v>232048.7728752031</v>
      </c>
      <c r="AF46" t="n">
        <v>2.538619507592172e-06</v>
      </c>
      <c r="AG46" t="n">
        <v>0.2039583333333333</v>
      </c>
      <c r="AH46" t="n">
        <v>209902.3636745589</v>
      </c>
    </row>
    <row r="47">
      <c r="A47" t="n">
        <v>45</v>
      </c>
      <c r="B47" t="n">
        <v>140</v>
      </c>
      <c r="C47" t="inlineStr">
        <is>
          <t xml:space="preserve">CONCLUIDO	</t>
        </is>
      </c>
      <c r="D47" t="n">
        <v>5.1073</v>
      </c>
      <c r="E47" t="n">
        <v>19.58</v>
      </c>
      <c r="F47" t="n">
        <v>15.79</v>
      </c>
      <c r="G47" t="n">
        <v>55.73</v>
      </c>
      <c r="H47" t="n">
        <v>0.74</v>
      </c>
      <c r="I47" t="n">
        <v>17</v>
      </c>
      <c r="J47" t="n">
        <v>296.62</v>
      </c>
      <c r="K47" t="n">
        <v>60.56</v>
      </c>
      <c r="L47" t="n">
        <v>12.25</v>
      </c>
      <c r="M47" t="n">
        <v>15</v>
      </c>
      <c r="N47" t="n">
        <v>83.81</v>
      </c>
      <c r="O47" t="n">
        <v>36817.22</v>
      </c>
      <c r="P47" t="n">
        <v>267.27</v>
      </c>
      <c r="Q47" t="n">
        <v>467.08</v>
      </c>
      <c r="R47" t="n">
        <v>64.90000000000001</v>
      </c>
      <c r="S47" t="n">
        <v>39.61</v>
      </c>
      <c r="T47" t="n">
        <v>7658.37</v>
      </c>
      <c r="U47" t="n">
        <v>0.61</v>
      </c>
      <c r="V47" t="n">
        <v>0.74</v>
      </c>
      <c r="W47" t="n">
        <v>2.63</v>
      </c>
      <c r="X47" t="n">
        <v>0.46</v>
      </c>
      <c r="Y47" t="n">
        <v>1</v>
      </c>
      <c r="Z47" t="n">
        <v>10</v>
      </c>
      <c r="AA47" t="n">
        <v>169.5007437354629</v>
      </c>
      <c r="AB47" t="n">
        <v>231.9183954238091</v>
      </c>
      <c r="AC47" t="n">
        <v>209.78442926414</v>
      </c>
      <c r="AD47" t="n">
        <v>169500.743735463</v>
      </c>
      <c r="AE47" t="n">
        <v>231918.3954238091</v>
      </c>
      <c r="AF47" t="n">
        <v>2.539315578277189e-06</v>
      </c>
      <c r="AG47" t="n">
        <v>0.2039583333333333</v>
      </c>
      <c r="AH47" t="n">
        <v>209784.42926414</v>
      </c>
    </row>
    <row r="48">
      <c r="A48" t="n">
        <v>46</v>
      </c>
      <c r="B48" t="n">
        <v>140</v>
      </c>
      <c r="C48" t="inlineStr">
        <is>
          <t xml:space="preserve">CONCLUIDO	</t>
        </is>
      </c>
      <c r="D48" t="n">
        <v>5.1087</v>
      </c>
      <c r="E48" t="n">
        <v>19.57</v>
      </c>
      <c r="F48" t="n">
        <v>15.79</v>
      </c>
      <c r="G48" t="n">
        <v>55.71</v>
      </c>
      <c r="H48" t="n">
        <v>0.75</v>
      </c>
      <c r="I48" t="n">
        <v>17</v>
      </c>
      <c r="J48" t="n">
        <v>297.14</v>
      </c>
      <c r="K48" t="n">
        <v>60.56</v>
      </c>
      <c r="L48" t="n">
        <v>12.5</v>
      </c>
      <c r="M48" t="n">
        <v>15</v>
      </c>
      <c r="N48" t="n">
        <v>84.08</v>
      </c>
      <c r="O48" t="n">
        <v>36881.39</v>
      </c>
      <c r="P48" t="n">
        <v>267.25</v>
      </c>
      <c r="Q48" t="n">
        <v>467.07</v>
      </c>
      <c r="R48" t="n">
        <v>64.59999999999999</v>
      </c>
      <c r="S48" t="n">
        <v>39.61</v>
      </c>
      <c r="T48" t="n">
        <v>7506.5</v>
      </c>
      <c r="U48" t="n">
        <v>0.61</v>
      </c>
      <c r="V48" t="n">
        <v>0.74</v>
      </c>
      <c r="W48" t="n">
        <v>2.64</v>
      </c>
      <c r="X48" t="n">
        <v>0.45</v>
      </c>
      <c r="Y48" t="n">
        <v>1</v>
      </c>
      <c r="Z48" t="n">
        <v>10</v>
      </c>
      <c r="AA48" t="n">
        <v>169.4451191818957</v>
      </c>
      <c r="AB48" t="n">
        <v>231.8422874556363</v>
      </c>
      <c r="AC48" t="n">
        <v>209.7155849336314</v>
      </c>
      <c r="AD48" t="n">
        <v>169445.1191818957</v>
      </c>
      <c r="AE48" t="n">
        <v>231842.2874556363</v>
      </c>
      <c r="AF48" t="n">
        <v>2.540011648962206e-06</v>
      </c>
      <c r="AG48" t="n">
        <v>0.2038541666666667</v>
      </c>
      <c r="AH48" t="n">
        <v>209715.5849336314</v>
      </c>
    </row>
    <row r="49">
      <c r="A49" t="n">
        <v>47</v>
      </c>
      <c r="B49" t="n">
        <v>140</v>
      </c>
      <c r="C49" t="inlineStr">
        <is>
          <t xml:space="preserve">CONCLUIDO	</t>
        </is>
      </c>
      <c r="D49" t="n">
        <v>5.1251</v>
      </c>
      <c r="E49" t="n">
        <v>19.51</v>
      </c>
      <c r="F49" t="n">
        <v>15.78</v>
      </c>
      <c r="G49" t="n">
        <v>59.16</v>
      </c>
      <c r="H49" t="n">
        <v>0.76</v>
      </c>
      <c r="I49" t="n">
        <v>16</v>
      </c>
      <c r="J49" t="n">
        <v>297.66</v>
      </c>
      <c r="K49" t="n">
        <v>60.56</v>
      </c>
      <c r="L49" t="n">
        <v>12.75</v>
      </c>
      <c r="M49" t="n">
        <v>14</v>
      </c>
      <c r="N49" t="n">
        <v>84.36</v>
      </c>
      <c r="O49" t="n">
        <v>36945.67</v>
      </c>
      <c r="P49" t="n">
        <v>266.76</v>
      </c>
      <c r="Q49" t="n">
        <v>467.08</v>
      </c>
      <c r="R49" t="n">
        <v>64.33</v>
      </c>
      <c r="S49" t="n">
        <v>39.61</v>
      </c>
      <c r="T49" t="n">
        <v>7373.85</v>
      </c>
      <c r="U49" t="n">
        <v>0.62</v>
      </c>
      <c r="V49" t="n">
        <v>0.74</v>
      </c>
      <c r="W49" t="n">
        <v>2.64</v>
      </c>
      <c r="X49" t="n">
        <v>0.44</v>
      </c>
      <c r="Y49" t="n">
        <v>1</v>
      </c>
      <c r="Z49" t="n">
        <v>10</v>
      </c>
      <c r="AA49" t="n">
        <v>168.6513191302577</v>
      </c>
      <c r="AB49" t="n">
        <v>230.7561752049991</v>
      </c>
      <c r="AC49" t="n">
        <v>208.7331297118265</v>
      </c>
      <c r="AD49" t="n">
        <v>168651.3191302577</v>
      </c>
      <c r="AE49" t="n">
        <v>230756.1752049991</v>
      </c>
      <c r="AF49" t="n">
        <v>2.548165619843835e-06</v>
      </c>
      <c r="AG49" t="n">
        <v>0.2032291666666667</v>
      </c>
      <c r="AH49" t="n">
        <v>208733.1297118265</v>
      </c>
    </row>
    <row r="50">
      <c r="A50" t="n">
        <v>48</v>
      </c>
      <c r="B50" t="n">
        <v>140</v>
      </c>
      <c r="C50" t="inlineStr">
        <is>
          <t xml:space="preserve">CONCLUIDO	</t>
        </is>
      </c>
      <c r="D50" t="n">
        <v>5.129</v>
      </c>
      <c r="E50" t="n">
        <v>19.5</v>
      </c>
      <c r="F50" t="n">
        <v>15.76</v>
      </c>
      <c r="G50" t="n">
        <v>59.1</v>
      </c>
      <c r="H50" t="n">
        <v>0.78</v>
      </c>
      <c r="I50" t="n">
        <v>16</v>
      </c>
      <c r="J50" t="n">
        <v>298.18</v>
      </c>
      <c r="K50" t="n">
        <v>60.56</v>
      </c>
      <c r="L50" t="n">
        <v>13</v>
      </c>
      <c r="M50" t="n">
        <v>14</v>
      </c>
      <c r="N50" t="n">
        <v>84.63</v>
      </c>
      <c r="O50" t="n">
        <v>37010.06</v>
      </c>
      <c r="P50" t="n">
        <v>266.51</v>
      </c>
      <c r="Q50" t="n">
        <v>467.07</v>
      </c>
      <c r="R50" t="n">
        <v>63.91</v>
      </c>
      <c r="S50" t="n">
        <v>39.61</v>
      </c>
      <c r="T50" t="n">
        <v>7166.38</v>
      </c>
      <c r="U50" t="n">
        <v>0.62</v>
      </c>
      <c r="V50" t="n">
        <v>0.74</v>
      </c>
      <c r="W50" t="n">
        <v>2.63</v>
      </c>
      <c r="X50" t="n">
        <v>0.43</v>
      </c>
      <c r="Y50" t="n">
        <v>1</v>
      </c>
      <c r="Z50" t="n">
        <v>10</v>
      </c>
      <c r="AA50" t="n">
        <v>168.3553173114103</v>
      </c>
      <c r="AB50" t="n">
        <v>230.3511724577737</v>
      </c>
      <c r="AC50" t="n">
        <v>208.3667798583713</v>
      </c>
      <c r="AD50" t="n">
        <v>168355.3173114104</v>
      </c>
      <c r="AE50" t="n">
        <v>230351.1724577737</v>
      </c>
      <c r="AF50" t="n">
        <v>2.550104673894955e-06</v>
      </c>
      <c r="AG50" t="n">
        <v>0.203125</v>
      </c>
      <c r="AH50" t="n">
        <v>208366.7798583713</v>
      </c>
    </row>
    <row r="51">
      <c r="A51" t="n">
        <v>49</v>
      </c>
      <c r="B51" t="n">
        <v>140</v>
      </c>
      <c r="C51" t="inlineStr">
        <is>
          <t xml:space="preserve">CONCLUIDO	</t>
        </is>
      </c>
      <c r="D51" t="n">
        <v>5.1235</v>
      </c>
      <c r="E51" t="n">
        <v>19.52</v>
      </c>
      <c r="F51" t="n">
        <v>15.78</v>
      </c>
      <c r="G51" t="n">
        <v>59.18</v>
      </c>
      <c r="H51" t="n">
        <v>0.79</v>
      </c>
      <c r="I51" t="n">
        <v>16</v>
      </c>
      <c r="J51" t="n">
        <v>298.71</v>
      </c>
      <c r="K51" t="n">
        <v>60.56</v>
      </c>
      <c r="L51" t="n">
        <v>13.25</v>
      </c>
      <c r="M51" t="n">
        <v>14</v>
      </c>
      <c r="N51" t="n">
        <v>84.90000000000001</v>
      </c>
      <c r="O51" t="n">
        <v>37074.57</v>
      </c>
      <c r="P51" t="n">
        <v>267.02</v>
      </c>
      <c r="Q51" t="n">
        <v>467.09</v>
      </c>
      <c r="R51" t="n">
        <v>64.48999999999999</v>
      </c>
      <c r="S51" t="n">
        <v>39.61</v>
      </c>
      <c r="T51" t="n">
        <v>7457.29</v>
      </c>
      <c r="U51" t="n">
        <v>0.61</v>
      </c>
      <c r="V51" t="n">
        <v>0.74</v>
      </c>
      <c r="W51" t="n">
        <v>2.64</v>
      </c>
      <c r="X51" t="n">
        <v>0.45</v>
      </c>
      <c r="Y51" t="n">
        <v>1</v>
      </c>
      <c r="Z51" t="n">
        <v>10</v>
      </c>
      <c r="AA51" t="n">
        <v>168.8263437473422</v>
      </c>
      <c r="AB51" t="n">
        <v>230.9956516076352</v>
      </c>
      <c r="AC51" t="n">
        <v>208.9497508227023</v>
      </c>
      <c r="AD51" t="n">
        <v>168826.3437473422</v>
      </c>
      <c r="AE51" t="n">
        <v>230995.6516076352</v>
      </c>
      <c r="AF51" t="n">
        <v>2.54737011048953e-06</v>
      </c>
      <c r="AG51" t="n">
        <v>0.2033333333333333</v>
      </c>
      <c r="AH51" t="n">
        <v>208949.7508227023</v>
      </c>
    </row>
    <row r="52">
      <c r="A52" t="n">
        <v>50</v>
      </c>
      <c r="B52" t="n">
        <v>140</v>
      </c>
      <c r="C52" t="inlineStr">
        <is>
          <t xml:space="preserve">CONCLUIDO	</t>
        </is>
      </c>
      <c r="D52" t="n">
        <v>5.1244</v>
      </c>
      <c r="E52" t="n">
        <v>19.51</v>
      </c>
      <c r="F52" t="n">
        <v>15.78</v>
      </c>
      <c r="G52" t="n">
        <v>59.17</v>
      </c>
      <c r="H52" t="n">
        <v>0.8</v>
      </c>
      <c r="I52" t="n">
        <v>16</v>
      </c>
      <c r="J52" t="n">
        <v>299.23</v>
      </c>
      <c r="K52" t="n">
        <v>60.56</v>
      </c>
      <c r="L52" t="n">
        <v>13.5</v>
      </c>
      <c r="M52" t="n">
        <v>14</v>
      </c>
      <c r="N52" t="n">
        <v>85.18000000000001</v>
      </c>
      <c r="O52" t="n">
        <v>37139.2</v>
      </c>
      <c r="P52" t="n">
        <v>266.59</v>
      </c>
      <c r="Q52" t="n">
        <v>467.07</v>
      </c>
      <c r="R52" t="n">
        <v>64.45999999999999</v>
      </c>
      <c r="S52" t="n">
        <v>39.61</v>
      </c>
      <c r="T52" t="n">
        <v>7438.89</v>
      </c>
      <c r="U52" t="n">
        <v>0.61</v>
      </c>
      <c r="V52" t="n">
        <v>0.74</v>
      </c>
      <c r="W52" t="n">
        <v>2.64</v>
      </c>
      <c r="X52" t="n">
        <v>0.44</v>
      </c>
      <c r="Y52" t="n">
        <v>1</v>
      </c>
      <c r="Z52" t="n">
        <v>10</v>
      </c>
      <c r="AA52" t="n">
        <v>168.5938084325799</v>
      </c>
      <c r="AB52" t="n">
        <v>230.6774865312434</v>
      </c>
      <c r="AC52" t="n">
        <v>208.6619509746538</v>
      </c>
      <c r="AD52" t="n">
        <v>168593.8084325799</v>
      </c>
      <c r="AE52" t="n">
        <v>230677.4865312434</v>
      </c>
      <c r="AF52" t="n">
        <v>2.547817584501327e-06</v>
      </c>
      <c r="AG52" t="n">
        <v>0.2032291666666667</v>
      </c>
      <c r="AH52" t="n">
        <v>208661.9509746538</v>
      </c>
    </row>
    <row r="53">
      <c r="A53" t="n">
        <v>51</v>
      </c>
      <c r="B53" t="n">
        <v>140</v>
      </c>
      <c r="C53" t="inlineStr">
        <is>
          <t xml:space="preserve">CONCLUIDO	</t>
        </is>
      </c>
      <c r="D53" t="n">
        <v>5.1538</v>
      </c>
      <c r="E53" t="n">
        <v>19.4</v>
      </c>
      <c r="F53" t="n">
        <v>15.72</v>
      </c>
      <c r="G53" t="n">
        <v>62.88</v>
      </c>
      <c r="H53" t="n">
        <v>0.82</v>
      </c>
      <c r="I53" t="n">
        <v>15</v>
      </c>
      <c r="J53" t="n">
        <v>299.76</v>
      </c>
      <c r="K53" t="n">
        <v>60.56</v>
      </c>
      <c r="L53" t="n">
        <v>13.75</v>
      </c>
      <c r="M53" t="n">
        <v>13</v>
      </c>
      <c r="N53" t="n">
        <v>85.45</v>
      </c>
      <c r="O53" t="n">
        <v>37204.07</v>
      </c>
      <c r="P53" t="n">
        <v>265.06</v>
      </c>
      <c r="Q53" t="n">
        <v>467.07</v>
      </c>
      <c r="R53" t="n">
        <v>62.46</v>
      </c>
      <c r="S53" t="n">
        <v>39.61</v>
      </c>
      <c r="T53" t="n">
        <v>6445.79</v>
      </c>
      <c r="U53" t="n">
        <v>0.63</v>
      </c>
      <c r="V53" t="n">
        <v>0.74</v>
      </c>
      <c r="W53" t="n">
        <v>2.63</v>
      </c>
      <c r="X53" t="n">
        <v>0.39</v>
      </c>
      <c r="Y53" t="n">
        <v>1</v>
      </c>
      <c r="Z53" t="n">
        <v>10</v>
      </c>
      <c r="AA53" t="n">
        <v>166.7703196177467</v>
      </c>
      <c r="AB53" t="n">
        <v>228.182508688141</v>
      </c>
      <c r="AC53" t="n">
        <v>206.405090315173</v>
      </c>
      <c r="AD53" t="n">
        <v>166770.3196177467</v>
      </c>
      <c r="AE53" t="n">
        <v>228182.508688141</v>
      </c>
      <c r="AF53" t="n">
        <v>2.562435068886687e-06</v>
      </c>
      <c r="AG53" t="n">
        <v>0.2020833333333333</v>
      </c>
      <c r="AH53" t="n">
        <v>206405.090315173</v>
      </c>
    </row>
    <row r="54">
      <c r="A54" t="n">
        <v>52</v>
      </c>
      <c r="B54" t="n">
        <v>140</v>
      </c>
      <c r="C54" t="inlineStr">
        <is>
          <t xml:space="preserve">CONCLUIDO	</t>
        </is>
      </c>
      <c r="D54" t="n">
        <v>5.1534</v>
      </c>
      <c r="E54" t="n">
        <v>19.4</v>
      </c>
      <c r="F54" t="n">
        <v>15.72</v>
      </c>
      <c r="G54" t="n">
        <v>62.88</v>
      </c>
      <c r="H54" t="n">
        <v>0.83</v>
      </c>
      <c r="I54" t="n">
        <v>15</v>
      </c>
      <c r="J54" t="n">
        <v>300.28</v>
      </c>
      <c r="K54" t="n">
        <v>60.56</v>
      </c>
      <c r="L54" t="n">
        <v>14</v>
      </c>
      <c r="M54" t="n">
        <v>13</v>
      </c>
      <c r="N54" t="n">
        <v>85.73</v>
      </c>
      <c r="O54" t="n">
        <v>37268.93</v>
      </c>
      <c r="P54" t="n">
        <v>265.27</v>
      </c>
      <c r="Q54" t="n">
        <v>467.07</v>
      </c>
      <c r="R54" t="n">
        <v>62.65</v>
      </c>
      <c r="S54" t="n">
        <v>39.61</v>
      </c>
      <c r="T54" t="n">
        <v>6543.05</v>
      </c>
      <c r="U54" t="n">
        <v>0.63</v>
      </c>
      <c r="V54" t="n">
        <v>0.74</v>
      </c>
      <c r="W54" t="n">
        <v>2.63</v>
      </c>
      <c r="X54" t="n">
        <v>0.39</v>
      </c>
      <c r="Y54" t="n">
        <v>1</v>
      </c>
      <c r="Z54" t="n">
        <v>10</v>
      </c>
      <c r="AA54" t="n">
        <v>166.8816471138227</v>
      </c>
      <c r="AB54" t="n">
        <v>228.3348318796946</v>
      </c>
      <c r="AC54" t="n">
        <v>206.5428759951116</v>
      </c>
      <c r="AD54" t="n">
        <v>166881.6471138227</v>
      </c>
      <c r="AE54" t="n">
        <v>228334.8318796946</v>
      </c>
      <c r="AF54" t="n">
        <v>2.562236191548111e-06</v>
      </c>
      <c r="AG54" t="n">
        <v>0.2020833333333333</v>
      </c>
      <c r="AH54" t="n">
        <v>206542.8759951116</v>
      </c>
    </row>
    <row r="55">
      <c r="A55" t="n">
        <v>53</v>
      </c>
      <c r="B55" t="n">
        <v>140</v>
      </c>
      <c r="C55" t="inlineStr">
        <is>
          <t xml:space="preserve">CONCLUIDO	</t>
        </is>
      </c>
      <c r="D55" t="n">
        <v>5.1496</v>
      </c>
      <c r="E55" t="n">
        <v>19.42</v>
      </c>
      <c r="F55" t="n">
        <v>15.73</v>
      </c>
      <c r="G55" t="n">
        <v>62.94</v>
      </c>
      <c r="H55" t="n">
        <v>0.84</v>
      </c>
      <c r="I55" t="n">
        <v>15</v>
      </c>
      <c r="J55" t="n">
        <v>300.81</v>
      </c>
      <c r="K55" t="n">
        <v>60.56</v>
      </c>
      <c r="L55" t="n">
        <v>14.25</v>
      </c>
      <c r="M55" t="n">
        <v>13</v>
      </c>
      <c r="N55" t="n">
        <v>86</v>
      </c>
      <c r="O55" t="n">
        <v>37333.9</v>
      </c>
      <c r="P55" t="n">
        <v>265.39</v>
      </c>
      <c r="Q55" t="n">
        <v>467.07</v>
      </c>
      <c r="R55" t="n">
        <v>62.99</v>
      </c>
      <c r="S55" t="n">
        <v>39.61</v>
      </c>
      <c r="T55" t="n">
        <v>6711.9</v>
      </c>
      <c r="U55" t="n">
        <v>0.63</v>
      </c>
      <c r="V55" t="n">
        <v>0.74</v>
      </c>
      <c r="W55" t="n">
        <v>2.63</v>
      </c>
      <c r="X55" t="n">
        <v>0.4</v>
      </c>
      <c r="Y55" t="n">
        <v>1</v>
      </c>
      <c r="Z55" t="n">
        <v>10</v>
      </c>
      <c r="AA55" t="n">
        <v>167.085670287723</v>
      </c>
      <c r="AB55" t="n">
        <v>228.613985387092</v>
      </c>
      <c r="AC55" t="n">
        <v>206.7953874835576</v>
      </c>
      <c r="AD55" t="n">
        <v>167085.670287723</v>
      </c>
      <c r="AE55" t="n">
        <v>228613.985387092</v>
      </c>
      <c r="AF55" t="n">
        <v>2.560346856831636e-06</v>
      </c>
      <c r="AG55" t="n">
        <v>0.2022916666666667</v>
      </c>
      <c r="AH55" t="n">
        <v>206795.3874835576</v>
      </c>
    </row>
    <row r="56">
      <c r="A56" t="n">
        <v>54</v>
      </c>
      <c r="B56" t="n">
        <v>140</v>
      </c>
      <c r="C56" t="inlineStr">
        <is>
          <t xml:space="preserve">CONCLUIDO	</t>
        </is>
      </c>
      <c r="D56" t="n">
        <v>5.1497</v>
      </c>
      <c r="E56" t="n">
        <v>19.42</v>
      </c>
      <c r="F56" t="n">
        <v>15.73</v>
      </c>
      <c r="G56" t="n">
        <v>62.94</v>
      </c>
      <c r="H56" t="n">
        <v>0.86</v>
      </c>
      <c r="I56" t="n">
        <v>15</v>
      </c>
      <c r="J56" t="n">
        <v>301.34</v>
      </c>
      <c r="K56" t="n">
        <v>60.56</v>
      </c>
      <c r="L56" t="n">
        <v>14.5</v>
      </c>
      <c r="M56" t="n">
        <v>13</v>
      </c>
      <c r="N56" t="n">
        <v>86.28</v>
      </c>
      <c r="O56" t="n">
        <v>37399</v>
      </c>
      <c r="P56" t="n">
        <v>265.36</v>
      </c>
      <c r="Q56" t="n">
        <v>467.07</v>
      </c>
      <c r="R56" t="n">
        <v>62.91</v>
      </c>
      <c r="S56" t="n">
        <v>39.61</v>
      </c>
      <c r="T56" t="n">
        <v>6668.67</v>
      </c>
      <c r="U56" t="n">
        <v>0.63</v>
      </c>
      <c r="V56" t="n">
        <v>0.74</v>
      </c>
      <c r="W56" t="n">
        <v>2.63</v>
      </c>
      <c r="X56" t="n">
        <v>0.4</v>
      </c>
      <c r="Y56" t="n">
        <v>1</v>
      </c>
      <c r="Z56" t="n">
        <v>10</v>
      </c>
      <c r="AA56" t="n">
        <v>167.0683798313891</v>
      </c>
      <c r="AB56" t="n">
        <v>228.5903278219349</v>
      </c>
      <c r="AC56" t="n">
        <v>206.7739877632154</v>
      </c>
      <c r="AD56" t="n">
        <v>167068.3798313891</v>
      </c>
      <c r="AE56" t="n">
        <v>228590.3278219349</v>
      </c>
      <c r="AF56" t="n">
        <v>2.56039657616628e-06</v>
      </c>
      <c r="AG56" t="n">
        <v>0.2022916666666667</v>
      </c>
      <c r="AH56" t="n">
        <v>206773.9877632154</v>
      </c>
    </row>
    <row r="57">
      <c r="A57" t="n">
        <v>55</v>
      </c>
      <c r="B57" t="n">
        <v>140</v>
      </c>
      <c r="C57" t="inlineStr">
        <is>
          <t xml:space="preserve">CONCLUIDO	</t>
        </is>
      </c>
      <c r="D57" t="n">
        <v>5.1712</v>
      </c>
      <c r="E57" t="n">
        <v>19.34</v>
      </c>
      <c r="F57" t="n">
        <v>15.71</v>
      </c>
      <c r="G57" t="n">
        <v>67.31</v>
      </c>
      <c r="H57" t="n">
        <v>0.87</v>
      </c>
      <c r="I57" t="n">
        <v>14</v>
      </c>
      <c r="J57" t="n">
        <v>301.86</v>
      </c>
      <c r="K57" t="n">
        <v>60.56</v>
      </c>
      <c r="L57" t="n">
        <v>14.75</v>
      </c>
      <c r="M57" t="n">
        <v>12</v>
      </c>
      <c r="N57" t="n">
        <v>86.56</v>
      </c>
      <c r="O57" t="n">
        <v>37464.21</v>
      </c>
      <c r="P57" t="n">
        <v>264.92</v>
      </c>
      <c r="Q57" t="n">
        <v>467.07</v>
      </c>
      <c r="R57" t="n">
        <v>62.21</v>
      </c>
      <c r="S57" t="n">
        <v>39.61</v>
      </c>
      <c r="T57" t="n">
        <v>6324.28</v>
      </c>
      <c r="U57" t="n">
        <v>0.64</v>
      </c>
      <c r="V57" t="n">
        <v>0.74</v>
      </c>
      <c r="W57" t="n">
        <v>2.63</v>
      </c>
      <c r="X57" t="n">
        <v>0.37</v>
      </c>
      <c r="Y57" t="n">
        <v>1</v>
      </c>
      <c r="Z57" t="n">
        <v>10</v>
      </c>
      <c r="AA57" t="n">
        <v>166.1239335285069</v>
      </c>
      <c r="AB57" t="n">
        <v>227.2980947243019</v>
      </c>
      <c r="AC57" t="n">
        <v>205.6050835787595</v>
      </c>
      <c r="AD57" t="n">
        <v>166123.9335285069</v>
      </c>
      <c r="AE57" t="n">
        <v>227298.0947243019</v>
      </c>
      <c r="AF57" t="n">
        <v>2.571086233114757e-06</v>
      </c>
      <c r="AG57" t="n">
        <v>0.2014583333333333</v>
      </c>
      <c r="AH57" t="n">
        <v>205605.0835787595</v>
      </c>
    </row>
    <row r="58">
      <c r="A58" t="n">
        <v>56</v>
      </c>
      <c r="B58" t="n">
        <v>140</v>
      </c>
      <c r="C58" t="inlineStr">
        <is>
          <t xml:space="preserve">CONCLUIDO	</t>
        </is>
      </c>
      <c r="D58" t="n">
        <v>5.1721</v>
      </c>
      <c r="E58" t="n">
        <v>19.33</v>
      </c>
      <c r="F58" t="n">
        <v>15.7</v>
      </c>
      <c r="G58" t="n">
        <v>67.3</v>
      </c>
      <c r="H58" t="n">
        <v>0.88</v>
      </c>
      <c r="I58" t="n">
        <v>14</v>
      </c>
      <c r="J58" t="n">
        <v>302.39</v>
      </c>
      <c r="K58" t="n">
        <v>60.56</v>
      </c>
      <c r="L58" t="n">
        <v>15</v>
      </c>
      <c r="M58" t="n">
        <v>12</v>
      </c>
      <c r="N58" t="n">
        <v>86.84</v>
      </c>
      <c r="O58" t="n">
        <v>37529.55</v>
      </c>
      <c r="P58" t="n">
        <v>264.67</v>
      </c>
      <c r="Q58" t="n">
        <v>467.07</v>
      </c>
      <c r="R58" t="n">
        <v>61.99</v>
      </c>
      <c r="S58" t="n">
        <v>39.61</v>
      </c>
      <c r="T58" t="n">
        <v>6216.82</v>
      </c>
      <c r="U58" t="n">
        <v>0.64</v>
      </c>
      <c r="V58" t="n">
        <v>0.74</v>
      </c>
      <c r="W58" t="n">
        <v>2.63</v>
      </c>
      <c r="X58" t="n">
        <v>0.37</v>
      </c>
      <c r="Y58" t="n">
        <v>1</v>
      </c>
      <c r="Z58" t="n">
        <v>10</v>
      </c>
      <c r="AA58" t="n">
        <v>165.9527603452646</v>
      </c>
      <c r="AB58" t="n">
        <v>227.063888023362</v>
      </c>
      <c r="AC58" t="n">
        <v>205.3932292366461</v>
      </c>
      <c r="AD58" t="n">
        <v>165952.7603452646</v>
      </c>
      <c r="AE58" t="n">
        <v>227063.888023362</v>
      </c>
      <c r="AF58" t="n">
        <v>2.571533707126554e-06</v>
      </c>
      <c r="AG58" t="n">
        <v>0.2013541666666666</v>
      </c>
      <c r="AH58" t="n">
        <v>205393.2292366461</v>
      </c>
    </row>
    <row r="59">
      <c r="A59" t="n">
        <v>57</v>
      </c>
      <c r="B59" t="n">
        <v>140</v>
      </c>
      <c r="C59" t="inlineStr">
        <is>
          <t xml:space="preserve">CONCLUIDO	</t>
        </is>
      </c>
      <c r="D59" t="n">
        <v>5.1723</v>
      </c>
      <c r="E59" t="n">
        <v>19.33</v>
      </c>
      <c r="F59" t="n">
        <v>15.7</v>
      </c>
      <c r="G59" t="n">
        <v>67.29000000000001</v>
      </c>
      <c r="H59" t="n">
        <v>0.9</v>
      </c>
      <c r="I59" t="n">
        <v>14</v>
      </c>
      <c r="J59" t="n">
        <v>302.92</v>
      </c>
      <c r="K59" t="n">
        <v>60.56</v>
      </c>
      <c r="L59" t="n">
        <v>15.25</v>
      </c>
      <c r="M59" t="n">
        <v>12</v>
      </c>
      <c r="N59" t="n">
        <v>87.12</v>
      </c>
      <c r="O59" t="n">
        <v>37595</v>
      </c>
      <c r="P59" t="n">
        <v>264.26</v>
      </c>
      <c r="Q59" t="n">
        <v>467.08</v>
      </c>
      <c r="R59" t="n">
        <v>61.86</v>
      </c>
      <c r="S59" t="n">
        <v>39.61</v>
      </c>
      <c r="T59" t="n">
        <v>6151.66</v>
      </c>
      <c r="U59" t="n">
        <v>0.64</v>
      </c>
      <c r="V59" t="n">
        <v>0.74</v>
      </c>
      <c r="W59" t="n">
        <v>2.63</v>
      </c>
      <c r="X59" t="n">
        <v>0.37</v>
      </c>
      <c r="Y59" t="n">
        <v>1</v>
      </c>
      <c r="Z59" t="n">
        <v>10</v>
      </c>
      <c r="AA59" t="n">
        <v>165.7547087577645</v>
      </c>
      <c r="AB59" t="n">
        <v>226.7929051039251</v>
      </c>
      <c r="AC59" t="n">
        <v>205.1481085467132</v>
      </c>
      <c r="AD59" t="n">
        <v>165754.7087577645</v>
      </c>
      <c r="AE59" t="n">
        <v>226792.9051039251</v>
      </c>
      <c r="AF59" t="n">
        <v>2.571633145795842e-06</v>
      </c>
      <c r="AG59" t="n">
        <v>0.2013541666666666</v>
      </c>
      <c r="AH59" t="n">
        <v>205148.1085467133</v>
      </c>
    </row>
    <row r="60">
      <c r="A60" t="n">
        <v>58</v>
      </c>
      <c r="B60" t="n">
        <v>140</v>
      </c>
      <c r="C60" t="inlineStr">
        <is>
          <t xml:space="preserve">CONCLUIDO	</t>
        </is>
      </c>
      <c r="D60" t="n">
        <v>5.1725</v>
      </c>
      <c r="E60" t="n">
        <v>19.33</v>
      </c>
      <c r="F60" t="n">
        <v>15.7</v>
      </c>
      <c r="G60" t="n">
        <v>67.29000000000001</v>
      </c>
      <c r="H60" t="n">
        <v>0.91</v>
      </c>
      <c r="I60" t="n">
        <v>14</v>
      </c>
      <c r="J60" t="n">
        <v>303.46</v>
      </c>
      <c r="K60" t="n">
        <v>60.56</v>
      </c>
      <c r="L60" t="n">
        <v>15.5</v>
      </c>
      <c r="M60" t="n">
        <v>12</v>
      </c>
      <c r="N60" t="n">
        <v>87.40000000000001</v>
      </c>
      <c r="O60" t="n">
        <v>37660.57</v>
      </c>
      <c r="P60" t="n">
        <v>264</v>
      </c>
      <c r="Q60" t="n">
        <v>467.07</v>
      </c>
      <c r="R60" t="n">
        <v>61.78</v>
      </c>
      <c r="S60" t="n">
        <v>39.61</v>
      </c>
      <c r="T60" t="n">
        <v>6110.44</v>
      </c>
      <c r="U60" t="n">
        <v>0.64</v>
      </c>
      <c r="V60" t="n">
        <v>0.74</v>
      </c>
      <c r="W60" t="n">
        <v>2.63</v>
      </c>
      <c r="X60" t="n">
        <v>0.37</v>
      </c>
      <c r="Y60" t="n">
        <v>1</v>
      </c>
      <c r="Z60" t="n">
        <v>10</v>
      </c>
      <c r="AA60" t="n">
        <v>165.6268121163121</v>
      </c>
      <c r="AB60" t="n">
        <v>226.6179112766884</v>
      </c>
      <c r="AC60" t="n">
        <v>204.9898158847426</v>
      </c>
      <c r="AD60" t="n">
        <v>165626.8121163121</v>
      </c>
      <c r="AE60" t="n">
        <v>226617.9112766884</v>
      </c>
      <c r="AF60" t="n">
        <v>2.57173258446513e-06</v>
      </c>
      <c r="AG60" t="n">
        <v>0.2013541666666666</v>
      </c>
      <c r="AH60" t="n">
        <v>204989.8158847426</v>
      </c>
    </row>
    <row r="61">
      <c r="A61" t="n">
        <v>59</v>
      </c>
      <c r="B61" t="n">
        <v>140</v>
      </c>
      <c r="C61" t="inlineStr">
        <is>
          <t xml:space="preserve">CONCLUIDO	</t>
        </is>
      </c>
      <c r="D61" t="n">
        <v>5.1914</v>
      </c>
      <c r="E61" t="n">
        <v>19.26</v>
      </c>
      <c r="F61" t="n">
        <v>15.68</v>
      </c>
      <c r="G61" t="n">
        <v>72.38</v>
      </c>
      <c r="H61" t="n">
        <v>0.92</v>
      </c>
      <c r="I61" t="n">
        <v>13</v>
      </c>
      <c r="J61" t="n">
        <v>303.99</v>
      </c>
      <c r="K61" t="n">
        <v>60.56</v>
      </c>
      <c r="L61" t="n">
        <v>15.75</v>
      </c>
      <c r="M61" t="n">
        <v>11</v>
      </c>
      <c r="N61" t="n">
        <v>87.68000000000001</v>
      </c>
      <c r="O61" t="n">
        <v>37726.27</v>
      </c>
      <c r="P61" t="n">
        <v>263.33</v>
      </c>
      <c r="Q61" t="n">
        <v>467.09</v>
      </c>
      <c r="R61" t="n">
        <v>61.4</v>
      </c>
      <c r="S61" t="n">
        <v>39.61</v>
      </c>
      <c r="T61" t="n">
        <v>5926.31</v>
      </c>
      <c r="U61" t="n">
        <v>0.65</v>
      </c>
      <c r="V61" t="n">
        <v>0.74</v>
      </c>
      <c r="W61" t="n">
        <v>2.63</v>
      </c>
      <c r="X61" t="n">
        <v>0.35</v>
      </c>
      <c r="Y61" t="n">
        <v>1</v>
      </c>
      <c r="Z61" t="n">
        <v>10</v>
      </c>
      <c r="AA61" t="n">
        <v>164.6669758042033</v>
      </c>
      <c r="AB61" t="n">
        <v>225.3046208894724</v>
      </c>
      <c r="AC61" t="n">
        <v>203.8018640888674</v>
      </c>
      <c r="AD61" t="n">
        <v>164666.9758042033</v>
      </c>
      <c r="AE61" t="n">
        <v>225304.6208894724</v>
      </c>
      <c r="AF61" t="n">
        <v>2.581129538712862e-06</v>
      </c>
      <c r="AG61" t="n">
        <v>0.200625</v>
      </c>
      <c r="AH61" t="n">
        <v>203801.8640888674</v>
      </c>
    </row>
    <row r="62">
      <c r="A62" t="n">
        <v>60</v>
      </c>
      <c r="B62" t="n">
        <v>140</v>
      </c>
      <c r="C62" t="inlineStr">
        <is>
          <t xml:space="preserve">CONCLUIDO	</t>
        </is>
      </c>
      <c r="D62" t="n">
        <v>5.191</v>
      </c>
      <c r="E62" t="n">
        <v>19.26</v>
      </c>
      <c r="F62" t="n">
        <v>15.68</v>
      </c>
      <c r="G62" t="n">
        <v>72.39</v>
      </c>
      <c r="H62" t="n">
        <v>0.9399999999999999</v>
      </c>
      <c r="I62" t="n">
        <v>13</v>
      </c>
      <c r="J62" t="n">
        <v>304.52</v>
      </c>
      <c r="K62" t="n">
        <v>60.56</v>
      </c>
      <c r="L62" t="n">
        <v>16</v>
      </c>
      <c r="M62" t="n">
        <v>11</v>
      </c>
      <c r="N62" t="n">
        <v>87.97</v>
      </c>
      <c r="O62" t="n">
        <v>37792.08</v>
      </c>
      <c r="P62" t="n">
        <v>263.74</v>
      </c>
      <c r="Q62" t="n">
        <v>467.07</v>
      </c>
      <c r="R62" t="n">
        <v>61.37</v>
      </c>
      <c r="S62" t="n">
        <v>39.61</v>
      </c>
      <c r="T62" t="n">
        <v>5909.43</v>
      </c>
      <c r="U62" t="n">
        <v>0.65</v>
      </c>
      <c r="V62" t="n">
        <v>0.74</v>
      </c>
      <c r="W62" t="n">
        <v>2.63</v>
      </c>
      <c r="X62" t="n">
        <v>0.35</v>
      </c>
      <c r="Y62" t="n">
        <v>1</v>
      </c>
      <c r="Z62" t="n">
        <v>10</v>
      </c>
      <c r="AA62" t="n">
        <v>164.8705214175152</v>
      </c>
      <c r="AB62" t="n">
        <v>225.5831209774042</v>
      </c>
      <c r="AC62" t="n">
        <v>204.0537845192845</v>
      </c>
      <c r="AD62" t="n">
        <v>164870.5214175152</v>
      </c>
      <c r="AE62" t="n">
        <v>225583.1209774042</v>
      </c>
      <c r="AF62" t="n">
        <v>2.580930661374286e-06</v>
      </c>
      <c r="AG62" t="n">
        <v>0.200625</v>
      </c>
      <c r="AH62" t="n">
        <v>204053.7845192845</v>
      </c>
    </row>
    <row r="63">
      <c r="A63" t="n">
        <v>61</v>
      </c>
      <c r="B63" t="n">
        <v>140</v>
      </c>
      <c r="C63" t="inlineStr">
        <is>
          <t xml:space="preserve">CONCLUIDO	</t>
        </is>
      </c>
      <c r="D63" t="n">
        <v>5.195</v>
      </c>
      <c r="E63" t="n">
        <v>19.25</v>
      </c>
      <c r="F63" t="n">
        <v>15.67</v>
      </c>
      <c r="G63" t="n">
        <v>72.31999999999999</v>
      </c>
      <c r="H63" t="n">
        <v>0.95</v>
      </c>
      <c r="I63" t="n">
        <v>13</v>
      </c>
      <c r="J63" t="n">
        <v>305.06</v>
      </c>
      <c r="K63" t="n">
        <v>60.56</v>
      </c>
      <c r="L63" t="n">
        <v>16.25</v>
      </c>
      <c r="M63" t="n">
        <v>11</v>
      </c>
      <c r="N63" t="n">
        <v>88.25</v>
      </c>
      <c r="O63" t="n">
        <v>37858.02</v>
      </c>
      <c r="P63" t="n">
        <v>263.76</v>
      </c>
      <c r="Q63" t="n">
        <v>467.07</v>
      </c>
      <c r="R63" t="n">
        <v>60.88</v>
      </c>
      <c r="S63" t="n">
        <v>39.61</v>
      </c>
      <c r="T63" t="n">
        <v>5666.63</v>
      </c>
      <c r="U63" t="n">
        <v>0.65</v>
      </c>
      <c r="V63" t="n">
        <v>0.74</v>
      </c>
      <c r="W63" t="n">
        <v>2.63</v>
      </c>
      <c r="X63" t="n">
        <v>0.34</v>
      </c>
      <c r="Y63" t="n">
        <v>1</v>
      </c>
      <c r="Z63" t="n">
        <v>10</v>
      </c>
      <c r="AA63" t="n">
        <v>164.7289932686454</v>
      </c>
      <c r="AB63" t="n">
        <v>225.3894759203394</v>
      </c>
      <c r="AC63" t="n">
        <v>203.8786206746833</v>
      </c>
      <c r="AD63" t="n">
        <v>164728.9932686454</v>
      </c>
      <c r="AE63" t="n">
        <v>225389.4759203393</v>
      </c>
      <c r="AF63" t="n">
        <v>2.582919434760049e-06</v>
      </c>
      <c r="AG63" t="n">
        <v>0.2005208333333333</v>
      </c>
      <c r="AH63" t="n">
        <v>203878.6206746833</v>
      </c>
    </row>
    <row r="64">
      <c r="A64" t="n">
        <v>62</v>
      </c>
      <c r="B64" t="n">
        <v>140</v>
      </c>
      <c r="C64" t="inlineStr">
        <is>
          <t xml:space="preserve">CONCLUIDO	</t>
        </is>
      </c>
      <c r="D64" t="n">
        <v>5.1912</v>
      </c>
      <c r="E64" t="n">
        <v>19.26</v>
      </c>
      <c r="F64" t="n">
        <v>15.68</v>
      </c>
      <c r="G64" t="n">
        <v>72.38</v>
      </c>
      <c r="H64" t="n">
        <v>0.96</v>
      </c>
      <c r="I64" t="n">
        <v>13</v>
      </c>
      <c r="J64" t="n">
        <v>305.59</v>
      </c>
      <c r="K64" t="n">
        <v>60.56</v>
      </c>
      <c r="L64" t="n">
        <v>16.5</v>
      </c>
      <c r="M64" t="n">
        <v>11</v>
      </c>
      <c r="N64" t="n">
        <v>88.54000000000001</v>
      </c>
      <c r="O64" t="n">
        <v>37924.08</v>
      </c>
      <c r="P64" t="n">
        <v>264.09</v>
      </c>
      <c r="Q64" t="n">
        <v>467.1</v>
      </c>
      <c r="R64" t="n">
        <v>61.32</v>
      </c>
      <c r="S64" t="n">
        <v>39.61</v>
      </c>
      <c r="T64" t="n">
        <v>5887.16</v>
      </c>
      <c r="U64" t="n">
        <v>0.65</v>
      </c>
      <c r="V64" t="n">
        <v>0.74</v>
      </c>
      <c r="W64" t="n">
        <v>2.63</v>
      </c>
      <c r="X64" t="n">
        <v>0.35</v>
      </c>
      <c r="Y64" t="n">
        <v>1</v>
      </c>
      <c r="Z64" t="n">
        <v>10</v>
      </c>
      <c r="AA64" t="n">
        <v>165.0273264782673</v>
      </c>
      <c r="AB64" t="n">
        <v>225.7976685792761</v>
      </c>
      <c r="AC64" t="n">
        <v>204.2478559991532</v>
      </c>
      <c r="AD64" t="n">
        <v>165027.3264782673</v>
      </c>
      <c r="AE64" t="n">
        <v>225797.6685792762</v>
      </c>
      <c r="AF64" t="n">
        <v>2.581030100043574e-06</v>
      </c>
      <c r="AG64" t="n">
        <v>0.200625</v>
      </c>
      <c r="AH64" t="n">
        <v>204247.8559991533</v>
      </c>
    </row>
    <row r="65">
      <c r="A65" t="n">
        <v>63</v>
      </c>
      <c r="B65" t="n">
        <v>140</v>
      </c>
      <c r="C65" t="inlineStr">
        <is>
          <t xml:space="preserve">CONCLUIDO	</t>
        </is>
      </c>
      <c r="D65" t="n">
        <v>5.1892</v>
      </c>
      <c r="E65" t="n">
        <v>19.27</v>
      </c>
      <c r="F65" t="n">
        <v>15.69</v>
      </c>
      <c r="G65" t="n">
        <v>72.42</v>
      </c>
      <c r="H65" t="n">
        <v>0.97</v>
      </c>
      <c r="I65" t="n">
        <v>13</v>
      </c>
      <c r="J65" t="n">
        <v>306.13</v>
      </c>
      <c r="K65" t="n">
        <v>60.56</v>
      </c>
      <c r="L65" t="n">
        <v>16.75</v>
      </c>
      <c r="M65" t="n">
        <v>11</v>
      </c>
      <c r="N65" t="n">
        <v>88.83</v>
      </c>
      <c r="O65" t="n">
        <v>37990.27</v>
      </c>
      <c r="P65" t="n">
        <v>263.79</v>
      </c>
      <c r="Q65" t="n">
        <v>467.07</v>
      </c>
      <c r="R65" t="n">
        <v>61.57</v>
      </c>
      <c r="S65" t="n">
        <v>39.61</v>
      </c>
      <c r="T65" t="n">
        <v>6009.15</v>
      </c>
      <c r="U65" t="n">
        <v>0.64</v>
      </c>
      <c r="V65" t="n">
        <v>0.74</v>
      </c>
      <c r="W65" t="n">
        <v>2.63</v>
      </c>
      <c r="X65" t="n">
        <v>0.36</v>
      </c>
      <c r="Y65" t="n">
        <v>1</v>
      </c>
      <c r="Z65" t="n">
        <v>10</v>
      </c>
      <c r="AA65" t="n">
        <v>164.9758974239304</v>
      </c>
      <c r="AB65" t="n">
        <v>225.7273010782427</v>
      </c>
      <c r="AC65" t="n">
        <v>204.184204273657</v>
      </c>
      <c r="AD65" t="n">
        <v>164975.8974239304</v>
      </c>
      <c r="AE65" t="n">
        <v>225727.3010782427</v>
      </c>
      <c r="AF65" t="n">
        <v>2.580035713350692e-06</v>
      </c>
      <c r="AG65" t="n">
        <v>0.2007291666666667</v>
      </c>
      <c r="AH65" t="n">
        <v>204184.204273657</v>
      </c>
    </row>
    <row r="66">
      <c r="A66" t="n">
        <v>64</v>
      </c>
      <c r="B66" t="n">
        <v>140</v>
      </c>
      <c r="C66" t="inlineStr">
        <is>
          <t xml:space="preserve">CONCLUIDO	</t>
        </is>
      </c>
      <c r="D66" t="n">
        <v>5.1919</v>
      </c>
      <c r="E66" t="n">
        <v>19.26</v>
      </c>
      <c r="F66" t="n">
        <v>15.68</v>
      </c>
      <c r="G66" t="n">
        <v>72.37</v>
      </c>
      <c r="H66" t="n">
        <v>0.99</v>
      </c>
      <c r="I66" t="n">
        <v>13</v>
      </c>
      <c r="J66" t="n">
        <v>306.67</v>
      </c>
      <c r="K66" t="n">
        <v>60.56</v>
      </c>
      <c r="L66" t="n">
        <v>17</v>
      </c>
      <c r="M66" t="n">
        <v>11</v>
      </c>
      <c r="N66" t="n">
        <v>89.11</v>
      </c>
      <c r="O66" t="n">
        <v>38056.58</v>
      </c>
      <c r="P66" t="n">
        <v>263.03</v>
      </c>
      <c r="Q66" t="n">
        <v>467.07</v>
      </c>
      <c r="R66" t="n">
        <v>61.32</v>
      </c>
      <c r="S66" t="n">
        <v>39.61</v>
      </c>
      <c r="T66" t="n">
        <v>5885.45</v>
      </c>
      <c r="U66" t="n">
        <v>0.65</v>
      </c>
      <c r="V66" t="n">
        <v>0.74</v>
      </c>
      <c r="W66" t="n">
        <v>2.63</v>
      </c>
      <c r="X66" t="n">
        <v>0.35</v>
      </c>
      <c r="Y66" t="n">
        <v>1</v>
      </c>
      <c r="Z66" t="n">
        <v>10</v>
      </c>
      <c r="AA66" t="n">
        <v>164.5115810845764</v>
      </c>
      <c r="AB66" t="n">
        <v>225.0920029785477</v>
      </c>
      <c r="AC66" t="n">
        <v>203.6095381329502</v>
      </c>
      <c r="AD66" t="n">
        <v>164511.5810845764</v>
      </c>
      <c r="AE66" t="n">
        <v>225092.0029785477</v>
      </c>
      <c r="AF66" t="n">
        <v>2.581378135386082e-06</v>
      </c>
      <c r="AG66" t="n">
        <v>0.200625</v>
      </c>
      <c r="AH66" t="n">
        <v>203609.5381329502</v>
      </c>
    </row>
    <row r="67">
      <c r="A67" t="n">
        <v>65</v>
      </c>
      <c r="B67" t="n">
        <v>140</v>
      </c>
      <c r="C67" t="inlineStr">
        <is>
          <t xml:space="preserve">CONCLUIDO	</t>
        </is>
      </c>
      <c r="D67" t="n">
        <v>5.2162</v>
      </c>
      <c r="E67" t="n">
        <v>19.17</v>
      </c>
      <c r="F67" t="n">
        <v>15.64</v>
      </c>
      <c r="G67" t="n">
        <v>78.22</v>
      </c>
      <c r="H67" t="n">
        <v>1</v>
      </c>
      <c r="I67" t="n">
        <v>12</v>
      </c>
      <c r="J67" t="n">
        <v>307.21</v>
      </c>
      <c r="K67" t="n">
        <v>60.56</v>
      </c>
      <c r="L67" t="n">
        <v>17.25</v>
      </c>
      <c r="M67" t="n">
        <v>10</v>
      </c>
      <c r="N67" t="n">
        <v>89.40000000000001</v>
      </c>
      <c r="O67" t="n">
        <v>38123.01</v>
      </c>
      <c r="P67" t="n">
        <v>262.22</v>
      </c>
      <c r="Q67" t="n">
        <v>467.09</v>
      </c>
      <c r="R67" t="n">
        <v>60.05</v>
      </c>
      <c r="S67" t="n">
        <v>39.61</v>
      </c>
      <c r="T67" t="n">
        <v>5255.29</v>
      </c>
      <c r="U67" t="n">
        <v>0.66</v>
      </c>
      <c r="V67" t="n">
        <v>0.75</v>
      </c>
      <c r="W67" t="n">
        <v>2.63</v>
      </c>
      <c r="X67" t="n">
        <v>0.31</v>
      </c>
      <c r="Y67" t="n">
        <v>1</v>
      </c>
      <c r="Z67" t="n">
        <v>10</v>
      </c>
      <c r="AA67" t="n">
        <v>163.2763789813075</v>
      </c>
      <c r="AB67" t="n">
        <v>223.4019449675853</v>
      </c>
      <c r="AC67" t="n">
        <v>202.0807768865422</v>
      </c>
      <c r="AD67" t="n">
        <v>163276.3789813076</v>
      </c>
      <c r="AE67" t="n">
        <v>223401.9449675853</v>
      </c>
      <c r="AF67" t="n">
        <v>2.593459933704594e-06</v>
      </c>
      <c r="AG67" t="n">
        <v>0.1996875</v>
      </c>
      <c r="AH67" t="n">
        <v>202080.7768865422</v>
      </c>
    </row>
    <row r="68">
      <c r="A68" t="n">
        <v>66</v>
      </c>
      <c r="B68" t="n">
        <v>140</v>
      </c>
      <c r="C68" t="inlineStr">
        <is>
          <t xml:space="preserve">CONCLUIDO	</t>
        </is>
      </c>
      <c r="D68" t="n">
        <v>5.2157</v>
      </c>
      <c r="E68" t="n">
        <v>19.17</v>
      </c>
      <c r="F68" t="n">
        <v>15.65</v>
      </c>
      <c r="G68" t="n">
        <v>78.23</v>
      </c>
      <c r="H68" t="n">
        <v>1.01</v>
      </c>
      <c r="I68" t="n">
        <v>12</v>
      </c>
      <c r="J68" t="n">
        <v>307.75</v>
      </c>
      <c r="K68" t="n">
        <v>60.56</v>
      </c>
      <c r="L68" t="n">
        <v>17.5</v>
      </c>
      <c r="M68" t="n">
        <v>10</v>
      </c>
      <c r="N68" t="n">
        <v>89.69</v>
      </c>
      <c r="O68" t="n">
        <v>38189.58</v>
      </c>
      <c r="P68" t="n">
        <v>262.6</v>
      </c>
      <c r="Q68" t="n">
        <v>467.08</v>
      </c>
      <c r="R68" t="n">
        <v>60.15</v>
      </c>
      <c r="S68" t="n">
        <v>39.61</v>
      </c>
      <c r="T68" t="n">
        <v>5305.91</v>
      </c>
      <c r="U68" t="n">
        <v>0.66</v>
      </c>
      <c r="V68" t="n">
        <v>0.75</v>
      </c>
      <c r="W68" t="n">
        <v>2.63</v>
      </c>
      <c r="X68" t="n">
        <v>0.31</v>
      </c>
      <c r="Y68" t="n">
        <v>1</v>
      </c>
      <c r="Z68" t="n">
        <v>10</v>
      </c>
      <c r="AA68" t="n">
        <v>163.4932397129355</v>
      </c>
      <c r="AB68" t="n">
        <v>223.6986633878187</v>
      </c>
      <c r="AC68" t="n">
        <v>202.3491769171955</v>
      </c>
      <c r="AD68" t="n">
        <v>163493.2397129355</v>
      </c>
      <c r="AE68" t="n">
        <v>223698.6633878187</v>
      </c>
      <c r="AF68" t="n">
        <v>2.593211337031374e-06</v>
      </c>
      <c r="AG68" t="n">
        <v>0.1996875</v>
      </c>
      <c r="AH68" t="n">
        <v>202349.1769171955</v>
      </c>
    </row>
    <row r="69">
      <c r="A69" t="n">
        <v>67</v>
      </c>
      <c r="B69" t="n">
        <v>140</v>
      </c>
      <c r="C69" t="inlineStr">
        <is>
          <t xml:space="preserve">CONCLUIDO	</t>
        </is>
      </c>
      <c r="D69" t="n">
        <v>5.214</v>
      </c>
      <c r="E69" t="n">
        <v>19.18</v>
      </c>
      <c r="F69" t="n">
        <v>15.65</v>
      </c>
      <c r="G69" t="n">
        <v>78.26000000000001</v>
      </c>
      <c r="H69" t="n">
        <v>1.03</v>
      </c>
      <c r="I69" t="n">
        <v>12</v>
      </c>
      <c r="J69" t="n">
        <v>308.29</v>
      </c>
      <c r="K69" t="n">
        <v>60.56</v>
      </c>
      <c r="L69" t="n">
        <v>17.75</v>
      </c>
      <c r="M69" t="n">
        <v>10</v>
      </c>
      <c r="N69" t="n">
        <v>89.98</v>
      </c>
      <c r="O69" t="n">
        <v>38256.26</v>
      </c>
      <c r="P69" t="n">
        <v>262.69</v>
      </c>
      <c r="Q69" t="n">
        <v>467.07</v>
      </c>
      <c r="R69" t="n">
        <v>60.33</v>
      </c>
      <c r="S69" t="n">
        <v>39.61</v>
      </c>
      <c r="T69" t="n">
        <v>5397.99</v>
      </c>
      <c r="U69" t="n">
        <v>0.66</v>
      </c>
      <c r="V69" t="n">
        <v>0.75</v>
      </c>
      <c r="W69" t="n">
        <v>2.63</v>
      </c>
      <c r="X69" t="n">
        <v>0.32</v>
      </c>
      <c r="Y69" t="n">
        <v>1</v>
      </c>
      <c r="Z69" t="n">
        <v>10</v>
      </c>
      <c r="AA69" t="n">
        <v>163.5878860685796</v>
      </c>
      <c r="AB69" t="n">
        <v>223.8281627071134</v>
      </c>
      <c r="AC69" t="n">
        <v>202.4663170032103</v>
      </c>
      <c r="AD69" t="n">
        <v>163587.8860685796</v>
      </c>
      <c r="AE69" t="n">
        <v>223828.1627071134</v>
      </c>
      <c r="AF69" t="n">
        <v>2.592366108342424e-06</v>
      </c>
      <c r="AG69" t="n">
        <v>0.1997916666666667</v>
      </c>
      <c r="AH69" t="n">
        <v>202466.3170032103</v>
      </c>
    </row>
    <row r="70">
      <c r="A70" t="n">
        <v>68</v>
      </c>
      <c r="B70" t="n">
        <v>140</v>
      </c>
      <c r="C70" t="inlineStr">
        <is>
          <t xml:space="preserve">CONCLUIDO	</t>
        </is>
      </c>
      <c r="D70" t="n">
        <v>5.2181</v>
      </c>
      <c r="E70" t="n">
        <v>19.16</v>
      </c>
      <c r="F70" t="n">
        <v>15.64</v>
      </c>
      <c r="G70" t="n">
        <v>78.18000000000001</v>
      </c>
      <c r="H70" t="n">
        <v>1.04</v>
      </c>
      <c r="I70" t="n">
        <v>12</v>
      </c>
      <c r="J70" t="n">
        <v>308.83</v>
      </c>
      <c r="K70" t="n">
        <v>60.56</v>
      </c>
      <c r="L70" t="n">
        <v>18</v>
      </c>
      <c r="M70" t="n">
        <v>10</v>
      </c>
      <c r="N70" t="n">
        <v>90.27</v>
      </c>
      <c r="O70" t="n">
        <v>38323.08</v>
      </c>
      <c r="P70" t="n">
        <v>262.06</v>
      </c>
      <c r="Q70" t="n">
        <v>467.07</v>
      </c>
      <c r="R70" t="n">
        <v>59.79</v>
      </c>
      <c r="S70" t="n">
        <v>39.61</v>
      </c>
      <c r="T70" t="n">
        <v>5128.2</v>
      </c>
      <c r="U70" t="n">
        <v>0.66</v>
      </c>
      <c r="V70" t="n">
        <v>0.75</v>
      </c>
      <c r="W70" t="n">
        <v>2.63</v>
      </c>
      <c r="X70" t="n">
        <v>0.3</v>
      </c>
      <c r="Y70" t="n">
        <v>1</v>
      </c>
      <c r="Z70" t="n">
        <v>10</v>
      </c>
      <c r="AA70" t="n">
        <v>163.1432603389697</v>
      </c>
      <c r="AB70" t="n">
        <v>223.2198061683587</v>
      </c>
      <c r="AC70" t="n">
        <v>201.9160211586803</v>
      </c>
      <c r="AD70" t="n">
        <v>163143.2603389697</v>
      </c>
      <c r="AE70" t="n">
        <v>223219.8061683587</v>
      </c>
      <c r="AF70" t="n">
        <v>2.594404601062831e-06</v>
      </c>
      <c r="AG70" t="n">
        <v>0.1995833333333333</v>
      </c>
      <c r="AH70" t="n">
        <v>201916.0211586803</v>
      </c>
    </row>
    <row r="71">
      <c r="A71" t="n">
        <v>69</v>
      </c>
      <c r="B71" t="n">
        <v>140</v>
      </c>
      <c r="C71" t="inlineStr">
        <is>
          <t xml:space="preserve">CONCLUIDO	</t>
        </is>
      </c>
      <c r="D71" t="n">
        <v>5.2136</v>
      </c>
      <c r="E71" t="n">
        <v>19.18</v>
      </c>
      <c r="F71" t="n">
        <v>15.65</v>
      </c>
      <c r="G71" t="n">
        <v>78.26000000000001</v>
      </c>
      <c r="H71" t="n">
        <v>1.05</v>
      </c>
      <c r="I71" t="n">
        <v>12</v>
      </c>
      <c r="J71" t="n">
        <v>309.37</v>
      </c>
      <c r="K71" t="n">
        <v>60.56</v>
      </c>
      <c r="L71" t="n">
        <v>18.25</v>
      </c>
      <c r="M71" t="n">
        <v>10</v>
      </c>
      <c r="N71" t="n">
        <v>90.56999999999999</v>
      </c>
      <c r="O71" t="n">
        <v>38390.02</v>
      </c>
      <c r="P71" t="n">
        <v>262.47</v>
      </c>
      <c r="Q71" t="n">
        <v>467.09</v>
      </c>
      <c r="R71" t="n">
        <v>60.44</v>
      </c>
      <c r="S71" t="n">
        <v>39.61</v>
      </c>
      <c r="T71" t="n">
        <v>5451.88</v>
      </c>
      <c r="U71" t="n">
        <v>0.66</v>
      </c>
      <c r="V71" t="n">
        <v>0.75</v>
      </c>
      <c r="W71" t="n">
        <v>2.63</v>
      </c>
      <c r="X71" t="n">
        <v>0.32</v>
      </c>
      <c r="Y71" t="n">
        <v>1</v>
      </c>
      <c r="Z71" t="n">
        <v>10</v>
      </c>
      <c r="AA71" t="n">
        <v>163.4982026060593</v>
      </c>
      <c r="AB71" t="n">
        <v>223.7054538371381</v>
      </c>
      <c r="AC71" t="n">
        <v>202.3553192955624</v>
      </c>
      <c r="AD71" t="n">
        <v>163498.2026060593</v>
      </c>
      <c r="AE71" t="n">
        <v>223705.4538371381</v>
      </c>
      <c r="AF71" t="n">
        <v>2.592167231003847e-06</v>
      </c>
      <c r="AG71" t="n">
        <v>0.1997916666666667</v>
      </c>
      <c r="AH71" t="n">
        <v>202355.3192955624</v>
      </c>
    </row>
    <row r="72">
      <c r="A72" t="n">
        <v>70</v>
      </c>
      <c r="B72" t="n">
        <v>140</v>
      </c>
      <c r="C72" t="inlineStr">
        <is>
          <t xml:space="preserve">CONCLUIDO	</t>
        </is>
      </c>
      <c r="D72" t="n">
        <v>5.2165</v>
      </c>
      <c r="E72" t="n">
        <v>19.17</v>
      </c>
      <c r="F72" t="n">
        <v>15.64</v>
      </c>
      <c r="G72" t="n">
        <v>78.20999999999999</v>
      </c>
      <c r="H72" t="n">
        <v>1.06</v>
      </c>
      <c r="I72" t="n">
        <v>12</v>
      </c>
      <c r="J72" t="n">
        <v>309.91</v>
      </c>
      <c r="K72" t="n">
        <v>60.56</v>
      </c>
      <c r="L72" t="n">
        <v>18.5</v>
      </c>
      <c r="M72" t="n">
        <v>10</v>
      </c>
      <c r="N72" t="n">
        <v>90.86</v>
      </c>
      <c r="O72" t="n">
        <v>38457.09</v>
      </c>
      <c r="P72" t="n">
        <v>261.6</v>
      </c>
      <c r="Q72" t="n">
        <v>467.15</v>
      </c>
      <c r="R72" t="n">
        <v>60.02</v>
      </c>
      <c r="S72" t="n">
        <v>39.61</v>
      </c>
      <c r="T72" t="n">
        <v>5241.5</v>
      </c>
      <c r="U72" t="n">
        <v>0.66</v>
      </c>
      <c r="V72" t="n">
        <v>0.75</v>
      </c>
      <c r="W72" t="n">
        <v>2.63</v>
      </c>
      <c r="X72" t="n">
        <v>0.31</v>
      </c>
      <c r="Y72" t="n">
        <v>1</v>
      </c>
      <c r="Z72" t="n">
        <v>10</v>
      </c>
      <c r="AA72" t="n">
        <v>162.9796541179876</v>
      </c>
      <c r="AB72" t="n">
        <v>222.9959529190141</v>
      </c>
      <c r="AC72" t="n">
        <v>201.713532149273</v>
      </c>
      <c r="AD72" t="n">
        <v>162979.6541179876</v>
      </c>
      <c r="AE72" t="n">
        <v>222995.9529190141</v>
      </c>
      <c r="AF72" t="n">
        <v>2.593609091708526e-06</v>
      </c>
      <c r="AG72" t="n">
        <v>0.1996875</v>
      </c>
      <c r="AH72" t="n">
        <v>201713.5321492731</v>
      </c>
    </row>
    <row r="73">
      <c r="A73" t="n">
        <v>71</v>
      </c>
      <c r="B73" t="n">
        <v>140</v>
      </c>
      <c r="C73" t="inlineStr">
        <is>
          <t xml:space="preserve">CONCLUIDO	</t>
        </is>
      </c>
      <c r="D73" t="n">
        <v>5.2362</v>
      </c>
      <c r="E73" t="n">
        <v>19.1</v>
      </c>
      <c r="F73" t="n">
        <v>15.62</v>
      </c>
      <c r="G73" t="n">
        <v>85.20999999999999</v>
      </c>
      <c r="H73" t="n">
        <v>1.08</v>
      </c>
      <c r="I73" t="n">
        <v>11</v>
      </c>
      <c r="J73" t="n">
        <v>310.46</v>
      </c>
      <c r="K73" t="n">
        <v>60.56</v>
      </c>
      <c r="L73" t="n">
        <v>18.75</v>
      </c>
      <c r="M73" t="n">
        <v>9</v>
      </c>
      <c r="N73" t="n">
        <v>91.16</v>
      </c>
      <c r="O73" t="n">
        <v>38524.29</v>
      </c>
      <c r="P73" t="n">
        <v>261.16</v>
      </c>
      <c r="Q73" t="n">
        <v>467.07</v>
      </c>
      <c r="R73" t="n">
        <v>59.26</v>
      </c>
      <c r="S73" t="n">
        <v>39.61</v>
      </c>
      <c r="T73" t="n">
        <v>4865.99</v>
      </c>
      <c r="U73" t="n">
        <v>0.67</v>
      </c>
      <c r="V73" t="n">
        <v>0.75</v>
      </c>
      <c r="W73" t="n">
        <v>2.63</v>
      </c>
      <c r="X73" t="n">
        <v>0.29</v>
      </c>
      <c r="Y73" t="n">
        <v>1</v>
      </c>
      <c r="Z73" t="n">
        <v>10</v>
      </c>
      <c r="AA73" t="n">
        <v>162.1192307983582</v>
      </c>
      <c r="AB73" t="n">
        <v>221.8186837738998</v>
      </c>
      <c r="AC73" t="n">
        <v>200.6486199190605</v>
      </c>
      <c r="AD73" t="n">
        <v>162119.2307983582</v>
      </c>
      <c r="AE73" t="n">
        <v>221818.6837738998</v>
      </c>
      <c r="AF73" t="n">
        <v>2.603403800633411e-06</v>
      </c>
      <c r="AG73" t="n">
        <v>0.1989583333333333</v>
      </c>
      <c r="AH73" t="n">
        <v>200648.6199190605</v>
      </c>
    </row>
    <row r="74">
      <c r="A74" t="n">
        <v>72</v>
      </c>
      <c r="B74" t="n">
        <v>140</v>
      </c>
      <c r="C74" t="inlineStr">
        <is>
          <t xml:space="preserve">CONCLUIDO	</t>
        </is>
      </c>
      <c r="D74" t="n">
        <v>5.2408</v>
      </c>
      <c r="E74" t="n">
        <v>19.08</v>
      </c>
      <c r="F74" t="n">
        <v>15.61</v>
      </c>
      <c r="G74" t="n">
        <v>85.12</v>
      </c>
      <c r="H74" t="n">
        <v>1.09</v>
      </c>
      <c r="I74" t="n">
        <v>11</v>
      </c>
      <c r="J74" t="n">
        <v>311.01</v>
      </c>
      <c r="K74" t="n">
        <v>60.56</v>
      </c>
      <c r="L74" t="n">
        <v>19</v>
      </c>
      <c r="M74" t="n">
        <v>9</v>
      </c>
      <c r="N74" t="n">
        <v>91.45</v>
      </c>
      <c r="O74" t="n">
        <v>38591.62</v>
      </c>
      <c r="P74" t="n">
        <v>260.87</v>
      </c>
      <c r="Q74" t="n">
        <v>467.07</v>
      </c>
      <c r="R74" t="n">
        <v>58.79</v>
      </c>
      <c r="S74" t="n">
        <v>39.61</v>
      </c>
      <c r="T74" t="n">
        <v>4631.81</v>
      </c>
      <c r="U74" t="n">
        <v>0.67</v>
      </c>
      <c r="V74" t="n">
        <v>0.75</v>
      </c>
      <c r="W74" t="n">
        <v>2.63</v>
      </c>
      <c r="X74" t="n">
        <v>0.27</v>
      </c>
      <c r="Y74" t="n">
        <v>1</v>
      </c>
      <c r="Z74" t="n">
        <v>10</v>
      </c>
      <c r="AA74" t="n">
        <v>161.8193350642624</v>
      </c>
      <c r="AB74" t="n">
        <v>221.4083532000441</v>
      </c>
      <c r="AC74" t="n">
        <v>200.2774507192709</v>
      </c>
      <c r="AD74" t="n">
        <v>161819.3350642624</v>
      </c>
      <c r="AE74" t="n">
        <v>221408.3532000441</v>
      </c>
      <c r="AF74" t="n">
        <v>2.605690890027038e-06</v>
      </c>
      <c r="AG74" t="n">
        <v>0.19875</v>
      </c>
      <c r="AH74" t="n">
        <v>200277.4507192709</v>
      </c>
    </row>
    <row r="75">
      <c r="A75" t="n">
        <v>73</v>
      </c>
      <c r="B75" t="n">
        <v>140</v>
      </c>
      <c r="C75" t="inlineStr">
        <is>
          <t xml:space="preserve">CONCLUIDO	</t>
        </is>
      </c>
      <c r="D75" t="n">
        <v>5.2398</v>
      </c>
      <c r="E75" t="n">
        <v>19.08</v>
      </c>
      <c r="F75" t="n">
        <v>15.61</v>
      </c>
      <c r="G75" t="n">
        <v>85.14</v>
      </c>
      <c r="H75" t="n">
        <v>1.1</v>
      </c>
      <c r="I75" t="n">
        <v>11</v>
      </c>
      <c r="J75" t="n">
        <v>311.55</v>
      </c>
      <c r="K75" t="n">
        <v>60.56</v>
      </c>
      <c r="L75" t="n">
        <v>19.25</v>
      </c>
      <c r="M75" t="n">
        <v>9</v>
      </c>
      <c r="N75" t="n">
        <v>91.75</v>
      </c>
      <c r="O75" t="n">
        <v>38659.08</v>
      </c>
      <c r="P75" t="n">
        <v>260.81</v>
      </c>
      <c r="Q75" t="n">
        <v>467.09</v>
      </c>
      <c r="R75" t="n">
        <v>58.84</v>
      </c>
      <c r="S75" t="n">
        <v>39.61</v>
      </c>
      <c r="T75" t="n">
        <v>4657.09</v>
      </c>
      <c r="U75" t="n">
        <v>0.67</v>
      </c>
      <c r="V75" t="n">
        <v>0.75</v>
      </c>
      <c r="W75" t="n">
        <v>2.63</v>
      </c>
      <c r="X75" t="n">
        <v>0.28</v>
      </c>
      <c r="Y75" t="n">
        <v>1</v>
      </c>
      <c r="Z75" t="n">
        <v>10</v>
      </c>
      <c r="AA75" t="n">
        <v>161.8220905398871</v>
      </c>
      <c r="AB75" t="n">
        <v>221.4121233633568</v>
      </c>
      <c r="AC75" t="n">
        <v>200.2808610634884</v>
      </c>
      <c r="AD75" t="n">
        <v>161822.0905398871</v>
      </c>
      <c r="AE75" t="n">
        <v>221412.1233633567</v>
      </c>
      <c r="AF75" t="n">
        <v>2.605193696680597e-06</v>
      </c>
      <c r="AG75" t="n">
        <v>0.19875</v>
      </c>
      <c r="AH75" t="n">
        <v>200280.8610634884</v>
      </c>
    </row>
    <row r="76">
      <c r="A76" t="n">
        <v>74</v>
      </c>
      <c r="B76" t="n">
        <v>140</v>
      </c>
      <c r="C76" t="inlineStr">
        <is>
          <t xml:space="preserve">CONCLUIDO	</t>
        </is>
      </c>
      <c r="D76" t="n">
        <v>5.2343</v>
      </c>
      <c r="E76" t="n">
        <v>19.1</v>
      </c>
      <c r="F76" t="n">
        <v>15.63</v>
      </c>
      <c r="G76" t="n">
        <v>85.25</v>
      </c>
      <c r="H76" t="n">
        <v>1.11</v>
      </c>
      <c r="I76" t="n">
        <v>11</v>
      </c>
      <c r="J76" t="n">
        <v>312.1</v>
      </c>
      <c r="K76" t="n">
        <v>60.56</v>
      </c>
      <c r="L76" t="n">
        <v>19.5</v>
      </c>
      <c r="M76" t="n">
        <v>9</v>
      </c>
      <c r="N76" t="n">
        <v>92.05</v>
      </c>
      <c r="O76" t="n">
        <v>38726.8</v>
      </c>
      <c r="P76" t="n">
        <v>261.22</v>
      </c>
      <c r="Q76" t="n">
        <v>467.07</v>
      </c>
      <c r="R76" t="n">
        <v>59.5</v>
      </c>
      <c r="S76" t="n">
        <v>39.61</v>
      </c>
      <c r="T76" t="n">
        <v>4984.43</v>
      </c>
      <c r="U76" t="n">
        <v>0.67</v>
      </c>
      <c r="V76" t="n">
        <v>0.75</v>
      </c>
      <c r="W76" t="n">
        <v>2.63</v>
      </c>
      <c r="X76" t="n">
        <v>0.3</v>
      </c>
      <c r="Y76" t="n">
        <v>1</v>
      </c>
      <c r="Z76" t="n">
        <v>10</v>
      </c>
      <c r="AA76" t="n">
        <v>162.2301022499399</v>
      </c>
      <c r="AB76" t="n">
        <v>221.9703829852571</v>
      </c>
      <c r="AC76" t="n">
        <v>200.785841170597</v>
      </c>
      <c r="AD76" t="n">
        <v>162230.1022499399</v>
      </c>
      <c r="AE76" t="n">
        <v>221970.382985257</v>
      </c>
      <c r="AF76" t="n">
        <v>2.602459133275173e-06</v>
      </c>
      <c r="AG76" t="n">
        <v>0.1989583333333333</v>
      </c>
      <c r="AH76" t="n">
        <v>200785.841170597</v>
      </c>
    </row>
    <row r="77">
      <c r="A77" t="n">
        <v>75</v>
      </c>
      <c r="B77" t="n">
        <v>140</v>
      </c>
      <c r="C77" t="inlineStr">
        <is>
          <t xml:space="preserve">CONCLUIDO	</t>
        </is>
      </c>
      <c r="D77" t="n">
        <v>5.2364</v>
      </c>
      <c r="E77" t="n">
        <v>19.1</v>
      </c>
      <c r="F77" t="n">
        <v>15.62</v>
      </c>
      <c r="G77" t="n">
        <v>85.20999999999999</v>
      </c>
      <c r="H77" t="n">
        <v>1.13</v>
      </c>
      <c r="I77" t="n">
        <v>11</v>
      </c>
      <c r="J77" t="n">
        <v>312.65</v>
      </c>
      <c r="K77" t="n">
        <v>60.56</v>
      </c>
      <c r="L77" t="n">
        <v>19.75</v>
      </c>
      <c r="M77" t="n">
        <v>9</v>
      </c>
      <c r="N77" t="n">
        <v>92.34999999999999</v>
      </c>
      <c r="O77" t="n">
        <v>38794.53</v>
      </c>
      <c r="P77" t="n">
        <v>261.09</v>
      </c>
      <c r="Q77" t="n">
        <v>467.07</v>
      </c>
      <c r="R77" t="n">
        <v>59.41</v>
      </c>
      <c r="S77" t="n">
        <v>39.61</v>
      </c>
      <c r="T77" t="n">
        <v>4943.12</v>
      </c>
      <c r="U77" t="n">
        <v>0.67</v>
      </c>
      <c r="V77" t="n">
        <v>0.75</v>
      </c>
      <c r="W77" t="n">
        <v>2.63</v>
      </c>
      <c r="X77" t="n">
        <v>0.29</v>
      </c>
      <c r="Y77" t="n">
        <v>1</v>
      </c>
      <c r="Z77" t="n">
        <v>10</v>
      </c>
      <c r="AA77" t="n">
        <v>162.0807928195795</v>
      </c>
      <c r="AB77" t="n">
        <v>221.7660912355709</v>
      </c>
      <c r="AC77" t="n">
        <v>200.6010467387756</v>
      </c>
      <c r="AD77" t="n">
        <v>162080.7928195795</v>
      </c>
      <c r="AE77" t="n">
        <v>221766.0912355709</v>
      </c>
      <c r="AF77" t="n">
        <v>2.603503239302698e-06</v>
      </c>
      <c r="AG77" t="n">
        <v>0.1989583333333333</v>
      </c>
      <c r="AH77" t="n">
        <v>200601.0467387756</v>
      </c>
    </row>
    <row r="78">
      <c r="A78" t="n">
        <v>76</v>
      </c>
      <c r="B78" t="n">
        <v>140</v>
      </c>
      <c r="C78" t="inlineStr">
        <is>
          <t xml:space="preserve">CONCLUIDO	</t>
        </is>
      </c>
      <c r="D78" t="n">
        <v>5.2374</v>
      </c>
      <c r="E78" t="n">
        <v>19.09</v>
      </c>
      <c r="F78" t="n">
        <v>15.62</v>
      </c>
      <c r="G78" t="n">
        <v>85.19</v>
      </c>
      <c r="H78" t="n">
        <v>1.14</v>
      </c>
      <c r="I78" t="n">
        <v>11</v>
      </c>
      <c r="J78" t="n">
        <v>313.2</v>
      </c>
      <c r="K78" t="n">
        <v>60.56</v>
      </c>
      <c r="L78" t="n">
        <v>20</v>
      </c>
      <c r="M78" t="n">
        <v>9</v>
      </c>
      <c r="N78" t="n">
        <v>92.65000000000001</v>
      </c>
      <c r="O78" t="n">
        <v>38862.4</v>
      </c>
      <c r="P78" t="n">
        <v>261.23</v>
      </c>
      <c r="Q78" t="n">
        <v>467.08</v>
      </c>
      <c r="R78" t="n">
        <v>59.31</v>
      </c>
      <c r="S78" t="n">
        <v>39.61</v>
      </c>
      <c r="T78" t="n">
        <v>4889.18</v>
      </c>
      <c r="U78" t="n">
        <v>0.67</v>
      </c>
      <c r="V78" t="n">
        <v>0.75</v>
      </c>
      <c r="W78" t="n">
        <v>2.62</v>
      </c>
      <c r="X78" t="n">
        <v>0.28</v>
      </c>
      <c r="Y78" t="n">
        <v>1</v>
      </c>
      <c r="Z78" t="n">
        <v>10</v>
      </c>
      <c r="AA78" t="n">
        <v>162.1146006244276</v>
      </c>
      <c r="AB78" t="n">
        <v>221.8123485656592</v>
      </c>
      <c r="AC78" t="n">
        <v>200.6428893342028</v>
      </c>
      <c r="AD78" t="n">
        <v>162114.6006244276</v>
      </c>
      <c r="AE78" t="n">
        <v>221812.3485656592</v>
      </c>
      <c r="AF78" t="n">
        <v>2.60400043264914e-06</v>
      </c>
      <c r="AG78" t="n">
        <v>0.1988541666666667</v>
      </c>
      <c r="AH78" t="n">
        <v>200642.8893342028</v>
      </c>
    </row>
    <row r="79">
      <c r="A79" t="n">
        <v>77</v>
      </c>
      <c r="B79" t="n">
        <v>140</v>
      </c>
      <c r="C79" t="inlineStr">
        <is>
          <t xml:space="preserve">CONCLUIDO	</t>
        </is>
      </c>
      <c r="D79" t="n">
        <v>5.2371</v>
      </c>
      <c r="E79" t="n">
        <v>19.09</v>
      </c>
      <c r="F79" t="n">
        <v>15.62</v>
      </c>
      <c r="G79" t="n">
        <v>85.19</v>
      </c>
      <c r="H79" t="n">
        <v>1.15</v>
      </c>
      <c r="I79" t="n">
        <v>11</v>
      </c>
      <c r="J79" t="n">
        <v>313.75</v>
      </c>
      <c r="K79" t="n">
        <v>60.56</v>
      </c>
      <c r="L79" t="n">
        <v>20.25</v>
      </c>
      <c r="M79" t="n">
        <v>9</v>
      </c>
      <c r="N79" t="n">
        <v>92.95</v>
      </c>
      <c r="O79" t="n">
        <v>38930.39</v>
      </c>
      <c r="P79" t="n">
        <v>260.74</v>
      </c>
      <c r="Q79" t="n">
        <v>467.07</v>
      </c>
      <c r="R79" t="n">
        <v>59.23</v>
      </c>
      <c r="S79" t="n">
        <v>39.61</v>
      </c>
      <c r="T79" t="n">
        <v>4848.53</v>
      </c>
      <c r="U79" t="n">
        <v>0.67</v>
      </c>
      <c r="V79" t="n">
        <v>0.75</v>
      </c>
      <c r="W79" t="n">
        <v>2.63</v>
      </c>
      <c r="X79" t="n">
        <v>0.29</v>
      </c>
      <c r="Y79" t="n">
        <v>1</v>
      </c>
      <c r="Z79" t="n">
        <v>10</v>
      </c>
      <c r="AA79" t="n">
        <v>161.89746097617</v>
      </c>
      <c r="AB79" t="n">
        <v>221.5152485193881</v>
      </c>
      <c r="AC79" t="n">
        <v>200.3741440993652</v>
      </c>
      <c r="AD79" t="n">
        <v>161897.46097617</v>
      </c>
      <c r="AE79" t="n">
        <v>221515.2485193881</v>
      </c>
      <c r="AF79" t="n">
        <v>2.603851274645207e-06</v>
      </c>
      <c r="AG79" t="n">
        <v>0.1988541666666667</v>
      </c>
      <c r="AH79" t="n">
        <v>200374.1440993652</v>
      </c>
    </row>
    <row r="80">
      <c r="A80" t="n">
        <v>78</v>
      </c>
      <c r="B80" t="n">
        <v>140</v>
      </c>
      <c r="C80" t="inlineStr">
        <is>
          <t xml:space="preserve">CONCLUIDO	</t>
        </is>
      </c>
      <c r="D80" t="n">
        <v>5.2337</v>
      </c>
      <c r="E80" t="n">
        <v>19.11</v>
      </c>
      <c r="F80" t="n">
        <v>15.63</v>
      </c>
      <c r="G80" t="n">
        <v>85.26000000000001</v>
      </c>
      <c r="H80" t="n">
        <v>1.16</v>
      </c>
      <c r="I80" t="n">
        <v>11</v>
      </c>
      <c r="J80" t="n">
        <v>314.3</v>
      </c>
      <c r="K80" t="n">
        <v>60.56</v>
      </c>
      <c r="L80" t="n">
        <v>20.5</v>
      </c>
      <c r="M80" t="n">
        <v>9</v>
      </c>
      <c r="N80" t="n">
        <v>93.25</v>
      </c>
      <c r="O80" t="n">
        <v>38998.53</v>
      </c>
      <c r="P80" t="n">
        <v>260.55</v>
      </c>
      <c r="Q80" t="n">
        <v>467.09</v>
      </c>
      <c r="R80" t="n">
        <v>59.59</v>
      </c>
      <c r="S80" t="n">
        <v>39.61</v>
      </c>
      <c r="T80" t="n">
        <v>5032.61</v>
      </c>
      <c r="U80" t="n">
        <v>0.66</v>
      </c>
      <c r="V80" t="n">
        <v>0.75</v>
      </c>
      <c r="W80" t="n">
        <v>2.63</v>
      </c>
      <c r="X80" t="n">
        <v>0.3</v>
      </c>
      <c r="Y80" t="n">
        <v>1</v>
      </c>
      <c r="Z80" t="n">
        <v>10</v>
      </c>
      <c r="AA80" t="n">
        <v>161.9391441630429</v>
      </c>
      <c r="AB80" t="n">
        <v>221.5722812945999</v>
      </c>
      <c r="AC80" t="n">
        <v>200.4257337465568</v>
      </c>
      <c r="AD80" t="n">
        <v>161939.1441630429</v>
      </c>
      <c r="AE80" t="n">
        <v>221572.2812945999</v>
      </c>
      <c r="AF80" t="n">
        <v>2.602160817267308e-06</v>
      </c>
      <c r="AG80" t="n">
        <v>0.1990625</v>
      </c>
      <c r="AH80" t="n">
        <v>200425.7337465568</v>
      </c>
    </row>
    <row r="81">
      <c r="A81" t="n">
        <v>79</v>
      </c>
      <c r="B81" t="n">
        <v>140</v>
      </c>
      <c r="C81" t="inlineStr">
        <is>
          <t xml:space="preserve">CONCLUIDO	</t>
        </is>
      </c>
      <c r="D81" t="n">
        <v>5.2609</v>
      </c>
      <c r="E81" t="n">
        <v>19.01</v>
      </c>
      <c r="F81" t="n">
        <v>15.59</v>
      </c>
      <c r="G81" t="n">
        <v>93.51000000000001</v>
      </c>
      <c r="H81" t="n">
        <v>1.17</v>
      </c>
      <c r="I81" t="n">
        <v>10</v>
      </c>
      <c r="J81" t="n">
        <v>314.86</v>
      </c>
      <c r="K81" t="n">
        <v>60.56</v>
      </c>
      <c r="L81" t="n">
        <v>20.75</v>
      </c>
      <c r="M81" t="n">
        <v>8</v>
      </c>
      <c r="N81" t="n">
        <v>93.55</v>
      </c>
      <c r="O81" t="n">
        <v>39066.8</v>
      </c>
      <c r="P81" t="n">
        <v>259.52</v>
      </c>
      <c r="Q81" t="n">
        <v>467.07</v>
      </c>
      <c r="R81" t="n">
        <v>58.31</v>
      </c>
      <c r="S81" t="n">
        <v>39.61</v>
      </c>
      <c r="T81" t="n">
        <v>4393.66</v>
      </c>
      <c r="U81" t="n">
        <v>0.68</v>
      </c>
      <c r="V81" t="n">
        <v>0.75</v>
      </c>
      <c r="W81" t="n">
        <v>2.62</v>
      </c>
      <c r="X81" t="n">
        <v>0.25</v>
      </c>
      <c r="Y81" t="n">
        <v>1</v>
      </c>
      <c r="Z81" t="n">
        <v>10</v>
      </c>
      <c r="AA81" t="n">
        <v>160.5367791208393</v>
      </c>
      <c r="AB81" t="n">
        <v>219.6535035758787</v>
      </c>
      <c r="AC81" t="n">
        <v>198.6900814802884</v>
      </c>
      <c r="AD81" t="n">
        <v>160536.7791208393</v>
      </c>
      <c r="AE81" t="n">
        <v>219653.5035758787</v>
      </c>
      <c r="AF81" t="n">
        <v>2.615684476290499e-06</v>
      </c>
      <c r="AG81" t="n">
        <v>0.1980208333333333</v>
      </c>
      <c r="AH81" t="n">
        <v>198690.0814802884</v>
      </c>
    </row>
    <row r="82">
      <c r="A82" t="n">
        <v>80</v>
      </c>
      <c r="B82" t="n">
        <v>140</v>
      </c>
      <c r="C82" t="inlineStr">
        <is>
          <t xml:space="preserve">CONCLUIDO	</t>
        </is>
      </c>
      <c r="D82" t="n">
        <v>5.2594</v>
      </c>
      <c r="E82" t="n">
        <v>19.01</v>
      </c>
      <c r="F82" t="n">
        <v>15.59</v>
      </c>
      <c r="G82" t="n">
        <v>93.54000000000001</v>
      </c>
      <c r="H82" t="n">
        <v>1.19</v>
      </c>
      <c r="I82" t="n">
        <v>10</v>
      </c>
      <c r="J82" t="n">
        <v>315.41</v>
      </c>
      <c r="K82" t="n">
        <v>60.56</v>
      </c>
      <c r="L82" t="n">
        <v>21</v>
      </c>
      <c r="M82" t="n">
        <v>8</v>
      </c>
      <c r="N82" t="n">
        <v>93.86</v>
      </c>
      <c r="O82" t="n">
        <v>39135.2</v>
      </c>
      <c r="P82" t="n">
        <v>259.83</v>
      </c>
      <c r="Q82" t="n">
        <v>467.08</v>
      </c>
      <c r="R82" t="n">
        <v>58.43</v>
      </c>
      <c r="S82" t="n">
        <v>39.61</v>
      </c>
      <c r="T82" t="n">
        <v>4457.7</v>
      </c>
      <c r="U82" t="n">
        <v>0.68</v>
      </c>
      <c r="V82" t="n">
        <v>0.75</v>
      </c>
      <c r="W82" t="n">
        <v>2.62</v>
      </c>
      <c r="X82" t="n">
        <v>0.26</v>
      </c>
      <c r="Y82" t="n">
        <v>1</v>
      </c>
      <c r="Z82" t="n">
        <v>10</v>
      </c>
      <c r="AA82" t="n">
        <v>160.7244804066906</v>
      </c>
      <c r="AB82" t="n">
        <v>219.9103247559767</v>
      </c>
      <c r="AC82" t="n">
        <v>198.9223920074086</v>
      </c>
      <c r="AD82" t="n">
        <v>160724.4804066906</v>
      </c>
      <c r="AE82" t="n">
        <v>219910.3247559766</v>
      </c>
      <c r="AF82" t="n">
        <v>2.614938686270837e-06</v>
      </c>
      <c r="AG82" t="n">
        <v>0.1980208333333333</v>
      </c>
      <c r="AH82" t="n">
        <v>198922.3920074086</v>
      </c>
    </row>
    <row r="83">
      <c r="A83" t="n">
        <v>81</v>
      </c>
      <c r="B83" t="n">
        <v>140</v>
      </c>
      <c r="C83" t="inlineStr">
        <is>
          <t xml:space="preserve">CONCLUIDO	</t>
        </is>
      </c>
      <c r="D83" t="n">
        <v>5.2607</v>
      </c>
      <c r="E83" t="n">
        <v>19.01</v>
      </c>
      <c r="F83" t="n">
        <v>15.59</v>
      </c>
      <c r="G83" t="n">
        <v>93.51000000000001</v>
      </c>
      <c r="H83" t="n">
        <v>1.2</v>
      </c>
      <c r="I83" t="n">
        <v>10</v>
      </c>
      <c r="J83" t="n">
        <v>315.97</v>
      </c>
      <c r="K83" t="n">
        <v>60.56</v>
      </c>
      <c r="L83" t="n">
        <v>21.25</v>
      </c>
      <c r="M83" t="n">
        <v>8</v>
      </c>
      <c r="N83" t="n">
        <v>94.16</v>
      </c>
      <c r="O83" t="n">
        <v>39203.74</v>
      </c>
      <c r="P83" t="n">
        <v>260.12</v>
      </c>
      <c r="Q83" t="n">
        <v>467.07</v>
      </c>
      <c r="R83" t="n">
        <v>58.29</v>
      </c>
      <c r="S83" t="n">
        <v>39.61</v>
      </c>
      <c r="T83" t="n">
        <v>4387.31</v>
      </c>
      <c r="U83" t="n">
        <v>0.68</v>
      </c>
      <c r="V83" t="n">
        <v>0.75</v>
      </c>
      <c r="W83" t="n">
        <v>2.62</v>
      </c>
      <c r="X83" t="n">
        <v>0.25</v>
      </c>
      <c r="Y83" t="n">
        <v>1</v>
      </c>
      <c r="Z83" t="n">
        <v>10</v>
      </c>
      <c r="AA83" t="n">
        <v>160.8186511738262</v>
      </c>
      <c r="AB83" t="n">
        <v>220.0391733540925</v>
      </c>
      <c r="AC83" t="n">
        <v>199.0389434761604</v>
      </c>
      <c r="AD83" t="n">
        <v>160818.6511738262</v>
      </c>
      <c r="AE83" t="n">
        <v>220039.1733540925</v>
      </c>
      <c r="AF83" t="n">
        <v>2.61558503762121e-06</v>
      </c>
      <c r="AG83" t="n">
        <v>0.1980208333333333</v>
      </c>
      <c r="AH83" t="n">
        <v>199038.9434761604</v>
      </c>
    </row>
    <row r="84">
      <c r="A84" t="n">
        <v>82</v>
      </c>
      <c r="B84" t="n">
        <v>140</v>
      </c>
      <c r="C84" t="inlineStr">
        <is>
          <t xml:space="preserve">CONCLUIDO	</t>
        </is>
      </c>
      <c r="D84" t="n">
        <v>5.2589</v>
      </c>
      <c r="E84" t="n">
        <v>19.02</v>
      </c>
      <c r="F84" t="n">
        <v>15.59</v>
      </c>
      <c r="G84" t="n">
        <v>93.55</v>
      </c>
      <c r="H84" t="n">
        <v>1.21</v>
      </c>
      <c r="I84" t="n">
        <v>10</v>
      </c>
      <c r="J84" t="n">
        <v>316.53</v>
      </c>
      <c r="K84" t="n">
        <v>60.56</v>
      </c>
      <c r="L84" t="n">
        <v>21.5</v>
      </c>
      <c r="M84" t="n">
        <v>8</v>
      </c>
      <c r="N84" t="n">
        <v>94.47</v>
      </c>
      <c r="O84" t="n">
        <v>39272.42</v>
      </c>
      <c r="P84" t="n">
        <v>260.03</v>
      </c>
      <c r="Q84" t="n">
        <v>467.07</v>
      </c>
      <c r="R84" t="n">
        <v>58.47</v>
      </c>
      <c r="S84" t="n">
        <v>39.61</v>
      </c>
      <c r="T84" t="n">
        <v>4474.72</v>
      </c>
      <c r="U84" t="n">
        <v>0.68</v>
      </c>
      <c r="V84" t="n">
        <v>0.75</v>
      </c>
      <c r="W84" t="n">
        <v>2.62</v>
      </c>
      <c r="X84" t="n">
        <v>0.26</v>
      </c>
      <c r="Y84" t="n">
        <v>1</v>
      </c>
      <c r="Z84" t="n">
        <v>10</v>
      </c>
      <c r="AA84" t="n">
        <v>160.831859690034</v>
      </c>
      <c r="AB84" t="n">
        <v>220.0572458286866</v>
      </c>
      <c r="AC84" t="n">
        <v>199.0552911391442</v>
      </c>
      <c r="AD84" t="n">
        <v>160831.859690034</v>
      </c>
      <c r="AE84" t="n">
        <v>220057.2458286866</v>
      </c>
      <c r="AF84" t="n">
        <v>2.614690089597617e-06</v>
      </c>
      <c r="AG84" t="n">
        <v>0.198125</v>
      </c>
      <c r="AH84" t="n">
        <v>199055.2911391442</v>
      </c>
    </row>
    <row r="85">
      <c r="A85" t="n">
        <v>83</v>
      </c>
      <c r="B85" t="n">
        <v>140</v>
      </c>
      <c r="C85" t="inlineStr">
        <is>
          <t xml:space="preserve">CONCLUIDO	</t>
        </is>
      </c>
      <c r="D85" t="n">
        <v>5.2574</v>
      </c>
      <c r="E85" t="n">
        <v>19.02</v>
      </c>
      <c r="F85" t="n">
        <v>15.6</v>
      </c>
      <c r="G85" t="n">
        <v>93.59</v>
      </c>
      <c r="H85" t="n">
        <v>1.22</v>
      </c>
      <c r="I85" t="n">
        <v>10</v>
      </c>
      <c r="J85" t="n">
        <v>317.08</v>
      </c>
      <c r="K85" t="n">
        <v>60.56</v>
      </c>
      <c r="L85" t="n">
        <v>21.75</v>
      </c>
      <c r="M85" t="n">
        <v>8</v>
      </c>
      <c r="N85" t="n">
        <v>94.78</v>
      </c>
      <c r="O85" t="n">
        <v>39341.24</v>
      </c>
      <c r="P85" t="n">
        <v>260.27</v>
      </c>
      <c r="Q85" t="n">
        <v>467.07</v>
      </c>
      <c r="R85" t="n">
        <v>58.6</v>
      </c>
      <c r="S85" t="n">
        <v>39.61</v>
      </c>
      <c r="T85" t="n">
        <v>4542.31</v>
      </c>
      <c r="U85" t="n">
        <v>0.68</v>
      </c>
      <c r="V85" t="n">
        <v>0.75</v>
      </c>
      <c r="W85" t="n">
        <v>2.62</v>
      </c>
      <c r="X85" t="n">
        <v>0.26</v>
      </c>
      <c r="Y85" t="n">
        <v>1</v>
      </c>
      <c r="Z85" t="n">
        <v>10</v>
      </c>
      <c r="AA85" t="n">
        <v>161.0125234245556</v>
      </c>
      <c r="AB85" t="n">
        <v>220.3044379205804</v>
      </c>
      <c r="AC85" t="n">
        <v>199.278891564724</v>
      </c>
      <c r="AD85" t="n">
        <v>161012.5234245556</v>
      </c>
      <c r="AE85" t="n">
        <v>220304.4379205804</v>
      </c>
      <c r="AF85" t="n">
        <v>2.613944299577956e-06</v>
      </c>
      <c r="AG85" t="n">
        <v>0.198125</v>
      </c>
      <c r="AH85" t="n">
        <v>199278.891564724</v>
      </c>
    </row>
    <row r="86">
      <c r="A86" t="n">
        <v>84</v>
      </c>
      <c r="B86" t="n">
        <v>140</v>
      </c>
      <c r="C86" t="inlineStr">
        <is>
          <t xml:space="preserve">CONCLUIDO	</t>
        </is>
      </c>
      <c r="D86" t="n">
        <v>5.2599</v>
      </c>
      <c r="E86" t="n">
        <v>19.01</v>
      </c>
      <c r="F86" t="n">
        <v>15.59</v>
      </c>
      <c r="G86" t="n">
        <v>93.53</v>
      </c>
      <c r="H86" t="n">
        <v>1.23</v>
      </c>
      <c r="I86" t="n">
        <v>10</v>
      </c>
      <c r="J86" t="n">
        <v>317.64</v>
      </c>
      <c r="K86" t="n">
        <v>60.56</v>
      </c>
      <c r="L86" t="n">
        <v>22</v>
      </c>
      <c r="M86" t="n">
        <v>8</v>
      </c>
      <c r="N86" t="n">
        <v>95.09</v>
      </c>
      <c r="O86" t="n">
        <v>39410.2</v>
      </c>
      <c r="P86" t="n">
        <v>259.69</v>
      </c>
      <c r="Q86" t="n">
        <v>467.09</v>
      </c>
      <c r="R86" t="n">
        <v>58.39</v>
      </c>
      <c r="S86" t="n">
        <v>39.61</v>
      </c>
      <c r="T86" t="n">
        <v>4435.4</v>
      </c>
      <c r="U86" t="n">
        <v>0.68</v>
      </c>
      <c r="V86" t="n">
        <v>0.75</v>
      </c>
      <c r="W86" t="n">
        <v>2.62</v>
      </c>
      <c r="X86" t="n">
        <v>0.25</v>
      </c>
      <c r="Y86" t="n">
        <v>1</v>
      </c>
      <c r="Z86" t="n">
        <v>10</v>
      </c>
      <c r="AA86" t="n">
        <v>160.6450410635819</v>
      </c>
      <c r="AB86" t="n">
        <v>219.8016323421188</v>
      </c>
      <c r="AC86" t="n">
        <v>198.8240730449786</v>
      </c>
      <c r="AD86" t="n">
        <v>160645.0410635819</v>
      </c>
      <c r="AE86" t="n">
        <v>219801.6323421188</v>
      </c>
      <c r="AF86" t="n">
        <v>2.615187282944058e-06</v>
      </c>
      <c r="AG86" t="n">
        <v>0.1980208333333333</v>
      </c>
      <c r="AH86" t="n">
        <v>198824.0730449786</v>
      </c>
    </row>
    <row r="87">
      <c r="A87" t="n">
        <v>85</v>
      </c>
      <c r="B87" t="n">
        <v>140</v>
      </c>
      <c r="C87" t="inlineStr">
        <is>
          <t xml:space="preserve">CONCLUIDO	</t>
        </is>
      </c>
      <c r="D87" t="n">
        <v>5.26</v>
      </c>
      <c r="E87" t="n">
        <v>19.01</v>
      </c>
      <c r="F87" t="n">
        <v>15.59</v>
      </c>
      <c r="G87" t="n">
        <v>93.53</v>
      </c>
      <c r="H87" t="n">
        <v>1.25</v>
      </c>
      <c r="I87" t="n">
        <v>10</v>
      </c>
      <c r="J87" t="n">
        <v>318.2</v>
      </c>
      <c r="K87" t="n">
        <v>60.56</v>
      </c>
      <c r="L87" t="n">
        <v>22.25</v>
      </c>
      <c r="M87" t="n">
        <v>8</v>
      </c>
      <c r="N87" t="n">
        <v>95.40000000000001</v>
      </c>
      <c r="O87" t="n">
        <v>39479.3</v>
      </c>
      <c r="P87" t="n">
        <v>259.33</v>
      </c>
      <c r="Q87" t="n">
        <v>467.07</v>
      </c>
      <c r="R87" t="n">
        <v>58.29</v>
      </c>
      <c r="S87" t="n">
        <v>39.61</v>
      </c>
      <c r="T87" t="n">
        <v>4384.98</v>
      </c>
      <c r="U87" t="n">
        <v>0.68</v>
      </c>
      <c r="V87" t="n">
        <v>0.75</v>
      </c>
      <c r="W87" t="n">
        <v>2.62</v>
      </c>
      <c r="X87" t="n">
        <v>0.25</v>
      </c>
      <c r="Y87" t="n">
        <v>1</v>
      </c>
      <c r="Z87" t="n">
        <v>10</v>
      </c>
      <c r="AA87" t="n">
        <v>160.4764950795729</v>
      </c>
      <c r="AB87" t="n">
        <v>219.5710202910739</v>
      </c>
      <c r="AC87" t="n">
        <v>198.6154702844193</v>
      </c>
      <c r="AD87" t="n">
        <v>160476.4950795729</v>
      </c>
      <c r="AE87" t="n">
        <v>219571.0202910739</v>
      </c>
      <c r="AF87" t="n">
        <v>2.615237002278702e-06</v>
      </c>
      <c r="AG87" t="n">
        <v>0.1980208333333333</v>
      </c>
      <c r="AH87" t="n">
        <v>198615.4702844193</v>
      </c>
    </row>
    <row r="88">
      <c r="A88" t="n">
        <v>86</v>
      </c>
      <c r="B88" t="n">
        <v>140</v>
      </c>
      <c r="C88" t="inlineStr">
        <is>
          <t xml:space="preserve">CONCLUIDO	</t>
        </is>
      </c>
      <c r="D88" t="n">
        <v>5.2607</v>
      </c>
      <c r="E88" t="n">
        <v>19.01</v>
      </c>
      <c r="F88" t="n">
        <v>15.59</v>
      </c>
      <c r="G88" t="n">
        <v>93.51000000000001</v>
      </c>
      <c r="H88" t="n">
        <v>1.26</v>
      </c>
      <c r="I88" t="n">
        <v>10</v>
      </c>
      <c r="J88" t="n">
        <v>318.76</v>
      </c>
      <c r="K88" t="n">
        <v>60.56</v>
      </c>
      <c r="L88" t="n">
        <v>22.5</v>
      </c>
      <c r="M88" t="n">
        <v>8</v>
      </c>
      <c r="N88" t="n">
        <v>95.70999999999999</v>
      </c>
      <c r="O88" t="n">
        <v>39548.54</v>
      </c>
      <c r="P88" t="n">
        <v>258.97</v>
      </c>
      <c r="Q88" t="n">
        <v>467.1</v>
      </c>
      <c r="R88" t="n">
        <v>58.19</v>
      </c>
      <c r="S88" t="n">
        <v>39.61</v>
      </c>
      <c r="T88" t="n">
        <v>4337.31</v>
      </c>
      <c r="U88" t="n">
        <v>0.68</v>
      </c>
      <c r="V88" t="n">
        <v>0.75</v>
      </c>
      <c r="W88" t="n">
        <v>2.62</v>
      </c>
      <c r="X88" t="n">
        <v>0.25</v>
      </c>
      <c r="Y88" t="n">
        <v>1</v>
      </c>
      <c r="Z88" t="n">
        <v>10</v>
      </c>
      <c r="AA88" t="n">
        <v>160.2899296178016</v>
      </c>
      <c r="AB88" t="n">
        <v>219.3157531955911</v>
      </c>
      <c r="AC88" t="n">
        <v>198.3845655222597</v>
      </c>
      <c r="AD88" t="n">
        <v>160289.9296178016</v>
      </c>
      <c r="AE88" t="n">
        <v>219315.7531955911</v>
      </c>
      <c r="AF88" t="n">
        <v>2.61558503762121e-06</v>
      </c>
      <c r="AG88" t="n">
        <v>0.1980208333333333</v>
      </c>
      <c r="AH88" t="n">
        <v>198384.5655222597</v>
      </c>
    </row>
    <row r="89">
      <c r="A89" t="n">
        <v>87</v>
      </c>
      <c r="B89" t="n">
        <v>140</v>
      </c>
      <c r="C89" t="inlineStr">
        <is>
          <t xml:space="preserve">CONCLUIDO	</t>
        </is>
      </c>
      <c r="D89" t="n">
        <v>5.2623</v>
      </c>
      <c r="E89" t="n">
        <v>19</v>
      </c>
      <c r="F89" t="n">
        <v>15.58</v>
      </c>
      <c r="G89" t="n">
        <v>93.48</v>
      </c>
      <c r="H89" t="n">
        <v>1.27</v>
      </c>
      <c r="I89" t="n">
        <v>10</v>
      </c>
      <c r="J89" t="n">
        <v>319.33</v>
      </c>
      <c r="K89" t="n">
        <v>60.56</v>
      </c>
      <c r="L89" t="n">
        <v>22.75</v>
      </c>
      <c r="M89" t="n">
        <v>8</v>
      </c>
      <c r="N89" t="n">
        <v>96.02</v>
      </c>
      <c r="O89" t="n">
        <v>39617.93</v>
      </c>
      <c r="P89" t="n">
        <v>258.09</v>
      </c>
      <c r="Q89" t="n">
        <v>467.07</v>
      </c>
      <c r="R89" t="n">
        <v>58</v>
      </c>
      <c r="S89" t="n">
        <v>39.61</v>
      </c>
      <c r="T89" t="n">
        <v>4243.2</v>
      </c>
      <c r="U89" t="n">
        <v>0.68</v>
      </c>
      <c r="V89" t="n">
        <v>0.75</v>
      </c>
      <c r="W89" t="n">
        <v>2.62</v>
      </c>
      <c r="X89" t="n">
        <v>0.25</v>
      </c>
      <c r="Y89" t="n">
        <v>1</v>
      </c>
      <c r="Z89" t="n">
        <v>10</v>
      </c>
      <c r="AA89" t="n">
        <v>159.8120999365006</v>
      </c>
      <c r="AB89" t="n">
        <v>218.6619655452778</v>
      </c>
      <c r="AC89" t="n">
        <v>197.7931744476953</v>
      </c>
      <c r="AD89" t="n">
        <v>159812.0999365006</v>
      </c>
      <c r="AE89" t="n">
        <v>218661.9655452778</v>
      </c>
      <c r="AF89" t="n">
        <v>2.616380546975516e-06</v>
      </c>
      <c r="AG89" t="n">
        <v>0.1979166666666667</v>
      </c>
      <c r="AH89" t="n">
        <v>197793.1744476953</v>
      </c>
    </row>
    <row r="90">
      <c r="A90" t="n">
        <v>88</v>
      </c>
      <c r="B90" t="n">
        <v>140</v>
      </c>
      <c r="C90" t="inlineStr">
        <is>
          <t xml:space="preserve">CONCLUIDO	</t>
        </is>
      </c>
      <c r="D90" t="n">
        <v>5.2822</v>
      </c>
      <c r="E90" t="n">
        <v>18.93</v>
      </c>
      <c r="F90" t="n">
        <v>15.56</v>
      </c>
      <c r="G90" t="n">
        <v>103.74</v>
      </c>
      <c r="H90" t="n">
        <v>1.28</v>
      </c>
      <c r="I90" t="n">
        <v>9</v>
      </c>
      <c r="J90" t="n">
        <v>319.89</v>
      </c>
      <c r="K90" t="n">
        <v>60.56</v>
      </c>
      <c r="L90" t="n">
        <v>23</v>
      </c>
      <c r="M90" t="n">
        <v>7</v>
      </c>
      <c r="N90" t="n">
        <v>96.34</v>
      </c>
      <c r="O90" t="n">
        <v>39687.46</v>
      </c>
      <c r="P90" t="n">
        <v>257.16</v>
      </c>
      <c r="Q90" t="n">
        <v>467.07</v>
      </c>
      <c r="R90" t="n">
        <v>57.34</v>
      </c>
      <c r="S90" t="n">
        <v>39.61</v>
      </c>
      <c r="T90" t="n">
        <v>3913.96</v>
      </c>
      <c r="U90" t="n">
        <v>0.6899999999999999</v>
      </c>
      <c r="V90" t="n">
        <v>0.75</v>
      </c>
      <c r="W90" t="n">
        <v>2.62</v>
      </c>
      <c r="X90" t="n">
        <v>0.23</v>
      </c>
      <c r="Y90" t="n">
        <v>1</v>
      </c>
      <c r="Z90" t="n">
        <v>10</v>
      </c>
      <c r="AA90" t="n">
        <v>158.7406121804498</v>
      </c>
      <c r="AB90" t="n">
        <v>217.1959087267461</v>
      </c>
      <c r="AC90" t="n">
        <v>196.4670360343002</v>
      </c>
      <c r="AD90" t="n">
        <v>158740.6121804498</v>
      </c>
      <c r="AE90" t="n">
        <v>217195.9087267461</v>
      </c>
      <c r="AF90" t="n">
        <v>2.626274694569688e-06</v>
      </c>
      <c r="AG90" t="n">
        <v>0.1971875</v>
      </c>
      <c r="AH90" t="n">
        <v>196467.0360343002</v>
      </c>
    </row>
    <row r="91">
      <c r="A91" t="n">
        <v>89</v>
      </c>
      <c r="B91" t="n">
        <v>140</v>
      </c>
      <c r="C91" t="inlineStr">
        <is>
          <t xml:space="preserve">CONCLUIDO	</t>
        </is>
      </c>
      <c r="D91" t="n">
        <v>5.2855</v>
      </c>
      <c r="E91" t="n">
        <v>18.92</v>
      </c>
      <c r="F91" t="n">
        <v>15.55</v>
      </c>
      <c r="G91" t="n">
        <v>103.66</v>
      </c>
      <c r="H91" t="n">
        <v>1.29</v>
      </c>
      <c r="I91" t="n">
        <v>9</v>
      </c>
      <c r="J91" t="n">
        <v>320.46</v>
      </c>
      <c r="K91" t="n">
        <v>60.56</v>
      </c>
      <c r="L91" t="n">
        <v>23.25</v>
      </c>
      <c r="M91" t="n">
        <v>7</v>
      </c>
      <c r="N91" t="n">
        <v>96.65000000000001</v>
      </c>
      <c r="O91" t="n">
        <v>39757.13</v>
      </c>
      <c r="P91" t="n">
        <v>257.29</v>
      </c>
      <c r="Q91" t="n">
        <v>467.07</v>
      </c>
      <c r="R91" t="n">
        <v>56.97</v>
      </c>
      <c r="S91" t="n">
        <v>39.61</v>
      </c>
      <c r="T91" t="n">
        <v>3730.59</v>
      </c>
      <c r="U91" t="n">
        <v>0.7</v>
      </c>
      <c r="V91" t="n">
        <v>0.75</v>
      </c>
      <c r="W91" t="n">
        <v>2.62</v>
      </c>
      <c r="X91" t="n">
        <v>0.22</v>
      </c>
      <c r="Y91" t="n">
        <v>1</v>
      </c>
      <c r="Z91" t="n">
        <v>10</v>
      </c>
      <c r="AA91" t="n">
        <v>158.6771928421843</v>
      </c>
      <c r="AB91" t="n">
        <v>217.1091355902677</v>
      </c>
      <c r="AC91" t="n">
        <v>196.3885444041804</v>
      </c>
      <c r="AD91" t="n">
        <v>158677.1928421843</v>
      </c>
      <c r="AE91" t="n">
        <v>217109.1355902677</v>
      </c>
      <c r="AF91" t="n">
        <v>2.627915432612943e-06</v>
      </c>
      <c r="AG91" t="n">
        <v>0.1970833333333334</v>
      </c>
      <c r="AH91" t="n">
        <v>196388.5444041804</v>
      </c>
    </row>
    <row r="92">
      <c r="A92" t="n">
        <v>90</v>
      </c>
      <c r="B92" t="n">
        <v>140</v>
      </c>
      <c r="C92" t="inlineStr">
        <is>
          <t xml:space="preserve">CONCLUIDO	</t>
        </is>
      </c>
      <c r="D92" t="n">
        <v>5.2814</v>
      </c>
      <c r="E92" t="n">
        <v>18.93</v>
      </c>
      <c r="F92" t="n">
        <v>15.56</v>
      </c>
      <c r="G92" t="n">
        <v>103.76</v>
      </c>
      <c r="H92" t="n">
        <v>1.3</v>
      </c>
      <c r="I92" t="n">
        <v>9</v>
      </c>
      <c r="J92" t="n">
        <v>321.02</v>
      </c>
      <c r="K92" t="n">
        <v>60.56</v>
      </c>
      <c r="L92" t="n">
        <v>23.5</v>
      </c>
      <c r="M92" t="n">
        <v>7</v>
      </c>
      <c r="N92" t="n">
        <v>96.97</v>
      </c>
      <c r="O92" t="n">
        <v>39826.95</v>
      </c>
      <c r="P92" t="n">
        <v>257.84</v>
      </c>
      <c r="Q92" t="n">
        <v>467.08</v>
      </c>
      <c r="R92" t="n">
        <v>57.38</v>
      </c>
      <c r="S92" t="n">
        <v>39.61</v>
      </c>
      <c r="T92" t="n">
        <v>3935.9</v>
      </c>
      <c r="U92" t="n">
        <v>0.6899999999999999</v>
      </c>
      <c r="V92" t="n">
        <v>0.75</v>
      </c>
      <c r="W92" t="n">
        <v>2.63</v>
      </c>
      <c r="X92" t="n">
        <v>0.23</v>
      </c>
      <c r="Y92" t="n">
        <v>1</v>
      </c>
      <c r="Z92" t="n">
        <v>10</v>
      </c>
      <c r="AA92" t="n">
        <v>159.0757254877394</v>
      </c>
      <c r="AB92" t="n">
        <v>217.6544255379353</v>
      </c>
      <c r="AC92" t="n">
        <v>196.881792644562</v>
      </c>
      <c r="AD92" t="n">
        <v>159075.7254877395</v>
      </c>
      <c r="AE92" t="n">
        <v>217654.4255379353</v>
      </c>
      <c r="AF92" t="n">
        <v>2.625876939892535e-06</v>
      </c>
      <c r="AG92" t="n">
        <v>0.1971875</v>
      </c>
      <c r="AH92" t="n">
        <v>196881.7926445621</v>
      </c>
    </row>
    <row r="93">
      <c r="A93" t="n">
        <v>91</v>
      </c>
      <c r="B93" t="n">
        <v>140</v>
      </c>
      <c r="C93" t="inlineStr">
        <is>
          <t xml:space="preserve">CONCLUIDO	</t>
        </is>
      </c>
      <c r="D93" t="n">
        <v>5.2809</v>
      </c>
      <c r="E93" t="n">
        <v>18.94</v>
      </c>
      <c r="F93" t="n">
        <v>15.56</v>
      </c>
      <c r="G93" t="n">
        <v>103.77</v>
      </c>
      <c r="H93" t="n">
        <v>1.32</v>
      </c>
      <c r="I93" t="n">
        <v>9</v>
      </c>
      <c r="J93" t="n">
        <v>321.59</v>
      </c>
      <c r="K93" t="n">
        <v>60.56</v>
      </c>
      <c r="L93" t="n">
        <v>23.75</v>
      </c>
      <c r="M93" t="n">
        <v>7</v>
      </c>
      <c r="N93" t="n">
        <v>97.28</v>
      </c>
      <c r="O93" t="n">
        <v>39896.91</v>
      </c>
      <c r="P93" t="n">
        <v>258.04</v>
      </c>
      <c r="Q93" t="n">
        <v>467.07</v>
      </c>
      <c r="R93" t="n">
        <v>57.3</v>
      </c>
      <c r="S93" t="n">
        <v>39.61</v>
      </c>
      <c r="T93" t="n">
        <v>3894.58</v>
      </c>
      <c r="U93" t="n">
        <v>0.6899999999999999</v>
      </c>
      <c r="V93" t="n">
        <v>0.75</v>
      </c>
      <c r="W93" t="n">
        <v>2.63</v>
      </c>
      <c r="X93" t="n">
        <v>0.23</v>
      </c>
      <c r="Y93" t="n">
        <v>1</v>
      </c>
      <c r="Z93" t="n">
        <v>10</v>
      </c>
      <c r="AA93" t="n">
        <v>159.1825029524973</v>
      </c>
      <c r="AB93" t="n">
        <v>217.8005231759063</v>
      </c>
      <c r="AC93" t="n">
        <v>197.0139469290144</v>
      </c>
      <c r="AD93" t="n">
        <v>159182.5029524973</v>
      </c>
      <c r="AE93" t="n">
        <v>217800.5231759063</v>
      </c>
      <c r="AF93" t="n">
        <v>2.625628343219315e-06</v>
      </c>
      <c r="AG93" t="n">
        <v>0.1972916666666667</v>
      </c>
      <c r="AH93" t="n">
        <v>197013.9469290144</v>
      </c>
    </row>
    <row r="94">
      <c r="A94" t="n">
        <v>92</v>
      </c>
      <c r="B94" t="n">
        <v>140</v>
      </c>
      <c r="C94" t="inlineStr">
        <is>
          <t xml:space="preserve">CONCLUIDO	</t>
        </is>
      </c>
      <c r="D94" t="n">
        <v>5.2836</v>
      </c>
      <c r="E94" t="n">
        <v>18.93</v>
      </c>
      <c r="F94" t="n">
        <v>15.56</v>
      </c>
      <c r="G94" t="n">
        <v>103.7</v>
      </c>
      <c r="H94" t="n">
        <v>1.33</v>
      </c>
      <c r="I94" t="n">
        <v>9</v>
      </c>
      <c r="J94" t="n">
        <v>322.16</v>
      </c>
      <c r="K94" t="n">
        <v>60.56</v>
      </c>
      <c r="L94" t="n">
        <v>24</v>
      </c>
      <c r="M94" t="n">
        <v>7</v>
      </c>
      <c r="N94" t="n">
        <v>97.59999999999999</v>
      </c>
      <c r="O94" t="n">
        <v>39967.02</v>
      </c>
      <c r="P94" t="n">
        <v>258.11</v>
      </c>
      <c r="Q94" t="n">
        <v>467.07</v>
      </c>
      <c r="R94" t="n">
        <v>57.19</v>
      </c>
      <c r="S94" t="n">
        <v>39.61</v>
      </c>
      <c r="T94" t="n">
        <v>3843.04</v>
      </c>
      <c r="U94" t="n">
        <v>0.6899999999999999</v>
      </c>
      <c r="V94" t="n">
        <v>0.75</v>
      </c>
      <c r="W94" t="n">
        <v>2.62</v>
      </c>
      <c r="X94" t="n">
        <v>0.22</v>
      </c>
      <c r="Y94" t="n">
        <v>1</v>
      </c>
      <c r="Z94" t="n">
        <v>10</v>
      </c>
      <c r="AA94" t="n">
        <v>159.1340256243669</v>
      </c>
      <c r="AB94" t="n">
        <v>217.7341943568895</v>
      </c>
      <c r="AC94" t="n">
        <v>196.9539484393914</v>
      </c>
      <c r="AD94" t="n">
        <v>159134.0256243669</v>
      </c>
      <c r="AE94" t="n">
        <v>217734.1943568895</v>
      </c>
      <c r="AF94" t="n">
        <v>2.626970765254705e-06</v>
      </c>
      <c r="AG94" t="n">
        <v>0.1971875</v>
      </c>
      <c r="AH94" t="n">
        <v>196953.9484393914</v>
      </c>
    </row>
    <row r="95">
      <c r="A95" t="n">
        <v>93</v>
      </c>
      <c r="B95" t="n">
        <v>140</v>
      </c>
      <c r="C95" t="inlineStr">
        <is>
          <t xml:space="preserve">CONCLUIDO	</t>
        </is>
      </c>
      <c r="D95" t="n">
        <v>5.2835</v>
      </c>
      <c r="E95" t="n">
        <v>18.93</v>
      </c>
      <c r="F95" t="n">
        <v>15.56</v>
      </c>
      <c r="G95" t="n">
        <v>103.71</v>
      </c>
      <c r="H95" t="n">
        <v>1.34</v>
      </c>
      <c r="I95" t="n">
        <v>9</v>
      </c>
      <c r="J95" t="n">
        <v>322.73</v>
      </c>
      <c r="K95" t="n">
        <v>60.56</v>
      </c>
      <c r="L95" t="n">
        <v>24.25</v>
      </c>
      <c r="M95" t="n">
        <v>7</v>
      </c>
      <c r="N95" t="n">
        <v>97.92</v>
      </c>
      <c r="O95" t="n">
        <v>40037.28</v>
      </c>
      <c r="P95" t="n">
        <v>258.64</v>
      </c>
      <c r="Q95" t="n">
        <v>467.07</v>
      </c>
      <c r="R95" t="n">
        <v>57.26</v>
      </c>
      <c r="S95" t="n">
        <v>39.61</v>
      </c>
      <c r="T95" t="n">
        <v>3873.46</v>
      </c>
      <c r="U95" t="n">
        <v>0.6899999999999999</v>
      </c>
      <c r="V95" t="n">
        <v>0.75</v>
      </c>
      <c r="W95" t="n">
        <v>2.62</v>
      </c>
      <c r="X95" t="n">
        <v>0.22</v>
      </c>
      <c r="Y95" t="n">
        <v>1</v>
      </c>
      <c r="Z95" t="n">
        <v>10</v>
      </c>
      <c r="AA95" t="n">
        <v>159.3796149574067</v>
      </c>
      <c r="AB95" t="n">
        <v>218.0702205169911</v>
      </c>
      <c r="AC95" t="n">
        <v>197.2579047343888</v>
      </c>
      <c r="AD95" t="n">
        <v>159379.6149574067</v>
      </c>
      <c r="AE95" t="n">
        <v>218070.2205169911</v>
      </c>
      <c r="AF95" t="n">
        <v>2.626921045920061e-06</v>
      </c>
      <c r="AG95" t="n">
        <v>0.1971875</v>
      </c>
      <c r="AH95" t="n">
        <v>197257.9047343888</v>
      </c>
    </row>
    <row r="96">
      <c r="A96" t="n">
        <v>94</v>
      </c>
      <c r="B96" t="n">
        <v>140</v>
      </c>
      <c r="C96" t="inlineStr">
        <is>
          <t xml:space="preserve">CONCLUIDO	</t>
        </is>
      </c>
      <c r="D96" t="n">
        <v>5.2808</v>
      </c>
      <c r="E96" t="n">
        <v>18.94</v>
      </c>
      <c r="F96" t="n">
        <v>15.57</v>
      </c>
      <c r="G96" t="n">
        <v>103.77</v>
      </c>
      <c r="H96" t="n">
        <v>1.35</v>
      </c>
      <c r="I96" t="n">
        <v>9</v>
      </c>
      <c r="J96" t="n">
        <v>323.3</v>
      </c>
      <c r="K96" t="n">
        <v>60.56</v>
      </c>
      <c r="L96" t="n">
        <v>24.5</v>
      </c>
      <c r="M96" t="n">
        <v>7</v>
      </c>
      <c r="N96" t="n">
        <v>98.23999999999999</v>
      </c>
      <c r="O96" t="n">
        <v>40107.81</v>
      </c>
      <c r="P96" t="n">
        <v>258.63</v>
      </c>
      <c r="Q96" t="n">
        <v>467.07</v>
      </c>
      <c r="R96" t="n">
        <v>57.48</v>
      </c>
      <c r="S96" t="n">
        <v>39.61</v>
      </c>
      <c r="T96" t="n">
        <v>3987.33</v>
      </c>
      <c r="U96" t="n">
        <v>0.6899999999999999</v>
      </c>
      <c r="V96" t="n">
        <v>0.75</v>
      </c>
      <c r="W96" t="n">
        <v>2.62</v>
      </c>
      <c r="X96" t="n">
        <v>0.23</v>
      </c>
      <c r="Y96" t="n">
        <v>1</v>
      </c>
      <c r="Z96" t="n">
        <v>10</v>
      </c>
      <c r="AA96" t="n">
        <v>159.4805986155992</v>
      </c>
      <c r="AB96" t="n">
        <v>218.2083908132146</v>
      </c>
      <c r="AC96" t="n">
        <v>197.382888251464</v>
      </c>
      <c r="AD96" t="n">
        <v>159480.5986155992</v>
      </c>
      <c r="AE96" t="n">
        <v>218208.3908132146</v>
      </c>
      <c r="AF96" t="n">
        <v>2.625578623884671e-06</v>
      </c>
      <c r="AG96" t="n">
        <v>0.1972916666666667</v>
      </c>
      <c r="AH96" t="n">
        <v>197382.888251464</v>
      </c>
    </row>
    <row r="97">
      <c r="A97" t="n">
        <v>95</v>
      </c>
      <c r="B97" t="n">
        <v>140</v>
      </c>
      <c r="C97" t="inlineStr">
        <is>
          <t xml:space="preserve">CONCLUIDO	</t>
        </is>
      </c>
      <c r="D97" t="n">
        <v>5.2798</v>
      </c>
      <c r="E97" t="n">
        <v>18.94</v>
      </c>
      <c r="F97" t="n">
        <v>15.57</v>
      </c>
      <c r="G97" t="n">
        <v>103.79</v>
      </c>
      <c r="H97" t="n">
        <v>1.36</v>
      </c>
      <c r="I97" t="n">
        <v>9</v>
      </c>
      <c r="J97" t="n">
        <v>323.87</v>
      </c>
      <c r="K97" t="n">
        <v>60.56</v>
      </c>
      <c r="L97" t="n">
        <v>24.75</v>
      </c>
      <c r="M97" t="n">
        <v>7</v>
      </c>
      <c r="N97" t="n">
        <v>98.56999999999999</v>
      </c>
      <c r="O97" t="n">
        <v>40178.37</v>
      </c>
      <c r="P97" t="n">
        <v>258.57</v>
      </c>
      <c r="Q97" t="n">
        <v>467.07</v>
      </c>
      <c r="R97" t="n">
        <v>57.61</v>
      </c>
      <c r="S97" t="n">
        <v>39.61</v>
      </c>
      <c r="T97" t="n">
        <v>4052.33</v>
      </c>
      <c r="U97" t="n">
        <v>0.6899999999999999</v>
      </c>
      <c r="V97" t="n">
        <v>0.75</v>
      </c>
      <c r="W97" t="n">
        <v>2.62</v>
      </c>
      <c r="X97" t="n">
        <v>0.24</v>
      </c>
      <c r="Y97" t="n">
        <v>1</v>
      </c>
      <c r="Z97" t="n">
        <v>10</v>
      </c>
      <c r="AA97" t="n">
        <v>159.4828911311513</v>
      </c>
      <c r="AB97" t="n">
        <v>218.2115275341316</v>
      </c>
      <c r="AC97" t="n">
        <v>197.3857256081391</v>
      </c>
      <c r="AD97" t="n">
        <v>159482.8911311513</v>
      </c>
      <c r="AE97" t="n">
        <v>218211.5275341316</v>
      </c>
      <c r="AF97" t="n">
        <v>2.62508143053823e-06</v>
      </c>
      <c r="AG97" t="n">
        <v>0.1972916666666667</v>
      </c>
      <c r="AH97" t="n">
        <v>197385.7256081391</v>
      </c>
    </row>
    <row r="98">
      <c r="A98" t="n">
        <v>96</v>
      </c>
      <c r="B98" t="n">
        <v>140</v>
      </c>
      <c r="C98" t="inlineStr">
        <is>
          <t xml:space="preserve">CONCLUIDO	</t>
        </is>
      </c>
      <c r="D98" t="n">
        <v>5.2801</v>
      </c>
      <c r="E98" t="n">
        <v>18.94</v>
      </c>
      <c r="F98" t="n">
        <v>15.57</v>
      </c>
      <c r="G98" t="n">
        <v>103.79</v>
      </c>
      <c r="H98" t="n">
        <v>1.37</v>
      </c>
      <c r="I98" t="n">
        <v>9</v>
      </c>
      <c r="J98" t="n">
        <v>324.44</v>
      </c>
      <c r="K98" t="n">
        <v>60.56</v>
      </c>
      <c r="L98" t="n">
        <v>25</v>
      </c>
      <c r="M98" t="n">
        <v>7</v>
      </c>
      <c r="N98" t="n">
        <v>98.89</v>
      </c>
      <c r="O98" t="n">
        <v>40249.08</v>
      </c>
      <c r="P98" t="n">
        <v>258.07</v>
      </c>
      <c r="Q98" t="n">
        <v>467.07</v>
      </c>
      <c r="R98" t="n">
        <v>57.53</v>
      </c>
      <c r="S98" t="n">
        <v>39.61</v>
      </c>
      <c r="T98" t="n">
        <v>4012.89</v>
      </c>
      <c r="U98" t="n">
        <v>0.6899999999999999</v>
      </c>
      <c r="V98" t="n">
        <v>0.75</v>
      </c>
      <c r="W98" t="n">
        <v>2.62</v>
      </c>
      <c r="X98" t="n">
        <v>0.23</v>
      </c>
      <c r="Y98" t="n">
        <v>1</v>
      </c>
      <c r="Z98" t="n">
        <v>10</v>
      </c>
      <c r="AA98" t="n">
        <v>159.2449237272452</v>
      </c>
      <c r="AB98" t="n">
        <v>217.8859300337265</v>
      </c>
      <c r="AC98" t="n">
        <v>197.0912026761935</v>
      </c>
      <c r="AD98" t="n">
        <v>159244.9237272452</v>
      </c>
      <c r="AE98" t="n">
        <v>217885.9300337265</v>
      </c>
      <c r="AF98" t="n">
        <v>2.625230588542162e-06</v>
      </c>
      <c r="AG98" t="n">
        <v>0.1972916666666667</v>
      </c>
      <c r="AH98" t="n">
        <v>197091.2026761935</v>
      </c>
    </row>
    <row r="99">
      <c r="A99" t="n">
        <v>97</v>
      </c>
      <c r="B99" t="n">
        <v>140</v>
      </c>
      <c r="C99" t="inlineStr">
        <is>
          <t xml:space="preserve">CONCLUIDO	</t>
        </is>
      </c>
      <c r="D99" t="n">
        <v>5.2822</v>
      </c>
      <c r="E99" t="n">
        <v>18.93</v>
      </c>
      <c r="F99" t="n">
        <v>15.56</v>
      </c>
      <c r="G99" t="n">
        <v>103.74</v>
      </c>
      <c r="H99" t="n">
        <v>1.38</v>
      </c>
      <c r="I99" t="n">
        <v>9</v>
      </c>
      <c r="J99" t="n">
        <v>325.02</v>
      </c>
      <c r="K99" t="n">
        <v>60.56</v>
      </c>
      <c r="L99" t="n">
        <v>25.25</v>
      </c>
      <c r="M99" t="n">
        <v>7</v>
      </c>
      <c r="N99" t="n">
        <v>99.20999999999999</v>
      </c>
      <c r="O99" t="n">
        <v>40319.95</v>
      </c>
      <c r="P99" t="n">
        <v>257.82</v>
      </c>
      <c r="Q99" t="n">
        <v>467.07</v>
      </c>
      <c r="R99" t="n">
        <v>57.4</v>
      </c>
      <c r="S99" t="n">
        <v>39.61</v>
      </c>
      <c r="T99" t="n">
        <v>3947.12</v>
      </c>
      <c r="U99" t="n">
        <v>0.6899999999999999</v>
      </c>
      <c r="V99" t="n">
        <v>0.75</v>
      </c>
      <c r="W99" t="n">
        <v>2.62</v>
      </c>
      <c r="X99" t="n">
        <v>0.23</v>
      </c>
      <c r="Y99" t="n">
        <v>1</v>
      </c>
      <c r="Z99" t="n">
        <v>10</v>
      </c>
      <c r="AA99" t="n">
        <v>159.0428172931505</v>
      </c>
      <c r="AB99" t="n">
        <v>217.6093990942916</v>
      </c>
      <c r="AC99" t="n">
        <v>196.8410634615047</v>
      </c>
      <c r="AD99" t="n">
        <v>159042.8172931505</v>
      </c>
      <c r="AE99" t="n">
        <v>217609.3990942916</v>
      </c>
      <c r="AF99" t="n">
        <v>2.626274694569688e-06</v>
      </c>
      <c r="AG99" t="n">
        <v>0.1971875</v>
      </c>
      <c r="AH99" t="n">
        <v>196841.0634615047</v>
      </c>
    </row>
    <row r="100">
      <c r="A100" t="n">
        <v>98</v>
      </c>
      <c r="B100" t="n">
        <v>140</v>
      </c>
      <c r="C100" t="inlineStr">
        <is>
          <t xml:space="preserve">CONCLUIDO	</t>
        </is>
      </c>
      <c r="D100" t="n">
        <v>5.2786</v>
      </c>
      <c r="E100" t="n">
        <v>18.94</v>
      </c>
      <c r="F100" t="n">
        <v>15.57</v>
      </c>
      <c r="G100" t="n">
        <v>103.82</v>
      </c>
      <c r="H100" t="n">
        <v>1.4</v>
      </c>
      <c r="I100" t="n">
        <v>9</v>
      </c>
      <c r="J100" t="n">
        <v>325.59</v>
      </c>
      <c r="K100" t="n">
        <v>60.56</v>
      </c>
      <c r="L100" t="n">
        <v>25.5</v>
      </c>
      <c r="M100" t="n">
        <v>7</v>
      </c>
      <c r="N100" t="n">
        <v>99.54000000000001</v>
      </c>
      <c r="O100" t="n">
        <v>40390.96</v>
      </c>
      <c r="P100" t="n">
        <v>257.75</v>
      </c>
      <c r="Q100" t="n">
        <v>467.07</v>
      </c>
      <c r="R100" t="n">
        <v>57.85</v>
      </c>
      <c r="S100" t="n">
        <v>39.61</v>
      </c>
      <c r="T100" t="n">
        <v>4172.49</v>
      </c>
      <c r="U100" t="n">
        <v>0.68</v>
      </c>
      <c r="V100" t="n">
        <v>0.75</v>
      </c>
      <c r="W100" t="n">
        <v>2.62</v>
      </c>
      <c r="X100" t="n">
        <v>0.24</v>
      </c>
      <c r="Y100" t="n">
        <v>1</v>
      </c>
      <c r="Z100" t="n">
        <v>10</v>
      </c>
      <c r="AA100" t="n">
        <v>159.1429105845804</v>
      </c>
      <c r="AB100" t="n">
        <v>217.7463511514303</v>
      </c>
      <c r="AC100" t="n">
        <v>196.9649450065235</v>
      </c>
      <c r="AD100" t="n">
        <v>159142.9105845804</v>
      </c>
      <c r="AE100" t="n">
        <v>217746.3511514303</v>
      </c>
      <c r="AF100" t="n">
        <v>2.624484798522501e-06</v>
      </c>
      <c r="AG100" t="n">
        <v>0.1972916666666667</v>
      </c>
      <c r="AH100" t="n">
        <v>196964.9450065235</v>
      </c>
    </row>
    <row r="101">
      <c r="A101" t="n">
        <v>99</v>
      </c>
      <c r="B101" t="n">
        <v>140</v>
      </c>
      <c r="C101" t="inlineStr">
        <is>
          <t xml:space="preserve">CONCLUIDO	</t>
        </is>
      </c>
      <c r="D101" t="n">
        <v>5.2791</v>
      </c>
      <c r="E101" t="n">
        <v>18.94</v>
      </c>
      <c r="F101" t="n">
        <v>15.57</v>
      </c>
      <c r="G101" t="n">
        <v>103.81</v>
      </c>
      <c r="H101" t="n">
        <v>1.41</v>
      </c>
      <c r="I101" t="n">
        <v>9</v>
      </c>
      <c r="J101" t="n">
        <v>326.17</v>
      </c>
      <c r="K101" t="n">
        <v>60.56</v>
      </c>
      <c r="L101" t="n">
        <v>25.75</v>
      </c>
      <c r="M101" t="n">
        <v>7</v>
      </c>
      <c r="N101" t="n">
        <v>99.87</v>
      </c>
      <c r="O101" t="n">
        <v>40462.13</v>
      </c>
      <c r="P101" t="n">
        <v>257.53</v>
      </c>
      <c r="Q101" t="n">
        <v>467.07</v>
      </c>
      <c r="R101" t="n">
        <v>57.71</v>
      </c>
      <c r="S101" t="n">
        <v>39.61</v>
      </c>
      <c r="T101" t="n">
        <v>4099.67</v>
      </c>
      <c r="U101" t="n">
        <v>0.6899999999999999</v>
      </c>
      <c r="V101" t="n">
        <v>0.75</v>
      </c>
      <c r="W101" t="n">
        <v>2.63</v>
      </c>
      <c r="X101" t="n">
        <v>0.24</v>
      </c>
      <c r="Y101" t="n">
        <v>1</v>
      </c>
      <c r="Z101" t="n">
        <v>10</v>
      </c>
      <c r="AA101" t="n">
        <v>159.0272573045164</v>
      </c>
      <c r="AB101" t="n">
        <v>217.5881092313842</v>
      </c>
      <c r="AC101" t="n">
        <v>196.8218054732326</v>
      </c>
      <c r="AD101" t="n">
        <v>159027.2573045164</v>
      </c>
      <c r="AE101" t="n">
        <v>217588.1092313842</v>
      </c>
      <c r="AF101" t="n">
        <v>2.624733395195721e-06</v>
      </c>
      <c r="AG101" t="n">
        <v>0.1972916666666667</v>
      </c>
      <c r="AH101" t="n">
        <v>196821.8054732326</v>
      </c>
    </row>
    <row r="102">
      <c r="A102" t="n">
        <v>100</v>
      </c>
      <c r="B102" t="n">
        <v>140</v>
      </c>
      <c r="C102" t="inlineStr">
        <is>
          <t xml:space="preserve">CONCLUIDO	</t>
        </is>
      </c>
      <c r="D102" t="n">
        <v>5.2798</v>
      </c>
      <c r="E102" t="n">
        <v>18.94</v>
      </c>
      <c r="F102" t="n">
        <v>15.57</v>
      </c>
      <c r="G102" t="n">
        <v>103.79</v>
      </c>
      <c r="H102" t="n">
        <v>1.42</v>
      </c>
      <c r="I102" t="n">
        <v>9</v>
      </c>
      <c r="J102" t="n">
        <v>326.75</v>
      </c>
      <c r="K102" t="n">
        <v>60.56</v>
      </c>
      <c r="L102" t="n">
        <v>26</v>
      </c>
      <c r="M102" t="n">
        <v>7</v>
      </c>
      <c r="N102" t="n">
        <v>100.2</v>
      </c>
      <c r="O102" t="n">
        <v>40533.46</v>
      </c>
      <c r="P102" t="n">
        <v>257.08</v>
      </c>
      <c r="Q102" t="n">
        <v>467.07</v>
      </c>
      <c r="R102" t="n">
        <v>57.62</v>
      </c>
      <c r="S102" t="n">
        <v>39.61</v>
      </c>
      <c r="T102" t="n">
        <v>4056.28</v>
      </c>
      <c r="U102" t="n">
        <v>0.6899999999999999</v>
      </c>
      <c r="V102" t="n">
        <v>0.75</v>
      </c>
      <c r="W102" t="n">
        <v>2.62</v>
      </c>
      <c r="X102" t="n">
        <v>0.24</v>
      </c>
      <c r="Y102" t="n">
        <v>1</v>
      </c>
      <c r="Z102" t="n">
        <v>10</v>
      </c>
      <c r="AA102" t="n">
        <v>158.8003300690935</v>
      </c>
      <c r="AB102" t="n">
        <v>217.2776173765558</v>
      </c>
      <c r="AC102" t="n">
        <v>196.5409465252509</v>
      </c>
      <c r="AD102" t="n">
        <v>158800.3300690935</v>
      </c>
      <c r="AE102" t="n">
        <v>217277.6173765558</v>
      </c>
      <c r="AF102" t="n">
        <v>2.62508143053823e-06</v>
      </c>
      <c r="AG102" t="n">
        <v>0.1972916666666667</v>
      </c>
      <c r="AH102" t="n">
        <v>196540.9465252509</v>
      </c>
    </row>
    <row r="103">
      <c r="A103" t="n">
        <v>101</v>
      </c>
      <c r="B103" t="n">
        <v>140</v>
      </c>
      <c r="C103" t="inlineStr">
        <is>
          <t xml:space="preserve">CONCLUIDO	</t>
        </is>
      </c>
      <c r="D103" t="n">
        <v>5.3079</v>
      </c>
      <c r="E103" t="n">
        <v>18.84</v>
      </c>
      <c r="F103" t="n">
        <v>15.52</v>
      </c>
      <c r="G103" t="n">
        <v>116.41</v>
      </c>
      <c r="H103" t="n">
        <v>1.43</v>
      </c>
      <c r="I103" t="n">
        <v>8</v>
      </c>
      <c r="J103" t="n">
        <v>327.33</v>
      </c>
      <c r="K103" t="n">
        <v>60.56</v>
      </c>
      <c r="L103" t="n">
        <v>26.25</v>
      </c>
      <c r="M103" t="n">
        <v>6</v>
      </c>
      <c r="N103" t="n">
        <v>100.52</v>
      </c>
      <c r="O103" t="n">
        <v>40604.94</v>
      </c>
      <c r="P103" t="n">
        <v>255.81</v>
      </c>
      <c r="Q103" t="n">
        <v>467.08</v>
      </c>
      <c r="R103" t="n">
        <v>55.96</v>
      </c>
      <c r="S103" t="n">
        <v>39.61</v>
      </c>
      <c r="T103" t="n">
        <v>3232.98</v>
      </c>
      <c r="U103" t="n">
        <v>0.71</v>
      </c>
      <c r="V103" t="n">
        <v>0.75</v>
      </c>
      <c r="W103" t="n">
        <v>2.62</v>
      </c>
      <c r="X103" t="n">
        <v>0.19</v>
      </c>
      <c r="Y103" t="n">
        <v>1</v>
      </c>
      <c r="Z103" t="n">
        <v>10</v>
      </c>
      <c r="AA103" t="n">
        <v>157.2657332008174</v>
      </c>
      <c r="AB103" t="n">
        <v>215.1779142397457</v>
      </c>
      <c r="AC103" t="n">
        <v>194.6416361088654</v>
      </c>
      <c r="AD103" t="n">
        <v>157265.7332008174</v>
      </c>
      <c r="AE103" t="n">
        <v>215177.9142397457</v>
      </c>
      <c r="AF103" t="n">
        <v>2.639052563573217e-06</v>
      </c>
      <c r="AG103" t="n">
        <v>0.19625</v>
      </c>
      <c r="AH103" t="n">
        <v>194641.6361088654</v>
      </c>
    </row>
    <row r="104">
      <c r="A104" t="n">
        <v>102</v>
      </c>
      <c r="B104" t="n">
        <v>140</v>
      </c>
      <c r="C104" t="inlineStr">
        <is>
          <t xml:space="preserve">CONCLUIDO	</t>
        </is>
      </c>
      <c r="D104" t="n">
        <v>5.3071</v>
      </c>
      <c r="E104" t="n">
        <v>18.84</v>
      </c>
      <c r="F104" t="n">
        <v>15.52</v>
      </c>
      <c r="G104" t="n">
        <v>116.43</v>
      </c>
      <c r="H104" t="n">
        <v>1.44</v>
      </c>
      <c r="I104" t="n">
        <v>8</v>
      </c>
      <c r="J104" t="n">
        <v>327.91</v>
      </c>
      <c r="K104" t="n">
        <v>60.56</v>
      </c>
      <c r="L104" t="n">
        <v>26.5</v>
      </c>
      <c r="M104" t="n">
        <v>6</v>
      </c>
      <c r="N104" t="n">
        <v>100.86</v>
      </c>
      <c r="O104" t="n">
        <v>40676.58</v>
      </c>
      <c r="P104" t="n">
        <v>255.86</v>
      </c>
      <c r="Q104" t="n">
        <v>467.07</v>
      </c>
      <c r="R104" t="n">
        <v>56.15</v>
      </c>
      <c r="S104" t="n">
        <v>39.61</v>
      </c>
      <c r="T104" t="n">
        <v>3327.16</v>
      </c>
      <c r="U104" t="n">
        <v>0.71</v>
      </c>
      <c r="V104" t="n">
        <v>0.75</v>
      </c>
      <c r="W104" t="n">
        <v>2.62</v>
      </c>
      <c r="X104" t="n">
        <v>0.19</v>
      </c>
      <c r="Y104" t="n">
        <v>1</v>
      </c>
      <c r="Z104" t="n">
        <v>10</v>
      </c>
      <c r="AA104" t="n">
        <v>157.3118867488216</v>
      </c>
      <c r="AB104" t="n">
        <v>215.2410635602759</v>
      </c>
      <c r="AC104" t="n">
        <v>194.6987585468748</v>
      </c>
      <c r="AD104" t="n">
        <v>157311.8867488216</v>
      </c>
      <c r="AE104" t="n">
        <v>215241.0635602759</v>
      </c>
      <c r="AF104" t="n">
        <v>2.638654808896065e-06</v>
      </c>
      <c r="AG104" t="n">
        <v>0.19625</v>
      </c>
      <c r="AH104" t="n">
        <v>194698.7585468748</v>
      </c>
    </row>
    <row r="105">
      <c r="A105" t="n">
        <v>103</v>
      </c>
      <c r="B105" t="n">
        <v>140</v>
      </c>
      <c r="C105" t="inlineStr">
        <is>
          <t xml:space="preserve">CONCLUIDO	</t>
        </is>
      </c>
      <c r="D105" t="n">
        <v>5.3059</v>
      </c>
      <c r="E105" t="n">
        <v>18.85</v>
      </c>
      <c r="F105" t="n">
        <v>15.53</v>
      </c>
      <c r="G105" t="n">
        <v>116.46</v>
      </c>
      <c r="H105" t="n">
        <v>1.45</v>
      </c>
      <c r="I105" t="n">
        <v>8</v>
      </c>
      <c r="J105" t="n">
        <v>328.49</v>
      </c>
      <c r="K105" t="n">
        <v>60.56</v>
      </c>
      <c r="L105" t="n">
        <v>26.75</v>
      </c>
      <c r="M105" t="n">
        <v>6</v>
      </c>
      <c r="N105" t="n">
        <v>101.19</v>
      </c>
      <c r="O105" t="n">
        <v>40748.37</v>
      </c>
      <c r="P105" t="n">
        <v>256.35</v>
      </c>
      <c r="Q105" t="n">
        <v>467.07</v>
      </c>
      <c r="R105" t="n">
        <v>56.39</v>
      </c>
      <c r="S105" t="n">
        <v>39.61</v>
      </c>
      <c r="T105" t="n">
        <v>3446.93</v>
      </c>
      <c r="U105" t="n">
        <v>0.7</v>
      </c>
      <c r="V105" t="n">
        <v>0.75</v>
      </c>
      <c r="W105" t="n">
        <v>2.62</v>
      </c>
      <c r="X105" t="n">
        <v>0.2</v>
      </c>
      <c r="Y105" t="n">
        <v>1</v>
      </c>
      <c r="Z105" t="n">
        <v>10</v>
      </c>
      <c r="AA105" t="n">
        <v>157.5954288059597</v>
      </c>
      <c r="AB105" t="n">
        <v>215.6290183118447</v>
      </c>
      <c r="AC105" t="n">
        <v>195.049687441452</v>
      </c>
      <c r="AD105" t="n">
        <v>157595.4288059597</v>
      </c>
      <c r="AE105" t="n">
        <v>215629.0183118447</v>
      </c>
      <c r="AF105" t="n">
        <v>2.638058176880335e-06</v>
      </c>
      <c r="AG105" t="n">
        <v>0.1963541666666667</v>
      </c>
      <c r="AH105" t="n">
        <v>195049.687441452</v>
      </c>
    </row>
    <row r="106">
      <c r="A106" t="n">
        <v>104</v>
      </c>
      <c r="B106" t="n">
        <v>140</v>
      </c>
      <c r="C106" t="inlineStr">
        <is>
          <t xml:space="preserve">CONCLUIDO	</t>
        </is>
      </c>
      <c r="D106" t="n">
        <v>5.3064</v>
      </c>
      <c r="E106" t="n">
        <v>18.84</v>
      </c>
      <c r="F106" t="n">
        <v>15.53</v>
      </c>
      <c r="G106" t="n">
        <v>116.45</v>
      </c>
      <c r="H106" t="n">
        <v>1.46</v>
      </c>
      <c r="I106" t="n">
        <v>8</v>
      </c>
      <c r="J106" t="n">
        <v>329.08</v>
      </c>
      <c r="K106" t="n">
        <v>60.56</v>
      </c>
      <c r="L106" t="n">
        <v>27</v>
      </c>
      <c r="M106" t="n">
        <v>6</v>
      </c>
      <c r="N106" t="n">
        <v>101.52</v>
      </c>
      <c r="O106" t="n">
        <v>40820.32</v>
      </c>
      <c r="P106" t="n">
        <v>256.32</v>
      </c>
      <c r="Q106" t="n">
        <v>467.07</v>
      </c>
      <c r="R106" t="n">
        <v>56.14</v>
      </c>
      <c r="S106" t="n">
        <v>39.61</v>
      </c>
      <c r="T106" t="n">
        <v>3319.41</v>
      </c>
      <c r="U106" t="n">
        <v>0.71</v>
      </c>
      <c r="V106" t="n">
        <v>0.75</v>
      </c>
      <c r="W106" t="n">
        <v>2.62</v>
      </c>
      <c r="X106" t="n">
        <v>0.19</v>
      </c>
      <c r="Y106" t="n">
        <v>1</v>
      </c>
      <c r="Z106" t="n">
        <v>10</v>
      </c>
      <c r="AA106" t="n">
        <v>157.5667878261792</v>
      </c>
      <c r="AB106" t="n">
        <v>215.5898304597582</v>
      </c>
      <c r="AC106" t="n">
        <v>195.0142396229681</v>
      </c>
      <c r="AD106" t="n">
        <v>157566.7878261792</v>
      </c>
      <c r="AE106" t="n">
        <v>215589.8304597582</v>
      </c>
      <c r="AF106" t="n">
        <v>2.638306773553556e-06</v>
      </c>
      <c r="AG106" t="n">
        <v>0.19625</v>
      </c>
      <c r="AH106" t="n">
        <v>195014.2396229681</v>
      </c>
    </row>
    <row r="107">
      <c r="A107" t="n">
        <v>105</v>
      </c>
      <c r="B107" t="n">
        <v>140</v>
      </c>
      <c r="C107" t="inlineStr">
        <is>
          <t xml:space="preserve">CONCLUIDO	</t>
        </is>
      </c>
      <c r="D107" t="n">
        <v>5.3062</v>
      </c>
      <c r="E107" t="n">
        <v>18.85</v>
      </c>
      <c r="F107" t="n">
        <v>15.53</v>
      </c>
      <c r="G107" t="n">
        <v>116.45</v>
      </c>
      <c r="H107" t="n">
        <v>1.47</v>
      </c>
      <c r="I107" t="n">
        <v>8</v>
      </c>
      <c r="J107" t="n">
        <v>329.66</v>
      </c>
      <c r="K107" t="n">
        <v>60.56</v>
      </c>
      <c r="L107" t="n">
        <v>27.25</v>
      </c>
      <c r="M107" t="n">
        <v>6</v>
      </c>
      <c r="N107" t="n">
        <v>101.86</v>
      </c>
      <c r="O107" t="n">
        <v>40892.44</v>
      </c>
      <c r="P107" t="n">
        <v>256.54</v>
      </c>
      <c r="Q107" t="n">
        <v>467.07</v>
      </c>
      <c r="R107" t="n">
        <v>56.34</v>
      </c>
      <c r="S107" t="n">
        <v>39.61</v>
      </c>
      <c r="T107" t="n">
        <v>3422.08</v>
      </c>
      <c r="U107" t="n">
        <v>0.7</v>
      </c>
      <c r="V107" t="n">
        <v>0.75</v>
      </c>
      <c r="W107" t="n">
        <v>2.62</v>
      </c>
      <c r="X107" t="n">
        <v>0.19</v>
      </c>
      <c r="Y107" t="n">
        <v>1</v>
      </c>
      <c r="Z107" t="n">
        <v>10</v>
      </c>
      <c r="AA107" t="n">
        <v>157.6732511557422</v>
      </c>
      <c r="AB107" t="n">
        <v>215.7354982840968</v>
      </c>
      <c r="AC107" t="n">
        <v>195.146005114598</v>
      </c>
      <c r="AD107" t="n">
        <v>157673.2511557422</v>
      </c>
      <c r="AE107" t="n">
        <v>215735.4982840969</v>
      </c>
      <c r="AF107" t="n">
        <v>2.638207334884267e-06</v>
      </c>
      <c r="AG107" t="n">
        <v>0.1963541666666667</v>
      </c>
      <c r="AH107" t="n">
        <v>195146.005114598</v>
      </c>
    </row>
    <row r="108">
      <c r="A108" t="n">
        <v>106</v>
      </c>
      <c r="B108" t="n">
        <v>140</v>
      </c>
      <c r="C108" t="inlineStr">
        <is>
          <t xml:space="preserve">CONCLUIDO	</t>
        </is>
      </c>
      <c r="D108" t="n">
        <v>5.304</v>
      </c>
      <c r="E108" t="n">
        <v>18.85</v>
      </c>
      <c r="F108" t="n">
        <v>15.53</v>
      </c>
      <c r="G108" t="n">
        <v>116.51</v>
      </c>
      <c r="H108" t="n">
        <v>1.48</v>
      </c>
      <c r="I108" t="n">
        <v>8</v>
      </c>
      <c r="J108" t="n">
        <v>330.25</v>
      </c>
      <c r="K108" t="n">
        <v>60.56</v>
      </c>
      <c r="L108" t="n">
        <v>27.5</v>
      </c>
      <c r="M108" t="n">
        <v>6</v>
      </c>
      <c r="N108" t="n">
        <v>102.19</v>
      </c>
      <c r="O108" t="n">
        <v>40964.71</v>
      </c>
      <c r="P108" t="n">
        <v>256.76</v>
      </c>
      <c r="Q108" t="n">
        <v>467.07</v>
      </c>
      <c r="R108" t="n">
        <v>56.41</v>
      </c>
      <c r="S108" t="n">
        <v>39.61</v>
      </c>
      <c r="T108" t="n">
        <v>3453.72</v>
      </c>
      <c r="U108" t="n">
        <v>0.7</v>
      </c>
      <c r="V108" t="n">
        <v>0.75</v>
      </c>
      <c r="W108" t="n">
        <v>2.63</v>
      </c>
      <c r="X108" t="n">
        <v>0.2</v>
      </c>
      <c r="Y108" t="n">
        <v>1</v>
      </c>
      <c r="Z108" t="n">
        <v>10</v>
      </c>
      <c r="AA108" t="n">
        <v>157.838036865518</v>
      </c>
      <c r="AB108" t="n">
        <v>215.9609653620445</v>
      </c>
      <c r="AC108" t="n">
        <v>195.3499539310714</v>
      </c>
      <c r="AD108" t="n">
        <v>157838.036865518</v>
      </c>
      <c r="AE108" t="n">
        <v>215960.9653620445</v>
      </c>
      <c r="AF108" t="n">
        <v>2.637113509522098e-06</v>
      </c>
      <c r="AG108" t="n">
        <v>0.1963541666666667</v>
      </c>
      <c r="AH108" t="n">
        <v>195349.9539310714</v>
      </c>
    </row>
    <row r="109">
      <c r="A109" t="n">
        <v>107</v>
      </c>
      <c r="B109" t="n">
        <v>140</v>
      </c>
      <c r="C109" t="inlineStr">
        <is>
          <t xml:space="preserve">CONCLUIDO	</t>
        </is>
      </c>
      <c r="D109" t="n">
        <v>5.3092</v>
      </c>
      <c r="E109" t="n">
        <v>18.84</v>
      </c>
      <c r="F109" t="n">
        <v>15.52</v>
      </c>
      <c r="G109" t="n">
        <v>116.37</v>
      </c>
      <c r="H109" t="n">
        <v>1.49</v>
      </c>
      <c r="I109" t="n">
        <v>8</v>
      </c>
      <c r="J109" t="n">
        <v>330.83</v>
      </c>
      <c r="K109" t="n">
        <v>60.56</v>
      </c>
      <c r="L109" t="n">
        <v>27.75</v>
      </c>
      <c r="M109" t="n">
        <v>6</v>
      </c>
      <c r="N109" t="n">
        <v>102.53</v>
      </c>
      <c r="O109" t="n">
        <v>41037.15</v>
      </c>
      <c r="P109" t="n">
        <v>256.48</v>
      </c>
      <c r="Q109" t="n">
        <v>467.07</v>
      </c>
      <c r="R109" t="n">
        <v>55.99</v>
      </c>
      <c r="S109" t="n">
        <v>39.61</v>
      </c>
      <c r="T109" t="n">
        <v>3243.97</v>
      </c>
      <c r="U109" t="n">
        <v>0.71</v>
      </c>
      <c r="V109" t="n">
        <v>0.75</v>
      </c>
      <c r="W109" t="n">
        <v>2.62</v>
      </c>
      <c r="X109" t="n">
        <v>0.18</v>
      </c>
      <c r="Y109" t="n">
        <v>1</v>
      </c>
      <c r="Z109" t="n">
        <v>10</v>
      </c>
      <c r="AA109" t="n">
        <v>157.5330012582563</v>
      </c>
      <c r="AB109" t="n">
        <v>215.543602186968</v>
      </c>
      <c r="AC109" t="n">
        <v>194.9724233116511</v>
      </c>
      <c r="AD109" t="n">
        <v>157533.0012582563</v>
      </c>
      <c r="AE109" t="n">
        <v>215543.602186968</v>
      </c>
      <c r="AF109" t="n">
        <v>2.63969891492359e-06</v>
      </c>
      <c r="AG109" t="n">
        <v>0.19625</v>
      </c>
      <c r="AH109" t="n">
        <v>194972.4233116511</v>
      </c>
    </row>
    <row r="110">
      <c r="A110" t="n">
        <v>108</v>
      </c>
      <c r="B110" t="n">
        <v>140</v>
      </c>
      <c r="C110" t="inlineStr">
        <is>
          <t xml:space="preserve">CONCLUIDO	</t>
        </is>
      </c>
      <c r="D110" t="n">
        <v>5.3056</v>
      </c>
      <c r="E110" t="n">
        <v>18.85</v>
      </c>
      <c r="F110" t="n">
        <v>15.53</v>
      </c>
      <c r="G110" t="n">
        <v>116.47</v>
      </c>
      <c r="H110" t="n">
        <v>1.51</v>
      </c>
      <c r="I110" t="n">
        <v>8</v>
      </c>
      <c r="J110" t="n">
        <v>331.42</v>
      </c>
      <c r="K110" t="n">
        <v>60.56</v>
      </c>
      <c r="L110" t="n">
        <v>28</v>
      </c>
      <c r="M110" t="n">
        <v>6</v>
      </c>
      <c r="N110" t="n">
        <v>102.87</v>
      </c>
      <c r="O110" t="n">
        <v>41109.75</v>
      </c>
      <c r="P110" t="n">
        <v>257</v>
      </c>
      <c r="Q110" t="n">
        <v>467.07</v>
      </c>
      <c r="R110" t="n">
        <v>56.25</v>
      </c>
      <c r="S110" t="n">
        <v>39.61</v>
      </c>
      <c r="T110" t="n">
        <v>3377.79</v>
      </c>
      <c r="U110" t="n">
        <v>0.7</v>
      </c>
      <c r="V110" t="n">
        <v>0.75</v>
      </c>
      <c r="W110" t="n">
        <v>2.62</v>
      </c>
      <c r="X110" t="n">
        <v>0.2</v>
      </c>
      <c r="Y110" t="n">
        <v>1</v>
      </c>
      <c r="Z110" t="n">
        <v>10</v>
      </c>
      <c r="AA110" t="n">
        <v>157.9005259823863</v>
      </c>
      <c r="AB110" t="n">
        <v>216.0464657285689</v>
      </c>
      <c r="AC110" t="n">
        <v>195.4272942626152</v>
      </c>
      <c r="AD110" t="n">
        <v>157900.5259823863</v>
      </c>
      <c r="AE110" t="n">
        <v>216046.4657285689</v>
      </c>
      <c r="AF110" t="n">
        <v>2.637909018876403e-06</v>
      </c>
      <c r="AG110" t="n">
        <v>0.1963541666666667</v>
      </c>
      <c r="AH110" t="n">
        <v>195427.2942626152</v>
      </c>
    </row>
    <row r="111">
      <c r="A111" t="n">
        <v>109</v>
      </c>
      <c r="B111" t="n">
        <v>140</v>
      </c>
      <c r="C111" t="inlineStr">
        <is>
          <t xml:space="preserve">CONCLUIDO	</t>
        </is>
      </c>
      <c r="D111" t="n">
        <v>5.3045</v>
      </c>
      <c r="E111" t="n">
        <v>18.85</v>
      </c>
      <c r="F111" t="n">
        <v>15.53</v>
      </c>
      <c r="G111" t="n">
        <v>116.5</v>
      </c>
      <c r="H111" t="n">
        <v>1.52</v>
      </c>
      <c r="I111" t="n">
        <v>8</v>
      </c>
      <c r="J111" t="n">
        <v>332.01</v>
      </c>
      <c r="K111" t="n">
        <v>60.56</v>
      </c>
      <c r="L111" t="n">
        <v>28.25</v>
      </c>
      <c r="M111" t="n">
        <v>6</v>
      </c>
      <c r="N111" t="n">
        <v>103.21</v>
      </c>
      <c r="O111" t="n">
        <v>41182.52</v>
      </c>
      <c r="P111" t="n">
        <v>256.74</v>
      </c>
      <c r="Q111" t="n">
        <v>467.07</v>
      </c>
      <c r="R111" t="n">
        <v>56.44</v>
      </c>
      <c r="S111" t="n">
        <v>39.61</v>
      </c>
      <c r="T111" t="n">
        <v>3469.79</v>
      </c>
      <c r="U111" t="n">
        <v>0.7</v>
      </c>
      <c r="V111" t="n">
        <v>0.75</v>
      </c>
      <c r="W111" t="n">
        <v>2.62</v>
      </c>
      <c r="X111" t="n">
        <v>0.2</v>
      </c>
      <c r="Y111" t="n">
        <v>1</v>
      </c>
      <c r="Z111" t="n">
        <v>10</v>
      </c>
      <c r="AA111" t="n">
        <v>157.8142524130398</v>
      </c>
      <c r="AB111" t="n">
        <v>215.9284224248679</v>
      </c>
      <c r="AC111" t="n">
        <v>195.3205168461446</v>
      </c>
      <c r="AD111" t="n">
        <v>157814.2524130399</v>
      </c>
      <c r="AE111" t="n">
        <v>215928.4224248679</v>
      </c>
      <c r="AF111" t="n">
        <v>2.637362106195318e-06</v>
      </c>
      <c r="AG111" t="n">
        <v>0.1963541666666667</v>
      </c>
      <c r="AH111" t="n">
        <v>195320.5168461445</v>
      </c>
    </row>
    <row r="112">
      <c r="A112" t="n">
        <v>110</v>
      </c>
      <c r="B112" t="n">
        <v>140</v>
      </c>
      <c r="C112" t="inlineStr">
        <is>
          <t xml:space="preserve">CONCLUIDO	</t>
        </is>
      </c>
      <c r="D112" t="n">
        <v>5.3043</v>
      </c>
      <c r="E112" t="n">
        <v>18.85</v>
      </c>
      <c r="F112" t="n">
        <v>15.53</v>
      </c>
      <c r="G112" t="n">
        <v>116.5</v>
      </c>
      <c r="H112" t="n">
        <v>1.53</v>
      </c>
      <c r="I112" t="n">
        <v>8</v>
      </c>
      <c r="J112" t="n">
        <v>332.6</v>
      </c>
      <c r="K112" t="n">
        <v>60.56</v>
      </c>
      <c r="L112" t="n">
        <v>28.5</v>
      </c>
      <c r="M112" t="n">
        <v>6</v>
      </c>
      <c r="N112" t="n">
        <v>103.55</v>
      </c>
      <c r="O112" t="n">
        <v>41255.45</v>
      </c>
      <c r="P112" t="n">
        <v>256.51</v>
      </c>
      <c r="Q112" t="n">
        <v>467.07</v>
      </c>
      <c r="R112" t="n">
        <v>56.56</v>
      </c>
      <c r="S112" t="n">
        <v>39.61</v>
      </c>
      <c r="T112" t="n">
        <v>3528.62</v>
      </c>
      <c r="U112" t="n">
        <v>0.7</v>
      </c>
      <c r="V112" t="n">
        <v>0.75</v>
      </c>
      <c r="W112" t="n">
        <v>2.62</v>
      </c>
      <c r="X112" t="n">
        <v>0.2</v>
      </c>
      <c r="Y112" t="n">
        <v>1</v>
      </c>
      <c r="Z112" t="n">
        <v>10</v>
      </c>
      <c r="AA112" t="n">
        <v>157.7152427058977</v>
      </c>
      <c r="AB112" t="n">
        <v>215.7929529755561</v>
      </c>
      <c r="AC112" t="n">
        <v>195.1979764109425</v>
      </c>
      <c r="AD112" t="n">
        <v>157715.2427058977</v>
      </c>
      <c r="AE112" t="n">
        <v>215792.9529755561</v>
      </c>
      <c r="AF112" t="n">
        <v>2.63726266752603e-06</v>
      </c>
      <c r="AG112" t="n">
        <v>0.1963541666666667</v>
      </c>
      <c r="AH112" t="n">
        <v>195197.9764109425</v>
      </c>
    </row>
    <row r="113">
      <c r="A113" t="n">
        <v>111</v>
      </c>
      <c r="B113" t="n">
        <v>140</v>
      </c>
      <c r="C113" t="inlineStr">
        <is>
          <t xml:space="preserve">CONCLUIDO	</t>
        </is>
      </c>
      <c r="D113" t="n">
        <v>5.3061</v>
      </c>
      <c r="E113" t="n">
        <v>18.85</v>
      </c>
      <c r="F113" t="n">
        <v>15.53</v>
      </c>
      <c r="G113" t="n">
        <v>116.45</v>
      </c>
      <c r="H113" t="n">
        <v>1.54</v>
      </c>
      <c r="I113" t="n">
        <v>8</v>
      </c>
      <c r="J113" t="n">
        <v>333.2</v>
      </c>
      <c r="K113" t="n">
        <v>60.56</v>
      </c>
      <c r="L113" t="n">
        <v>28.75</v>
      </c>
      <c r="M113" t="n">
        <v>6</v>
      </c>
      <c r="N113" t="n">
        <v>103.89</v>
      </c>
      <c r="O113" t="n">
        <v>41328.54</v>
      </c>
      <c r="P113" t="n">
        <v>256.1</v>
      </c>
      <c r="Q113" t="n">
        <v>467.07</v>
      </c>
      <c r="R113" t="n">
        <v>56.31</v>
      </c>
      <c r="S113" t="n">
        <v>39.61</v>
      </c>
      <c r="T113" t="n">
        <v>3407.11</v>
      </c>
      <c r="U113" t="n">
        <v>0.7</v>
      </c>
      <c r="V113" t="n">
        <v>0.75</v>
      </c>
      <c r="W113" t="n">
        <v>2.62</v>
      </c>
      <c r="X113" t="n">
        <v>0.19</v>
      </c>
      <c r="Y113" t="n">
        <v>1</v>
      </c>
      <c r="Z113" t="n">
        <v>10</v>
      </c>
      <c r="AA113" t="n">
        <v>157.4756176062771</v>
      </c>
      <c r="AB113" t="n">
        <v>215.465087342742</v>
      </c>
      <c r="AC113" t="n">
        <v>194.9014018139618</v>
      </c>
      <c r="AD113" t="n">
        <v>157475.6176062771</v>
      </c>
      <c r="AE113" t="n">
        <v>215465.087342742</v>
      </c>
      <c r="AF113" t="n">
        <v>2.638157615549623e-06</v>
      </c>
      <c r="AG113" t="n">
        <v>0.1963541666666667</v>
      </c>
      <c r="AH113" t="n">
        <v>194901.4018139618</v>
      </c>
    </row>
    <row r="114">
      <c r="A114" t="n">
        <v>112</v>
      </c>
      <c r="B114" t="n">
        <v>140</v>
      </c>
      <c r="C114" t="inlineStr">
        <is>
          <t xml:space="preserve">CONCLUIDO	</t>
        </is>
      </c>
      <c r="D114" t="n">
        <v>5.3033</v>
      </c>
      <c r="E114" t="n">
        <v>18.86</v>
      </c>
      <c r="F114" t="n">
        <v>15.54</v>
      </c>
      <c r="G114" t="n">
        <v>116.53</v>
      </c>
      <c r="H114" t="n">
        <v>1.55</v>
      </c>
      <c r="I114" t="n">
        <v>8</v>
      </c>
      <c r="J114" t="n">
        <v>333.79</v>
      </c>
      <c r="K114" t="n">
        <v>60.56</v>
      </c>
      <c r="L114" t="n">
        <v>29</v>
      </c>
      <c r="M114" t="n">
        <v>6</v>
      </c>
      <c r="N114" t="n">
        <v>104.24</v>
      </c>
      <c r="O114" t="n">
        <v>41401.93</v>
      </c>
      <c r="P114" t="n">
        <v>255.7</v>
      </c>
      <c r="Q114" t="n">
        <v>467.07</v>
      </c>
      <c r="R114" t="n">
        <v>56.72</v>
      </c>
      <c r="S114" t="n">
        <v>39.61</v>
      </c>
      <c r="T114" t="n">
        <v>3609.69</v>
      </c>
      <c r="U114" t="n">
        <v>0.7</v>
      </c>
      <c r="V114" t="n">
        <v>0.75</v>
      </c>
      <c r="W114" t="n">
        <v>2.62</v>
      </c>
      <c r="X114" t="n">
        <v>0.2</v>
      </c>
      <c r="Y114" t="n">
        <v>1</v>
      </c>
      <c r="Z114" t="n">
        <v>10</v>
      </c>
      <c r="AA114" t="n">
        <v>157.4002678299571</v>
      </c>
      <c r="AB114" t="n">
        <v>215.3619904545836</v>
      </c>
      <c r="AC114" t="n">
        <v>194.8081443481118</v>
      </c>
      <c r="AD114" t="n">
        <v>157400.2678299571</v>
      </c>
      <c r="AE114" t="n">
        <v>215361.9904545836</v>
      </c>
      <c r="AF114" t="n">
        <v>2.636765474179589e-06</v>
      </c>
      <c r="AG114" t="n">
        <v>0.1964583333333333</v>
      </c>
      <c r="AH114" t="n">
        <v>194808.1443481118</v>
      </c>
    </row>
    <row r="115">
      <c r="A115" t="n">
        <v>113</v>
      </c>
      <c r="B115" t="n">
        <v>140</v>
      </c>
      <c r="C115" t="inlineStr">
        <is>
          <t xml:space="preserve">CONCLUIDO	</t>
        </is>
      </c>
      <c r="D115" t="n">
        <v>5.3046</v>
      </c>
      <c r="E115" t="n">
        <v>18.85</v>
      </c>
      <c r="F115" t="n">
        <v>15.53</v>
      </c>
      <c r="G115" t="n">
        <v>116.5</v>
      </c>
      <c r="H115" t="n">
        <v>1.56</v>
      </c>
      <c r="I115" t="n">
        <v>8</v>
      </c>
      <c r="J115" t="n">
        <v>334.39</v>
      </c>
      <c r="K115" t="n">
        <v>60.56</v>
      </c>
      <c r="L115" t="n">
        <v>29.25</v>
      </c>
      <c r="M115" t="n">
        <v>6</v>
      </c>
      <c r="N115" t="n">
        <v>104.58</v>
      </c>
      <c r="O115" t="n">
        <v>41475.37</v>
      </c>
      <c r="P115" t="n">
        <v>255.49</v>
      </c>
      <c r="Q115" t="n">
        <v>467.07</v>
      </c>
      <c r="R115" t="n">
        <v>56.55</v>
      </c>
      <c r="S115" t="n">
        <v>39.61</v>
      </c>
      <c r="T115" t="n">
        <v>3528.06</v>
      </c>
      <c r="U115" t="n">
        <v>0.7</v>
      </c>
      <c r="V115" t="n">
        <v>0.75</v>
      </c>
      <c r="W115" t="n">
        <v>2.62</v>
      </c>
      <c r="X115" t="n">
        <v>0.2</v>
      </c>
      <c r="Y115" t="n">
        <v>1</v>
      </c>
      <c r="Z115" t="n">
        <v>10</v>
      </c>
      <c r="AA115" t="n">
        <v>157.2413786300669</v>
      </c>
      <c r="AB115" t="n">
        <v>215.1445912415972</v>
      </c>
      <c r="AC115" t="n">
        <v>194.611493410891</v>
      </c>
      <c r="AD115" t="n">
        <v>157241.378630067</v>
      </c>
      <c r="AE115" t="n">
        <v>215144.5912415972</v>
      </c>
      <c r="AF115" t="n">
        <v>2.637411825529962e-06</v>
      </c>
      <c r="AG115" t="n">
        <v>0.1963541666666667</v>
      </c>
      <c r="AH115" t="n">
        <v>194611.493410891</v>
      </c>
    </row>
    <row r="116">
      <c r="A116" t="n">
        <v>114</v>
      </c>
      <c r="B116" t="n">
        <v>140</v>
      </c>
      <c r="C116" t="inlineStr">
        <is>
          <t xml:space="preserve">CONCLUIDO	</t>
        </is>
      </c>
      <c r="D116" t="n">
        <v>5.3053</v>
      </c>
      <c r="E116" t="n">
        <v>18.85</v>
      </c>
      <c r="F116" t="n">
        <v>15.53</v>
      </c>
      <c r="G116" t="n">
        <v>116.48</v>
      </c>
      <c r="H116" t="n">
        <v>1.57</v>
      </c>
      <c r="I116" t="n">
        <v>8</v>
      </c>
      <c r="J116" t="n">
        <v>334.98</v>
      </c>
      <c r="K116" t="n">
        <v>60.56</v>
      </c>
      <c r="L116" t="n">
        <v>29.5</v>
      </c>
      <c r="M116" t="n">
        <v>6</v>
      </c>
      <c r="N116" t="n">
        <v>104.93</v>
      </c>
      <c r="O116" t="n">
        <v>41548.98</v>
      </c>
      <c r="P116" t="n">
        <v>255.53</v>
      </c>
      <c r="Q116" t="n">
        <v>467.08</v>
      </c>
      <c r="R116" t="n">
        <v>56.43</v>
      </c>
      <c r="S116" t="n">
        <v>39.61</v>
      </c>
      <c r="T116" t="n">
        <v>3465.16</v>
      </c>
      <c r="U116" t="n">
        <v>0.7</v>
      </c>
      <c r="V116" t="n">
        <v>0.75</v>
      </c>
      <c r="W116" t="n">
        <v>2.62</v>
      </c>
      <c r="X116" t="n">
        <v>0.2</v>
      </c>
      <c r="Y116" t="n">
        <v>1</v>
      </c>
      <c r="Z116" t="n">
        <v>10</v>
      </c>
      <c r="AA116" t="n">
        <v>157.2391648556264</v>
      </c>
      <c r="AB116" t="n">
        <v>215.1415622577428</v>
      </c>
      <c r="AC116" t="n">
        <v>194.6087535090045</v>
      </c>
      <c r="AD116" t="n">
        <v>157239.1648556264</v>
      </c>
      <c r="AE116" t="n">
        <v>215141.5622577428</v>
      </c>
      <c r="AF116" t="n">
        <v>2.637759860872471e-06</v>
      </c>
      <c r="AG116" t="n">
        <v>0.1963541666666667</v>
      </c>
      <c r="AH116" t="n">
        <v>194608.7535090045</v>
      </c>
    </row>
    <row r="117">
      <c r="A117" t="n">
        <v>115</v>
      </c>
      <c r="B117" t="n">
        <v>140</v>
      </c>
      <c r="C117" t="inlineStr">
        <is>
          <t xml:space="preserve">CONCLUIDO	</t>
        </is>
      </c>
      <c r="D117" t="n">
        <v>5.3049</v>
      </c>
      <c r="E117" t="n">
        <v>18.85</v>
      </c>
      <c r="F117" t="n">
        <v>15.53</v>
      </c>
      <c r="G117" t="n">
        <v>116.49</v>
      </c>
      <c r="H117" t="n">
        <v>1.58</v>
      </c>
      <c r="I117" t="n">
        <v>8</v>
      </c>
      <c r="J117" t="n">
        <v>335.58</v>
      </c>
      <c r="K117" t="n">
        <v>60.56</v>
      </c>
      <c r="L117" t="n">
        <v>29.75</v>
      </c>
      <c r="M117" t="n">
        <v>6</v>
      </c>
      <c r="N117" t="n">
        <v>105.28</v>
      </c>
      <c r="O117" t="n">
        <v>41622.76</v>
      </c>
      <c r="P117" t="n">
        <v>255.19</v>
      </c>
      <c r="Q117" t="n">
        <v>467.07</v>
      </c>
      <c r="R117" t="n">
        <v>56.41</v>
      </c>
      <c r="S117" t="n">
        <v>39.61</v>
      </c>
      <c r="T117" t="n">
        <v>3456.96</v>
      </c>
      <c r="U117" t="n">
        <v>0.7</v>
      </c>
      <c r="V117" t="n">
        <v>0.75</v>
      </c>
      <c r="W117" t="n">
        <v>2.62</v>
      </c>
      <c r="X117" t="n">
        <v>0.2</v>
      </c>
      <c r="Y117" t="n">
        <v>1</v>
      </c>
      <c r="Z117" t="n">
        <v>10</v>
      </c>
      <c r="AA117" t="n">
        <v>157.0958357402853</v>
      </c>
      <c r="AB117" t="n">
        <v>214.9454530388989</v>
      </c>
      <c r="AC117" t="n">
        <v>194.431360678766</v>
      </c>
      <c r="AD117" t="n">
        <v>157095.8357402853</v>
      </c>
      <c r="AE117" t="n">
        <v>214945.4530388989</v>
      </c>
      <c r="AF117" t="n">
        <v>2.637560983533895e-06</v>
      </c>
      <c r="AG117" t="n">
        <v>0.1963541666666667</v>
      </c>
      <c r="AH117" t="n">
        <v>194431.360678766</v>
      </c>
    </row>
    <row r="118">
      <c r="A118" t="n">
        <v>116</v>
      </c>
      <c r="B118" t="n">
        <v>140</v>
      </c>
      <c r="C118" t="inlineStr">
        <is>
          <t xml:space="preserve">CONCLUIDO	</t>
        </is>
      </c>
      <c r="D118" t="n">
        <v>5.3032</v>
      </c>
      <c r="E118" t="n">
        <v>18.86</v>
      </c>
      <c r="F118" t="n">
        <v>15.54</v>
      </c>
      <c r="G118" t="n">
        <v>116.53</v>
      </c>
      <c r="H118" t="n">
        <v>1.59</v>
      </c>
      <c r="I118" t="n">
        <v>8</v>
      </c>
      <c r="J118" t="n">
        <v>336.18</v>
      </c>
      <c r="K118" t="n">
        <v>60.56</v>
      </c>
      <c r="L118" t="n">
        <v>30</v>
      </c>
      <c r="M118" t="n">
        <v>6</v>
      </c>
      <c r="N118" t="n">
        <v>105.63</v>
      </c>
      <c r="O118" t="n">
        <v>41696.71</v>
      </c>
      <c r="P118" t="n">
        <v>254.65</v>
      </c>
      <c r="Q118" t="n">
        <v>467.08</v>
      </c>
      <c r="R118" t="n">
        <v>56.7</v>
      </c>
      <c r="S118" t="n">
        <v>39.61</v>
      </c>
      <c r="T118" t="n">
        <v>3602.9</v>
      </c>
      <c r="U118" t="n">
        <v>0.7</v>
      </c>
      <c r="V118" t="n">
        <v>0.75</v>
      </c>
      <c r="W118" t="n">
        <v>2.62</v>
      </c>
      <c r="X118" t="n">
        <v>0.2</v>
      </c>
      <c r="Y118" t="n">
        <v>1</v>
      </c>
      <c r="Z118" t="n">
        <v>10</v>
      </c>
      <c r="AA118" t="n">
        <v>156.9243163022286</v>
      </c>
      <c r="AB118" t="n">
        <v>214.7107725768462</v>
      </c>
      <c r="AC118" t="n">
        <v>194.2190777906354</v>
      </c>
      <c r="AD118" t="n">
        <v>156924.3163022286</v>
      </c>
      <c r="AE118" t="n">
        <v>214710.7725768462</v>
      </c>
      <c r="AF118" t="n">
        <v>2.636715754844945e-06</v>
      </c>
      <c r="AG118" t="n">
        <v>0.1964583333333333</v>
      </c>
      <c r="AH118" t="n">
        <v>194219.0777906354</v>
      </c>
    </row>
    <row r="119">
      <c r="A119" t="n">
        <v>117</v>
      </c>
      <c r="B119" t="n">
        <v>140</v>
      </c>
      <c r="C119" t="inlineStr">
        <is>
          <t xml:space="preserve">CONCLUIDO	</t>
        </is>
      </c>
      <c r="D119" t="n">
        <v>5.3247</v>
      </c>
      <c r="E119" t="n">
        <v>18.78</v>
      </c>
      <c r="F119" t="n">
        <v>15.51</v>
      </c>
      <c r="G119" t="n">
        <v>132.97</v>
      </c>
      <c r="H119" t="n">
        <v>1.6</v>
      </c>
      <c r="I119" t="n">
        <v>7</v>
      </c>
      <c r="J119" t="n">
        <v>336.78</v>
      </c>
      <c r="K119" t="n">
        <v>60.56</v>
      </c>
      <c r="L119" t="n">
        <v>30.25</v>
      </c>
      <c r="M119" t="n">
        <v>5</v>
      </c>
      <c r="N119" t="n">
        <v>105.98</v>
      </c>
      <c r="O119" t="n">
        <v>41770.83</v>
      </c>
      <c r="P119" t="n">
        <v>253.63</v>
      </c>
      <c r="Q119" t="n">
        <v>467.07</v>
      </c>
      <c r="R119" t="n">
        <v>55.89</v>
      </c>
      <c r="S119" t="n">
        <v>39.61</v>
      </c>
      <c r="T119" t="n">
        <v>3199.27</v>
      </c>
      <c r="U119" t="n">
        <v>0.71</v>
      </c>
      <c r="V119" t="n">
        <v>0.75</v>
      </c>
      <c r="W119" t="n">
        <v>2.62</v>
      </c>
      <c r="X119" t="n">
        <v>0.18</v>
      </c>
      <c r="Y119" t="n">
        <v>1</v>
      </c>
      <c r="Z119" t="n">
        <v>10</v>
      </c>
      <c r="AA119" t="n">
        <v>155.7597567337367</v>
      </c>
      <c r="AB119" t="n">
        <v>213.1173707984942</v>
      </c>
      <c r="AC119" t="n">
        <v>192.7777480416554</v>
      </c>
      <c r="AD119" t="n">
        <v>155759.7567337367</v>
      </c>
      <c r="AE119" t="n">
        <v>213117.3707984942</v>
      </c>
      <c r="AF119" t="n">
        <v>2.647405411793423e-06</v>
      </c>
      <c r="AG119" t="n">
        <v>0.195625</v>
      </c>
      <c r="AH119" t="n">
        <v>192777.7480416554</v>
      </c>
    </row>
    <row r="120">
      <c r="A120" t="n">
        <v>118</v>
      </c>
      <c r="B120" t="n">
        <v>140</v>
      </c>
      <c r="C120" t="inlineStr">
        <is>
          <t xml:space="preserve">CONCLUIDO	</t>
        </is>
      </c>
      <c r="D120" t="n">
        <v>5.3252</v>
      </c>
      <c r="E120" t="n">
        <v>18.78</v>
      </c>
      <c r="F120" t="n">
        <v>15.51</v>
      </c>
      <c r="G120" t="n">
        <v>132.96</v>
      </c>
      <c r="H120" t="n">
        <v>1.61</v>
      </c>
      <c r="I120" t="n">
        <v>7</v>
      </c>
      <c r="J120" t="n">
        <v>337.39</v>
      </c>
      <c r="K120" t="n">
        <v>60.56</v>
      </c>
      <c r="L120" t="n">
        <v>30.5</v>
      </c>
      <c r="M120" t="n">
        <v>5</v>
      </c>
      <c r="N120" t="n">
        <v>106.33</v>
      </c>
      <c r="O120" t="n">
        <v>41845.13</v>
      </c>
      <c r="P120" t="n">
        <v>254.13</v>
      </c>
      <c r="Q120" t="n">
        <v>467.09</v>
      </c>
      <c r="R120" t="n">
        <v>55.84</v>
      </c>
      <c r="S120" t="n">
        <v>39.61</v>
      </c>
      <c r="T120" t="n">
        <v>3178.38</v>
      </c>
      <c r="U120" t="n">
        <v>0.71</v>
      </c>
      <c r="V120" t="n">
        <v>0.75</v>
      </c>
      <c r="W120" t="n">
        <v>2.62</v>
      </c>
      <c r="X120" t="n">
        <v>0.18</v>
      </c>
      <c r="Y120" t="n">
        <v>1</v>
      </c>
      <c r="Z120" t="n">
        <v>10</v>
      </c>
      <c r="AA120" t="n">
        <v>155.9724380317545</v>
      </c>
      <c r="AB120" t="n">
        <v>213.4083707332789</v>
      </c>
      <c r="AC120" t="n">
        <v>193.0409753510853</v>
      </c>
      <c r="AD120" t="n">
        <v>155972.4380317545</v>
      </c>
      <c r="AE120" t="n">
        <v>213408.3707332789</v>
      </c>
      <c r="AF120" t="n">
        <v>2.647654008466643e-06</v>
      </c>
      <c r="AG120" t="n">
        <v>0.195625</v>
      </c>
      <c r="AH120" t="n">
        <v>193040.9753510852</v>
      </c>
    </row>
    <row r="121">
      <c r="A121" t="n">
        <v>119</v>
      </c>
      <c r="B121" t="n">
        <v>140</v>
      </c>
      <c r="C121" t="inlineStr">
        <is>
          <t xml:space="preserve">CONCLUIDO	</t>
        </is>
      </c>
      <c r="D121" t="n">
        <v>5.3247</v>
      </c>
      <c r="E121" t="n">
        <v>18.78</v>
      </c>
      <c r="F121" t="n">
        <v>15.51</v>
      </c>
      <c r="G121" t="n">
        <v>132.98</v>
      </c>
      <c r="H121" t="n">
        <v>1.62</v>
      </c>
      <c r="I121" t="n">
        <v>7</v>
      </c>
      <c r="J121" t="n">
        <v>337.99</v>
      </c>
      <c r="K121" t="n">
        <v>60.56</v>
      </c>
      <c r="L121" t="n">
        <v>30.75</v>
      </c>
      <c r="M121" t="n">
        <v>5</v>
      </c>
      <c r="N121" t="n">
        <v>106.68</v>
      </c>
      <c r="O121" t="n">
        <v>41919.61</v>
      </c>
      <c r="P121" t="n">
        <v>254.46</v>
      </c>
      <c r="Q121" t="n">
        <v>467.07</v>
      </c>
      <c r="R121" t="n">
        <v>55.89</v>
      </c>
      <c r="S121" t="n">
        <v>39.61</v>
      </c>
      <c r="T121" t="n">
        <v>3202.12</v>
      </c>
      <c r="U121" t="n">
        <v>0.71</v>
      </c>
      <c r="V121" t="n">
        <v>0.75</v>
      </c>
      <c r="W121" t="n">
        <v>2.62</v>
      </c>
      <c r="X121" t="n">
        <v>0.18</v>
      </c>
      <c r="Y121" t="n">
        <v>1</v>
      </c>
      <c r="Z121" t="n">
        <v>10</v>
      </c>
      <c r="AA121" t="n">
        <v>156.1367691568111</v>
      </c>
      <c r="AB121" t="n">
        <v>213.6332158283587</v>
      </c>
      <c r="AC121" t="n">
        <v>193.2443615458628</v>
      </c>
      <c r="AD121" t="n">
        <v>156136.7691568111</v>
      </c>
      <c r="AE121" t="n">
        <v>213633.2158283587</v>
      </c>
      <c r="AF121" t="n">
        <v>2.647405411793423e-06</v>
      </c>
      <c r="AG121" t="n">
        <v>0.195625</v>
      </c>
      <c r="AH121" t="n">
        <v>193244.3615458628</v>
      </c>
    </row>
    <row r="122">
      <c r="A122" t="n">
        <v>120</v>
      </c>
      <c r="B122" t="n">
        <v>140</v>
      </c>
      <c r="C122" t="inlineStr">
        <is>
          <t xml:space="preserve">CONCLUIDO	</t>
        </is>
      </c>
      <c r="D122" t="n">
        <v>5.3236</v>
      </c>
      <c r="E122" t="n">
        <v>18.78</v>
      </c>
      <c r="F122" t="n">
        <v>15.52</v>
      </c>
      <c r="G122" t="n">
        <v>133.01</v>
      </c>
      <c r="H122" t="n">
        <v>1.63</v>
      </c>
      <c r="I122" t="n">
        <v>7</v>
      </c>
      <c r="J122" t="n">
        <v>338.59</v>
      </c>
      <c r="K122" t="n">
        <v>60.56</v>
      </c>
      <c r="L122" t="n">
        <v>31</v>
      </c>
      <c r="M122" t="n">
        <v>5</v>
      </c>
      <c r="N122" t="n">
        <v>107.04</v>
      </c>
      <c r="O122" t="n">
        <v>41994.26</v>
      </c>
      <c r="P122" t="n">
        <v>254.96</v>
      </c>
      <c r="Q122" t="n">
        <v>467.07</v>
      </c>
      <c r="R122" t="n">
        <v>56.06</v>
      </c>
      <c r="S122" t="n">
        <v>39.61</v>
      </c>
      <c r="T122" t="n">
        <v>3284.84</v>
      </c>
      <c r="U122" t="n">
        <v>0.71</v>
      </c>
      <c r="V122" t="n">
        <v>0.75</v>
      </c>
      <c r="W122" t="n">
        <v>2.62</v>
      </c>
      <c r="X122" t="n">
        <v>0.18</v>
      </c>
      <c r="Y122" t="n">
        <v>1</v>
      </c>
      <c r="Z122" t="n">
        <v>10</v>
      </c>
      <c r="AA122" t="n">
        <v>156.4204278760083</v>
      </c>
      <c r="AB122" t="n">
        <v>214.0213302021035</v>
      </c>
      <c r="AC122" t="n">
        <v>193.5954348284994</v>
      </c>
      <c r="AD122" t="n">
        <v>156420.4278760083</v>
      </c>
      <c r="AE122" t="n">
        <v>214021.3302021035</v>
      </c>
      <c r="AF122" t="n">
        <v>2.646858499112338e-06</v>
      </c>
      <c r="AG122" t="n">
        <v>0.195625</v>
      </c>
      <c r="AH122" t="n">
        <v>193595.4348284994</v>
      </c>
    </row>
    <row r="123">
      <c r="A123" t="n">
        <v>121</v>
      </c>
      <c r="B123" t="n">
        <v>140</v>
      </c>
      <c r="C123" t="inlineStr">
        <is>
          <t xml:space="preserve">CONCLUIDO	</t>
        </is>
      </c>
      <c r="D123" t="n">
        <v>5.3243</v>
      </c>
      <c r="E123" t="n">
        <v>18.78</v>
      </c>
      <c r="F123" t="n">
        <v>15.52</v>
      </c>
      <c r="G123" t="n">
        <v>132.99</v>
      </c>
      <c r="H123" t="n">
        <v>1.64</v>
      </c>
      <c r="I123" t="n">
        <v>7</v>
      </c>
      <c r="J123" t="n">
        <v>339.2</v>
      </c>
      <c r="K123" t="n">
        <v>60.56</v>
      </c>
      <c r="L123" t="n">
        <v>31.25</v>
      </c>
      <c r="M123" t="n">
        <v>5</v>
      </c>
      <c r="N123" t="n">
        <v>107.4</v>
      </c>
      <c r="O123" t="n">
        <v>42069.09</v>
      </c>
      <c r="P123" t="n">
        <v>255.51</v>
      </c>
      <c r="Q123" t="n">
        <v>467.08</v>
      </c>
      <c r="R123" t="n">
        <v>55.86</v>
      </c>
      <c r="S123" t="n">
        <v>39.61</v>
      </c>
      <c r="T123" t="n">
        <v>3183.48</v>
      </c>
      <c r="U123" t="n">
        <v>0.71</v>
      </c>
      <c r="V123" t="n">
        <v>0.75</v>
      </c>
      <c r="W123" t="n">
        <v>2.62</v>
      </c>
      <c r="X123" t="n">
        <v>0.18</v>
      </c>
      <c r="Y123" t="n">
        <v>1</v>
      </c>
      <c r="Z123" t="n">
        <v>10</v>
      </c>
      <c r="AA123" t="n">
        <v>156.650005270199</v>
      </c>
      <c r="AB123" t="n">
        <v>214.335448121075</v>
      </c>
      <c r="AC123" t="n">
        <v>193.8795737741517</v>
      </c>
      <c r="AD123" t="n">
        <v>156650.005270199</v>
      </c>
      <c r="AE123" t="n">
        <v>214335.448121075</v>
      </c>
      <c r="AF123" t="n">
        <v>2.647206534454847e-06</v>
      </c>
      <c r="AG123" t="n">
        <v>0.195625</v>
      </c>
      <c r="AH123" t="n">
        <v>193879.5737741517</v>
      </c>
    </row>
    <row r="124">
      <c r="A124" t="n">
        <v>122</v>
      </c>
      <c r="B124" t="n">
        <v>140</v>
      </c>
      <c r="C124" t="inlineStr">
        <is>
          <t xml:space="preserve">CONCLUIDO	</t>
        </is>
      </c>
      <c r="D124" t="n">
        <v>5.3273</v>
      </c>
      <c r="E124" t="n">
        <v>18.77</v>
      </c>
      <c r="F124" t="n">
        <v>15.5</v>
      </c>
      <c r="G124" t="n">
        <v>132.9</v>
      </c>
      <c r="H124" t="n">
        <v>1.65</v>
      </c>
      <c r="I124" t="n">
        <v>7</v>
      </c>
      <c r="J124" t="n">
        <v>339.81</v>
      </c>
      <c r="K124" t="n">
        <v>60.56</v>
      </c>
      <c r="L124" t="n">
        <v>31.5</v>
      </c>
      <c r="M124" t="n">
        <v>5</v>
      </c>
      <c r="N124" t="n">
        <v>107.75</v>
      </c>
      <c r="O124" t="n">
        <v>42144.11</v>
      </c>
      <c r="P124" t="n">
        <v>255.27</v>
      </c>
      <c r="Q124" t="n">
        <v>467.07</v>
      </c>
      <c r="R124" t="n">
        <v>55.6</v>
      </c>
      <c r="S124" t="n">
        <v>39.61</v>
      </c>
      <c r="T124" t="n">
        <v>3054.96</v>
      </c>
      <c r="U124" t="n">
        <v>0.71</v>
      </c>
      <c r="V124" t="n">
        <v>0.75</v>
      </c>
      <c r="W124" t="n">
        <v>2.62</v>
      </c>
      <c r="X124" t="n">
        <v>0.17</v>
      </c>
      <c r="Y124" t="n">
        <v>1</v>
      </c>
      <c r="Z124" t="n">
        <v>10</v>
      </c>
      <c r="AA124" t="n">
        <v>156.4044018256692</v>
      </c>
      <c r="AB124" t="n">
        <v>213.9994026530101</v>
      </c>
      <c r="AC124" t="n">
        <v>193.575600013916</v>
      </c>
      <c r="AD124" t="n">
        <v>156404.4018256692</v>
      </c>
      <c r="AE124" t="n">
        <v>213999.4026530101</v>
      </c>
      <c r="AF124" t="n">
        <v>2.648698114494169e-06</v>
      </c>
      <c r="AG124" t="n">
        <v>0.1955208333333333</v>
      </c>
      <c r="AH124" t="n">
        <v>193575.600013916</v>
      </c>
    </row>
    <row r="125">
      <c r="A125" t="n">
        <v>123</v>
      </c>
      <c r="B125" t="n">
        <v>140</v>
      </c>
      <c r="C125" t="inlineStr">
        <is>
          <t xml:space="preserve">CONCLUIDO	</t>
        </is>
      </c>
      <c r="D125" t="n">
        <v>5.3239</v>
      </c>
      <c r="E125" t="n">
        <v>18.78</v>
      </c>
      <c r="F125" t="n">
        <v>15.52</v>
      </c>
      <c r="G125" t="n">
        <v>133</v>
      </c>
      <c r="H125" t="n">
        <v>1.66</v>
      </c>
      <c r="I125" t="n">
        <v>7</v>
      </c>
      <c r="J125" t="n">
        <v>340.42</v>
      </c>
      <c r="K125" t="n">
        <v>60.56</v>
      </c>
      <c r="L125" t="n">
        <v>31.75</v>
      </c>
      <c r="M125" t="n">
        <v>5</v>
      </c>
      <c r="N125" t="n">
        <v>108.11</v>
      </c>
      <c r="O125" t="n">
        <v>42219.3</v>
      </c>
      <c r="P125" t="n">
        <v>255.89</v>
      </c>
      <c r="Q125" t="n">
        <v>467.07</v>
      </c>
      <c r="R125" t="n">
        <v>55.89</v>
      </c>
      <c r="S125" t="n">
        <v>39.61</v>
      </c>
      <c r="T125" t="n">
        <v>3202.83</v>
      </c>
      <c r="U125" t="n">
        <v>0.71</v>
      </c>
      <c r="V125" t="n">
        <v>0.75</v>
      </c>
      <c r="W125" t="n">
        <v>2.62</v>
      </c>
      <c r="X125" t="n">
        <v>0.18</v>
      </c>
      <c r="Y125" t="n">
        <v>1</v>
      </c>
      <c r="Z125" t="n">
        <v>10</v>
      </c>
      <c r="AA125" t="n">
        <v>156.8342396430077</v>
      </c>
      <c r="AB125" t="n">
        <v>214.5875257177986</v>
      </c>
      <c r="AC125" t="n">
        <v>194.1075934388372</v>
      </c>
      <c r="AD125" t="n">
        <v>156834.2396430077</v>
      </c>
      <c r="AE125" t="n">
        <v>214587.5257177986</v>
      </c>
      <c r="AF125" t="n">
        <v>2.64700765711627e-06</v>
      </c>
      <c r="AG125" t="n">
        <v>0.195625</v>
      </c>
      <c r="AH125" t="n">
        <v>194107.5934388372</v>
      </c>
    </row>
    <row r="126">
      <c r="A126" t="n">
        <v>124</v>
      </c>
      <c r="B126" t="n">
        <v>140</v>
      </c>
      <c r="C126" t="inlineStr">
        <is>
          <t xml:space="preserve">CONCLUIDO	</t>
        </is>
      </c>
      <c r="D126" t="n">
        <v>5.3246</v>
      </c>
      <c r="E126" t="n">
        <v>18.78</v>
      </c>
      <c r="F126" t="n">
        <v>15.51</v>
      </c>
      <c r="G126" t="n">
        <v>132.98</v>
      </c>
      <c r="H126" t="n">
        <v>1.67</v>
      </c>
      <c r="I126" t="n">
        <v>7</v>
      </c>
      <c r="J126" t="n">
        <v>341.03</v>
      </c>
      <c r="K126" t="n">
        <v>60.56</v>
      </c>
      <c r="L126" t="n">
        <v>32</v>
      </c>
      <c r="M126" t="n">
        <v>5</v>
      </c>
      <c r="N126" t="n">
        <v>108.48</v>
      </c>
      <c r="O126" t="n">
        <v>42294.68</v>
      </c>
      <c r="P126" t="n">
        <v>256.43</v>
      </c>
      <c r="Q126" t="n">
        <v>467.07</v>
      </c>
      <c r="R126" t="n">
        <v>55.9</v>
      </c>
      <c r="S126" t="n">
        <v>39.61</v>
      </c>
      <c r="T126" t="n">
        <v>3206.54</v>
      </c>
      <c r="U126" t="n">
        <v>0.71</v>
      </c>
      <c r="V126" t="n">
        <v>0.75</v>
      </c>
      <c r="W126" t="n">
        <v>2.62</v>
      </c>
      <c r="X126" t="n">
        <v>0.18</v>
      </c>
      <c r="Y126" t="n">
        <v>1</v>
      </c>
      <c r="Z126" t="n">
        <v>10</v>
      </c>
      <c r="AA126" t="n">
        <v>157.0345127419073</v>
      </c>
      <c r="AB126" t="n">
        <v>214.8615482071384</v>
      </c>
      <c r="AC126" t="n">
        <v>194.3554636063875</v>
      </c>
      <c r="AD126" t="n">
        <v>157034.5127419073</v>
      </c>
      <c r="AE126" t="n">
        <v>214861.5482071384</v>
      </c>
      <c r="AF126" t="n">
        <v>2.647355692458779e-06</v>
      </c>
      <c r="AG126" t="n">
        <v>0.195625</v>
      </c>
      <c r="AH126" t="n">
        <v>194355.4636063875</v>
      </c>
    </row>
    <row r="127">
      <c r="A127" t="n">
        <v>125</v>
      </c>
      <c r="B127" t="n">
        <v>140</v>
      </c>
      <c r="C127" t="inlineStr">
        <is>
          <t xml:space="preserve">CONCLUIDO	</t>
        </is>
      </c>
      <c r="D127" t="n">
        <v>5.3258</v>
      </c>
      <c r="E127" t="n">
        <v>18.78</v>
      </c>
      <c r="F127" t="n">
        <v>15.51</v>
      </c>
      <c r="G127" t="n">
        <v>132.94</v>
      </c>
      <c r="H127" t="n">
        <v>1.68</v>
      </c>
      <c r="I127" t="n">
        <v>7</v>
      </c>
      <c r="J127" t="n">
        <v>341.64</v>
      </c>
      <c r="K127" t="n">
        <v>60.56</v>
      </c>
      <c r="L127" t="n">
        <v>32.25</v>
      </c>
      <c r="M127" t="n">
        <v>5</v>
      </c>
      <c r="N127" t="n">
        <v>108.84</v>
      </c>
      <c r="O127" t="n">
        <v>42370.23</v>
      </c>
      <c r="P127" t="n">
        <v>256.16</v>
      </c>
      <c r="Q127" t="n">
        <v>467.07</v>
      </c>
      <c r="R127" t="n">
        <v>55.64</v>
      </c>
      <c r="S127" t="n">
        <v>39.61</v>
      </c>
      <c r="T127" t="n">
        <v>3074.48</v>
      </c>
      <c r="U127" t="n">
        <v>0.71</v>
      </c>
      <c r="V127" t="n">
        <v>0.75</v>
      </c>
      <c r="W127" t="n">
        <v>2.62</v>
      </c>
      <c r="X127" t="n">
        <v>0.18</v>
      </c>
      <c r="Y127" t="n">
        <v>1</v>
      </c>
      <c r="Z127" t="n">
        <v>10</v>
      </c>
      <c r="AA127" t="n">
        <v>156.8770202408876</v>
      </c>
      <c r="AB127" t="n">
        <v>214.6460600191646</v>
      </c>
      <c r="AC127" t="n">
        <v>194.1605413086342</v>
      </c>
      <c r="AD127" t="n">
        <v>156877.0202408876</v>
      </c>
      <c r="AE127" t="n">
        <v>214646.0600191646</v>
      </c>
      <c r="AF127" t="n">
        <v>2.647952324474508e-06</v>
      </c>
      <c r="AG127" t="n">
        <v>0.195625</v>
      </c>
      <c r="AH127" t="n">
        <v>194160.5413086342</v>
      </c>
    </row>
    <row r="128">
      <c r="A128" t="n">
        <v>126</v>
      </c>
      <c r="B128" t="n">
        <v>140</v>
      </c>
      <c r="C128" t="inlineStr">
        <is>
          <t xml:space="preserve">CONCLUIDO	</t>
        </is>
      </c>
      <c r="D128" t="n">
        <v>5.327</v>
      </c>
      <c r="E128" t="n">
        <v>18.77</v>
      </c>
      <c r="F128" t="n">
        <v>15.51</v>
      </c>
      <c r="G128" t="n">
        <v>132.9</v>
      </c>
      <c r="H128" t="n">
        <v>1.69</v>
      </c>
      <c r="I128" t="n">
        <v>7</v>
      </c>
      <c r="J128" t="n">
        <v>342.26</v>
      </c>
      <c r="K128" t="n">
        <v>60.56</v>
      </c>
      <c r="L128" t="n">
        <v>32.5</v>
      </c>
      <c r="M128" t="n">
        <v>5</v>
      </c>
      <c r="N128" t="n">
        <v>109.2</v>
      </c>
      <c r="O128" t="n">
        <v>42445.98</v>
      </c>
      <c r="P128" t="n">
        <v>256.27</v>
      </c>
      <c r="Q128" t="n">
        <v>467.07</v>
      </c>
      <c r="R128" t="n">
        <v>55.59</v>
      </c>
      <c r="S128" t="n">
        <v>39.61</v>
      </c>
      <c r="T128" t="n">
        <v>3051.01</v>
      </c>
      <c r="U128" t="n">
        <v>0.71</v>
      </c>
      <c r="V128" t="n">
        <v>0.75</v>
      </c>
      <c r="W128" t="n">
        <v>2.62</v>
      </c>
      <c r="X128" t="n">
        <v>0.17</v>
      </c>
      <c r="Y128" t="n">
        <v>1</v>
      </c>
      <c r="Z128" t="n">
        <v>10</v>
      </c>
      <c r="AA128" t="n">
        <v>156.8918023471427</v>
      </c>
      <c r="AB128" t="n">
        <v>214.6662855490833</v>
      </c>
      <c r="AC128" t="n">
        <v>194.1788365423643</v>
      </c>
      <c r="AD128" t="n">
        <v>156891.8023471427</v>
      </c>
      <c r="AE128" t="n">
        <v>214666.2855490833</v>
      </c>
      <c r="AF128" t="n">
        <v>2.648548956490237e-06</v>
      </c>
      <c r="AG128" t="n">
        <v>0.1955208333333333</v>
      </c>
      <c r="AH128" t="n">
        <v>194178.8365423642</v>
      </c>
    </row>
    <row r="129">
      <c r="A129" t="n">
        <v>127</v>
      </c>
      <c r="B129" t="n">
        <v>140</v>
      </c>
      <c r="C129" t="inlineStr">
        <is>
          <t xml:space="preserve">CONCLUIDO	</t>
        </is>
      </c>
      <c r="D129" t="n">
        <v>5.325</v>
      </c>
      <c r="E129" t="n">
        <v>18.78</v>
      </c>
      <c r="F129" t="n">
        <v>15.51</v>
      </c>
      <c r="G129" t="n">
        <v>132.97</v>
      </c>
      <c r="H129" t="n">
        <v>1.7</v>
      </c>
      <c r="I129" t="n">
        <v>7</v>
      </c>
      <c r="J129" t="n">
        <v>342.87</v>
      </c>
      <c r="K129" t="n">
        <v>60.56</v>
      </c>
      <c r="L129" t="n">
        <v>32.75</v>
      </c>
      <c r="M129" t="n">
        <v>5</v>
      </c>
      <c r="N129" t="n">
        <v>109.57</v>
      </c>
      <c r="O129" t="n">
        <v>42521.91</v>
      </c>
      <c r="P129" t="n">
        <v>256.05</v>
      </c>
      <c r="Q129" t="n">
        <v>467.07</v>
      </c>
      <c r="R129" t="n">
        <v>55.85</v>
      </c>
      <c r="S129" t="n">
        <v>39.61</v>
      </c>
      <c r="T129" t="n">
        <v>3181.27</v>
      </c>
      <c r="U129" t="n">
        <v>0.71</v>
      </c>
      <c r="V129" t="n">
        <v>0.75</v>
      </c>
      <c r="W129" t="n">
        <v>2.62</v>
      </c>
      <c r="X129" t="n">
        <v>0.18</v>
      </c>
      <c r="Y129" t="n">
        <v>1</v>
      </c>
      <c r="Z129" t="n">
        <v>10</v>
      </c>
      <c r="AA129" t="n">
        <v>156.8502875437129</v>
      </c>
      <c r="AB129" t="n">
        <v>214.6094831635268</v>
      </c>
      <c r="AC129" t="n">
        <v>194.1274552967626</v>
      </c>
      <c r="AD129" t="n">
        <v>156850.2875437129</v>
      </c>
      <c r="AE129" t="n">
        <v>214609.4831635268</v>
      </c>
      <c r="AF129" t="n">
        <v>2.647554569797355e-06</v>
      </c>
      <c r="AG129" t="n">
        <v>0.195625</v>
      </c>
      <c r="AH129" t="n">
        <v>194127.4552967626</v>
      </c>
    </row>
    <row r="130">
      <c r="A130" t="n">
        <v>128</v>
      </c>
      <c r="B130" t="n">
        <v>140</v>
      </c>
      <c r="C130" t="inlineStr">
        <is>
          <t xml:space="preserve">CONCLUIDO	</t>
        </is>
      </c>
      <c r="D130" t="n">
        <v>5.3278</v>
      </c>
      <c r="E130" t="n">
        <v>18.77</v>
      </c>
      <c r="F130" t="n">
        <v>15.5</v>
      </c>
      <c r="G130" t="n">
        <v>132.88</v>
      </c>
      <c r="H130" t="n">
        <v>1.71</v>
      </c>
      <c r="I130" t="n">
        <v>7</v>
      </c>
      <c r="J130" t="n">
        <v>343.49</v>
      </c>
      <c r="K130" t="n">
        <v>60.56</v>
      </c>
      <c r="L130" t="n">
        <v>33</v>
      </c>
      <c r="M130" t="n">
        <v>5</v>
      </c>
      <c r="N130" t="n">
        <v>109.94</v>
      </c>
      <c r="O130" t="n">
        <v>42598.03</v>
      </c>
      <c r="P130" t="n">
        <v>255.54</v>
      </c>
      <c r="Q130" t="n">
        <v>467.08</v>
      </c>
      <c r="R130" t="n">
        <v>55.5</v>
      </c>
      <c r="S130" t="n">
        <v>39.61</v>
      </c>
      <c r="T130" t="n">
        <v>3007.61</v>
      </c>
      <c r="U130" t="n">
        <v>0.71</v>
      </c>
      <c r="V130" t="n">
        <v>0.75</v>
      </c>
      <c r="W130" t="n">
        <v>2.62</v>
      </c>
      <c r="X130" t="n">
        <v>0.17</v>
      </c>
      <c r="Y130" t="n">
        <v>1</v>
      </c>
      <c r="Z130" t="n">
        <v>10</v>
      </c>
      <c r="AA130" t="n">
        <v>156.5125062707954</v>
      </c>
      <c r="AB130" t="n">
        <v>214.1473159240632</v>
      </c>
      <c r="AC130" t="n">
        <v>193.7093966499775</v>
      </c>
      <c r="AD130" t="n">
        <v>156512.5062707954</v>
      </c>
      <c r="AE130" t="n">
        <v>214147.3159240632</v>
      </c>
      <c r="AF130" t="n">
        <v>2.648946711167389e-06</v>
      </c>
      <c r="AG130" t="n">
        <v>0.1955208333333333</v>
      </c>
      <c r="AH130" t="n">
        <v>193709.3966499775</v>
      </c>
    </row>
    <row r="131">
      <c r="A131" t="n">
        <v>129</v>
      </c>
      <c r="B131" t="n">
        <v>140</v>
      </c>
      <c r="C131" t="inlineStr">
        <is>
          <t xml:space="preserve">CONCLUIDO	</t>
        </is>
      </c>
      <c r="D131" t="n">
        <v>5.3295</v>
      </c>
      <c r="E131" t="n">
        <v>18.76</v>
      </c>
      <c r="F131" t="n">
        <v>15.5</v>
      </c>
      <c r="G131" t="n">
        <v>132.83</v>
      </c>
      <c r="H131" t="n">
        <v>1.72</v>
      </c>
      <c r="I131" t="n">
        <v>7</v>
      </c>
      <c r="J131" t="n">
        <v>344.11</v>
      </c>
      <c r="K131" t="n">
        <v>60.56</v>
      </c>
      <c r="L131" t="n">
        <v>33.25</v>
      </c>
      <c r="M131" t="n">
        <v>5</v>
      </c>
      <c r="N131" t="n">
        <v>110.3</v>
      </c>
      <c r="O131" t="n">
        <v>42674.47</v>
      </c>
      <c r="P131" t="n">
        <v>255.33</v>
      </c>
      <c r="Q131" t="n">
        <v>467.07</v>
      </c>
      <c r="R131" t="n">
        <v>55.36</v>
      </c>
      <c r="S131" t="n">
        <v>39.61</v>
      </c>
      <c r="T131" t="n">
        <v>2936.86</v>
      </c>
      <c r="U131" t="n">
        <v>0.72</v>
      </c>
      <c r="V131" t="n">
        <v>0.75</v>
      </c>
      <c r="W131" t="n">
        <v>2.62</v>
      </c>
      <c r="X131" t="n">
        <v>0.16</v>
      </c>
      <c r="Y131" t="n">
        <v>1</v>
      </c>
      <c r="Z131" t="n">
        <v>10</v>
      </c>
      <c r="AA131" t="n">
        <v>156.3676676964323</v>
      </c>
      <c r="AB131" t="n">
        <v>213.9491413967928</v>
      </c>
      <c r="AC131" t="n">
        <v>193.53013562145</v>
      </c>
      <c r="AD131" t="n">
        <v>156367.6676964323</v>
      </c>
      <c r="AE131" t="n">
        <v>213949.1413967928</v>
      </c>
      <c r="AF131" t="n">
        <v>2.649791939856339e-06</v>
      </c>
      <c r="AG131" t="n">
        <v>0.1954166666666667</v>
      </c>
      <c r="AH131" t="n">
        <v>193530.13562145</v>
      </c>
    </row>
    <row r="132">
      <c r="A132" t="n">
        <v>130</v>
      </c>
      <c r="B132" t="n">
        <v>140</v>
      </c>
      <c r="C132" t="inlineStr">
        <is>
          <t xml:space="preserve">CONCLUIDO	</t>
        </is>
      </c>
      <c r="D132" t="n">
        <v>5.3292</v>
      </c>
      <c r="E132" t="n">
        <v>18.76</v>
      </c>
      <c r="F132" t="n">
        <v>15.5</v>
      </c>
      <c r="G132" t="n">
        <v>132.84</v>
      </c>
      <c r="H132" t="n">
        <v>1.73</v>
      </c>
      <c r="I132" t="n">
        <v>7</v>
      </c>
      <c r="J132" t="n">
        <v>344.73</v>
      </c>
      <c r="K132" t="n">
        <v>60.56</v>
      </c>
      <c r="L132" t="n">
        <v>33.5</v>
      </c>
      <c r="M132" t="n">
        <v>5</v>
      </c>
      <c r="N132" t="n">
        <v>110.67</v>
      </c>
      <c r="O132" t="n">
        <v>42750.97</v>
      </c>
      <c r="P132" t="n">
        <v>255.47</v>
      </c>
      <c r="Q132" t="n">
        <v>467.09</v>
      </c>
      <c r="R132" t="n">
        <v>55.29</v>
      </c>
      <c r="S132" t="n">
        <v>39.61</v>
      </c>
      <c r="T132" t="n">
        <v>2898.59</v>
      </c>
      <c r="U132" t="n">
        <v>0.72</v>
      </c>
      <c r="V132" t="n">
        <v>0.75</v>
      </c>
      <c r="W132" t="n">
        <v>2.62</v>
      </c>
      <c r="X132" t="n">
        <v>0.16</v>
      </c>
      <c r="Y132" t="n">
        <v>1</v>
      </c>
      <c r="Z132" t="n">
        <v>10</v>
      </c>
      <c r="AA132" t="n">
        <v>156.4398822001457</v>
      </c>
      <c r="AB132" t="n">
        <v>214.0479484666525</v>
      </c>
      <c r="AC132" t="n">
        <v>193.6195126832389</v>
      </c>
      <c r="AD132" t="n">
        <v>156439.8822001457</v>
      </c>
      <c r="AE132" t="n">
        <v>214047.9484666525</v>
      </c>
      <c r="AF132" t="n">
        <v>2.649642781852407e-06</v>
      </c>
      <c r="AG132" t="n">
        <v>0.1954166666666667</v>
      </c>
      <c r="AH132" t="n">
        <v>193619.5126832389</v>
      </c>
    </row>
    <row r="133">
      <c r="A133" t="n">
        <v>131</v>
      </c>
      <c r="B133" t="n">
        <v>140</v>
      </c>
      <c r="C133" t="inlineStr">
        <is>
          <t xml:space="preserve">CONCLUIDO	</t>
        </is>
      </c>
      <c r="D133" t="n">
        <v>5.3277</v>
      </c>
      <c r="E133" t="n">
        <v>18.77</v>
      </c>
      <c r="F133" t="n">
        <v>15.5</v>
      </c>
      <c r="G133" t="n">
        <v>132.88</v>
      </c>
      <c r="H133" t="n">
        <v>1.74</v>
      </c>
      <c r="I133" t="n">
        <v>7</v>
      </c>
      <c r="J133" t="n">
        <v>345.35</v>
      </c>
      <c r="K133" t="n">
        <v>60.56</v>
      </c>
      <c r="L133" t="n">
        <v>33.75</v>
      </c>
      <c r="M133" t="n">
        <v>5</v>
      </c>
      <c r="N133" t="n">
        <v>111.05</v>
      </c>
      <c r="O133" t="n">
        <v>42827.67</v>
      </c>
      <c r="P133" t="n">
        <v>255.46</v>
      </c>
      <c r="Q133" t="n">
        <v>467.07</v>
      </c>
      <c r="R133" t="n">
        <v>55.37</v>
      </c>
      <c r="S133" t="n">
        <v>39.61</v>
      </c>
      <c r="T133" t="n">
        <v>2938.87</v>
      </c>
      <c r="U133" t="n">
        <v>0.72</v>
      </c>
      <c r="V133" t="n">
        <v>0.75</v>
      </c>
      <c r="W133" t="n">
        <v>2.62</v>
      </c>
      <c r="X133" t="n">
        <v>0.17</v>
      </c>
      <c r="Y133" t="n">
        <v>1</v>
      </c>
      <c r="Z133" t="n">
        <v>10</v>
      </c>
      <c r="AA133" t="n">
        <v>156.4790836275054</v>
      </c>
      <c r="AB133" t="n">
        <v>214.101585589011</v>
      </c>
      <c r="AC133" t="n">
        <v>193.6680307539197</v>
      </c>
      <c r="AD133" t="n">
        <v>156479.0836275054</v>
      </c>
      <c r="AE133" t="n">
        <v>214101.585589011</v>
      </c>
      <c r="AF133" t="n">
        <v>2.648896991832745e-06</v>
      </c>
      <c r="AG133" t="n">
        <v>0.1955208333333333</v>
      </c>
      <c r="AH133" t="n">
        <v>193668.0307539197</v>
      </c>
    </row>
    <row r="134">
      <c r="A134" t="n">
        <v>132</v>
      </c>
      <c r="B134" t="n">
        <v>140</v>
      </c>
      <c r="C134" t="inlineStr">
        <is>
          <t xml:space="preserve">CONCLUIDO	</t>
        </is>
      </c>
      <c r="D134" t="n">
        <v>5.3283</v>
      </c>
      <c r="E134" t="n">
        <v>18.77</v>
      </c>
      <c r="F134" t="n">
        <v>15.5</v>
      </c>
      <c r="G134" t="n">
        <v>132.87</v>
      </c>
      <c r="H134" t="n">
        <v>1.75</v>
      </c>
      <c r="I134" t="n">
        <v>7</v>
      </c>
      <c r="J134" t="n">
        <v>345.97</v>
      </c>
      <c r="K134" t="n">
        <v>60.56</v>
      </c>
      <c r="L134" t="n">
        <v>34</v>
      </c>
      <c r="M134" t="n">
        <v>5</v>
      </c>
      <c r="N134" t="n">
        <v>111.42</v>
      </c>
      <c r="O134" t="n">
        <v>42904.56</v>
      </c>
      <c r="P134" t="n">
        <v>255.2</v>
      </c>
      <c r="Q134" t="n">
        <v>467.07</v>
      </c>
      <c r="R134" t="n">
        <v>55.49</v>
      </c>
      <c r="S134" t="n">
        <v>39.61</v>
      </c>
      <c r="T134" t="n">
        <v>3000.78</v>
      </c>
      <c r="U134" t="n">
        <v>0.71</v>
      </c>
      <c r="V134" t="n">
        <v>0.75</v>
      </c>
      <c r="W134" t="n">
        <v>2.62</v>
      </c>
      <c r="X134" t="n">
        <v>0.17</v>
      </c>
      <c r="Y134" t="n">
        <v>1</v>
      </c>
      <c r="Z134" t="n">
        <v>10</v>
      </c>
      <c r="AA134" t="n">
        <v>156.3436962144569</v>
      </c>
      <c r="AB134" t="n">
        <v>213.916342557607</v>
      </c>
      <c r="AC134" t="n">
        <v>193.5004670574426</v>
      </c>
      <c r="AD134" t="n">
        <v>156343.6962144569</v>
      </c>
      <c r="AE134" t="n">
        <v>213916.342557607</v>
      </c>
      <c r="AF134" t="n">
        <v>2.649195307840609e-06</v>
      </c>
      <c r="AG134" t="n">
        <v>0.1955208333333333</v>
      </c>
      <c r="AH134" t="n">
        <v>193500.4670574426</v>
      </c>
    </row>
    <row r="135">
      <c r="A135" t="n">
        <v>133</v>
      </c>
      <c r="B135" t="n">
        <v>140</v>
      </c>
      <c r="C135" t="inlineStr">
        <is>
          <t xml:space="preserve">CONCLUIDO	</t>
        </is>
      </c>
      <c r="D135" t="n">
        <v>5.3304</v>
      </c>
      <c r="E135" t="n">
        <v>18.76</v>
      </c>
      <c r="F135" t="n">
        <v>15.49</v>
      </c>
      <c r="G135" t="n">
        <v>132.8</v>
      </c>
      <c r="H135" t="n">
        <v>1.76</v>
      </c>
      <c r="I135" t="n">
        <v>7</v>
      </c>
      <c r="J135" t="n">
        <v>346.6</v>
      </c>
      <c r="K135" t="n">
        <v>60.56</v>
      </c>
      <c r="L135" t="n">
        <v>34.25</v>
      </c>
      <c r="M135" t="n">
        <v>5</v>
      </c>
      <c r="N135" t="n">
        <v>111.8</v>
      </c>
      <c r="O135" t="n">
        <v>42981.64</v>
      </c>
      <c r="P135" t="n">
        <v>254.87</v>
      </c>
      <c r="Q135" t="n">
        <v>467.07</v>
      </c>
      <c r="R135" t="n">
        <v>55.16</v>
      </c>
      <c r="S135" t="n">
        <v>39.61</v>
      </c>
      <c r="T135" t="n">
        <v>2834.55</v>
      </c>
      <c r="U135" t="n">
        <v>0.72</v>
      </c>
      <c r="V135" t="n">
        <v>0.75</v>
      </c>
      <c r="W135" t="n">
        <v>2.62</v>
      </c>
      <c r="X135" t="n">
        <v>0.16</v>
      </c>
      <c r="Y135" t="n">
        <v>1</v>
      </c>
      <c r="Z135" t="n">
        <v>10</v>
      </c>
      <c r="AA135" t="n">
        <v>156.108255427863</v>
      </c>
      <c r="AB135" t="n">
        <v>213.594202086475</v>
      </c>
      <c r="AC135" t="n">
        <v>193.2090712207483</v>
      </c>
      <c r="AD135" t="n">
        <v>156108.255427863</v>
      </c>
      <c r="AE135" t="n">
        <v>213594.202086475</v>
      </c>
      <c r="AF135" t="n">
        <v>2.650239413868135e-06</v>
      </c>
      <c r="AG135" t="n">
        <v>0.1954166666666667</v>
      </c>
      <c r="AH135" t="n">
        <v>193209.0712207483</v>
      </c>
    </row>
    <row r="136">
      <c r="A136" t="n">
        <v>134</v>
      </c>
      <c r="B136" t="n">
        <v>140</v>
      </c>
      <c r="C136" t="inlineStr">
        <is>
          <t xml:space="preserve">CONCLUIDO	</t>
        </is>
      </c>
      <c r="D136" t="n">
        <v>5.3306</v>
      </c>
      <c r="E136" t="n">
        <v>18.76</v>
      </c>
      <c r="F136" t="n">
        <v>15.49</v>
      </c>
      <c r="G136" t="n">
        <v>132.8</v>
      </c>
      <c r="H136" t="n">
        <v>1.77</v>
      </c>
      <c r="I136" t="n">
        <v>7</v>
      </c>
      <c r="J136" t="n">
        <v>347.23</v>
      </c>
      <c r="K136" t="n">
        <v>60.56</v>
      </c>
      <c r="L136" t="n">
        <v>34.5</v>
      </c>
      <c r="M136" t="n">
        <v>5</v>
      </c>
      <c r="N136" t="n">
        <v>112.17</v>
      </c>
      <c r="O136" t="n">
        <v>43058.93</v>
      </c>
      <c r="P136" t="n">
        <v>254.6</v>
      </c>
      <c r="Q136" t="n">
        <v>467.07</v>
      </c>
      <c r="R136" t="n">
        <v>55.2</v>
      </c>
      <c r="S136" t="n">
        <v>39.61</v>
      </c>
      <c r="T136" t="n">
        <v>2855.58</v>
      </c>
      <c r="U136" t="n">
        <v>0.72</v>
      </c>
      <c r="V136" t="n">
        <v>0.75</v>
      </c>
      <c r="W136" t="n">
        <v>2.62</v>
      </c>
      <c r="X136" t="n">
        <v>0.16</v>
      </c>
      <c r="Y136" t="n">
        <v>1</v>
      </c>
      <c r="Z136" t="n">
        <v>10</v>
      </c>
      <c r="AA136" t="n">
        <v>155.9799759976195</v>
      </c>
      <c r="AB136" t="n">
        <v>213.4186845107268</v>
      </c>
      <c r="AC136" t="n">
        <v>193.0503047960891</v>
      </c>
      <c r="AD136" t="n">
        <v>155979.9759976195</v>
      </c>
      <c r="AE136" t="n">
        <v>213418.6845107268</v>
      </c>
      <c r="AF136" t="n">
        <v>2.650338852537424e-06</v>
      </c>
      <c r="AG136" t="n">
        <v>0.1954166666666667</v>
      </c>
      <c r="AH136" t="n">
        <v>193050.3047960891</v>
      </c>
    </row>
    <row r="137">
      <c r="A137" t="n">
        <v>135</v>
      </c>
      <c r="B137" t="n">
        <v>140</v>
      </c>
      <c r="C137" t="inlineStr">
        <is>
          <t xml:space="preserve">CONCLUIDO	</t>
        </is>
      </c>
      <c r="D137" t="n">
        <v>5.3306</v>
      </c>
      <c r="E137" t="n">
        <v>18.76</v>
      </c>
      <c r="F137" t="n">
        <v>15.49</v>
      </c>
      <c r="G137" t="n">
        <v>132.8</v>
      </c>
      <c r="H137" t="n">
        <v>1.78</v>
      </c>
      <c r="I137" t="n">
        <v>7</v>
      </c>
      <c r="J137" t="n">
        <v>347.85</v>
      </c>
      <c r="K137" t="n">
        <v>60.56</v>
      </c>
      <c r="L137" t="n">
        <v>34.75</v>
      </c>
      <c r="M137" t="n">
        <v>5</v>
      </c>
      <c r="N137" t="n">
        <v>112.55</v>
      </c>
      <c r="O137" t="n">
        <v>43136.41</v>
      </c>
      <c r="P137" t="n">
        <v>254.45</v>
      </c>
      <c r="Q137" t="n">
        <v>467.07</v>
      </c>
      <c r="R137" t="n">
        <v>55.2</v>
      </c>
      <c r="S137" t="n">
        <v>39.61</v>
      </c>
      <c r="T137" t="n">
        <v>2854.04</v>
      </c>
      <c r="U137" t="n">
        <v>0.72</v>
      </c>
      <c r="V137" t="n">
        <v>0.75</v>
      </c>
      <c r="W137" t="n">
        <v>2.62</v>
      </c>
      <c r="X137" t="n">
        <v>0.16</v>
      </c>
      <c r="Y137" t="n">
        <v>1</v>
      </c>
      <c r="Z137" t="n">
        <v>10</v>
      </c>
      <c r="AA137" t="n">
        <v>155.9119166351092</v>
      </c>
      <c r="AB137" t="n">
        <v>213.3255626883731</v>
      </c>
      <c r="AC137" t="n">
        <v>192.9660703897635</v>
      </c>
      <c r="AD137" t="n">
        <v>155911.9166351092</v>
      </c>
      <c r="AE137" t="n">
        <v>213325.5626883731</v>
      </c>
      <c r="AF137" t="n">
        <v>2.650338852537424e-06</v>
      </c>
      <c r="AG137" t="n">
        <v>0.1954166666666667</v>
      </c>
      <c r="AH137" t="n">
        <v>192966.0703897635</v>
      </c>
    </row>
    <row r="138">
      <c r="A138" t="n">
        <v>136</v>
      </c>
      <c r="B138" t="n">
        <v>140</v>
      </c>
      <c r="C138" t="inlineStr">
        <is>
          <t xml:space="preserve">CONCLUIDO	</t>
        </is>
      </c>
      <c r="D138" t="n">
        <v>5.3292</v>
      </c>
      <c r="E138" t="n">
        <v>18.76</v>
      </c>
      <c r="F138" t="n">
        <v>15.5</v>
      </c>
      <c r="G138" t="n">
        <v>132.84</v>
      </c>
      <c r="H138" t="n">
        <v>1.79</v>
      </c>
      <c r="I138" t="n">
        <v>7</v>
      </c>
      <c r="J138" t="n">
        <v>348.48</v>
      </c>
      <c r="K138" t="n">
        <v>60.56</v>
      </c>
      <c r="L138" t="n">
        <v>35</v>
      </c>
      <c r="M138" t="n">
        <v>5</v>
      </c>
      <c r="N138" t="n">
        <v>112.93</v>
      </c>
      <c r="O138" t="n">
        <v>43214.09</v>
      </c>
      <c r="P138" t="n">
        <v>254.59</v>
      </c>
      <c r="Q138" t="n">
        <v>467.07</v>
      </c>
      <c r="R138" t="n">
        <v>55.39</v>
      </c>
      <c r="S138" t="n">
        <v>39.61</v>
      </c>
      <c r="T138" t="n">
        <v>2952.12</v>
      </c>
      <c r="U138" t="n">
        <v>0.72</v>
      </c>
      <c r="V138" t="n">
        <v>0.75</v>
      </c>
      <c r="W138" t="n">
        <v>2.62</v>
      </c>
      <c r="X138" t="n">
        <v>0.16</v>
      </c>
      <c r="Y138" t="n">
        <v>1</v>
      </c>
      <c r="Z138" t="n">
        <v>10</v>
      </c>
      <c r="AA138" t="n">
        <v>156.040495714042</v>
      </c>
      <c r="AB138" t="n">
        <v>213.5014902566776</v>
      </c>
      <c r="AC138" t="n">
        <v>193.1252076778649</v>
      </c>
      <c r="AD138" t="n">
        <v>156040.495714042</v>
      </c>
      <c r="AE138" t="n">
        <v>213501.4902566776</v>
      </c>
      <c r="AF138" t="n">
        <v>2.649642781852407e-06</v>
      </c>
      <c r="AG138" t="n">
        <v>0.1954166666666667</v>
      </c>
      <c r="AH138" t="n">
        <v>193125.2076778649</v>
      </c>
    </row>
    <row r="139">
      <c r="A139" t="n">
        <v>137</v>
      </c>
      <c r="B139" t="n">
        <v>140</v>
      </c>
      <c r="C139" t="inlineStr">
        <is>
          <t xml:space="preserve">CONCLUIDO	</t>
        </is>
      </c>
      <c r="D139" t="n">
        <v>5.3265</v>
      </c>
      <c r="E139" t="n">
        <v>18.77</v>
      </c>
      <c r="F139" t="n">
        <v>15.51</v>
      </c>
      <c r="G139" t="n">
        <v>132.92</v>
      </c>
      <c r="H139" t="n">
        <v>1.8</v>
      </c>
      <c r="I139" t="n">
        <v>7</v>
      </c>
      <c r="J139" t="n">
        <v>349.12</v>
      </c>
      <c r="K139" t="n">
        <v>60.56</v>
      </c>
      <c r="L139" t="n">
        <v>35.25</v>
      </c>
      <c r="M139" t="n">
        <v>5</v>
      </c>
      <c r="N139" t="n">
        <v>113.31</v>
      </c>
      <c r="O139" t="n">
        <v>43291.97</v>
      </c>
      <c r="P139" t="n">
        <v>254.46</v>
      </c>
      <c r="Q139" t="n">
        <v>467.07</v>
      </c>
      <c r="R139" t="n">
        <v>55.65</v>
      </c>
      <c r="S139" t="n">
        <v>39.61</v>
      </c>
      <c r="T139" t="n">
        <v>3080.8</v>
      </c>
      <c r="U139" t="n">
        <v>0.71</v>
      </c>
      <c r="V139" t="n">
        <v>0.75</v>
      </c>
      <c r="W139" t="n">
        <v>2.62</v>
      </c>
      <c r="X139" t="n">
        <v>0.17</v>
      </c>
      <c r="Y139" t="n">
        <v>1</v>
      </c>
      <c r="Z139" t="n">
        <v>10</v>
      </c>
      <c r="AA139" t="n">
        <v>156.0844366340978</v>
      </c>
      <c r="AB139" t="n">
        <v>213.5616121620343</v>
      </c>
      <c r="AC139" t="n">
        <v>193.1795916329561</v>
      </c>
      <c r="AD139" t="n">
        <v>156084.4366340978</v>
      </c>
      <c r="AE139" t="n">
        <v>213561.6121620343</v>
      </c>
      <c r="AF139" t="n">
        <v>2.648300359817016e-06</v>
      </c>
      <c r="AG139" t="n">
        <v>0.1955208333333333</v>
      </c>
      <c r="AH139" t="n">
        <v>193179.5916329561</v>
      </c>
    </row>
    <row r="140">
      <c r="A140" t="n">
        <v>138</v>
      </c>
      <c r="B140" t="n">
        <v>140</v>
      </c>
      <c r="C140" t="inlineStr">
        <is>
          <t xml:space="preserve">CONCLUIDO	</t>
        </is>
      </c>
      <c r="D140" t="n">
        <v>5.3276</v>
      </c>
      <c r="E140" t="n">
        <v>18.77</v>
      </c>
      <c r="F140" t="n">
        <v>15.5</v>
      </c>
      <c r="G140" t="n">
        <v>132.89</v>
      </c>
      <c r="H140" t="n">
        <v>1.81</v>
      </c>
      <c r="I140" t="n">
        <v>7</v>
      </c>
      <c r="J140" t="n">
        <v>349.75</v>
      </c>
      <c r="K140" t="n">
        <v>60.56</v>
      </c>
      <c r="L140" t="n">
        <v>35.5</v>
      </c>
      <c r="M140" t="n">
        <v>5</v>
      </c>
      <c r="N140" t="n">
        <v>113.69</v>
      </c>
      <c r="O140" t="n">
        <v>43370.05</v>
      </c>
      <c r="P140" t="n">
        <v>254.28</v>
      </c>
      <c r="Q140" t="n">
        <v>467.07</v>
      </c>
      <c r="R140" t="n">
        <v>55.45</v>
      </c>
      <c r="S140" t="n">
        <v>39.61</v>
      </c>
      <c r="T140" t="n">
        <v>2979.77</v>
      </c>
      <c r="U140" t="n">
        <v>0.71</v>
      </c>
      <c r="V140" t="n">
        <v>0.75</v>
      </c>
      <c r="W140" t="n">
        <v>2.62</v>
      </c>
      <c r="X140" t="n">
        <v>0.17</v>
      </c>
      <c r="Y140" t="n">
        <v>1</v>
      </c>
      <c r="Z140" t="n">
        <v>10</v>
      </c>
      <c r="AA140" t="n">
        <v>155.9462766907798</v>
      </c>
      <c r="AB140" t="n">
        <v>213.3725756324002</v>
      </c>
      <c r="AC140" t="n">
        <v>193.0085964843957</v>
      </c>
      <c r="AD140" t="n">
        <v>155946.2766907798</v>
      </c>
      <c r="AE140" t="n">
        <v>213372.5756324002</v>
      </c>
      <c r="AF140" t="n">
        <v>2.648847272498101e-06</v>
      </c>
      <c r="AG140" t="n">
        <v>0.1955208333333333</v>
      </c>
      <c r="AH140" t="n">
        <v>193008.5964843957</v>
      </c>
    </row>
    <row r="141">
      <c r="A141" t="n">
        <v>139</v>
      </c>
      <c r="B141" t="n">
        <v>140</v>
      </c>
      <c r="C141" t="inlineStr">
        <is>
          <t xml:space="preserve">CONCLUIDO	</t>
        </is>
      </c>
      <c r="D141" t="n">
        <v>5.3291</v>
      </c>
      <c r="E141" t="n">
        <v>18.76</v>
      </c>
      <c r="F141" t="n">
        <v>15.5</v>
      </c>
      <c r="G141" t="n">
        <v>132.84</v>
      </c>
      <c r="H141" t="n">
        <v>1.82</v>
      </c>
      <c r="I141" t="n">
        <v>7</v>
      </c>
      <c r="J141" t="n">
        <v>350.38</v>
      </c>
      <c r="K141" t="n">
        <v>60.56</v>
      </c>
      <c r="L141" t="n">
        <v>35.75</v>
      </c>
      <c r="M141" t="n">
        <v>5</v>
      </c>
      <c r="N141" t="n">
        <v>114.08</v>
      </c>
      <c r="O141" t="n">
        <v>43448.34</v>
      </c>
      <c r="P141" t="n">
        <v>254.04</v>
      </c>
      <c r="Q141" t="n">
        <v>467.07</v>
      </c>
      <c r="R141" t="n">
        <v>55.32</v>
      </c>
      <c r="S141" t="n">
        <v>39.61</v>
      </c>
      <c r="T141" t="n">
        <v>2917.16</v>
      </c>
      <c r="U141" t="n">
        <v>0.72</v>
      </c>
      <c r="V141" t="n">
        <v>0.75</v>
      </c>
      <c r="W141" t="n">
        <v>2.62</v>
      </c>
      <c r="X141" t="n">
        <v>0.17</v>
      </c>
      <c r="Y141" t="n">
        <v>1</v>
      </c>
      <c r="Z141" t="n">
        <v>10</v>
      </c>
      <c r="AA141" t="n">
        <v>155.7937603059711</v>
      </c>
      <c r="AB141" t="n">
        <v>213.1638959861571</v>
      </c>
      <c r="AC141" t="n">
        <v>192.8198329307063</v>
      </c>
      <c r="AD141" t="n">
        <v>155793.7603059711</v>
      </c>
      <c r="AE141" t="n">
        <v>213163.8959861571</v>
      </c>
      <c r="AF141" t="n">
        <v>2.649593062517762e-06</v>
      </c>
      <c r="AG141" t="n">
        <v>0.1954166666666667</v>
      </c>
      <c r="AH141" t="n">
        <v>192819.8329307063</v>
      </c>
    </row>
    <row r="142">
      <c r="A142" t="n">
        <v>140</v>
      </c>
      <c r="B142" t="n">
        <v>140</v>
      </c>
      <c r="C142" t="inlineStr">
        <is>
          <t xml:space="preserve">CONCLUIDO	</t>
        </is>
      </c>
      <c r="D142" t="n">
        <v>5.3275</v>
      </c>
      <c r="E142" t="n">
        <v>18.77</v>
      </c>
      <c r="F142" t="n">
        <v>15.5</v>
      </c>
      <c r="G142" t="n">
        <v>132.89</v>
      </c>
      <c r="H142" t="n">
        <v>1.83</v>
      </c>
      <c r="I142" t="n">
        <v>7</v>
      </c>
      <c r="J142" t="n">
        <v>351.02</v>
      </c>
      <c r="K142" t="n">
        <v>60.56</v>
      </c>
      <c r="L142" t="n">
        <v>36</v>
      </c>
      <c r="M142" t="n">
        <v>5</v>
      </c>
      <c r="N142" t="n">
        <v>114.47</v>
      </c>
      <c r="O142" t="n">
        <v>43526.84</v>
      </c>
      <c r="P142" t="n">
        <v>253.5</v>
      </c>
      <c r="Q142" t="n">
        <v>467.07</v>
      </c>
      <c r="R142" t="n">
        <v>55.58</v>
      </c>
      <c r="S142" t="n">
        <v>39.61</v>
      </c>
      <c r="T142" t="n">
        <v>3043.5</v>
      </c>
      <c r="U142" t="n">
        <v>0.71</v>
      </c>
      <c r="V142" t="n">
        <v>0.75</v>
      </c>
      <c r="W142" t="n">
        <v>2.62</v>
      </c>
      <c r="X142" t="n">
        <v>0.17</v>
      </c>
      <c r="Y142" t="n">
        <v>1</v>
      </c>
      <c r="Z142" t="n">
        <v>10</v>
      </c>
      <c r="AA142" t="n">
        <v>155.5950469927975</v>
      </c>
      <c r="AB142" t="n">
        <v>212.8920076644604</v>
      </c>
      <c r="AC142" t="n">
        <v>192.5738932488345</v>
      </c>
      <c r="AD142" t="n">
        <v>155595.0469927975</v>
      </c>
      <c r="AE142" t="n">
        <v>212892.0076644604</v>
      </c>
      <c r="AF142" t="n">
        <v>2.648797553163457e-06</v>
      </c>
      <c r="AG142" t="n">
        <v>0.1955208333333333</v>
      </c>
      <c r="AH142" t="n">
        <v>192573.8932488345</v>
      </c>
    </row>
    <row r="143">
      <c r="A143" t="n">
        <v>141</v>
      </c>
      <c r="B143" t="n">
        <v>140</v>
      </c>
      <c r="C143" t="inlineStr">
        <is>
          <t xml:space="preserve">CONCLUIDO	</t>
        </is>
      </c>
      <c r="D143" t="n">
        <v>5.3509</v>
      </c>
      <c r="E143" t="n">
        <v>18.69</v>
      </c>
      <c r="F143" t="n">
        <v>15.47</v>
      </c>
      <c r="G143" t="n">
        <v>154.74</v>
      </c>
      <c r="H143" t="n">
        <v>1.84</v>
      </c>
      <c r="I143" t="n">
        <v>6</v>
      </c>
      <c r="J143" t="n">
        <v>351.66</v>
      </c>
      <c r="K143" t="n">
        <v>60.56</v>
      </c>
      <c r="L143" t="n">
        <v>36.25</v>
      </c>
      <c r="M143" t="n">
        <v>4</v>
      </c>
      <c r="N143" t="n">
        <v>114.85</v>
      </c>
      <c r="O143" t="n">
        <v>43605.54</v>
      </c>
      <c r="P143" t="n">
        <v>252.64</v>
      </c>
      <c r="Q143" t="n">
        <v>467.07</v>
      </c>
      <c r="R143" t="n">
        <v>54.49</v>
      </c>
      <c r="S143" t="n">
        <v>39.61</v>
      </c>
      <c r="T143" t="n">
        <v>2506.37</v>
      </c>
      <c r="U143" t="n">
        <v>0.73</v>
      </c>
      <c r="V143" t="n">
        <v>0.75</v>
      </c>
      <c r="W143" t="n">
        <v>2.62</v>
      </c>
      <c r="X143" t="n">
        <v>0.14</v>
      </c>
      <c r="Y143" t="n">
        <v>1</v>
      </c>
      <c r="Z143" t="n">
        <v>10</v>
      </c>
      <c r="AA143" t="n">
        <v>154.459377858889</v>
      </c>
      <c r="AB143" t="n">
        <v>211.3381350532615</v>
      </c>
      <c r="AC143" t="n">
        <v>191.168320058774</v>
      </c>
      <c r="AD143" t="n">
        <v>154459.377858889</v>
      </c>
      <c r="AE143" t="n">
        <v>211338.1350532615</v>
      </c>
      <c r="AF143" t="n">
        <v>2.660431877470172e-06</v>
      </c>
      <c r="AG143" t="n">
        <v>0.1946875</v>
      </c>
      <c r="AH143" t="n">
        <v>191168.320058774</v>
      </c>
    </row>
    <row r="144">
      <c r="A144" t="n">
        <v>142</v>
      </c>
      <c r="B144" t="n">
        <v>140</v>
      </c>
      <c r="C144" t="inlineStr">
        <is>
          <t xml:space="preserve">CONCLUIDO	</t>
        </is>
      </c>
      <c r="D144" t="n">
        <v>5.3532</v>
      </c>
      <c r="E144" t="n">
        <v>18.68</v>
      </c>
      <c r="F144" t="n">
        <v>15.47</v>
      </c>
      <c r="G144" t="n">
        <v>154.66</v>
      </c>
      <c r="H144" t="n">
        <v>1.85</v>
      </c>
      <c r="I144" t="n">
        <v>6</v>
      </c>
      <c r="J144" t="n">
        <v>352.3</v>
      </c>
      <c r="K144" t="n">
        <v>60.56</v>
      </c>
      <c r="L144" t="n">
        <v>36.5</v>
      </c>
      <c r="M144" t="n">
        <v>4</v>
      </c>
      <c r="N144" t="n">
        <v>115.24</v>
      </c>
      <c r="O144" t="n">
        <v>43684.46</v>
      </c>
      <c r="P144" t="n">
        <v>252.69</v>
      </c>
      <c r="Q144" t="n">
        <v>467.1</v>
      </c>
      <c r="R144" t="n">
        <v>54.25</v>
      </c>
      <c r="S144" t="n">
        <v>39.61</v>
      </c>
      <c r="T144" t="n">
        <v>2384.7</v>
      </c>
      <c r="U144" t="n">
        <v>0.73</v>
      </c>
      <c r="V144" t="n">
        <v>0.75</v>
      </c>
      <c r="W144" t="n">
        <v>2.62</v>
      </c>
      <c r="X144" t="n">
        <v>0.13</v>
      </c>
      <c r="Y144" t="n">
        <v>1</v>
      </c>
      <c r="Z144" t="n">
        <v>10</v>
      </c>
      <c r="AA144" t="n">
        <v>154.4162416801805</v>
      </c>
      <c r="AB144" t="n">
        <v>211.2791142305186</v>
      </c>
      <c r="AC144" t="n">
        <v>191.1149321005174</v>
      </c>
      <c r="AD144" t="n">
        <v>154416.2416801805</v>
      </c>
      <c r="AE144" t="n">
        <v>211279.1142305186</v>
      </c>
      <c r="AF144" t="n">
        <v>2.661575422166986e-06</v>
      </c>
      <c r="AG144" t="n">
        <v>0.1945833333333333</v>
      </c>
      <c r="AH144" t="n">
        <v>191114.9321005174</v>
      </c>
    </row>
    <row r="145">
      <c r="A145" t="n">
        <v>143</v>
      </c>
      <c r="B145" t="n">
        <v>140</v>
      </c>
      <c r="C145" t="inlineStr">
        <is>
          <t xml:space="preserve">CONCLUIDO	</t>
        </is>
      </c>
      <c r="D145" t="n">
        <v>5.3523</v>
      </c>
      <c r="E145" t="n">
        <v>18.68</v>
      </c>
      <c r="F145" t="n">
        <v>15.47</v>
      </c>
      <c r="G145" t="n">
        <v>154.69</v>
      </c>
      <c r="H145" t="n">
        <v>1.86</v>
      </c>
      <c r="I145" t="n">
        <v>6</v>
      </c>
      <c r="J145" t="n">
        <v>352.94</v>
      </c>
      <c r="K145" t="n">
        <v>60.56</v>
      </c>
      <c r="L145" t="n">
        <v>36.75</v>
      </c>
      <c r="M145" t="n">
        <v>4</v>
      </c>
      <c r="N145" t="n">
        <v>115.64</v>
      </c>
      <c r="O145" t="n">
        <v>43763.7</v>
      </c>
      <c r="P145" t="n">
        <v>252.76</v>
      </c>
      <c r="Q145" t="n">
        <v>467.07</v>
      </c>
      <c r="R145" t="n">
        <v>54.35</v>
      </c>
      <c r="S145" t="n">
        <v>39.61</v>
      </c>
      <c r="T145" t="n">
        <v>2435.99</v>
      </c>
      <c r="U145" t="n">
        <v>0.73</v>
      </c>
      <c r="V145" t="n">
        <v>0.75</v>
      </c>
      <c r="W145" t="n">
        <v>2.62</v>
      </c>
      <c r="X145" t="n">
        <v>0.14</v>
      </c>
      <c r="Y145" t="n">
        <v>1</v>
      </c>
      <c r="Z145" t="n">
        <v>10</v>
      </c>
      <c r="AA145" t="n">
        <v>154.4734611565526</v>
      </c>
      <c r="AB145" t="n">
        <v>211.3574044424361</v>
      </c>
      <c r="AC145" t="n">
        <v>191.1857504044906</v>
      </c>
      <c r="AD145" t="n">
        <v>154473.4611565526</v>
      </c>
      <c r="AE145" t="n">
        <v>211357.4044424361</v>
      </c>
      <c r="AF145" t="n">
        <v>2.661127948155189e-06</v>
      </c>
      <c r="AG145" t="n">
        <v>0.1945833333333333</v>
      </c>
      <c r="AH145" t="n">
        <v>191185.7504044906</v>
      </c>
    </row>
    <row r="146">
      <c r="A146" t="n">
        <v>144</v>
      </c>
      <c r="B146" t="n">
        <v>140</v>
      </c>
      <c r="C146" t="inlineStr">
        <is>
          <t xml:space="preserve">CONCLUIDO	</t>
        </is>
      </c>
      <c r="D146" t="n">
        <v>5.352</v>
      </c>
      <c r="E146" t="n">
        <v>18.68</v>
      </c>
      <c r="F146" t="n">
        <v>15.47</v>
      </c>
      <c r="G146" t="n">
        <v>154.7</v>
      </c>
      <c r="H146" t="n">
        <v>1.87</v>
      </c>
      <c r="I146" t="n">
        <v>6</v>
      </c>
      <c r="J146" t="n">
        <v>353.58</v>
      </c>
      <c r="K146" t="n">
        <v>60.56</v>
      </c>
      <c r="L146" t="n">
        <v>37</v>
      </c>
      <c r="M146" t="n">
        <v>4</v>
      </c>
      <c r="N146" t="n">
        <v>116.03</v>
      </c>
      <c r="O146" t="n">
        <v>43843.04</v>
      </c>
      <c r="P146" t="n">
        <v>253.36</v>
      </c>
      <c r="Q146" t="n">
        <v>467.13</v>
      </c>
      <c r="R146" t="n">
        <v>54.36</v>
      </c>
      <c r="S146" t="n">
        <v>39.61</v>
      </c>
      <c r="T146" t="n">
        <v>2439.83</v>
      </c>
      <c r="U146" t="n">
        <v>0.73</v>
      </c>
      <c r="V146" t="n">
        <v>0.75</v>
      </c>
      <c r="W146" t="n">
        <v>2.62</v>
      </c>
      <c r="X146" t="n">
        <v>0.14</v>
      </c>
      <c r="Y146" t="n">
        <v>1</v>
      </c>
      <c r="Z146" t="n">
        <v>10</v>
      </c>
      <c r="AA146" t="n">
        <v>154.7531428192858</v>
      </c>
      <c r="AB146" t="n">
        <v>211.7400772320715</v>
      </c>
      <c r="AC146" t="n">
        <v>191.531901440168</v>
      </c>
      <c r="AD146" t="n">
        <v>154753.1428192858</v>
      </c>
      <c r="AE146" t="n">
        <v>211740.0772320715</v>
      </c>
      <c r="AF146" t="n">
        <v>2.660978790151257e-06</v>
      </c>
      <c r="AG146" t="n">
        <v>0.1945833333333333</v>
      </c>
      <c r="AH146" t="n">
        <v>191531.901440168</v>
      </c>
    </row>
    <row r="147">
      <c r="A147" t="n">
        <v>145</v>
      </c>
      <c r="B147" t="n">
        <v>140</v>
      </c>
      <c r="C147" t="inlineStr">
        <is>
          <t xml:space="preserve">CONCLUIDO	</t>
        </is>
      </c>
      <c r="D147" t="n">
        <v>5.351</v>
      </c>
      <c r="E147" t="n">
        <v>18.69</v>
      </c>
      <c r="F147" t="n">
        <v>15.47</v>
      </c>
      <c r="G147" t="n">
        <v>154.74</v>
      </c>
      <c r="H147" t="n">
        <v>1.87</v>
      </c>
      <c r="I147" t="n">
        <v>6</v>
      </c>
      <c r="J147" t="n">
        <v>354.23</v>
      </c>
      <c r="K147" t="n">
        <v>60.56</v>
      </c>
      <c r="L147" t="n">
        <v>37.25</v>
      </c>
      <c r="M147" t="n">
        <v>4</v>
      </c>
      <c r="N147" t="n">
        <v>116.42</v>
      </c>
      <c r="O147" t="n">
        <v>43922.6</v>
      </c>
      <c r="P147" t="n">
        <v>253.44</v>
      </c>
      <c r="Q147" t="n">
        <v>467.07</v>
      </c>
      <c r="R147" t="n">
        <v>54.57</v>
      </c>
      <c r="S147" t="n">
        <v>39.61</v>
      </c>
      <c r="T147" t="n">
        <v>2545.09</v>
      </c>
      <c r="U147" t="n">
        <v>0.73</v>
      </c>
      <c r="V147" t="n">
        <v>0.75</v>
      </c>
      <c r="W147" t="n">
        <v>2.62</v>
      </c>
      <c r="X147" t="n">
        <v>0.14</v>
      </c>
      <c r="Y147" t="n">
        <v>1</v>
      </c>
      <c r="Z147" t="n">
        <v>10</v>
      </c>
      <c r="AA147" t="n">
        <v>154.818132784508</v>
      </c>
      <c r="AB147" t="n">
        <v>211.8289993696434</v>
      </c>
      <c r="AC147" t="n">
        <v>191.612336973733</v>
      </c>
      <c r="AD147" t="n">
        <v>154818.132784508</v>
      </c>
      <c r="AE147" t="n">
        <v>211828.9993696434</v>
      </c>
      <c r="AF147" t="n">
        <v>2.660481596804816e-06</v>
      </c>
      <c r="AG147" t="n">
        <v>0.1946875</v>
      </c>
      <c r="AH147" t="n">
        <v>191612.336973733</v>
      </c>
    </row>
    <row r="148">
      <c r="A148" t="n">
        <v>146</v>
      </c>
      <c r="B148" t="n">
        <v>140</v>
      </c>
      <c r="C148" t="inlineStr">
        <is>
          <t xml:space="preserve">CONCLUIDO	</t>
        </is>
      </c>
      <c r="D148" t="n">
        <v>5.3477</v>
      </c>
      <c r="E148" t="n">
        <v>18.7</v>
      </c>
      <c r="F148" t="n">
        <v>15.49</v>
      </c>
      <c r="G148" t="n">
        <v>154.85</v>
      </c>
      <c r="H148" t="n">
        <v>1.88</v>
      </c>
      <c r="I148" t="n">
        <v>6</v>
      </c>
      <c r="J148" t="n">
        <v>354.88</v>
      </c>
      <c r="K148" t="n">
        <v>60.56</v>
      </c>
      <c r="L148" t="n">
        <v>37.5</v>
      </c>
      <c r="M148" t="n">
        <v>4</v>
      </c>
      <c r="N148" t="n">
        <v>116.82</v>
      </c>
      <c r="O148" t="n">
        <v>44002.37</v>
      </c>
      <c r="P148" t="n">
        <v>253.89</v>
      </c>
      <c r="Q148" t="n">
        <v>467.07</v>
      </c>
      <c r="R148" t="n">
        <v>54.96</v>
      </c>
      <c r="S148" t="n">
        <v>39.61</v>
      </c>
      <c r="T148" t="n">
        <v>2741.47</v>
      </c>
      <c r="U148" t="n">
        <v>0.72</v>
      </c>
      <c r="V148" t="n">
        <v>0.75</v>
      </c>
      <c r="W148" t="n">
        <v>2.62</v>
      </c>
      <c r="X148" t="n">
        <v>0.15</v>
      </c>
      <c r="Y148" t="n">
        <v>1</v>
      </c>
      <c r="Z148" t="n">
        <v>10</v>
      </c>
      <c r="AA148" t="n">
        <v>155.165311944519</v>
      </c>
      <c r="AB148" t="n">
        <v>212.3040252128338</v>
      </c>
      <c r="AC148" t="n">
        <v>192.0420270171524</v>
      </c>
      <c r="AD148" t="n">
        <v>155165.311944519</v>
      </c>
      <c r="AE148" t="n">
        <v>212304.0252128338</v>
      </c>
      <c r="AF148" t="n">
        <v>2.658840858761561e-06</v>
      </c>
      <c r="AG148" t="n">
        <v>0.1947916666666667</v>
      </c>
      <c r="AH148" t="n">
        <v>192042.0270171524</v>
      </c>
    </row>
    <row r="149">
      <c r="A149" t="n">
        <v>147</v>
      </c>
      <c r="B149" t="n">
        <v>140</v>
      </c>
      <c r="C149" t="inlineStr">
        <is>
          <t xml:space="preserve">CONCLUIDO	</t>
        </is>
      </c>
      <c r="D149" t="n">
        <v>5.3483</v>
      </c>
      <c r="E149" t="n">
        <v>18.7</v>
      </c>
      <c r="F149" t="n">
        <v>15.48</v>
      </c>
      <c r="G149" t="n">
        <v>154.83</v>
      </c>
      <c r="H149" t="n">
        <v>1.89</v>
      </c>
      <c r="I149" t="n">
        <v>6</v>
      </c>
      <c r="J149" t="n">
        <v>355.52</v>
      </c>
      <c r="K149" t="n">
        <v>60.56</v>
      </c>
      <c r="L149" t="n">
        <v>37.75</v>
      </c>
      <c r="M149" t="n">
        <v>4</v>
      </c>
      <c r="N149" t="n">
        <v>117.22</v>
      </c>
      <c r="O149" t="n">
        <v>44082.36</v>
      </c>
      <c r="P149" t="n">
        <v>253.89</v>
      </c>
      <c r="Q149" t="n">
        <v>467.08</v>
      </c>
      <c r="R149" t="n">
        <v>54.84</v>
      </c>
      <c r="S149" t="n">
        <v>39.61</v>
      </c>
      <c r="T149" t="n">
        <v>2679.44</v>
      </c>
      <c r="U149" t="n">
        <v>0.72</v>
      </c>
      <c r="V149" t="n">
        <v>0.75</v>
      </c>
      <c r="W149" t="n">
        <v>2.62</v>
      </c>
      <c r="X149" t="n">
        <v>0.15</v>
      </c>
      <c r="Y149" t="n">
        <v>1</v>
      </c>
      <c r="Z149" t="n">
        <v>10</v>
      </c>
      <c r="AA149" t="n">
        <v>155.1235719604457</v>
      </c>
      <c r="AB149" t="n">
        <v>212.2469147251866</v>
      </c>
      <c r="AC149" t="n">
        <v>191.9903670742912</v>
      </c>
      <c r="AD149" t="n">
        <v>155123.5719604457</v>
      </c>
      <c r="AE149" t="n">
        <v>212246.9147251866</v>
      </c>
      <c r="AF149" t="n">
        <v>2.659139174769426e-06</v>
      </c>
      <c r="AG149" t="n">
        <v>0.1947916666666667</v>
      </c>
      <c r="AH149" t="n">
        <v>191990.3670742912</v>
      </c>
    </row>
    <row r="150">
      <c r="A150" t="n">
        <v>148</v>
      </c>
      <c r="B150" t="n">
        <v>140</v>
      </c>
      <c r="C150" t="inlineStr">
        <is>
          <t xml:space="preserve">CONCLUIDO	</t>
        </is>
      </c>
      <c r="D150" t="n">
        <v>5.3498</v>
      </c>
      <c r="E150" t="n">
        <v>18.69</v>
      </c>
      <c r="F150" t="n">
        <v>15.48</v>
      </c>
      <c r="G150" t="n">
        <v>154.78</v>
      </c>
      <c r="H150" t="n">
        <v>1.9</v>
      </c>
      <c r="I150" t="n">
        <v>6</v>
      </c>
      <c r="J150" t="n">
        <v>356.17</v>
      </c>
      <c r="K150" t="n">
        <v>60.56</v>
      </c>
      <c r="L150" t="n">
        <v>38</v>
      </c>
      <c r="M150" t="n">
        <v>4</v>
      </c>
      <c r="N150" t="n">
        <v>117.62</v>
      </c>
      <c r="O150" t="n">
        <v>44162.57</v>
      </c>
      <c r="P150" t="n">
        <v>253.8</v>
      </c>
      <c r="Q150" t="n">
        <v>467.07</v>
      </c>
      <c r="R150" t="n">
        <v>54.65</v>
      </c>
      <c r="S150" t="n">
        <v>39.61</v>
      </c>
      <c r="T150" t="n">
        <v>2583.97</v>
      </c>
      <c r="U150" t="n">
        <v>0.72</v>
      </c>
      <c r="V150" t="n">
        <v>0.75</v>
      </c>
      <c r="W150" t="n">
        <v>2.62</v>
      </c>
      <c r="X150" t="n">
        <v>0.14</v>
      </c>
      <c r="Y150" t="n">
        <v>1</v>
      </c>
      <c r="Z150" t="n">
        <v>10</v>
      </c>
      <c r="AA150" t="n">
        <v>155.0396895601877</v>
      </c>
      <c r="AB150" t="n">
        <v>212.1321431245233</v>
      </c>
      <c r="AC150" t="n">
        <v>191.8865491141122</v>
      </c>
      <c r="AD150" t="n">
        <v>155039.6895601877</v>
      </c>
      <c r="AE150" t="n">
        <v>212132.1431245233</v>
      </c>
      <c r="AF150" t="n">
        <v>2.659884964789087e-06</v>
      </c>
      <c r="AG150" t="n">
        <v>0.1946875</v>
      </c>
      <c r="AH150" t="n">
        <v>191886.5491141122</v>
      </c>
    </row>
    <row r="151">
      <c r="A151" t="n">
        <v>149</v>
      </c>
      <c r="B151" t="n">
        <v>140</v>
      </c>
      <c r="C151" t="inlineStr">
        <is>
          <t xml:space="preserve">CONCLUIDO	</t>
        </is>
      </c>
      <c r="D151" t="n">
        <v>5.3505</v>
      </c>
      <c r="E151" t="n">
        <v>18.69</v>
      </c>
      <c r="F151" t="n">
        <v>15.48</v>
      </c>
      <c r="G151" t="n">
        <v>154.75</v>
      </c>
      <c r="H151" t="n">
        <v>1.91</v>
      </c>
      <c r="I151" t="n">
        <v>6</v>
      </c>
      <c r="J151" t="n">
        <v>356.83</v>
      </c>
      <c r="K151" t="n">
        <v>60.56</v>
      </c>
      <c r="L151" t="n">
        <v>38.25</v>
      </c>
      <c r="M151" t="n">
        <v>4</v>
      </c>
      <c r="N151" t="n">
        <v>118.02</v>
      </c>
      <c r="O151" t="n">
        <v>44243</v>
      </c>
      <c r="P151" t="n">
        <v>253.89</v>
      </c>
      <c r="Q151" t="n">
        <v>467.07</v>
      </c>
      <c r="R151" t="n">
        <v>54.64</v>
      </c>
      <c r="S151" t="n">
        <v>39.61</v>
      </c>
      <c r="T151" t="n">
        <v>2583.41</v>
      </c>
      <c r="U151" t="n">
        <v>0.72</v>
      </c>
      <c r="V151" t="n">
        <v>0.75</v>
      </c>
      <c r="W151" t="n">
        <v>2.62</v>
      </c>
      <c r="X151" t="n">
        <v>0.14</v>
      </c>
      <c r="Y151" t="n">
        <v>1</v>
      </c>
      <c r="Z151" t="n">
        <v>10</v>
      </c>
      <c r="AA151" t="n">
        <v>155.0603839181547</v>
      </c>
      <c r="AB151" t="n">
        <v>212.1604580580644</v>
      </c>
      <c r="AC151" t="n">
        <v>191.9121617101364</v>
      </c>
      <c r="AD151" t="n">
        <v>155060.3839181547</v>
      </c>
      <c r="AE151" t="n">
        <v>212160.4580580644</v>
      </c>
      <c r="AF151" t="n">
        <v>2.660233000131596e-06</v>
      </c>
      <c r="AG151" t="n">
        <v>0.1946875</v>
      </c>
      <c r="AH151" t="n">
        <v>191912.1617101364</v>
      </c>
    </row>
    <row r="152">
      <c r="A152" t="n">
        <v>150</v>
      </c>
      <c r="B152" t="n">
        <v>140</v>
      </c>
      <c r="C152" t="inlineStr">
        <is>
          <t xml:space="preserve">CONCLUIDO	</t>
        </is>
      </c>
      <c r="D152" t="n">
        <v>5.3544</v>
      </c>
      <c r="E152" t="n">
        <v>18.68</v>
      </c>
      <c r="F152" t="n">
        <v>15.46</v>
      </c>
      <c r="G152" t="n">
        <v>154.62</v>
      </c>
      <c r="H152" t="n">
        <v>1.92</v>
      </c>
      <c r="I152" t="n">
        <v>6</v>
      </c>
      <c r="J152" t="n">
        <v>357.48</v>
      </c>
      <c r="K152" t="n">
        <v>60.56</v>
      </c>
      <c r="L152" t="n">
        <v>38.5</v>
      </c>
      <c r="M152" t="n">
        <v>4</v>
      </c>
      <c r="N152" t="n">
        <v>118.43</v>
      </c>
      <c r="O152" t="n">
        <v>44323.66</v>
      </c>
      <c r="P152" t="n">
        <v>253.69</v>
      </c>
      <c r="Q152" t="n">
        <v>467.07</v>
      </c>
      <c r="R152" t="n">
        <v>54.26</v>
      </c>
      <c r="S152" t="n">
        <v>39.61</v>
      </c>
      <c r="T152" t="n">
        <v>2391.73</v>
      </c>
      <c r="U152" t="n">
        <v>0.73</v>
      </c>
      <c r="V152" t="n">
        <v>0.75</v>
      </c>
      <c r="W152" t="n">
        <v>2.61</v>
      </c>
      <c r="X152" t="n">
        <v>0.13</v>
      </c>
      <c r="Y152" t="n">
        <v>1</v>
      </c>
      <c r="Z152" t="n">
        <v>10</v>
      </c>
      <c r="AA152" t="n">
        <v>154.8092939470236</v>
      </c>
      <c r="AB152" t="n">
        <v>211.8169056822553</v>
      </c>
      <c r="AC152" t="n">
        <v>191.6013974908956</v>
      </c>
      <c r="AD152" t="n">
        <v>154809.2939470236</v>
      </c>
      <c r="AE152" t="n">
        <v>211816.9056822553</v>
      </c>
      <c r="AF152" t="n">
        <v>2.662172054182715e-06</v>
      </c>
      <c r="AG152" t="n">
        <v>0.1945833333333333</v>
      </c>
      <c r="AH152" t="n">
        <v>191601.3974908956</v>
      </c>
    </row>
    <row r="153">
      <c r="A153" t="n">
        <v>151</v>
      </c>
      <c r="B153" t="n">
        <v>140</v>
      </c>
      <c r="C153" t="inlineStr">
        <is>
          <t xml:space="preserve">CONCLUIDO	</t>
        </is>
      </c>
      <c r="D153" t="n">
        <v>5.355</v>
      </c>
      <c r="E153" t="n">
        <v>18.67</v>
      </c>
      <c r="F153" t="n">
        <v>15.46</v>
      </c>
      <c r="G153" t="n">
        <v>154.6</v>
      </c>
      <c r="H153" t="n">
        <v>1.93</v>
      </c>
      <c r="I153" t="n">
        <v>6</v>
      </c>
      <c r="J153" t="n">
        <v>358.14</v>
      </c>
      <c r="K153" t="n">
        <v>60.56</v>
      </c>
      <c r="L153" t="n">
        <v>38.75</v>
      </c>
      <c r="M153" t="n">
        <v>4</v>
      </c>
      <c r="N153" t="n">
        <v>118.83</v>
      </c>
      <c r="O153" t="n">
        <v>44404.54</v>
      </c>
      <c r="P153" t="n">
        <v>253.99</v>
      </c>
      <c r="Q153" t="n">
        <v>467.08</v>
      </c>
      <c r="R153" t="n">
        <v>54.05</v>
      </c>
      <c r="S153" t="n">
        <v>39.61</v>
      </c>
      <c r="T153" t="n">
        <v>2284.02</v>
      </c>
      <c r="U153" t="n">
        <v>0.73</v>
      </c>
      <c r="V153" t="n">
        <v>0.75</v>
      </c>
      <c r="W153" t="n">
        <v>2.62</v>
      </c>
      <c r="X153" t="n">
        <v>0.13</v>
      </c>
      <c r="Y153" t="n">
        <v>1</v>
      </c>
      <c r="Z153" t="n">
        <v>10</v>
      </c>
      <c r="AA153" t="n">
        <v>154.9273689494204</v>
      </c>
      <c r="AB153" t="n">
        <v>211.978461109636</v>
      </c>
      <c r="AC153" t="n">
        <v>191.7475342950316</v>
      </c>
      <c r="AD153" t="n">
        <v>154927.3689494204</v>
      </c>
      <c r="AE153" t="n">
        <v>211978.461109636</v>
      </c>
      <c r="AF153" t="n">
        <v>2.66247037019058e-06</v>
      </c>
      <c r="AG153" t="n">
        <v>0.1944791666666667</v>
      </c>
      <c r="AH153" t="n">
        <v>191747.5342950317</v>
      </c>
    </row>
    <row r="154">
      <c r="A154" t="n">
        <v>152</v>
      </c>
      <c r="B154" t="n">
        <v>140</v>
      </c>
      <c r="C154" t="inlineStr">
        <is>
          <t xml:space="preserve">CONCLUIDO	</t>
        </is>
      </c>
      <c r="D154" t="n">
        <v>5.353</v>
      </c>
      <c r="E154" t="n">
        <v>18.68</v>
      </c>
      <c r="F154" t="n">
        <v>15.47</v>
      </c>
      <c r="G154" t="n">
        <v>154.67</v>
      </c>
      <c r="H154" t="n">
        <v>1.94</v>
      </c>
      <c r="I154" t="n">
        <v>6</v>
      </c>
      <c r="J154" t="n">
        <v>358.79</v>
      </c>
      <c r="K154" t="n">
        <v>60.56</v>
      </c>
      <c r="L154" t="n">
        <v>39</v>
      </c>
      <c r="M154" t="n">
        <v>4</v>
      </c>
      <c r="N154" t="n">
        <v>119.24</v>
      </c>
      <c r="O154" t="n">
        <v>44485.65</v>
      </c>
      <c r="P154" t="n">
        <v>253.94</v>
      </c>
      <c r="Q154" t="n">
        <v>467.07</v>
      </c>
      <c r="R154" t="n">
        <v>54.2</v>
      </c>
      <c r="S154" t="n">
        <v>39.61</v>
      </c>
      <c r="T154" t="n">
        <v>2361.41</v>
      </c>
      <c r="U154" t="n">
        <v>0.73</v>
      </c>
      <c r="V154" t="n">
        <v>0.75</v>
      </c>
      <c r="W154" t="n">
        <v>2.62</v>
      </c>
      <c r="X154" t="n">
        <v>0.13</v>
      </c>
      <c r="Y154" t="n">
        <v>1</v>
      </c>
      <c r="Z154" t="n">
        <v>10</v>
      </c>
      <c r="AA154" t="n">
        <v>154.9867150115687</v>
      </c>
      <c r="AB154" t="n">
        <v>212.0596610100307</v>
      </c>
      <c r="AC154" t="n">
        <v>191.8209845908974</v>
      </c>
      <c r="AD154" t="n">
        <v>154986.7150115687</v>
      </c>
      <c r="AE154" t="n">
        <v>212059.6610100307</v>
      </c>
      <c r="AF154" t="n">
        <v>2.661475983497698e-06</v>
      </c>
      <c r="AG154" t="n">
        <v>0.1945833333333333</v>
      </c>
      <c r="AH154" t="n">
        <v>191820.9845908974</v>
      </c>
    </row>
    <row r="155">
      <c r="A155" t="n">
        <v>153</v>
      </c>
      <c r="B155" t="n">
        <v>140</v>
      </c>
      <c r="C155" t="inlineStr">
        <is>
          <t xml:space="preserve">CONCLUIDO	</t>
        </is>
      </c>
      <c r="D155" t="n">
        <v>5.3532</v>
      </c>
      <c r="E155" t="n">
        <v>18.68</v>
      </c>
      <c r="F155" t="n">
        <v>15.47</v>
      </c>
      <c r="G155" t="n">
        <v>154.66</v>
      </c>
      <c r="H155" t="n">
        <v>1.95</v>
      </c>
      <c r="I155" t="n">
        <v>6</v>
      </c>
      <c r="J155" t="n">
        <v>359.45</v>
      </c>
      <c r="K155" t="n">
        <v>60.56</v>
      </c>
      <c r="L155" t="n">
        <v>39.25</v>
      </c>
      <c r="M155" t="n">
        <v>4</v>
      </c>
      <c r="N155" t="n">
        <v>119.65</v>
      </c>
      <c r="O155" t="n">
        <v>44566.98</v>
      </c>
      <c r="P155" t="n">
        <v>254.01</v>
      </c>
      <c r="Q155" t="n">
        <v>467.07</v>
      </c>
      <c r="R155" t="n">
        <v>54.36</v>
      </c>
      <c r="S155" t="n">
        <v>39.61</v>
      </c>
      <c r="T155" t="n">
        <v>2440.01</v>
      </c>
      <c r="U155" t="n">
        <v>0.73</v>
      </c>
      <c r="V155" t="n">
        <v>0.75</v>
      </c>
      <c r="W155" t="n">
        <v>2.62</v>
      </c>
      <c r="X155" t="n">
        <v>0.13</v>
      </c>
      <c r="Y155" t="n">
        <v>1</v>
      </c>
      <c r="Z155" t="n">
        <v>10</v>
      </c>
      <c r="AA155" t="n">
        <v>155.0126355553608</v>
      </c>
      <c r="AB155" t="n">
        <v>212.0951266415808</v>
      </c>
      <c r="AC155" t="n">
        <v>191.8530654323488</v>
      </c>
      <c r="AD155" t="n">
        <v>155012.6355553608</v>
      </c>
      <c r="AE155" t="n">
        <v>212095.1266415808</v>
      </c>
      <c r="AF155" t="n">
        <v>2.661575422166986e-06</v>
      </c>
      <c r="AG155" t="n">
        <v>0.1945833333333333</v>
      </c>
      <c r="AH155" t="n">
        <v>191853.0654323488</v>
      </c>
    </row>
    <row r="156">
      <c r="A156" t="n">
        <v>154</v>
      </c>
      <c r="B156" t="n">
        <v>140</v>
      </c>
      <c r="C156" t="inlineStr">
        <is>
          <t xml:space="preserve">CONCLUIDO	</t>
        </is>
      </c>
      <c r="D156" t="n">
        <v>5.3489</v>
      </c>
      <c r="E156" t="n">
        <v>18.7</v>
      </c>
      <c r="F156" t="n">
        <v>15.48</v>
      </c>
      <c r="G156" t="n">
        <v>154.81</v>
      </c>
      <c r="H156" t="n">
        <v>1.96</v>
      </c>
      <c r="I156" t="n">
        <v>6</v>
      </c>
      <c r="J156" t="n">
        <v>360.12</v>
      </c>
      <c r="K156" t="n">
        <v>60.56</v>
      </c>
      <c r="L156" t="n">
        <v>39.5</v>
      </c>
      <c r="M156" t="n">
        <v>4</v>
      </c>
      <c r="N156" t="n">
        <v>120.06</v>
      </c>
      <c r="O156" t="n">
        <v>44648.55</v>
      </c>
      <c r="P156" t="n">
        <v>254.02</v>
      </c>
      <c r="Q156" t="n">
        <v>467.08</v>
      </c>
      <c r="R156" t="n">
        <v>54.75</v>
      </c>
      <c r="S156" t="n">
        <v>39.61</v>
      </c>
      <c r="T156" t="n">
        <v>2636.18</v>
      </c>
      <c r="U156" t="n">
        <v>0.72</v>
      </c>
      <c r="V156" t="n">
        <v>0.75</v>
      </c>
      <c r="W156" t="n">
        <v>2.62</v>
      </c>
      <c r="X156" t="n">
        <v>0.15</v>
      </c>
      <c r="Y156" t="n">
        <v>1</v>
      </c>
      <c r="Z156" t="n">
        <v>10</v>
      </c>
      <c r="AA156" t="n">
        <v>155.1652066865879</v>
      </c>
      <c r="AB156" t="n">
        <v>212.3038811942887</v>
      </c>
      <c r="AC156" t="n">
        <v>192.0418967435352</v>
      </c>
      <c r="AD156" t="n">
        <v>155165.2066865879</v>
      </c>
      <c r="AE156" t="n">
        <v>212303.8811942888</v>
      </c>
      <c r="AF156" t="n">
        <v>2.659437490777291e-06</v>
      </c>
      <c r="AG156" t="n">
        <v>0.1947916666666667</v>
      </c>
      <c r="AH156" t="n">
        <v>192041.8967435352</v>
      </c>
    </row>
    <row r="157">
      <c r="A157" t="n">
        <v>155</v>
      </c>
      <c r="B157" t="n">
        <v>140</v>
      </c>
      <c r="C157" t="inlineStr">
        <is>
          <t xml:space="preserve">CONCLUIDO	</t>
        </is>
      </c>
      <c r="D157" t="n">
        <v>5.3515</v>
      </c>
      <c r="E157" t="n">
        <v>18.69</v>
      </c>
      <c r="F157" t="n">
        <v>15.47</v>
      </c>
      <c r="G157" t="n">
        <v>154.72</v>
      </c>
      <c r="H157" t="n">
        <v>1.96</v>
      </c>
      <c r="I157" t="n">
        <v>6</v>
      </c>
      <c r="J157" t="n">
        <v>360.78</v>
      </c>
      <c r="K157" t="n">
        <v>60.56</v>
      </c>
      <c r="L157" t="n">
        <v>39.75</v>
      </c>
      <c r="M157" t="n">
        <v>4</v>
      </c>
      <c r="N157" t="n">
        <v>120.47</v>
      </c>
      <c r="O157" t="n">
        <v>44730.35</v>
      </c>
      <c r="P157" t="n">
        <v>253.85</v>
      </c>
      <c r="Q157" t="n">
        <v>467.08</v>
      </c>
      <c r="R157" t="n">
        <v>54.42</v>
      </c>
      <c r="S157" t="n">
        <v>39.61</v>
      </c>
      <c r="T157" t="n">
        <v>2469.43</v>
      </c>
      <c r="U157" t="n">
        <v>0.73</v>
      </c>
      <c r="V157" t="n">
        <v>0.75</v>
      </c>
      <c r="W157" t="n">
        <v>2.62</v>
      </c>
      <c r="X157" t="n">
        <v>0.14</v>
      </c>
      <c r="Y157" t="n">
        <v>1</v>
      </c>
      <c r="Z157" t="n">
        <v>10</v>
      </c>
      <c r="AA157" t="n">
        <v>154.9891804221536</v>
      </c>
      <c r="AB157" t="n">
        <v>212.0630342935592</v>
      </c>
      <c r="AC157" t="n">
        <v>191.8240359329805</v>
      </c>
      <c r="AD157" t="n">
        <v>154989.1804221536</v>
      </c>
      <c r="AE157" t="n">
        <v>212063.0342935592</v>
      </c>
      <c r="AF157" t="n">
        <v>2.660730193478037e-06</v>
      </c>
      <c r="AG157" t="n">
        <v>0.1946875</v>
      </c>
      <c r="AH157" t="n">
        <v>191824.0359329805</v>
      </c>
    </row>
    <row r="158">
      <c r="A158" t="n">
        <v>156</v>
      </c>
      <c r="B158" t="n">
        <v>140</v>
      </c>
      <c r="C158" t="inlineStr">
        <is>
          <t xml:space="preserve">CONCLUIDO	</t>
        </is>
      </c>
      <c r="D158" t="n">
        <v>5.3519</v>
      </c>
      <c r="E158" t="n">
        <v>18.68</v>
      </c>
      <c r="F158" t="n">
        <v>15.47</v>
      </c>
      <c r="G158" t="n">
        <v>154.71</v>
      </c>
      <c r="H158" t="n">
        <v>1.97</v>
      </c>
      <c r="I158" t="n">
        <v>6</v>
      </c>
      <c r="J158" t="n">
        <v>361.44</v>
      </c>
      <c r="K158" t="n">
        <v>60.56</v>
      </c>
      <c r="L158" t="n">
        <v>40</v>
      </c>
      <c r="M158" t="n">
        <v>4</v>
      </c>
      <c r="N158" t="n">
        <v>120.89</v>
      </c>
      <c r="O158" t="n">
        <v>44812.39</v>
      </c>
      <c r="P158" t="n">
        <v>253.61</v>
      </c>
      <c r="Q158" t="n">
        <v>467.07</v>
      </c>
      <c r="R158" t="n">
        <v>54.44</v>
      </c>
      <c r="S158" t="n">
        <v>39.61</v>
      </c>
      <c r="T158" t="n">
        <v>2483.23</v>
      </c>
      <c r="U158" t="n">
        <v>0.73</v>
      </c>
      <c r="V158" t="n">
        <v>0.75</v>
      </c>
      <c r="W158" t="n">
        <v>2.62</v>
      </c>
      <c r="X158" t="n">
        <v>0.14</v>
      </c>
      <c r="Y158" t="n">
        <v>1</v>
      </c>
      <c r="Z158" t="n">
        <v>10</v>
      </c>
      <c r="AA158" t="n">
        <v>154.8689731724466</v>
      </c>
      <c r="AB158" t="n">
        <v>211.8985614313405</v>
      </c>
      <c r="AC158" t="n">
        <v>191.6752601298928</v>
      </c>
      <c r="AD158" t="n">
        <v>154868.9731724466</v>
      </c>
      <c r="AE158" t="n">
        <v>211898.5614313406</v>
      </c>
      <c r="AF158" t="n">
        <v>2.660929070816613e-06</v>
      </c>
      <c r="AG158" t="n">
        <v>0.1945833333333333</v>
      </c>
      <c r="AH158" t="n">
        <v>191675.2601298928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4.3977</v>
      </c>
      <c r="E2" t="n">
        <v>22.74</v>
      </c>
      <c r="F2" t="n">
        <v>18.66</v>
      </c>
      <c r="G2" t="n">
        <v>9.91</v>
      </c>
      <c r="H2" t="n">
        <v>0.2</v>
      </c>
      <c r="I2" t="n">
        <v>113</v>
      </c>
      <c r="J2" t="n">
        <v>89.87</v>
      </c>
      <c r="K2" t="n">
        <v>37.55</v>
      </c>
      <c r="L2" t="n">
        <v>1</v>
      </c>
      <c r="M2" t="n">
        <v>111</v>
      </c>
      <c r="N2" t="n">
        <v>11.32</v>
      </c>
      <c r="O2" t="n">
        <v>11317.98</v>
      </c>
      <c r="P2" t="n">
        <v>155.1</v>
      </c>
      <c r="Q2" t="n">
        <v>467.2</v>
      </c>
      <c r="R2" t="n">
        <v>158.19</v>
      </c>
      <c r="S2" t="n">
        <v>39.61</v>
      </c>
      <c r="T2" t="n">
        <v>53820.56</v>
      </c>
      <c r="U2" t="n">
        <v>0.25</v>
      </c>
      <c r="V2" t="n">
        <v>0.63</v>
      </c>
      <c r="W2" t="n">
        <v>2.81</v>
      </c>
      <c r="X2" t="n">
        <v>3.33</v>
      </c>
      <c r="Y2" t="n">
        <v>1</v>
      </c>
      <c r="Z2" t="n">
        <v>10</v>
      </c>
      <c r="AA2" t="n">
        <v>121.2100252754118</v>
      </c>
      <c r="AB2" t="n">
        <v>165.8449039906604</v>
      </c>
      <c r="AC2" t="n">
        <v>150.0168991186223</v>
      </c>
      <c r="AD2" t="n">
        <v>121210.0252754118</v>
      </c>
      <c r="AE2" t="n">
        <v>165844.9039906604</v>
      </c>
      <c r="AF2" t="n">
        <v>2.623556328990988e-06</v>
      </c>
      <c r="AG2" t="n">
        <v>0.236875</v>
      </c>
      <c r="AH2" t="n">
        <v>150016.8991186223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4.6788</v>
      </c>
      <c r="E3" t="n">
        <v>21.37</v>
      </c>
      <c r="F3" t="n">
        <v>17.81</v>
      </c>
      <c r="G3" t="n">
        <v>12.42</v>
      </c>
      <c r="H3" t="n">
        <v>0.24</v>
      </c>
      <c r="I3" t="n">
        <v>86</v>
      </c>
      <c r="J3" t="n">
        <v>90.18000000000001</v>
      </c>
      <c r="K3" t="n">
        <v>37.55</v>
      </c>
      <c r="L3" t="n">
        <v>1.25</v>
      </c>
      <c r="M3" t="n">
        <v>84</v>
      </c>
      <c r="N3" t="n">
        <v>11.37</v>
      </c>
      <c r="O3" t="n">
        <v>11355.7</v>
      </c>
      <c r="P3" t="n">
        <v>146.9</v>
      </c>
      <c r="Q3" t="n">
        <v>467.13</v>
      </c>
      <c r="R3" t="n">
        <v>130.66</v>
      </c>
      <c r="S3" t="n">
        <v>39.61</v>
      </c>
      <c r="T3" t="n">
        <v>40191.5</v>
      </c>
      <c r="U3" t="n">
        <v>0.3</v>
      </c>
      <c r="V3" t="n">
        <v>0.66</v>
      </c>
      <c r="W3" t="n">
        <v>2.75</v>
      </c>
      <c r="X3" t="n">
        <v>2.47</v>
      </c>
      <c r="Y3" t="n">
        <v>1</v>
      </c>
      <c r="Z3" t="n">
        <v>10</v>
      </c>
      <c r="AA3" t="n">
        <v>108.3457305271865</v>
      </c>
      <c r="AB3" t="n">
        <v>148.2434083835176</v>
      </c>
      <c r="AC3" t="n">
        <v>134.0952655483654</v>
      </c>
      <c r="AD3" t="n">
        <v>108345.7305271865</v>
      </c>
      <c r="AE3" t="n">
        <v>148243.4083835176</v>
      </c>
      <c r="AF3" t="n">
        <v>2.791253462510638e-06</v>
      </c>
      <c r="AG3" t="n">
        <v>0.2226041666666667</v>
      </c>
      <c r="AH3" t="n">
        <v>134095.2655483654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4.864</v>
      </c>
      <c r="E4" t="n">
        <v>20.56</v>
      </c>
      <c r="F4" t="n">
        <v>17.32</v>
      </c>
      <c r="G4" t="n">
        <v>15.06</v>
      </c>
      <c r="H4" t="n">
        <v>0.29</v>
      </c>
      <c r="I4" t="n">
        <v>69</v>
      </c>
      <c r="J4" t="n">
        <v>90.48</v>
      </c>
      <c r="K4" t="n">
        <v>37.55</v>
      </c>
      <c r="L4" t="n">
        <v>1.5</v>
      </c>
      <c r="M4" t="n">
        <v>67</v>
      </c>
      <c r="N4" t="n">
        <v>11.43</v>
      </c>
      <c r="O4" t="n">
        <v>11393.43</v>
      </c>
      <c r="P4" t="n">
        <v>141.78</v>
      </c>
      <c r="Q4" t="n">
        <v>467.14</v>
      </c>
      <c r="R4" t="n">
        <v>114.71</v>
      </c>
      <c r="S4" t="n">
        <v>39.61</v>
      </c>
      <c r="T4" t="n">
        <v>32301.35</v>
      </c>
      <c r="U4" t="n">
        <v>0.35</v>
      </c>
      <c r="V4" t="n">
        <v>0.67</v>
      </c>
      <c r="W4" t="n">
        <v>2.72</v>
      </c>
      <c r="X4" t="n">
        <v>1.98</v>
      </c>
      <c r="Y4" t="n">
        <v>1</v>
      </c>
      <c r="Z4" t="n">
        <v>10</v>
      </c>
      <c r="AA4" t="n">
        <v>100.9375647919347</v>
      </c>
      <c r="AB4" t="n">
        <v>138.107229199345</v>
      </c>
      <c r="AC4" t="n">
        <v>124.9264690793102</v>
      </c>
      <c r="AD4" t="n">
        <v>100937.5647919347</v>
      </c>
      <c r="AE4" t="n">
        <v>138107.229199345</v>
      </c>
      <c r="AF4" t="n">
        <v>2.901739087298398e-06</v>
      </c>
      <c r="AG4" t="n">
        <v>0.2141666666666666</v>
      </c>
      <c r="AH4" t="n">
        <v>124926.4690793102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4.993</v>
      </c>
      <c r="E5" t="n">
        <v>20.03</v>
      </c>
      <c r="F5" t="n">
        <v>16.99</v>
      </c>
      <c r="G5" t="n">
        <v>17.58</v>
      </c>
      <c r="H5" t="n">
        <v>0.34</v>
      </c>
      <c r="I5" t="n">
        <v>58</v>
      </c>
      <c r="J5" t="n">
        <v>90.79000000000001</v>
      </c>
      <c r="K5" t="n">
        <v>37.55</v>
      </c>
      <c r="L5" t="n">
        <v>1.75</v>
      </c>
      <c r="M5" t="n">
        <v>56</v>
      </c>
      <c r="N5" t="n">
        <v>11.49</v>
      </c>
      <c r="O5" t="n">
        <v>11431.19</v>
      </c>
      <c r="P5" t="n">
        <v>138.25</v>
      </c>
      <c r="Q5" t="n">
        <v>467.07</v>
      </c>
      <c r="R5" t="n">
        <v>103.98</v>
      </c>
      <c r="S5" t="n">
        <v>39.61</v>
      </c>
      <c r="T5" t="n">
        <v>26990.44</v>
      </c>
      <c r="U5" t="n">
        <v>0.38</v>
      </c>
      <c r="V5" t="n">
        <v>0.6899999999999999</v>
      </c>
      <c r="W5" t="n">
        <v>2.7</v>
      </c>
      <c r="X5" t="n">
        <v>1.66</v>
      </c>
      <c r="Y5" t="n">
        <v>1</v>
      </c>
      <c r="Z5" t="n">
        <v>10</v>
      </c>
      <c r="AA5" t="n">
        <v>96.13768157988076</v>
      </c>
      <c r="AB5" t="n">
        <v>131.5398172327138</v>
      </c>
      <c r="AC5" t="n">
        <v>118.9858416933516</v>
      </c>
      <c r="AD5" t="n">
        <v>96137.68157988077</v>
      </c>
      <c r="AE5" t="n">
        <v>131539.8172327138</v>
      </c>
      <c r="AF5" t="n">
        <v>2.978697216875185e-06</v>
      </c>
      <c r="AG5" t="n">
        <v>0.2086458333333333</v>
      </c>
      <c r="AH5" t="n">
        <v>118985.8416933516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5.0935</v>
      </c>
      <c r="E6" t="n">
        <v>19.63</v>
      </c>
      <c r="F6" t="n">
        <v>16.75</v>
      </c>
      <c r="G6" t="n">
        <v>20.1</v>
      </c>
      <c r="H6" t="n">
        <v>0.39</v>
      </c>
      <c r="I6" t="n">
        <v>50</v>
      </c>
      <c r="J6" t="n">
        <v>91.09999999999999</v>
      </c>
      <c r="K6" t="n">
        <v>37.55</v>
      </c>
      <c r="L6" t="n">
        <v>2</v>
      </c>
      <c r="M6" t="n">
        <v>48</v>
      </c>
      <c r="N6" t="n">
        <v>11.54</v>
      </c>
      <c r="O6" t="n">
        <v>11468.97</v>
      </c>
      <c r="P6" t="n">
        <v>135.27</v>
      </c>
      <c r="Q6" t="n">
        <v>467.14</v>
      </c>
      <c r="R6" t="n">
        <v>96.06999999999999</v>
      </c>
      <c r="S6" t="n">
        <v>39.61</v>
      </c>
      <c r="T6" t="n">
        <v>23075.94</v>
      </c>
      <c r="U6" t="n">
        <v>0.41</v>
      </c>
      <c r="V6" t="n">
        <v>0.7</v>
      </c>
      <c r="W6" t="n">
        <v>2.69</v>
      </c>
      <c r="X6" t="n">
        <v>1.41</v>
      </c>
      <c r="Y6" t="n">
        <v>1</v>
      </c>
      <c r="Z6" t="n">
        <v>10</v>
      </c>
      <c r="AA6" t="n">
        <v>92.48403438964868</v>
      </c>
      <c r="AB6" t="n">
        <v>126.5407359595028</v>
      </c>
      <c r="AC6" t="n">
        <v>114.4638657205996</v>
      </c>
      <c r="AD6" t="n">
        <v>92484.03438964869</v>
      </c>
      <c r="AE6" t="n">
        <v>126540.7359595028</v>
      </c>
      <c r="AF6" t="n">
        <v>3.038652968987333e-06</v>
      </c>
      <c r="AG6" t="n">
        <v>0.2044791666666667</v>
      </c>
      <c r="AH6" t="n">
        <v>114463.8657205996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5.1762</v>
      </c>
      <c r="E7" t="n">
        <v>19.32</v>
      </c>
      <c r="F7" t="n">
        <v>16.55</v>
      </c>
      <c r="G7" t="n">
        <v>22.57</v>
      </c>
      <c r="H7" t="n">
        <v>0.43</v>
      </c>
      <c r="I7" t="n">
        <v>44</v>
      </c>
      <c r="J7" t="n">
        <v>91.40000000000001</v>
      </c>
      <c r="K7" t="n">
        <v>37.55</v>
      </c>
      <c r="L7" t="n">
        <v>2.25</v>
      </c>
      <c r="M7" t="n">
        <v>42</v>
      </c>
      <c r="N7" t="n">
        <v>11.6</v>
      </c>
      <c r="O7" t="n">
        <v>11506.78</v>
      </c>
      <c r="P7" t="n">
        <v>132.43</v>
      </c>
      <c r="Q7" t="n">
        <v>467.17</v>
      </c>
      <c r="R7" t="n">
        <v>89.70999999999999</v>
      </c>
      <c r="S7" t="n">
        <v>39.61</v>
      </c>
      <c r="T7" t="n">
        <v>19925.39</v>
      </c>
      <c r="U7" t="n">
        <v>0.44</v>
      </c>
      <c r="V7" t="n">
        <v>0.7</v>
      </c>
      <c r="W7" t="n">
        <v>2.67</v>
      </c>
      <c r="X7" t="n">
        <v>1.21</v>
      </c>
      <c r="Y7" t="n">
        <v>1</v>
      </c>
      <c r="Z7" t="n">
        <v>10</v>
      </c>
      <c r="AA7" t="n">
        <v>89.39906538035453</v>
      </c>
      <c r="AB7" t="n">
        <v>122.3197452617614</v>
      </c>
      <c r="AC7" t="n">
        <v>110.6457204508516</v>
      </c>
      <c r="AD7" t="n">
        <v>89399.06538035453</v>
      </c>
      <c r="AE7" t="n">
        <v>122319.7452617614</v>
      </c>
      <c r="AF7" t="n">
        <v>3.087989692367181e-06</v>
      </c>
      <c r="AG7" t="n">
        <v>0.20125</v>
      </c>
      <c r="AH7" t="n">
        <v>110645.7204508516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5.2267</v>
      </c>
      <c r="E8" t="n">
        <v>19.13</v>
      </c>
      <c r="F8" t="n">
        <v>16.46</v>
      </c>
      <c r="G8" t="n">
        <v>25.32</v>
      </c>
      <c r="H8" t="n">
        <v>0.48</v>
      </c>
      <c r="I8" t="n">
        <v>39</v>
      </c>
      <c r="J8" t="n">
        <v>91.70999999999999</v>
      </c>
      <c r="K8" t="n">
        <v>37.55</v>
      </c>
      <c r="L8" t="n">
        <v>2.5</v>
      </c>
      <c r="M8" t="n">
        <v>37</v>
      </c>
      <c r="N8" t="n">
        <v>11.66</v>
      </c>
      <c r="O8" t="n">
        <v>11544.61</v>
      </c>
      <c r="P8" t="n">
        <v>130.81</v>
      </c>
      <c r="Q8" t="n">
        <v>467.12</v>
      </c>
      <c r="R8" t="n">
        <v>86.34</v>
      </c>
      <c r="S8" t="n">
        <v>39.61</v>
      </c>
      <c r="T8" t="n">
        <v>18268.07</v>
      </c>
      <c r="U8" t="n">
        <v>0.46</v>
      </c>
      <c r="V8" t="n">
        <v>0.71</v>
      </c>
      <c r="W8" t="n">
        <v>2.68</v>
      </c>
      <c r="X8" t="n">
        <v>1.12</v>
      </c>
      <c r="Y8" t="n">
        <v>1</v>
      </c>
      <c r="Z8" t="n">
        <v>10</v>
      </c>
      <c r="AA8" t="n">
        <v>87.66473349249436</v>
      </c>
      <c r="AB8" t="n">
        <v>119.9467558594694</v>
      </c>
      <c r="AC8" t="n">
        <v>108.4992058266022</v>
      </c>
      <c r="AD8" t="n">
        <v>87664.73349249436</v>
      </c>
      <c r="AE8" t="n">
        <v>119946.7558594694</v>
      </c>
      <c r="AF8" t="n">
        <v>3.118116712085226e-06</v>
      </c>
      <c r="AG8" t="n">
        <v>0.1992708333333333</v>
      </c>
      <c r="AH8" t="n">
        <v>108499.2058266021</v>
      </c>
    </row>
    <row r="9">
      <c r="A9" t="n">
        <v>7</v>
      </c>
      <c r="B9" t="n">
        <v>40</v>
      </c>
      <c r="C9" t="inlineStr">
        <is>
          <t xml:space="preserve">CONCLUIDO	</t>
        </is>
      </c>
      <c r="D9" t="n">
        <v>5.2801</v>
      </c>
      <c r="E9" t="n">
        <v>18.94</v>
      </c>
      <c r="F9" t="n">
        <v>16.34</v>
      </c>
      <c r="G9" t="n">
        <v>28.01</v>
      </c>
      <c r="H9" t="n">
        <v>0.52</v>
      </c>
      <c r="I9" t="n">
        <v>35</v>
      </c>
      <c r="J9" t="n">
        <v>92.02</v>
      </c>
      <c r="K9" t="n">
        <v>37.55</v>
      </c>
      <c r="L9" t="n">
        <v>2.75</v>
      </c>
      <c r="M9" t="n">
        <v>33</v>
      </c>
      <c r="N9" t="n">
        <v>11.71</v>
      </c>
      <c r="O9" t="n">
        <v>11582.46</v>
      </c>
      <c r="P9" t="n">
        <v>128.75</v>
      </c>
      <c r="Q9" t="n">
        <v>467.09</v>
      </c>
      <c r="R9" t="n">
        <v>82.66</v>
      </c>
      <c r="S9" t="n">
        <v>39.61</v>
      </c>
      <c r="T9" t="n">
        <v>16445.51</v>
      </c>
      <c r="U9" t="n">
        <v>0.48</v>
      </c>
      <c r="V9" t="n">
        <v>0.71</v>
      </c>
      <c r="W9" t="n">
        <v>2.67</v>
      </c>
      <c r="X9" t="n">
        <v>1</v>
      </c>
      <c r="Y9" t="n">
        <v>1</v>
      </c>
      <c r="Z9" t="n">
        <v>10</v>
      </c>
      <c r="AA9" t="n">
        <v>85.67083852946259</v>
      </c>
      <c r="AB9" t="n">
        <v>117.2186208066131</v>
      </c>
      <c r="AC9" t="n">
        <v>106.031440154228</v>
      </c>
      <c r="AD9" t="n">
        <v>85670.83852946259</v>
      </c>
      <c r="AE9" t="n">
        <v>117218.6208066132</v>
      </c>
      <c r="AF9" t="n">
        <v>3.149973798282128e-06</v>
      </c>
      <c r="AG9" t="n">
        <v>0.1972916666666667</v>
      </c>
      <c r="AH9" t="n">
        <v>106031.440154228</v>
      </c>
    </row>
    <row r="10">
      <c r="A10" t="n">
        <v>8</v>
      </c>
      <c r="B10" t="n">
        <v>40</v>
      </c>
      <c r="C10" t="inlineStr">
        <is>
          <t xml:space="preserve">CONCLUIDO	</t>
        </is>
      </c>
      <c r="D10" t="n">
        <v>5.3284</v>
      </c>
      <c r="E10" t="n">
        <v>18.77</v>
      </c>
      <c r="F10" t="n">
        <v>16.22</v>
      </c>
      <c r="G10" t="n">
        <v>30.42</v>
      </c>
      <c r="H10" t="n">
        <v>0.57</v>
      </c>
      <c r="I10" t="n">
        <v>32</v>
      </c>
      <c r="J10" t="n">
        <v>92.31999999999999</v>
      </c>
      <c r="K10" t="n">
        <v>37.55</v>
      </c>
      <c r="L10" t="n">
        <v>3</v>
      </c>
      <c r="M10" t="n">
        <v>30</v>
      </c>
      <c r="N10" t="n">
        <v>11.77</v>
      </c>
      <c r="O10" t="n">
        <v>11620.34</v>
      </c>
      <c r="P10" t="n">
        <v>127.15</v>
      </c>
      <c r="Q10" t="n">
        <v>467.14</v>
      </c>
      <c r="R10" t="n">
        <v>79.09999999999999</v>
      </c>
      <c r="S10" t="n">
        <v>39.61</v>
      </c>
      <c r="T10" t="n">
        <v>14680.2</v>
      </c>
      <c r="U10" t="n">
        <v>0.5</v>
      </c>
      <c r="V10" t="n">
        <v>0.72</v>
      </c>
      <c r="W10" t="n">
        <v>2.65</v>
      </c>
      <c r="X10" t="n">
        <v>0.89</v>
      </c>
      <c r="Y10" t="n">
        <v>1</v>
      </c>
      <c r="Z10" t="n">
        <v>10</v>
      </c>
      <c r="AA10" t="n">
        <v>84.00418970297187</v>
      </c>
      <c r="AB10" t="n">
        <v>114.9382383548528</v>
      </c>
      <c r="AC10" t="n">
        <v>103.968694203126</v>
      </c>
      <c r="AD10" t="n">
        <v>84004.18970297187</v>
      </c>
      <c r="AE10" t="n">
        <v>114938.2383548528</v>
      </c>
      <c r="AF10" t="n">
        <v>3.178788353774832e-06</v>
      </c>
      <c r="AG10" t="n">
        <v>0.1955208333333333</v>
      </c>
      <c r="AH10" t="n">
        <v>103968.694203126</v>
      </c>
    </row>
    <row r="11">
      <c r="A11" t="n">
        <v>9</v>
      </c>
      <c r="B11" t="n">
        <v>40</v>
      </c>
      <c r="C11" t="inlineStr">
        <is>
          <t xml:space="preserve">CONCLUIDO	</t>
        </is>
      </c>
      <c r="D11" t="n">
        <v>5.3691</v>
      </c>
      <c r="E11" t="n">
        <v>18.62</v>
      </c>
      <c r="F11" t="n">
        <v>16.14</v>
      </c>
      <c r="G11" t="n">
        <v>33.39</v>
      </c>
      <c r="H11" t="n">
        <v>0.62</v>
      </c>
      <c r="I11" t="n">
        <v>29</v>
      </c>
      <c r="J11" t="n">
        <v>92.63</v>
      </c>
      <c r="K11" t="n">
        <v>37.55</v>
      </c>
      <c r="L11" t="n">
        <v>3.25</v>
      </c>
      <c r="M11" t="n">
        <v>27</v>
      </c>
      <c r="N11" t="n">
        <v>11.83</v>
      </c>
      <c r="O11" t="n">
        <v>11658.24</v>
      </c>
      <c r="P11" t="n">
        <v>124.94</v>
      </c>
      <c r="Q11" t="n">
        <v>467.08</v>
      </c>
      <c r="R11" t="n">
        <v>76.34</v>
      </c>
      <c r="S11" t="n">
        <v>39.61</v>
      </c>
      <c r="T11" t="n">
        <v>13316.74</v>
      </c>
      <c r="U11" t="n">
        <v>0.52</v>
      </c>
      <c r="V11" t="n">
        <v>0.72</v>
      </c>
      <c r="W11" t="n">
        <v>2.65</v>
      </c>
      <c r="X11" t="n">
        <v>0.8</v>
      </c>
      <c r="Y11" t="n">
        <v>1</v>
      </c>
      <c r="Z11" t="n">
        <v>10</v>
      </c>
      <c r="AA11" t="n">
        <v>82.26582097817112</v>
      </c>
      <c r="AB11" t="n">
        <v>112.5597255741661</v>
      </c>
      <c r="AC11" t="n">
        <v>101.8171833439636</v>
      </c>
      <c r="AD11" t="n">
        <v>82265.82097817112</v>
      </c>
      <c r="AE11" t="n">
        <v>112559.7255741661</v>
      </c>
      <c r="AF11" t="n">
        <v>3.203068941943633e-06</v>
      </c>
      <c r="AG11" t="n">
        <v>0.1939583333333333</v>
      </c>
      <c r="AH11" t="n">
        <v>101817.1833439636</v>
      </c>
    </row>
    <row r="12">
      <c r="A12" t="n">
        <v>10</v>
      </c>
      <c r="B12" t="n">
        <v>40</v>
      </c>
      <c r="C12" t="inlineStr">
        <is>
          <t xml:space="preserve">CONCLUIDO	</t>
        </is>
      </c>
      <c r="D12" t="n">
        <v>5.3975</v>
      </c>
      <c r="E12" t="n">
        <v>18.53</v>
      </c>
      <c r="F12" t="n">
        <v>16.08</v>
      </c>
      <c r="G12" t="n">
        <v>35.73</v>
      </c>
      <c r="H12" t="n">
        <v>0.66</v>
      </c>
      <c r="I12" t="n">
        <v>27</v>
      </c>
      <c r="J12" t="n">
        <v>92.94</v>
      </c>
      <c r="K12" t="n">
        <v>37.55</v>
      </c>
      <c r="L12" t="n">
        <v>3.5</v>
      </c>
      <c r="M12" t="n">
        <v>25</v>
      </c>
      <c r="N12" t="n">
        <v>11.88</v>
      </c>
      <c r="O12" t="n">
        <v>11696.16</v>
      </c>
      <c r="P12" t="n">
        <v>123.47</v>
      </c>
      <c r="Q12" t="n">
        <v>467.14</v>
      </c>
      <c r="R12" t="n">
        <v>74.31</v>
      </c>
      <c r="S12" t="n">
        <v>39.61</v>
      </c>
      <c r="T12" t="n">
        <v>12312.95</v>
      </c>
      <c r="U12" t="n">
        <v>0.53</v>
      </c>
      <c r="V12" t="n">
        <v>0.73</v>
      </c>
      <c r="W12" t="n">
        <v>2.65</v>
      </c>
      <c r="X12" t="n">
        <v>0.74</v>
      </c>
      <c r="Y12" t="n">
        <v>1</v>
      </c>
      <c r="Z12" t="n">
        <v>10</v>
      </c>
      <c r="AA12" t="n">
        <v>81.09487213557249</v>
      </c>
      <c r="AB12" t="n">
        <v>110.9575817091064</v>
      </c>
      <c r="AC12" t="n">
        <v>100.3679458407617</v>
      </c>
      <c r="AD12" t="n">
        <v>81094.87213557248</v>
      </c>
      <c r="AE12" t="n">
        <v>110957.5817091064</v>
      </c>
      <c r="AF12" t="n">
        <v>3.220011661943483e-06</v>
      </c>
      <c r="AG12" t="n">
        <v>0.1930208333333333</v>
      </c>
      <c r="AH12" t="n">
        <v>100367.9458407617</v>
      </c>
    </row>
    <row r="13">
      <c r="A13" t="n">
        <v>11</v>
      </c>
      <c r="B13" t="n">
        <v>40</v>
      </c>
      <c r="C13" t="inlineStr">
        <is>
          <t xml:space="preserve">CONCLUIDO	</t>
        </is>
      </c>
      <c r="D13" t="n">
        <v>5.4281</v>
      </c>
      <c r="E13" t="n">
        <v>18.42</v>
      </c>
      <c r="F13" t="n">
        <v>16.01</v>
      </c>
      <c r="G13" t="n">
        <v>38.42</v>
      </c>
      <c r="H13" t="n">
        <v>0.71</v>
      </c>
      <c r="I13" t="n">
        <v>25</v>
      </c>
      <c r="J13" t="n">
        <v>93.23999999999999</v>
      </c>
      <c r="K13" t="n">
        <v>37.55</v>
      </c>
      <c r="L13" t="n">
        <v>3.75</v>
      </c>
      <c r="M13" t="n">
        <v>23</v>
      </c>
      <c r="N13" t="n">
        <v>11.94</v>
      </c>
      <c r="O13" t="n">
        <v>11734.1</v>
      </c>
      <c r="P13" t="n">
        <v>121.93</v>
      </c>
      <c r="Q13" t="n">
        <v>467.09</v>
      </c>
      <c r="R13" t="n">
        <v>72.15000000000001</v>
      </c>
      <c r="S13" t="n">
        <v>39.61</v>
      </c>
      <c r="T13" t="n">
        <v>11242.07</v>
      </c>
      <c r="U13" t="n">
        <v>0.55</v>
      </c>
      <c r="V13" t="n">
        <v>0.73</v>
      </c>
      <c r="W13" t="n">
        <v>2.64</v>
      </c>
      <c r="X13" t="n">
        <v>0.68</v>
      </c>
      <c r="Y13" t="n">
        <v>1</v>
      </c>
      <c r="Z13" t="n">
        <v>10</v>
      </c>
      <c r="AA13" t="n">
        <v>79.85827560667663</v>
      </c>
      <c r="AB13" t="n">
        <v>109.2656157834833</v>
      </c>
      <c r="AC13" t="n">
        <v>98.83745876839046</v>
      </c>
      <c r="AD13" t="n">
        <v>79858.27560667663</v>
      </c>
      <c r="AE13" t="n">
        <v>109265.6157834833</v>
      </c>
      <c r="AF13" t="n">
        <v>3.238266846168675e-06</v>
      </c>
      <c r="AG13" t="n">
        <v>0.191875</v>
      </c>
      <c r="AH13" t="n">
        <v>98837.45876839047</v>
      </c>
    </row>
    <row r="14">
      <c r="A14" t="n">
        <v>12</v>
      </c>
      <c r="B14" t="n">
        <v>40</v>
      </c>
      <c r="C14" t="inlineStr">
        <is>
          <t xml:space="preserve">CONCLUIDO	</t>
        </is>
      </c>
      <c r="D14" t="n">
        <v>5.45</v>
      </c>
      <c r="E14" t="n">
        <v>18.35</v>
      </c>
      <c r="F14" t="n">
        <v>15.97</v>
      </c>
      <c r="G14" t="n">
        <v>41.67</v>
      </c>
      <c r="H14" t="n">
        <v>0.75</v>
      </c>
      <c r="I14" t="n">
        <v>23</v>
      </c>
      <c r="J14" t="n">
        <v>93.55</v>
      </c>
      <c r="K14" t="n">
        <v>37.55</v>
      </c>
      <c r="L14" t="n">
        <v>4</v>
      </c>
      <c r="M14" t="n">
        <v>21</v>
      </c>
      <c r="N14" t="n">
        <v>12</v>
      </c>
      <c r="O14" t="n">
        <v>11772.07</v>
      </c>
      <c r="P14" t="n">
        <v>120.56</v>
      </c>
      <c r="Q14" t="n">
        <v>467.07</v>
      </c>
      <c r="R14" t="n">
        <v>70.86</v>
      </c>
      <c r="S14" t="n">
        <v>39.61</v>
      </c>
      <c r="T14" t="n">
        <v>10604.52</v>
      </c>
      <c r="U14" t="n">
        <v>0.5600000000000001</v>
      </c>
      <c r="V14" t="n">
        <v>0.73</v>
      </c>
      <c r="W14" t="n">
        <v>2.65</v>
      </c>
      <c r="X14" t="n">
        <v>0.64</v>
      </c>
      <c r="Y14" t="n">
        <v>1</v>
      </c>
      <c r="Z14" t="n">
        <v>10</v>
      </c>
      <c r="AA14" t="n">
        <v>78.87783398966636</v>
      </c>
      <c r="AB14" t="n">
        <v>107.9241323090591</v>
      </c>
      <c r="AC14" t="n">
        <v>97.62400459398103</v>
      </c>
      <c r="AD14" t="n">
        <v>78877.83398966635</v>
      </c>
      <c r="AE14" t="n">
        <v>107924.1323090591</v>
      </c>
      <c r="AF14" t="n">
        <v>3.251331830957292e-06</v>
      </c>
      <c r="AG14" t="n">
        <v>0.1911458333333333</v>
      </c>
      <c r="AH14" t="n">
        <v>97624.00459398102</v>
      </c>
    </row>
    <row r="15">
      <c r="A15" t="n">
        <v>13</v>
      </c>
      <c r="B15" t="n">
        <v>40</v>
      </c>
      <c r="C15" t="inlineStr">
        <is>
          <t xml:space="preserve">CONCLUIDO	</t>
        </is>
      </c>
      <c r="D15" t="n">
        <v>5.4822</v>
      </c>
      <c r="E15" t="n">
        <v>18.24</v>
      </c>
      <c r="F15" t="n">
        <v>15.9</v>
      </c>
      <c r="G15" t="n">
        <v>45.44</v>
      </c>
      <c r="H15" t="n">
        <v>0.8</v>
      </c>
      <c r="I15" t="n">
        <v>21</v>
      </c>
      <c r="J15" t="n">
        <v>93.86</v>
      </c>
      <c r="K15" t="n">
        <v>37.55</v>
      </c>
      <c r="L15" t="n">
        <v>4.25</v>
      </c>
      <c r="M15" t="n">
        <v>19</v>
      </c>
      <c r="N15" t="n">
        <v>12.06</v>
      </c>
      <c r="O15" t="n">
        <v>11810.06</v>
      </c>
      <c r="P15" t="n">
        <v>118.67</v>
      </c>
      <c r="Q15" t="n">
        <v>467.07</v>
      </c>
      <c r="R15" t="n">
        <v>68.5</v>
      </c>
      <c r="S15" t="n">
        <v>39.61</v>
      </c>
      <c r="T15" t="n">
        <v>9433.83</v>
      </c>
      <c r="U15" t="n">
        <v>0.58</v>
      </c>
      <c r="V15" t="n">
        <v>0.73</v>
      </c>
      <c r="W15" t="n">
        <v>2.64</v>
      </c>
      <c r="X15" t="n">
        <v>0.57</v>
      </c>
      <c r="Y15" t="n">
        <v>1</v>
      </c>
      <c r="Z15" t="n">
        <v>10</v>
      </c>
      <c r="AA15" t="n">
        <v>77.48894579521991</v>
      </c>
      <c r="AB15" t="n">
        <v>106.0237942079958</v>
      </c>
      <c r="AC15" t="n">
        <v>95.90503209414126</v>
      </c>
      <c r="AD15" t="n">
        <v>77488.9457952199</v>
      </c>
      <c r="AE15" t="n">
        <v>106023.7942079958</v>
      </c>
      <c r="AF15" t="n">
        <v>3.270541534619095e-06</v>
      </c>
      <c r="AG15" t="n">
        <v>0.19</v>
      </c>
      <c r="AH15" t="n">
        <v>95905.03209414126</v>
      </c>
    </row>
    <row r="16">
      <c r="A16" t="n">
        <v>14</v>
      </c>
      <c r="B16" t="n">
        <v>40</v>
      </c>
      <c r="C16" t="inlineStr">
        <is>
          <t xml:space="preserve">CONCLUIDO	</t>
        </is>
      </c>
      <c r="D16" t="n">
        <v>5.4951</v>
      </c>
      <c r="E16" t="n">
        <v>18.2</v>
      </c>
      <c r="F16" t="n">
        <v>15.88</v>
      </c>
      <c r="G16" t="n">
        <v>47.64</v>
      </c>
      <c r="H16" t="n">
        <v>0.84</v>
      </c>
      <c r="I16" t="n">
        <v>20</v>
      </c>
      <c r="J16" t="n">
        <v>94.17</v>
      </c>
      <c r="K16" t="n">
        <v>37.55</v>
      </c>
      <c r="L16" t="n">
        <v>4.5</v>
      </c>
      <c r="M16" t="n">
        <v>18</v>
      </c>
      <c r="N16" t="n">
        <v>12.12</v>
      </c>
      <c r="O16" t="n">
        <v>11848.08</v>
      </c>
      <c r="P16" t="n">
        <v>117.95</v>
      </c>
      <c r="Q16" t="n">
        <v>467.07</v>
      </c>
      <c r="R16" t="n">
        <v>67.83</v>
      </c>
      <c r="S16" t="n">
        <v>39.61</v>
      </c>
      <c r="T16" t="n">
        <v>9105.299999999999</v>
      </c>
      <c r="U16" t="n">
        <v>0.58</v>
      </c>
      <c r="V16" t="n">
        <v>0.73</v>
      </c>
      <c r="W16" t="n">
        <v>2.64</v>
      </c>
      <c r="X16" t="n">
        <v>0.55</v>
      </c>
      <c r="Y16" t="n">
        <v>1</v>
      </c>
      <c r="Z16" t="n">
        <v>10</v>
      </c>
      <c r="AA16" t="n">
        <v>76.96516852377067</v>
      </c>
      <c r="AB16" t="n">
        <v>105.3071390377769</v>
      </c>
      <c r="AC16" t="n">
        <v>95.25677348753604</v>
      </c>
      <c r="AD16" t="n">
        <v>76965.16852377067</v>
      </c>
      <c r="AE16" t="n">
        <v>105307.1390377769</v>
      </c>
      <c r="AF16" t="n">
        <v>3.278237347576773e-06</v>
      </c>
      <c r="AG16" t="n">
        <v>0.1895833333333333</v>
      </c>
      <c r="AH16" t="n">
        <v>95256.77348753603</v>
      </c>
    </row>
    <row r="17">
      <c r="A17" t="n">
        <v>15</v>
      </c>
      <c r="B17" t="n">
        <v>40</v>
      </c>
      <c r="C17" t="inlineStr">
        <is>
          <t xml:space="preserve">CONCLUIDO	</t>
        </is>
      </c>
      <c r="D17" t="n">
        <v>5.5075</v>
      </c>
      <c r="E17" t="n">
        <v>18.16</v>
      </c>
      <c r="F17" t="n">
        <v>15.86</v>
      </c>
      <c r="G17" t="n">
        <v>50.08</v>
      </c>
      <c r="H17" t="n">
        <v>0.88</v>
      </c>
      <c r="I17" t="n">
        <v>19</v>
      </c>
      <c r="J17" t="n">
        <v>94.48</v>
      </c>
      <c r="K17" t="n">
        <v>37.55</v>
      </c>
      <c r="L17" t="n">
        <v>4.75</v>
      </c>
      <c r="M17" t="n">
        <v>17</v>
      </c>
      <c r="N17" t="n">
        <v>12.17</v>
      </c>
      <c r="O17" t="n">
        <v>11886.12</v>
      </c>
      <c r="P17" t="n">
        <v>116.86</v>
      </c>
      <c r="Q17" t="n">
        <v>467.09</v>
      </c>
      <c r="R17" t="n">
        <v>67.25</v>
      </c>
      <c r="S17" t="n">
        <v>39.61</v>
      </c>
      <c r="T17" t="n">
        <v>8819.9</v>
      </c>
      <c r="U17" t="n">
        <v>0.59</v>
      </c>
      <c r="V17" t="n">
        <v>0.74</v>
      </c>
      <c r="W17" t="n">
        <v>2.64</v>
      </c>
      <c r="X17" t="n">
        <v>0.52</v>
      </c>
      <c r="Y17" t="n">
        <v>1</v>
      </c>
      <c r="Z17" t="n">
        <v>10</v>
      </c>
      <c r="AA17" t="n">
        <v>76.28809925186786</v>
      </c>
      <c r="AB17" t="n">
        <v>104.3807429897718</v>
      </c>
      <c r="AC17" t="n">
        <v>94.4187913781472</v>
      </c>
      <c r="AD17" t="n">
        <v>76288.09925186787</v>
      </c>
      <c r="AE17" t="n">
        <v>104380.7429897718</v>
      </c>
      <c r="AF17" t="n">
        <v>3.285634873210512e-06</v>
      </c>
      <c r="AG17" t="n">
        <v>0.1891666666666667</v>
      </c>
      <c r="AH17" t="n">
        <v>94418.7913781472</v>
      </c>
    </row>
    <row r="18">
      <c r="A18" t="n">
        <v>16</v>
      </c>
      <c r="B18" t="n">
        <v>40</v>
      </c>
      <c r="C18" t="inlineStr">
        <is>
          <t xml:space="preserve">CONCLUIDO	</t>
        </is>
      </c>
      <c r="D18" t="n">
        <v>5.5277</v>
      </c>
      <c r="E18" t="n">
        <v>18.09</v>
      </c>
      <c r="F18" t="n">
        <v>15.81</v>
      </c>
      <c r="G18" t="n">
        <v>52.7</v>
      </c>
      <c r="H18" t="n">
        <v>0.93</v>
      </c>
      <c r="I18" t="n">
        <v>18</v>
      </c>
      <c r="J18" t="n">
        <v>94.79000000000001</v>
      </c>
      <c r="K18" t="n">
        <v>37.55</v>
      </c>
      <c r="L18" t="n">
        <v>5</v>
      </c>
      <c r="M18" t="n">
        <v>16</v>
      </c>
      <c r="N18" t="n">
        <v>12.23</v>
      </c>
      <c r="O18" t="n">
        <v>11924.18</v>
      </c>
      <c r="P18" t="n">
        <v>114.44</v>
      </c>
      <c r="Q18" t="n">
        <v>467.08</v>
      </c>
      <c r="R18" t="n">
        <v>65.41</v>
      </c>
      <c r="S18" t="n">
        <v>39.61</v>
      </c>
      <c r="T18" t="n">
        <v>7907.95</v>
      </c>
      <c r="U18" t="n">
        <v>0.61</v>
      </c>
      <c r="V18" t="n">
        <v>0.74</v>
      </c>
      <c r="W18" t="n">
        <v>2.64</v>
      </c>
      <c r="X18" t="n">
        <v>0.48</v>
      </c>
      <c r="Y18" t="n">
        <v>1</v>
      </c>
      <c r="Z18" t="n">
        <v>10</v>
      </c>
      <c r="AA18" t="n">
        <v>74.88455863737663</v>
      </c>
      <c r="AB18" t="n">
        <v>102.460356801184</v>
      </c>
      <c r="AC18" t="n">
        <v>92.68168415211869</v>
      </c>
      <c r="AD18" t="n">
        <v>74884.55863737663</v>
      </c>
      <c r="AE18" t="n">
        <v>102460.356801184</v>
      </c>
      <c r="AF18" t="n">
        <v>3.297685681097729e-06</v>
      </c>
      <c r="AG18" t="n">
        <v>0.1884375</v>
      </c>
      <c r="AH18" t="n">
        <v>92681.68415211869</v>
      </c>
    </row>
    <row r="19">
      <c r="A19" t="n">
        <v>17</v>
      </c>
      <c r="B19" t="n">
        <v>40</v>
      </c>
      <c r="C19" t="inlineStr">
        <is>
          <t xml:space="preserve">CONCLUIDO	</t>
        </is>
      </c>
      <c r="D19" t="n">
        <v>5.5376</v>
      </c>
      <c r="E19" t="n">
        <v>18.06</v>
      </c>
      <c r="F19" t="n">
        <v>15.8</v>
      </c>
      <c r="G19" t="n">
        <v>55.75</v>
      </c>
      <c r="H19" t="n">
        <v>0.97</v>
      </c>
      <c r="I19" t="n">
        <v>17</v>
      </c>
      <c r="J19" t="n">
        <v>95.09</v>
      </c>
      <c r="K19" t="n">
        <v>37.55</v>
      </c>
      <c r="L19" t="n">
        <v>5.25</v>
      </c>
      <c r="M19" t="n">
        <v>15</v>
      </c>
      <c r="N19" t="n">
        <v>12.29</v>
      </c>
      <c r="O19" t="n">
        <v>11962.27</v>
      </c>
      <c r="P19" t="n">
        <v>113.8</v>
      </c>
      <c r="Q19" t="n">
        <v>467.07</v>
      </c>
      <c r="R19" t="n">
        <v>64.84999999999999</v>
      </c>
      <c r="S19" t="n">
        <v>39.61</v>
      </c>
      <c r="T19" t="n">
        <v>7631.87</v>
      </c>
      <c r="U19" t="n">
        <v>0.61</v>
      </c>
      <c r="V19" t="n">
        <v>0.74</v>
      </c>
      <c r="W19" t="n">
        <v>2.64</v>
      </c>
      <c r="X19" t="n">
        <v>0.46</v>
      </c>
      <c r="Y19" t="n">
        <v>1</v>
      </c>
      <c r="Z19" t="n">
        <v>10</v>
      </c>
      <c r="AA19" t="n">
        <v>74.45980696926982</v>
      </c>
      <c r="AB19" t="n">
        <v>101.8791928301595</v>
      </c>
      <c r="AC19" t="n">
        <v>92.15598565481982</v>
      </c>
      <c r="AD19" t="n">
        <v>74459.80696926982</v>
      </c>
      <c r="AE19" t="n">
        <v>101879.1928301595</v>
      </c>
      <c r="AF19" t="n">
        <v>3.303591770111762e-06</v>
      </c>
      <c r="AG19" t="n">
        <v>0.188125</v>
      </c>
      <c r="AH19" t="n">
        <v>92155.98565481981</v>
      </c>
    </row>
    <row r="20">
      <c r="A20" t="n">
        <v>18</v>
      </c>
      <c r="B20" t="n">
        <v>40</v>
      </c>
      <c r="C20" t="inlineStr">
        <is>
          <t xml:space="preserve">CONCLUIDO	</t>
        </is>
      </c>
      <c r="D20" t="n">
        <v>5.5534</v>
      </c>
      <c r="E20" t="n">
        <v>18.01</v>
      </c>
      <c r="F20" t="n">
        <v>15.76</v>
      </c>
      <c r="G20" t="n">
        <v>59.12</v>
      </c>
      <c r="H20" t="n">
        <v>1.01</v>
      </c>
      <c r="I20" t="n">
        <v>16</v>
      </c>
      <c r="J20" t="n">
        <v>95.40000000000001</v>
      </c>
      <c r="K20" t="n">
        <v>37.55</v>
      </c>
      <c r="L20" t="n">
        <v>5.5</v>
      </c>
      <c r="M20" t="n">
        <v>14</v>
      </c>
      <c r="N20" t="n">
        <v>12.35</v>
      </c>
      <c r="O20" t="n">
        <v>12000.38</v>
      </c>
      <c r="P20" t="n">
        <v>112.32</v>
      </c>
      <c r="Q20" t="n">
        <v>467.07</v>
      </c>
      <c r="R20" t="n">
        <v>64.02</v>
      </c>
      <c r="S20" t="n">
        <v>39.61</v>
      </c>
      <c r="T20" t="n">
        <v>7219.43</v>
      </c>
      <c r="U20" t="n">
        <v>0.62</v>
      </c>
      <c r="V20" t="n">
        <v>0.74</v>
      </c>
      <c r="W20" t="n">
        <v>2.64</v>
      </c>
      <c r="X20" t="n">
        <v>0.43</v>
      </c>
      <c r="Y20" t="n">
        <v>1</v>
      </c>
      <c r="Z20" t="n">
        <v>10</v>
      </c>
      <c r="AA20" t="n">
        <v>73.55092741651352</v>
      </c>
      <c r="AB20" t="n">
        <v>100.635623729143</v>
      </c>
      <c r="AC20" t="n">
        <v>91.03110104344373</v>
      </c>
      <c r="AD20" t="n">
        <v>73550.92741651351</v>
      </c>
      <c r="AE20" t="n">
        <v>100635.623729143</v>
      </c>
      <c r="AF20" t="n">
        <v>3.313017649548298e-06</v>
      </c>
      <c r="AG20" t="n">
        <v>0.1876041666666667</v>
      </c>
      <c r="AH20" t="n">
        <v>91031.10104344372</v>
      </c>
    </row>
    <row r="21">
      <c r="A21" t="n">
        <v>19</v>
      </c>
      <c r="B21" t="n">
        <v>40</v>
      </c>
      <c r="C21" t="inlineStr">
        <is>
          <t xml:space="preserve">CONCLUIDO	</t>
        </is>
      </c>
      <c r="D21" t="n">
        <v>5.5697</v>
      </c>
      <c r="E21" t="n">
        <v>17.95</v>
      </c>
      <c r="F21" t="n">
        <v>15.73</v>
      </c>
      <c r="G21" t="n">
        <v>62.92</v>
      </c>
      <c r="H21" t="n">
        <v>1.06</v>
      </c>
      <c r="I21" t="n">
        <v>15</v>
      </c>
      <c r="J21" t="n">
        <v>95.70999999999999</v>
      </c>
      <c r="K21" t="n">
        <v>37.55</v>
      </c>
      <c r="L21" t="n">
        <v>5.75</v>
      </c>
      <c r="M21" t="n">
        <v>13</v>
      </c>
      <c r="N21" t="n">
        <v>12.41</v>
      </c>
      <c r="O21" t="n">
        <v>12038.51</v>
      </c>
      <c r="P21" t="n">
        <v>110.03</v>
      </c>
      <c r="Q21" t="n">
        <v>467.1</v>
      </c>
      <c r="R21" t="n">
        <v>62.91</v>
      </c>
      <c r="S21" t="n">
        <v>39.61</v>
      </c>
      <c r="T21" t="n">
        <v>6669.65</v>
      </c>
      <c r="U21" t="n">
        <v>0.63</v>
      </c>
      <c r="V21" t="n">
        <v>0.74</v>
      </c>
      <c r="W21" t="n">
        <v>2.63</v>
      </c>
      <c r="X21" t="n">
        <v>0.4</v>
      </c>
      <c r="Y21" t="n">
        <v>1</v>
      </c>
      <c r="Z21" t="n">
        <v>10</v>
      </c>
      <c r="AA21" t="n">
        <v>72.30309470205174</v>
      </c>
      <c r="AB21" t="n">
        <v>98.92828395872313</v>
      </c>
      <c r="AC21" t="n">
        <v>89.48670738444577</v>
      </c>
      <c r="AD21" t="n">
        <v>72303.09470205173</v>
      </c>
      <c r="AE21" t="n">
        <v>98928.28395872313</v>
      </c>
      <c r="AF21" t="n">
        <v>3.322741816308776e-06</v>
      </c>
      <c r="AG21" t="n">
        <v>0.1869791666666667</v>
      </c>
      <c r="AH21" t="n">
        <v>89486.70738444576</v>
      </c>
    </row>
    <row r="22">
      <c r="A22" t="n">
        <v>20</v>
      </c>
      <c r="B22" t="n">
        <v>40</v>
      </c>
      <c r="C22" t="inlineStr">
        <is>
          <t xml:space="preserve">CONCLUIDO	</t>
        </is>
      </c>
      <c r="D22" t="n">
        <v>5.5661</v>
      </c>
      <c r="E22" t="n">
        <v>17.97</v>
      </c>
      <c r="F22" t="n">
        <v>15.74</v>
      </c>
      <c r="G22" t="n">
        <v>62.97</v>
      </c>
      <c r="H22" t="n">
        <v>1.1</v>
      </c>
      <c r="I22" t="n">
        <v>15</v>
      </c>
      <c r="J22" t="n">
        <v>96.02</v>
      </c>
      <c r="K22" t="n">
        <v>37.55</v>
      </c>
      <c r="L22" t="n">
        <v>6</v>
      </c>
      <c r="M22" t="n">
        <v>11</v>
      </c>
      <c r="N22" t="n">
        <v>12.47</v>
      </c>
      <c r="O22" t="n">
        <v>12076.67</v>
      </c>
      <c r="P22" t="n">
        <v>109.67</v>
      </c>
      <c r="Q22" t="n">
        <v>467.07</v>
      </c>
      <c r="R22" t="n">
        <v>63.23</v>
      </c>
      <c r="S22" t="n">
        <v>39.61</v>
      </c>
      <c r="T22" t="n">
        <v>6830.81</v>
      </c>
      <c r="U22" t="n">
        <v>0.63</v>
      </c>
      <c r="V22" t="n">
        <v>0.74</v>
      </c>
      <c r="W22" t="n">
        <v>2.64</v>
      </c>
      <c r="X22" t="n">
        <v>0.41</v>
      </c>
      <c r="Y22" t="n">
        <v>1</v>
      </c>
      <c r="Z22" t="n">
        <v>10</v>
      </c>
      <c r="AA22" t="n">
        <v>72.20684985531051</v>
      </c>
      <c r="AB22" t="n">
        <v>98.7965975133889</v>
      </c>
      <c r="AC22" t="n">
        <v>89.36758890863111</v>
      </c>
      <c r="AD22" t="n">
        <v>72206.8498553105</v>
      </c>
      <c r="AE22" t="n">
        <v>98796.5975133889</v>
      </c>
      <c r="AF22" t="n">
        <v>3.3205941475764e-06</v>
      </c>
      <c r="AG22" t="n">
        <v>0.1871875</v>
      </c>
      <c r="AH22" t="n">
        <v>89367.58890863111</v>
      </c>
    </row>
    <row r="23">
      <c r="A23" t="n">
        <v>21</v>
      </c>
      <c r="B23" t="n">
        <v>40</v>
      </c>
      <c r="C23" t="inlineStr">
        <is>
          <t xml:space="preserve">CONCLUIDO	</t>
        </is>
      </c>
      <c r="D23" t="n">
        <v>5.5799</v>
      </c>
      <c r="E23" t="n">
        <v>17.92</v>
      </c>
      <c r="F23" t="n">
        <v>15.72</v>
      </c>
      <c r="G23" t="n">
        <v>67.36</v>
      </c>
      <c r="H23" t="n">
        <v>1.14</v>
      </c>
      <c r="I23" t="n">
        <v>14</v>
      </c>
      <c r="J23" t="n">
        <v>96.33</v>
      </c>
      <c r="K23" t="n">
        <v>37.55</v>
      </c>
      <c r="L23" t="n">
        <v>6.25</v>
      </c>
      <c r="M23" t="n">
        <v>7</v>
      </c>
      <c r="N23" t="n">
        <v>12.53</v>
      </c>
      <c r="O23" t="n">
        <v>12114.85</v>
      </c>
      <c r="P23" t="n">
        <v>108.45</v>
      </c>
      <c r="Q23" t="n">
        <v>467.15</v>
      </c>
      <c r="R23" t="n">
        <v>62.18</v>
      </c>
      <c r="S23" t="n">
        <v>39.61</v>
      </c>
      <c r="T23" t="n">
        <v>6309.58</v>
      </c>
      <c r="U23" t="n">
        <v>0.64</v>
      </c>
      <c r="V23" t="n">
        <v>0.74</v>
      </c>
      <c r="W23" t="n">
        <v>2.64</v>
      </c>
      <c r="X23" t="n">
        <v>0.38</v>
      </c>
      <c r="Y23" t="n">
        <v>1</v>
      </c>
      <c r="Z23" t="n">
        <v>10</v>
      </c>
      <c r="AA23" t="n">
        <v>71.47490693427882</v>
      </c>
      <c r="AB23" t="n">
        <v>97.79512091779114</v>
      </c>
      <c r="AC23" t="n">
        <v>88.46169183373566</v>
      </c>
      <c r="AD23" t="n">
        <v>71474.90693427881</v>
      </c>
      <c r="AE23" t="n">
        <v>97795.12091779114</v>
      </c>
      <c r="AF23" t="n">
        <v>3.328826877717174e-06</v>
      </c>
      <c r="AG23" t="n">
        <v>0.1866666666666667</v>
      </c>
      <c r="AH23" t="n">
        <v>88461.69183373566</v>
      </c>
    </row>
    <row r="24">
      <c r="A24" t="n">
        <v>22</v>
      </c>
      <c r="B24" t="n">
        <v>40</v>
      </c>
      <c r="C24" t="inlineStr">
        <is>
          <t xml:space="preserve">CONCLUIDO	</t>
        </is>
      </c>
      <c r="D24" t="n">
        <v>5.5961</v>
      </c>
      <c r="E24" t="n">
        <v>17.87</v>
      </c>
      <c r="F24" t="n">
        <v>15.68</v>
      </c>
      <c r="G24" t="n">
        <v>72.39</v>
      </c>
      <c r="H24" t="n">
        <v>1.18</v>
      </c>
      <c r="I24" t="n">
        <v>13</v>
      </c>
      <c r="J24" t="n">
        <v>96.64</v>
      </c>
      <c r="K24" t="n">
        <v>37.55</v>
      </c>
      <c r="L24" t="n">
        <v>6.5</v>
      </c>
      <c r="M24" t="n">
        <v>4</v>
      </c>
      <c r="N24" t="n">
        <v>12.59</v>
      </c>
      <c r="O24" t="n">
        <v>12153.06</v>
      </c>
      <c r="P24" t="n">
        <v>106.17</v>
      </c>
      <c r="Q24" t="n">
        <v>467.09</v>
      </c>
      <c r="R24" t="n">
        <v>61.14</v>
      </c>
      <c r="S24" t="n">
        <v>39.61</v>
      </c>
      <c r="T24" t="n">
        <v>5794.39</v>
      </c>
      <c r="U24" t="n">
        <v>0.65</v>
      </c>
      <c r="V24" t="n">
        <v>0.74</v>
      </c>
      <c r="W24" t="n">
        <v>2.64</v>
      </c>
      <c r="X24" t="n">
        <v>0.35</v>
      </c>
      <c r="Y24" t="n">
        <v>1</v>
      </c>
      <c r="Z24" t="n">
        <v>10</v>
      </c>
      <c r="AA24" t="n">
        <v>70.23064943267576</v>
      </c>
      <c r="AB24" t="n">
        <v>96.09267291133189</v>
      </c>
      <c r="AC24" t="n">
        <v>86.92172307561155</v>
      </c>
      <c r="AD24" t="n">
        <v>70230.64943267577</v>
      </c>
      <c r="AE24" t="n">
        <v>96092.67291133189</v>
      </c>
      <c r="AF24" t="n">
        <v>3.338491387012863e-06</v>
      </c>
      <c r="AG24" t="n">
        <v>0.1861458333333333</v>
      </c>
      <c r="AH24" t="n">
        <v>86921.72307561155</v>
      </c>
    </row>
    <row r="25">
      <c r="A25" t="n">
        <v>23</v>
      </c>
      <c r="B25" t="n">
        <v>40</v>
      </c>
      <c r="C25" t="inlineStr">
        <is>
          <t xml:space="preserve">CONCLUIDO	</t>
        </is>
      </c>
      <c r="D25" t="n">
        <v>5.5954</v>
      </c>
      <c r="E25" t="n">
        <v>17.87</v>
      </c>
      <c r="F25" t="n">
        <v>15.69</v>
      </c>
      <c r="G25" t="n">
        <v>72.40000000000001</v>
      </c>
      <c r="H25" t="n">
        <v>1.22</v>
      </c>
      <c r="I25" t="n">
        <v>13</v>
      </c>
      <c r="J25" t="n">
        <v>96.95</v>
      </c>
      <c r="K25" t="n">
        <v>37.55</v>
      </c>
      <c r="L25" t="n">
        <v>6.75</v>
      </c>
      <c r="M25" t="n">
        <v>2</v>
      </c>
      <c r="N25" t="n">
        <v>12.65</v>
      </c>
      <c r="O25" t="n">
        <v>12191.28</v>
      </c>
      <c r="P25" t="n">
        <v>106.53</v>
      </c>
      <c r="Q25" t="n">
        <v>467.12</v>
      </c>
      <c r="R25" t="n">
        <v>60.96</v>
      </c>
      <c r="S25" t="n">
        <v>39.61</v>
      </c>
      <c r="T25" t="n">
        <v>5706.87</v>
      </c>
      <c r="U25" t="n">
        <v>0.65</v>
      </c>
      <c r="V25" t="n">
        <v>0.74</v>
      </c>
      <c r="W25" t="n">
        <v>2.64</v>
      </c>
      <c r="X25" t="n">
        <v>0.35</v>
      </c>
      <c r="Y25" t="n">
        <v>1</v>
      </c>
      <c r="Z25" t="n">
        <v>10</v>
      </c>
      <c r="AA25" t="n">
        <v>70.40896050886691</v>
      </c>
      <c r="AB25" t="n">
        <v>96.33664599230598</v>
      </c>
      <c r="AC25" t="n">
        <v>87.14241170815589</v>
      </c>
      <c r="AD25" t="n">
        <v>70408.96050886691</v>
      </c>
      <c r="AE25" t="n">
        <v>96336.64599230597</v>
      </c>
      <c r="AF25" t="n">
        <v>3.338073784759346e-06</v>
      </c>
      <c r="AG25" t="n">
        <v>0.1861458333333333</v>
      </c>
      <c r="AH25" t="n">
        <v>87142.41170815589</v>
      </c>
    </row>
    <row r="26">
      <c r="A26" t="n">
        <v>24</v>
      </c>
      <c r="B26" t="n">
        <v>40</v>
      </c>
      <c r="C26" t="inlineStr">
        <is>
          <t xml:space="preserve">CONCLUIDO	</t>
        </is>
      </c>
      <c r="D26" t="n">
        <v>5.5944</v>
      </c>
      <c r="E26" t="n">
        <v>17.88</v>
      </c>
      <c r="F26" t="n">
        <v>15.69</v>
      </c>
      <c r="G26" t="n">
        <v>72.41</v>
      </c>
      <c r="H26" t="n">
        <v>1.27</v>
      </c>
      <c r="I26" t="n">
        <v>13</v>
      </c>
      <c r="J26" t="n">
        <v>97.26000000000001</v>
      </c>
      <c r="K26" t="n">
        <v>37.55</v>
      </c>
      <c r="L26" t="n">
        <v>7</v>
      </c>
      <c r="M26" t="n">
        <v>1</v>
      </c>
      <c r="N26" t="n">
        <v>12.71</v>
      </c>
      <c r="O26" t="n">
        <v>12229.54</v>
      </c>
      <c r="P26" t="n">
        <v>106.75</v>
      </c>
      <c r="Q26" t="n">
        <v>467.2</v>
      </c>
      <c r="R26" t="n">
        <v>61.03</v>
      </c>
      <c r="S26" t="n">
        <v>39.61</v>
      </c>
      <c r="T26" t="n">
        <v>5741.62</v>
      </c>
      <c r="U26" t="n">
        <v>0.65</v>
      </c>
      <c r="V26" t="n">
        <v>0.74</v>
      </c>
      <c r="W26" t="n">
        <v>2.65</v>
      </c>
      <c r="X26" t="n">
        <v>0.36</v>
      </c>
      <c r="Y26" t="n">
        <v>1</v>
      </c>
      <c r="Z26" t="n">
        <v>10</v>
      </c>
      <c r="AA26" t="n">
        <v>70.51655182652493</v>
      </c>
      <c r="AB26" t="n">
        <v>96.48385717971954</v>
      </c>
      <c r="AC26" t="n">
        <v>87.27557326645496</v>
      </c>
      <c r="AD26" t="n">
        <v>70516.55182652493</v>
      </c>
      <c r="AE26" t="n">
        <v>96483.85717971953</v>
      </c>
      <c r="AF26" t="n">
        <v>3.337477210111464e-06</v>
      </c>
      <c r="AG26" t="n">
        <v>0.18625</v>
      </c>
      <c r="AH26" t="n">
        <v>87275.57326645496</v>
      </c>
    </row>
    <row r="27">
      <c r="A27" t="n">
        <v>25</v>
      </c>
      <c r="B27" t="n">
        <v>40</v>
      </c>
      <c r="C27" t="inlineStr">
        <is>
          <t xml:space="preserve">CONCLUIDO	</t>
        </is>
      </c>
      <c r="D27" t="n">
        <v>5.5934</v>
      </c>
      <c r="E27" t="n">
        <v>17.88</v>
      </c>
      <c r="F27" t="n">
        <v>15.69</v>
      </c>
      <c r="G27" t="n">
        <v>72.43000000000001</v>
      </c>
      <c r="H27" t="n">
        <v>1.31</v>
      </c>
      <c r="I27" t="n">
        <v>13</v>
      </c>
      <c r="J27" t="n">
        <v>97.56999999999999</v>
      </c>
      <c r="K27" t="n">
        <v>37.55</v>
      </c>
      <c r="L27" t="n">
        <v>7.25</v>
      </c>
      <c r="M27" t="n">
        <v>1</v>
      </c>
      <c r="N27" t="n">
        <v>12.77</v>
      </c>
      <c r="O27" t="n">
        <v>12267.81</v>
      </c>
      <c r="P27" t="n">
        <v>106.95</v>
      </c>
      <c r="Q27" t="n">
        <v>467.14</v>
      </c>
      <c r="R27" t="n">
        <v>61.11</v>
      </c>
      <c r="S27" t="n">
        <v>39.61</v>
      </c>
      <c r="T27" t="n">
        <v>5782.28</v>
      </c>
      <c r="U27" t="n">
        <v>0.65</v>
      </c>
      <c r="V27" t="n">
        <v>0.74</v>
      </c>
      <c r="W27" t="n">
        <v>2.65</v>
      </c>
      <c r="X27" t="n">
        <v>0.36</v>
      </c>
      <c r="Y27" t="n">
        <v>1</v>
      </c>
      <c r="Z27" t="n">
        <v>10</v>
      </c>
      <c r="AA27" t="n">
        <v>70.61526274346342</v>
      </c>
      <c r="AB27" t="n">
        <v>96.61891781109301</v>
      </c>
      <c r="AC27" t="n">
        <v>87.397743900729</v>
      </c>
      <c r="AD27" t="n">
        <v>70615.26274346342</v>
      </c>
      <c r="AE27" t="n">
        <v>96618.91781109301</v>
      </c>
      <c r="AF27" t="n">
        <v>3.336880635463581e-06</v>
      </c>
      <c r="AG27" t="n">
        <v>0.18625</v>
      </c>
      <c r="AH27" t="n">
        <v>87397.74390072899</v>
      </c>
    </row>
    <row r="28">
      <c r="A28" t="n">
        <v>26</v>
      </c>
      <c r="B28" t="n">
        <v>40</v>
      </c>
      <c r="C28" t="inlineStr">
        <is>
          <t xml:space="preserve">CONCLUIDO	</t>
        </is>
      </c>
      <c r="D28" t="n">
        <v>5.5923</v>
      </c>
      <c r="E28" t="n">
        <v>17.88</v>
      </c>
      <c r="F28" t="n">
        <v>15.7</v>
      </c>
      <c r="G28" t="n">
        <v>72.44</v>
      </c>
      <c r="H28" t="n">
        <v>1.35</v>
      </c>
      <c r="I28" t="n">
        <v>13</v>
      </c>
      <c r="J28" t="n">
        <v>97.88</v>
      </c>
      <c r="K28" t="n">
        <v>37.55</v>
      </c>
      <c r="L28" t="n">
        <v>7.5</v>
      </c>
      <c r="M28" t="n">
        <v>0</v>
      </c>
      <c r="N28" t="n">
        <v>12.83</v>
      </c>
      <c r="O28" t="n">
        <v>12306.12</v>
      </c>
      <c r="P28" t="n">
        <v>107.42</v>
      </c>
      <c r="Q28" t="n">
        <v>467.15</v>
      </c>
      <c r="R28" t="n">
        <v>61.17</v>
      </c>
      <c r="S28" t="n">
        <v>39.61</v>
      </c>
      <c r="T28" t="n">
        <v>5812.57</v>
      </c>
      <c r="U28" t="n">
        <v>0.65</v>
      </c>
      <c r="V28" t="n">
        <v>0.74</v>
      </c>
      <c r="W28" t="n">
        <v>2.65</v>
      </c>
      <c r="X28" t="n">
        <v>0.36</v>
      </c>
      <c r="Y28" t="n">
        <v>1</v>
      </c>
      <c r="Z28" t="n">
        <v>10</v>
      </c>
      <c r="AA28" t="n">
        <v>70.84619485095018</v>
      </c>
      <c r="AB28" t="n">
        <v>96.93488930856179</v>
      </c>
      <c r="AC28" t="n">
        <v>87.68355952194825</v>
      </c>
      <c r="AD28" t="n">
        <v>70846.19485095018</v>
      </c>
      <c r="AE28" t="n">
        <v>96934.88930856179</v>
      </c>
      <c r="AF28" t="n">
        <v>3.336224403350911e-06</v>
      </c>
      <c r="AG28" t="n">
        <v>0.18625</v>
      </c>
      <c r="AH28" t="n">
        <v>87683.55952194825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125</v>
      </c>
      <c r="C2" t="inlineStr">
        <is>
          <t xml:space="preserve">CONCLUIDO	</t>
        </is>
      </c>
      <c r="D2" t="n">
        <v>2.5299</v>
      </c>
      <c r="E2" t="n">
        <v>39.53</v>
      </c>
      <c r="F2" t="n">
        <v>23.69</v>
      </c>
      <c r="G2" t="n">
        <v>5.13</v>
      </c>
      <c r="H2" t="n">
        <v>0.07000000000000001</v>
      </c>
      <c r="I2" t="n">
        <v>277</v>
      </c>
      <c r="J2" t="n">
        <v>242.64</v>
      </c>
      <c r="K2" t="n">
        <v>58.47</v>
      </c>
      <c r="L2" t="n">
        <v>1</v>
      </c>
      <c r="M2" t="n">
        <v>275</v>
      </c>
      <c r="N2" t="n">
        <v>58.17</v>
      </c>
      <c r="O2" t="n">
        <v>30160.1</v>
      </c>
      <c r="P2" t="n">
        <v>380.91</v>
      </c>
      <c r="Q2" t="n">
        <v>467.43</v>
      </c>
      <c r="R2" t="n">
        <v>323.28</v>
      </c>
      <c r="S2" t="n">
        <v>39.61</v>
      </c>
      <c r="T2" t="n">
        <v>135548.25</v>
      </c>
      <c r="U2" t="n">
        <v>0.12</v>
      </c>
      <c r="V2" t="n">
        <v>0.49</v>
      </c>
      <c r="W2" t="n">
        <v>3.06</v>
      </c>
      <c r="X2" t="n">
        <v>8.35</v>
      </c>
      <c r="Y2" t="n">
        <v>1</v>
      </c>
      <c r="Z2" t="n">
        <v>10</v>
      </c>
      <c r="AA2" t="n">
        <v>484.6943886203152</v>
      </c>
      <c r="AB2" t="n">
        <v>663.1802457175911</v>
      </c>
      <c r="AC2" t="n">
        <v>599.8872538456243</v>
      </c>
      <c r="AD2" t="n">
        <v>484694.3886203152</v>
      </c>
      <c r="AE2" t="n">
        <v>663180.2457175911</v>
      </c>
      <c r="AF2" t="n">
        <v>1.281903956043108e-06</v>
      </c>
      <c r="AG2" t="n">
        <v>0.4117708333333334</v>
      </c>
      <c r="AH2" t="n">
        <v>599887.2538456243</v>
      </c>
    </row>
    <row r="3">
      <c r="A3" t="n">
        <v>1</v>
      </c>
      <c r="B3" t="n">
        <v>125</v>
      </c>
      <c r="C3" t="inlineStr">
        <is>
          <t xml:space="preserve">CONCLUIDO	</t>
        </is>
      </c>
      <c r="D3" t="n">
        <v>3.0007</v>
      </c>
      <c r="E3" t="n">
        <v>33.33</v>
      </c>
      <c r="F3" t="n">
        <v>21.22</v>
      </c>
      <c r="G3" t="n">
        <v>6.43</v>
      </c>
      <c r="H3" t="n">
        <v>0.09</v>
      </c>
      <c r="I3" t="n">
        <v>198</v>
      </c>
      <c r="J3" t="n">
        <v>243.08</v>
      </c>
      <c r="K3" t="n">
        <v>58.47</v>
      </c>
      <c r="L3" t="n">
        <v>1.25</v>
      </c>
      <c r="M3" t="n">
        <v>196</v>
      </c>
      <c r="N3" t="n">
        <v>58.36</v>
      </c>
      <c r="O3" t="n">
        <v>30214.33</v>
      </c>
      <c r="P3" t="n">
        <v>340.91</v>
      </c>
      <c r="Q3" t="n">
        <v>467.27</v>
      </c>
      <c r="R3" t="n">
        <v>242.03</v>
      </c>
      <c r="S3" t="n">
        <v>39.61</v>
      </c>
      <c r="T3" t="n">
        <v>95313.66</v>
      </c>
      <c r="U3" t="n">
        <v>0.16</v>
      </c>
      <c r="V3" t="n">
        <v>0.55</v>
      </c>
      <c r="W3" t="n">
        <v>2.94</v>
      </c>
      <c r="X3" t="n">
        <v>5.88</v>
      </c>
      <c r="Y3" t="n">
        <v>1</v>
      </c>
      <c r="Z3" t="n">
        <v>10</v>
      </c>
      <c r="AA3" t="n">
        <v>366.3228186034926</v>
      </c>
      <c r="AB3" t="n">
        <v>501.2190414354686</v>
      </c>
      <c r="AC3" t="n">
        <v>453.3833995862096</v>
      </c>
      <c r="AD3" t="n">
        <v>366322.8186034926</v>
      </c>
      <c r="AE3" t="n">
        <v>501219.0414354687</v>
      </c>
      <c r="AF3" t="n">
        <v>1.520458990829105e-06</v>
      </c>
      <c r="AG3" t="n">
        <v>0.3471875</v>
      </c>
      <c r="AH3" t="n">
        <v>453383.3995862096</v>
      </c>
    </row>
    <row r="4">
      <c r="A4" t="n">
        <v>2</v>
      </c>
      <c r="B4" t="n">
        <v>125</v>
      </c>
      <c r="C4" t="inlineStr">
        <is>
          <t xml:space="preserve">CONCLUIDO	</t>
        </is>
      </c>
      <c r="D4" t="n">
        <v>3.3353</v>
      </c>
      <c r="E4" t="n">
        <v>29.98</v>
      </c>
      <c r="F4" t="n">
        <v>19.91</v>
      </c>
      <c r="G4" t="n">
        <v>7.71</v>
      </c>
      <c r="H4" t="n">
        <v>0.11</v>
      </c>
      <c r="I4" t="n">
        <v>155</v>
      </c>
      <c r="J4" t="n">
        <v>243.52</v>
      </c>
      <c r="K4" t="n">
        <v>58.47</v>
      </c>
      <c r="L4" t="n">
        <v>1.5</v>
      </c>
      <c r="M4" t="n">
        <v>153</v>
      </c>
      <c r="N4" t="n">
        <v>58.55</v>
      </c>
      <c r="O4" t="n">
        <v>30268.64</v>
      </c>
      <c r="P4" t="n">
        <v>319.55</v>
      </c>
      <c r="Q4" t="n">
        <v>467.26</v>
      </c>
      <c r="R4" t="n">
        <v>199.04</v>
      </c>
      <c r="S4" t="n">
        <v>39.61</v>
      </c>
      <c r="T4" t="n">
        <v>74037.27</v>
      </c>
      <c r="U4" t="n">
        <v>0.2</v>
      </c>
      <c r="V4" t="n">
        <v>0.59</v>
      </c>
      <c r="W4" t="n">
        <v>2.87</v>
      </c>
      <c r="X4" t="n">
        <v>4.57</v>
      </c>
      <c r="Y4" t="n">
        <v>1</v>
      </c>
      <c r="Z4" t="n">
        <v>10</v>
      </c>
      <c r="AA4" t="n">
        <v>309.3133712128387</v>
      </c>
      <c r="AB4" t="n">
        <v>423.2162004362626</v>
      </c>
      <c r="AC4" t="n">
        <v>382.8250402542928</v>
      </c>
      <c r="AD4" t="n">
        <v>309313.3712128387</v>
      </c>
      <c r="AE4" t="n">
        <v>423216.2004362626</v>
      </c>
      <c r="AF4" t="n">
        <v>1.690001290403011e-06</v>
      </c>
      <c r="AG4" t="n">
        <v>0.3122916666666667</v>
      </c>
      <c r="AH4" t="n">
        <v>382825.0402542928</v>
      </c>
    </row>
    <row r="5">
      <c r="A5" t="n">
        <v>3</v>
      </c>
      <c r="B5" t="n">
        <v>125</v>
      </c>
      <c r="C5" t="inlineStr">
        <is>
          <t xml:space="preserve">CONCLUIDO	</t>
        </is>
      </c>
      <c r="D5" t="n">
        <v>3.5965</v>
      </c>
      <c r="E5" t="n">
        <v>27.8</v>
      </c>
      <c r="F5" t="n">
        <v>19.05</v>
      </c>
      <c r="G5" t="n">
        <v>9</v>
      </c>
      <c r="H5" t="n">
        <v>0.13</v>
      </c>
      <c r="I5" t="n">
        <v>127</v>
      </c>
      <c r="J5" t="n">
        <v>243.96</v>
      </c>
      <c r="K5" t="n">
        <v>58.47</v>
      </c>
      <c r="L5" t="n">
        <v>1.75</v>
      </c>
      <c r="M5" t="n">
        <v>125</v>
      </c>
      <c r="N5" t="n">
        <v>58.74</v>
      </c>
      <c r="O5" t="n">
        <v>30323.01</v>
      </c>
      <c r="P5" t="n">
        <v>305.56</v>
      </c>
      <c r="Q5" t="n">
        <v>467.23</v>
      </c>
      <c r="R5" t="n">
        <v>171.21</v>
      </c>
      <c r="S5" t="n">
        <v>39.61</v>
      </c>
      <c r="T5" t="n">
        <v>60261.84</v>
      </c>
      <c r="U5" t="n">
        <v>0.23</v>
      </c>
      <c r="V5" t="n">
        <v>0.61</v>
      </c>
      <c r="W5" t="n">
        <v>2.81</v>
      </c>
      <c r="X5" t="n">
        <v>3.71</v>
      </c>
      <c r="Y5" t="n">
        <v>1</v>
      </c>
      <c r="Z5" t="n">
        <v>10</v>
      </c>
      <c r="AA5" t="n">
        <v>274.5556637104289</v>
      </c>
      <c r="AB5" t="n">
        <v>375.6591716296325</v>
      </c>
      <c r="AC5" t="n">
        <v>339.8067875302584</v>
      </c>
      <c r="AD5" t="n">
        <v>274555.6637104289</v>
      </c>
      <c r="AE5" t="n">
        <v>375659.1716296325</v>
      </c>
      <c r="AF5" t="n">
        <v>1.822351704774512e-06</v>
      </c>
      <c r="AG5" t="n">
        <v>0.2895833333333334</v>
      </c>
      <c r="AH5" t="n">
        <v>339806.7875302584</v>
      </c>
    </row>
    <row r="6">
      <c r="A6" t="n">
        <v>4</v>
      </c>
      <c r="B6" t="n">
        <v>125</v>
      </c>
      <c r="C6" t="inlineStr">
        <is>
          <t xml:space="preserve">CONCLUIDO	</t>
        </is>
      </c>
      <c r="D6" t="n">
        <v>3.7979</v>
      </c>
      <c r="E6" t="n">
        <v>26.33</v>
      </c>
      <c r="F6" t="n">
        <v>18.47</v>
      </c>
      <c r="G6" t="n">
        <v>10.26</v>
      </c>
      <c r="H6" t="n">
        <v>0.15</v>
      </c>
      <c r="I6" t="n">
        <v>108</v>
      </c>
      <c r="J6" t="n">
        <v>244.41</v>
      </c>
      <c r="K6" t="n">
        <v>58.47</v>
      </c>
      <c r="L6" t="n">
        <v>2</v>
      </c>
      <c r="M6" t="n">
        <v>106</v>
      </c>
      <c r="N6" t="n">
        <v>58.93</v>
      </c>
      <c r="O6" t="n">
        <v>30377.45</v>
      </c>
      <c r="P6" t="n">
        <v>296.07</v>
      </c>
      <c r="Q6" t="n">
        <v>467.27</v>
      </c>
      <c r="R6" t="n">
        <v>152.15</v>
      </c>
      <c r="S6" t="n">
        <v>39.61</v>
      </c>
      <c r="T6" t="n">
        <v>50826.73</v>
      </c>
      <c r="U6" t="n">
        <v>0.26</v>
      </c>
      <c r="V6" t="n">
        <v>0.63</v>
      </c>
      <c r="W6" t="n">
        <v>2.79</v>
      </c>
      <c r="X6" t="n">
        <v>3.14</v>
      </c>
      <c r="Y6" t="n">
        <v>1</v>
      </c>
      <c r="Z6" t="n">
        <v>10</v>
      </c>
      <c r="AA6" t="n">
        <v>252.120980982111</v>
      </c>
      <c r="AB6" t="n">
        <v>344.9630489722361</v>
      </c>
      <c r="AC6" t="n">
        <v>312.0402597371088</v>
      </c>
      <c r="AD6" t="n">
        <v>252120.980982111</v>
      </c>
      <c r="AE6" t="n">
        <v>344963.0489722361</v>
      </c>
      <c r="AF6" t="n">
        <v>1.924401373436151e-06</v>
      </c>
      <c r="AG6" t="n">
        <v>0.2742708333333333</v>
      </c>
      <c r="AH6" t="n">
        <v>312040.2597371088</v>
      </c>
    </row>
    <row r="7">
      <c r="A7" t="n">
        <v>5</v>
      </c>
      <c r="B7" t="n">
        <v>125</v>
      </c>
      <c r="C7" t="inlineStr">
        <is>
          <t xml:space="preserve">CONCLUIDO	</t>
        </is>
      </c>
      <c r="D7" t="n">
        <v>3.9521</v>
      </c>
      <c r="E7" t="n">
        <v>25.3</v>
      </c>
      <c r="F7" t="n">
        <v>18.11</v>
      </c>
      <c r="G7" t="n">
        <v>11.56</v>
      </c>
      <c r="H7" t="n">
        <v>0.16</v>
      </c>
      <c r="I7" t="n">
        <v>94</v>
      </c>
      <c r="J7" t="n">
        <v>244.85</v>
      </c>
      <c r="K7" t="n">
        <v>58.47</v>
      </c>
      <c r="L7" t="n">
        <v>2.25</v>
      </c>
      <c r="M7" t="n">
        <v>92</v>
      </c>
      <c r="N7" t="n">
        <v>59.12</v>
      </c>
      <c r="O7" t="n">
        <v>30431.96</v>
      </c>
      <c r="P7" t="n">
        <v>289.99</v>
      </c>
      <c r="Q7" t="n">
        <v>467.08</v>
      </c>
      <c r="R7" t="n">
        <v>139.72</v>
      </c>
      <c r="S7" t="n">
        <v>39.61</v>
      </c>
      <c r="T7" t="n">
        <v>44682.58</v>
      </c>
      <c r="U7" t="n">
        <v>0.28</v>
      </c>
      <c r="V7" t="n">
        <v>0.64</v>
      </c>
      <c r="W7" t="n">
        <v>2.78</v>
      </c>
      <c r="X7" t="n">
        <v>2.77</v>
      </c>
      <c r="Y7" t="n">
        <v>1</v>
      </c>
      <c r="Z7" t="n">
        <v>10</v>
      </c>
      <c r="AA7" t="n">
        <v>237.4824157704014</v>
      </c>
      <c r="AB7" t="n">
        <v>324.9339182416667</v>
      </c>
      <c r="AC7" t="n">
        <v>293.9226811323971</v>
      </c>
      <c r="AD7" t="n">
        <v>237482.4157704014</v>
      </c>
      <c r="AE7" t="n">
        <v>324933.9182416667</v>
      </c>
      <c r="AF7" t="n">
        <v>2.002534734447198e-06</v>
      </c>
      <c r="AG7" t="n">
        <v>0.2635416666666667</v>
      </c>
      <c r="AH7" t="n">
        <v>293922.6811323971</v>
      </c>
    </row>
    <row r="8">
      <c r="A8" t="n">
        <v>6</v>
      </c>
      <c r="B8" t="n">
        <v>125</v>
      </c>
      <c r="C8" t="inlineStr">
        <is>
          <t xml:space="preserve">CONCLUIDO	</t>
        </is>
      </c>
      <c r="D8" t="n">
        <v>4.0964</v>
      </c>
      <c r="E8" t="n">
        <v>24.41</v>
      </c>
      <c r="F8" t="n">
        <v>17.74</v>
      </c>
      <c r="G8" t="n">
        <v>12.82</v>
      </c>
      <c r="H8" t="n">
        <v>0.18</v>
      </c>
      <c r="I8" t="n">
        <v>83</v>
      </c>
      <c r="J8" t="n">
        <v>245.29</v>
      </c>
      <c r="K8" t="n">
        <v>58.47</v>
      </c>
      <c r="L8" t="n">
        <v>2.5</v>
      </c>
      <c r="M8" t="n">
        <v>81</v>
      </c>
      <c r="N8" t="n">
        <v>59.32</v>
      </c>
      <c r="O8" t="n">
        <v>30486.54</v>
      </c>
      <c r="P8" t="n">
        <v>283.73</v>
      </c>
      <c r="Q8" t="n">
        <v>467.14</v>
      </c>
      <c r="R8" t="n">
        <v>127.91</v>
      </c>
      <c r="S8" t="n">
        <v>39.61</v>
      </c>
      <c r="T8" t="n">
        <v>38828.98</v>
      </c>
      <c r="U8" t="n">
        <v>0.31</v>
      </c>
      <c r="V8" t="n">
        <v>0.66</v>
      </c>
      <c r="W8" t="n">
        <v>2.75</v>
      </c>
      <c r="X8" t="n">
        <v>2.4</v>
      </c>
      <c r="Y8" t="n">
        <v>1</v>
      </c>
      <c r="Z8" t="n">
        <v>10</v>
      </c>
      <c r="AA8" t="n">
        <v>224.3437178182114</v>
      </c>
      <c r="AB8" t="n">
        <v>306.9569720650446</v>
      </c>
      <c r="AC8" t="n">
        <v>277.6614294680637</v>
      </c>
      <c r="AD8" t="n">
        <v>224343.7178182114</v>
      </c>
      <c r="AE8" t="n">
        <v>306956.9720650446</v>
      </c>
      <c r="AF8" t="n">
        <v>2.07565175126882e-06</v>
      </c>
      <c r="AG8" t="n">
        <v>0.2542708333333333</v>
      </c>
      <c r="AH8" t="n">
        <v>277661.4294680636</v>
      </c>
    </row>
    <row r="9">
      <c r="A9" t="n">
        <v>7</v>
      </c>
      <c r="B9" t="n">
        <v>125</v>
      </c>
      <c r="C9" t="inlineStr">
        <is>
          <t xml:space="preserve">CONCLUIDO	</t>
        </is>
      </c>
      <c r="D9" t="n">
        <v>4.2189</v>
      </c>
      <c r="E9" t="n">
        <v>23.7</v>
      </c>
      <c r="F9" t="n">
        <v>17.45</v>
      </c>
      <c r="G9" t="n">
        <v>14.15</v>
      </c>
      <c r="H9" t="n">
        <v>0.2</v>
      </c>
      <c r="I9" t="n">
        <v>74</v>
      </c>
      <c r="J9" t="n">
        <v>245.73</v>
      </c>
      <c r="K9" t="n">
        <v>58.47</v>
      </c>
      <c r="L9" t="n">
        <v>2.75</v>
      </c>
      <c r="M9" t="n">
        <v>72</v>
      </c>
      <c r="N9" t="n">
        <v>59.51</v>
      </c>
      <c r="O9" t="n">
        <v>30541.19</v>
      </c>
      <c r="P9" t="n">
        <v>278.93</v>
      </c>
      <c r="Q9" t="n">
        <v>467.08</v>
      </c>
      <c r="R9" t="n">
        <v>119.2</v>
      </c>
      <c r="S9" t="n">
        <v>39.61</v>
      </c>
      <c r="T9" t="n">
        <v>34521.14</v>
      </c>
      <c r="U9" t="n">
        <v>0.33</v>
      </c>
      <c r="V9" t="n">
        <v>0.67</v>
      </c>
      <c r="W9" t="n">
        <v>2.72</v>
      </c>
      <c r="X9" t="n">
        <v>2.12</v>
      </c>
      <c r="Y9" t="n">
        <v>1</v>
      </c>
      <c r="Z9" t="n">
        <v>10</v>
      </c>
      <c r="AA9" t="n">
        <v>214.2618130981802</v>
      </c>
      <c r="AB9" t="n">
        <v>293.1624652448596</v>
      </c>
      <c r="AC9" t="n">
        <v>265.1834510180808</v>
      </c>
      <c r="AD9" t="n">
        <v>214261.8130981802</v>
      </c>
      <c r="AE9" t="n">
        <v>293162.4652448596</v>
      </c>
      <c r="AF9" t="n">
        <v>2.13772267684504e-06</v>
      </c>
      <c r="AG9" t="n">
        <v>0.246875</v>
      </c>
      <c r="AH9" t="n">
        <v>265183.4510180808</v>
      </c>
    </row>
    <row r="10">
      <c r="A10" t="n">
        <v>8</v>
      </c>
      <c r="B10" t="n">
        <v>125</v>
      </c>
      <c r="C10" t="inlineStr">
        <is>
          <t xml:space="preserve">CONCLUIDO	</t>
        </is>
      </c>
      <c r="D10" t="n">
        <v>4.314</v>
      </c>
      <c r="E10" t="n">
        <v>23.18</v>
      </c>
      <c r="F10" t="n">
        <v>17.26</v>
      </c>
      <c r="G10" t="n">
        <v>15.46</v>
      </c>
      <c r="H10" t="n">
        <v>0.22</v>
      </c>
      <c r="I10" t="n">
        <v>67</v>
      </c>
      <c r="J10" t="n">
        <v>246.18</v>
      </c>
      <c r="K10" t="n">
        <v>58.47</v>
      </c>
      <c r="L10" t="n">
        <v>3</v>
      </c>
      <c r="M10" t="n">
        <v>65</v>
      </c>
      <c r="N10" t="n">
        <v>59.7</v>
      </c>
      <c r="O10" t="n">
        <v>30595.91</v>
      </c>
      <c r="P10" t="n">
        <v>275.62</v>
      </c>
      <c r="Q10" t="n">
        <v>467.17</v>
      </c>
      <c r="R10" t="n">
        <v>112.73</v>
      </c>
      <c r="S10" t="n">
        <v>39.61</v>
      </c>
      <c r="T10" t="n">
        <v>31319.18</v>
      </c>
      <c r="U10" t="n">
        <v>0.35</v>
      </c>
      <c r="V10" t="n">
        <v>0.68</v>
      </c>
      <c r="W10" t="n">
        <v>2.72</v>
      </c>
      <c r="X10" t="n">
        <v>1.92</v>
      </c>
      <c r="Y10" t="n">
        <v>1</v>
      </c>
      <c r="Z10" t="n">
        <v>10</v>
      </c>
      <c r="AA10" t="n">
        <v>207.1656026338651</v>
      </c>
      <c r="AB10" t="n">
        <v>283.4531170248779</v>
      </c>
      <c r="AC10" t="n">
        <v>256.4007493650552</v>
      </c>
      <c r="AD10" t="n">
        <v>207165.6026338651</v>
      </c>
      <c r="AE10" t="n">
        <v>283453.1170248779</v>
      </c>
      <c r="AF10" t="n">
        <v>2.185909983149519e-06</v>
      </c>
      <c r="AG10" t="n">
        <v>0.2414583333333333</v>
      </c>
      <c r="AH10" t="n">
        <v>256400.7493650552</v>
      </c>
    </row>
    <row r="11">
      <c r="A11" t="n">
        <v>9</v>
      </c>
      <c r="B11" t="n">
        <v>125</v>
      </c>
      <c r="C11" t="inlineStr">
        <is>
          <t xml:space="preserve">CONCLUIDO	</t>
        </is>
      </c>
      <c r="D11" t="n">
        <v>4.3871</v>
      </c>
      <c r="E11" t="n">
        <v>22.79</v>
      </c>
      <c r="F11" t="n">
        <v>17.11</v>
      </c>
      <c r="G11" t="n">
        <v>16.56</v>
      </c>
      <c r="H11" t="n">
        <v>0.23</v>
      </c>
      <c r="I11" t="n">
        <v>62</v>
      </c>
      <c r="J11" t="n">
        <v>246.62</v>
      </c>
      <c r="K11" t="n">
        <v>58.47</v>
      </c>
      <c r="L11" t="n">
        <v>3.25</v>
      </c>
      <c r="M11" t="n">
        <v>60</v>
      </c>
      <c r="N11" t="n">
        <v>59.9</v>
      </c>
      <c r="O11" t="n">
        <v>30650.7</v>
      </c>
      <c r="P11" t="n">
        <v>273.06</v>
      </c>
      <c r="Q11" t="n">
        <v>467.21</v>
      </c>
      <c r="R11" t="n">
        <v>107.18</v>
      </c>
      <c r="S11" t="n">
        <v>39.61</v>
      </c>
      <c r="T11" t="n">
        <v>28570.65</v>
      </c>
      <c r="U11" t="n">
        <v>0.37</v>
      </c>
      <c r="V11" t="n">
        <v>0.68</v>
      </c>
      <c r="W11" t="n">
        <v>2.72</v>
      </c>
      <c r="X11" t="n">
        <v>1.77</v>
      </c>
      <c r="Y11" t="n">
        <v>1</v>
      </c>
      <c r="Z11" t="n">
        <v>10</v>
      </c>
      <c r="AA11" t="n">
        <v>201.8999560806</v>
      </c>
      <c r="AB11" t="n">
        <v>276.2484271067734</v>
      </c>
      <c r="AC11" t="n">
        <v>249.8836649408865</v>
      </c>
      <c r="AD11" t="n">
        <v>201899.9560806</v>
      </c>
      <c r="AE11" t="n">
        <v>276248.4271067734</v>
      </c>
      <c r="AF11" t="n">
        <v>2.222949857921941e-06</v>
      </c>
      <c r="AG11" t="n">
        <v>0.2373958333333333</v>
      </c>
      <c r="AH11" t="n">
        <v>249883.6649408865</v>
      </c>
    </row>
    <row r="12">
      <c r="A12" t="n">
        <v>10</v>
      </c>
      <c r="B12" t="n">
        <v>125</v>
      </c>
      <c r="C12" t="inlineStr">
        <is>
          <t xml:space="preserve">CONCLUIDO	</t>
        </is>
      </c>
      <c r="D12" t="n">
        <v>4.4606</v>
      </c>
      <c r="E12" t="n">
        <v>22.42</v>
      </c>
      <c r="F12" t="n">
        <v>16.97</v>
      </c>
      <c r="G12" t="n">
        <v>17.86</v>
      </c>
      <c r="H12" t="n">
        <v>0.25</v>
      </c>
      <c r="I12" t="n">
        <v>57</v>
      </c>
      <c r="J12" t="n">
        <v>247.07</v>
      </c>
      <c r="K12" t="n">
        <v>58.47</v>
      </c>
      <c r="L12" t="n">
        <v>3.5</v>
      </c>
      <c r="M12" t="n">
        <v>55</v>
      </c>
      <c r="N12" t="n">
        <v>60.09</v>
      </c>
      <c r="O12" t="n">
        <v>30705.56</v>
      </c>
      <c r="P12" t="n">
        <v>270.5</v>
      </c>
      <c r="Q12" t="n">
        <v>467.16</v>
      </c>
      <c r="R12" t="n">
        <v>102.92</v>
      </c>
      <c r="S12" t="n">
        <v>39.61</v>
      </c>
      <c r="T12" t="n">
        <v>26466.3</v>
      </c>
      <c r="U12" t="n">
        <v>0.38</v>
      </c>
      <c r="V12" t="n">
        <v>0.6899999999999999</v>
      </c>
      <c r="W12" t="n">
        <v>2.71</v>
      </c>
      <c r="X12" t="n">
        <v>1.63</v>
      </c>
      <c r="Y12" t="n">
        <v>1</v>
      </c>
      <c r="Z12" t="n">
        <v>10</v>
      </c>
      <c r="AA12" t="n">
        <v>196.8178678693526</v>
      </c>
      <c r="AB12" t="n">
        <v>269.29488981024</v>
      </c>
      <c r="AC12" t="n">
        <v>243.5937634845811</v>
      </c>
      <c r="AD12" t="n">
        <v>196817.8678693526</v>
      </c>
      <c r="AE12" t="n">
        <v>269294.88981024</v>
      </c>
      <c r="AF12" t="n">
        <v>2.260192413267673e-06</v>
      </c>
      <c r="AG12" t="n">
        <v>0.2335416666666667</v>
      </c>
      <c r="AH12" t="n">
        <v>243593.7634845811</v>
      </c>
    </row>
    <row r="13">
      <c r="A13" t="n">
        <v>11</v>
      </c>
      <c r="B13" t="n">
        <v>125</v>
      </c>
      <c r="C13" t="inlineStr">
        <is>
          <t xml:space="preserve">CONCLUIDO	</t>
        </is>
      </c>
      <c r="D13" t="n">
        <v>4.5269</v>
      </c>
      <c r="E13" t="n">
        <v>22.09</v>
      </c>
      <c r="F13" t="n">
        <v>16.83</v>
      </c>
      <c r="G13" t="n">
        <v>19.05</v>
      </c>
      <c r="H13" t="n">
        <v>0.27</v>
      </c>
      <c r="I13" t="n">
        <v>53</v>
      </c>
      <c r="J13" t="n">
        <v>247.51</v>
      </c>
      <c r="K13" t="n">
        <v>58.47</v>
      </c>
      <c r="L13" t="n">
        <v>3.75</v>
      </c>
      <c r="M13" t="n">
        <v>51</v>
      </c>
      <c r="N13" t="n">
        <v>60.29</v>
      </c>
      <c r="O13" t="n">
        <v>30760.49</v>
      </c>
      <c r="P13" t="n">
        <v>268.11</v>
      </c>
      <c r="Q13" t="n">
        <v>467.11</v>
      </c>
      <c r="R13" t="n">
        <v>99.11</v>
      </c>
      <c r="S13" t="n">
        <v>39.61</v>
      </c>
      <c r="T13" t="n">
        <v>24580.33</v>
      </c>
      <c r="U13" t="n">
        <v>0.4</v>
      </c>
      <c r="V13" t="n">
        <v>0.6899999999999999</v>
      </c>
      <c r="W13" t="n">
        <v>2.68</v>
      </c>
      <c r="X13" t="n">
        <v>1.5</v>
      </c>
      <c r="Y13" t="n">
        <v>1</v>
      </c>
      <c r="Z13" t="n">
        <v>10</v>
      </c>
      <c r="AA13" t="n">
        <v>192.2937645498758</v>
      </c>
      <c r="AB13" t="n">
        <v>263.1048120591827</v>
      </c>
      <c r="AC13" t="n">
        <v>237.9944580662541</v>
      </c>
      <c r="AD13" t="n">
        <v>192293.7645498757</v>
      </c>
      <c r="AE13" t="n">
        <v>263104.8120591827</v>
      </c>
      <c r="AF13" t="n">
        <v>2.293786718293824e-06</v>
      </c>
      <c r="AG13" t="n">
        <v>0.2301041666666667</v>
      </c>
      <c r="AH13" t="n">
        <v>237994.4580662541</v>
      </c>
    </row>
    <row r="14">
      <c r="A14" t="n">
        <v>12</v>
      </c>
      <c r="B14" t="n">
        <v>125</v>
      </c>
      <c r="C14" t="inlineStr">
        <is>
          <t xml:space="preserve">CONCLUIDO	</t>
        </is>
      </c>
      <c r="D14" t="n">
        <v>4.5897</v>
      </c>
      <c r="E14" t="n">
        <v>21.79</v>
      </c>
      <c r="F14" t="n">
        <v>16.72</v>
      </c>
      <c r="G14" t="n">
        <v>20.47</v>
      </c>
      <c r="H14" t="n">
        <v>0.29</v>
      </c>
      <c r="I14" t="n">
        <v>49</v>
      </c>
      <c r="J14" t="n">
        <v>247.96</v>
      </c>
      <c r="K14" t="n">
        <v>58.47</v>
      </c>
      <c r="L14" t="n">
        <v>4</v>
      </c>
      <c r="M14" t="n">
        <v>47</v>
      </c>
      <c r="N14" t="n">
        <v>60.48</v>
      </c>
      <c r="O14" t="n">
        <v>30815.5</v>
      </c>
      <c r="P14" t="n">
        <v>266.01</v>
      </c>
      <c r="Q14" t="n">
        <v>467.15</v>
      </c>
      <c r="R14" t="n">
        <v>95.13</v>
      </c>
      <c r="S14" t="n">
        <v>39.61</v>
      </c>
      <c r="T14" t="n">
        <v>22609.21</v>
      </c>
      <c r="U14" t="n">
        <v>0.42</v>
      </c>
      <c r="V14" t="n">
        <v>0.7</v>
      </c>
      <c r="W14" t="n">
        <v>2.69</v>
      </c>
      <c r="X14" t="n">
        <v>1.38</v>
      </c>
      <c r="Y14" t="n">
        <v>1</v>
      </c>
      <c r="Z14" t="n">
        <v>10</v>
      </c>
      <c r="AA14" t="n">
        <v>188.2773626256271</v>
      </c>
      <c r="AB14" t="n">
        <v>257.609393755281</v>
      </c>
      <c r="AC14" t="n">
        <v>233.0235147724071</v>
      </c>
      <c r="AD14" t="n">
        <v>188277.3626256271</v>
      </c>
      <c r="AE14" t="n">
        <v>257609.393755281</v>
      </c>
      <c r="AF14" t="n">
        <v>2.325607568303511e-06</v>
      </c>
      <c r="AG14" t="n">
        <v>0.2269791666666666</v>
      </c>
      <c r="AH14" t="n">
        <v>233023.514772407</v>
      </c>
    </row>
    <row r="15">
      <c r="A15" t="n">
        <v>13</v>
      </c>
      <c r="B15" t="n">
        <v>125</v>
      </c>
      <c r="C15" t="inlineStr">
        <is>
          <t xml:space="preserve">CONCLUIDO	</t>
        </is>
      </c>
      <c r="D15" t="n">
        <v>4.6386</v>
      </c>
      <c r="E15" t="n">
        <v>21.56</v>
      </c>
      <c r="F15" t="n">
        <v>16.63</v>
      </c>
      <c r="G15" t="n">
        <v>21.69</v>
      </c>
      <c r="H15" t="n">
        <v>0.3</v>
      </c>
      <c r="I15" t="n">
        <v>46</v>
      </c>
      <c r="J15" t="n">
        <v>248.4</v>
      </c>
      <c r="K15" t="n">
        <v>58.47</v>
      </c>
      <c r="L15" t="n">
        <v>4.25</v>
      </c>
      <c r="M15" t="n">
        <v>44</v>
      </c>
      <c r="N15" t="n">
        <v>60.68</v>
      </c>
      <c r="O15" t="n">
        <v>30870.57</v>
      </c>
      <c r="P15" t="n">
        <v>264.4</v>
      </c>
      <c r="Q15" t="n">
        <v>467.09</v>
      </c>
      <c r="R15" t="n">
        <v>92.20999999999999</v>
      </c>
      <c r="S15" t="n">
        <v>39.61</v>
      </c>
      <c r="T15" t="n">
        <v>21167.46</v>
      </c>
      <c r="U15" t="n">
        <v>0.43</v>
      </c>
      <c r="V15" t="n">
        <v>0.7</v>
      </c>
      <c r="W15" t="n">
        <v>2.68</v>
      </c>
      <c r="X15" t="n">
        <v>1.29</v>
      </c>
      <c r="Y15" t="n">
        <v>1</v>
      </c>
      <c r="Z15" t="n">
        <v>10</v>
      </c>
      <c r="AA15" t="n">
        <v>185.2265489263165</v>
      </c>
      <c r="AB15" t="n">
        <v>253.4351358594851</v>
      </c>
      <c r="AC15" t="n">
        <v>229.2476421915768</v>
      </c>
      <c r="AD15" t="n">
        <v>185226.5489263165</v>
      </c>
      <c r="AE15" t="n">
        <v>253435.135859485</v>
      </c>
      <c r="AF15" t="n">
        <v>2.350385268390671e-06</v>
      </c>
      <c r="AG15" t="n">
        <v>0.2245833333333333</v>
      </c>
      <c r="AH15" t="n">
        <v>229247.6421915768</v>
      </c>
    </row>
    <row r="16">
      <c r="A16" t="n">
        <v>14</v>
      </c>
      <c r="B16" t="n">
        <v>125</v>
      </c>
      <c r="C16" t="inlineStr">
        <is>
          <t xml:space="preserve">CONCLUIDO	</t>
        </is>
      </c>
      <c r="D16" t="n">
        <v>4.6893</v>
      </c>
      <c r="E16" t="n">
        <v>21.33</v>
      </c>
      <c r="F16" t="n">
        <v>16.54</v>
      </c>
      <c r="G16" t="n">
        <v>23.08</v>
      </c>
      <c r="H16" t="n">
        <v>0.32</v>
      </c>
      <c r="I16" t="n">
        <v>43</v>
      </c>
      <c r="J16" t="n">
        <v>248.85</v>
      </c>
      <c r="K16" t="n">
        <v>58.47</v>
      </c>
      <c r="L16" t="n">
        <v>4.5</v>
      </c>
      <c r="M16" t="n">
        <v>41</v>
      </c>
      <c r="N16" t="n">
        <v>60.88</v>
      </c>
      <c r="O16" t="n">
        <v>30925.72</v>
      </c>
      <c r="P16" t="n">
        <v>262.71</v>
      </c>
      <c r="Q16" t="n">
        <v>467.16</v>
      </c>
      <c r="R16" t="n">
        <v>88.90000000000001</v>
      </c>
      <c r="S16" t="n">
        <v>39.61</v>
      </c>
      <c r="T16" t="n">
        <v>19524.86</v>
      </c>
      <c r="U16" t="n">
        <v>0.45</v>
      </c>
      <c r="V16" t="n">
        <v>0.71</v>
      </c>
      <c r="W16" t="n">
        <v>2.68</v>
      </c>
      <c r="X16" t="n">
        <v>1.2</v>
      </c>
      <c r="Y16" t="n">
        <v>1</v>
      </c>
      <c r="Z16" t="n">
        <v>10</v>
      </c>
      <c r="AA16" t="n">
        <v>182.128908279798</v>
      </c>
      <c r="AB16" t="n">
        <v>249.1968072686601</v>
      </c>
      <c r="AC16" t="n">
        <v>225.4138137329273</v>
      </c>
      <c r="AD16" t="n">
        <v>182128.908279798</v>
      </c>
      <c r="AE16" t="n">
        <v>249196.8072686601</v>
      </c>
      <c r="AF16" t="n">
        <v>2.376075031057728e-06</v>
      </c>
      <c r="AG16" t="n">
        <v>0.2221875</v>
      </c>
      <c r="AH16" t="n">
        <v>225413.8137329273</v>
      </c>
    </row>
    <row r="17">
      <c r="A17" t="n">
        <v>15</v>
      </c>
      <c r="B17" t="n">
        <v>125</v>
      </c>
      <c r="C17" t="inlineStr">
        <is>
          <t xml:space="preserve">CONCLUIDO	</t>
        </is>
      </c>
      <c r="D17" t="n">
        <v>4.7183</v>
      </c>
      <c r="E17" t="n">
        <v>21.19</v>
      </c>
      <c r="F17" t="n">
        <v>16.5</v>
      </c>
      <c r="G17" t="n">
        <v>24.15</v>
      </c>
      <c r="H17" t="n">
        <v>0.34</v>
      </c>
      <c r="I17" t="n">
        <v>41</v>
      </c>
      <c r="J17" t="n">
        <v>249.3</v>
      </c>
      <c r="K17" t="n">
        <v>58.47</v>
      </c>
      <c r="L17" t="n">
        <v>4.75</v>
      </c>
      <c r="M17" t="n">
        <v>39</v>
      </c>
      <c r="N17" t="n">
        <v>61.07</v>
      </c>
      <c r="O17" t="n">
        <v>30980.93</v>
      </c>
      <c r="P17" t="n">
        <v>261.85</v>
      </c>
      <c r="Q17" t="n">
        <v>467.07</v>
      </c>
      <c r="R17" t="n">
        <v>87.87</v>
      </c>
      <c r="S17" t="n">
        <v>39.61</v>
      </c>
      <c r="T17" t="n">
        <v>19021.76</v>
      </c>
      <c r="U17" t="n">
        <v>0.45</v>
      </c>
      <c r="V17" t="n">
        <v>0.71</v>
      </c>
      <c r="W17" t="n">
        <v>2.68</v>
      </c>
      <c r="X17" t="n">
        <v>1.17</v>
      </c>
      <c r="Y17" t="n">
        <v>1</v>
      </c>
      <c r="Z17" t="n">
        <v>10</v>
      </c>
      <c r="AA17" t="n">
        <v>180.471905893424</v>
      </c>
      <c r="AB17" t="n">
        <v>246.9296235018383</v>
      </c>
      <c r="AC17" t="n">
        <v>223.3630068027977</v>
      </c>
      <c r="AD17" t="n">
        <v>180471.9058934239</v>
      </c>
      <c r="AE17" t="n">
        <v>246929.6235018382</v>
      </c>
      <c r="AF17" t="n">
        <v>2.390769372622711e-06</v>
      </c>
      <c r="AG17" t="n">
        <v>0.2207291666666667</v>
      </c>
      <c r="AH17" t="n">
        <v>223363.0068027978</v>
      </c>
    </row>
    <row r="18">
      <c r="A18" t="n">
        <v>16</v>
      </c>
      <c r="B18" t="n">
        <v>125</v>
      </c>
      <c r="C18" t="inlineStr">
        <is>
          <t xml:space="preserve">CONCLUIDO	</t>
        </is>
      </c>
      <c r="D18" t="n">
        <v>4.7561</v>
      </c>
      <c r="E18" t="n">
        <v>21.03</v>
      </c>
      <c r="F18" t="n">
        <v>16.43</v>
      </c>
      <c r="G18" t="n">
        <v>25.27</v>
      </c>
      <c r="H18" t="n">
        <v>0.36</v>
      </c>
      <c r="I18" t="n">
        <v>39</v>
      </c>
      <c r="J18" t="n">
        <v>249.75</v>
      </c>
      <c r="K18" t="n">
        <v>58.47</v>
      </c>
      <c r="L18" t="n">
        <v>5</v>
      </c>
      <c r="M18" t="n">
        <v>37</v>
      </c>
      <c r="N18" t="n">
        <v>61.27</v>
      </c>
      <c r="O18" t="n">
        <v>31036.22</v>
      </c>
      <c r="P18" t="n">
        <v>260.39</v>
      </c>
      <c r="Q18" t="n">
        <v>467.08</v>
      </c>
      <c r="R18" t="n">
        <v>85.76000000000001</v>
      </c>
      <c r="S18" t="n">
        <v>39.61</v>
      </c>
      <c r="T18" t="n">
        <v>17978</v>
      </c>
      <c r="U18" t="n">
        <v>0.46</v>
      </c>
      <c r="V18" t="n">
        <v>0.71</v>
      </c>
      <c r="W18" t="n">
        <v>2.67</v>
      </c>
      <c r="X18" t="n">
        <v>1.09</v>
      </c>
      <c r="Y18" t="n">
        <v>1</v>
      </c>
      <c r="Z18" t="n">
        <v>10</v>
      </c>
      <c r="AA18" t="n">
        <v>178.1234810550145</v>
      </c>
      <c r="AB18" t="n">
        <v>243.7164050327363</v>
      </c>
      <c r="AC18" t="n">
        <v>220.4564533946054</v>
      </c>
      <c r="AD18" t="n">
        <v>178123.4810550145</v>
      </c>
      <c r="AE18" t="n">
        <v>243716.4050327363</v>
      </c>
      <c r="AF18" t="n">
        <v>2.409922686800516e-06</v>
      </c>
      <c r="AG18" t="n">
        <v>0.2190625</v>
      </c>
      <c r="AH18" t="n">
        <v>220456.4533946054</v>
      </c>
    </row>
    <row r="19">
      <c r="A19" t="n">
        <v>17</v>
      </c>
      <c r="B19" t="n">
        <v>125</v>
      </c>
      <c r="C19" t="inlineStr">
        <is>
          <t xml:space="preserve">CONCLUIDO	</t>
        </is>
      </c>
      <c r="D19" t="n">
        <v>4.7904</v>
      </c>
      <c r="E19" t="n">
        <v>20.88</v>
      </c>
      <c r="F19" t="n">
        <v>16.37</v>
      </c>
      <c r="G19" t="n">
        <v>26.55</v>
      </c>
      <c r="H19" t="n">
        <v>0.37</v>
      </c>
      <c r="I19" t="n">
        <v>37</v>
      </c>
      <c r="J19" t="n">
        <v>250.2</v>
      </c>
      <c r="K19" t="n">
        <v>58.47</v>
      </c>
      <c r="L19" t="n">
        <v>5.25</v>
      </c>
      <c r="M19" t="n">
        <v>35</v>
      </c>
      <c r="N19" t="n">
        <v>61.47</v>
      </c>
      <c r="O19" t="n">
        <v>31091.59</v>
      </c>
      <c r="P19" t="n">
        <v>259.69</v>
      </c>
      <c r="Q19" t="n">
        <v>467.18</v>
      </c>
      <c r="R19" t="n">
        <v>83.63</v>
      </c>
      <c r="S19" t="n">
        <v>39.61</v>
      </c>
      <c r="T19" t="n">
        <v>16923.04</v>
      </c>
      <c r="U19" t="n">
        <v>0.47</v>
      </c>
      <c r="V19" t="n">
        <v>0.71</v>
      </c>
      <c r="W19" t="n">
        <v>2.67</v>
      </c>
      <c r="X19" t="n">
        <v>1.04</v>
      </c>
      <c r="Y19" t="n">
        <v>1</v>
      </c>
      <c r="Z19" t="n">
        <v>10</v>
      </c>
      <c r="AA19" t="n">
        <v>176.3490418975427</v>
      </c>
      <c r="AB19" t="n">
        <v>241.2885390947538</v>
      </c>
      <c r="AC19" t="n">
        <v>218.260299574212</v>
      </c>
      <c r="AD19" t="n">
        <v>176349.0418975427</v>
      </c>
      <c r="AE19" t="n">
        <v>241288.5390947538</v>
      </c>
      <c r="AF19" t="n">
        <v>2.427302545961857e-06</v>
      </c>
      <c r="AG19" t="n">
        <v>0.2175</v>
      </c>
      <c r="AH19" t="n">
        <v>218260.299574212</v>
      </c>
    </row>
    <row r="20">
      <c r="A20" t="n">
        <v>18</v>
      </c>
      <c r="B20" t="n">
        <v>125</v>
      </c>
      <c r="C20" t="inlineStr">
        <is>
          <t xml:space="preserve">CONCLUIDO	</t>
        </is>
      </c>
      <c r="D20" t="n">
        <v>4.818</v>
      </c>
      <c r="E20" t="n">
        <v>20.76</v>
      </c>
      <c r="F20" t="n">
        <v>16.35</v>
      </c>
      <c r="G20" t="n">
        <v>28.02</v>
      </c>
      <c r="H20" t="n">
        <v>0.39</v>
      </c>
      <c r="I20" t="n">
        <v>35</v>
      </c>
      <c r="J20" t="n">
        <v>250.64</v>
      </c>
      <c r="K20" t="n">
        <v>58.47</v>
      </c>
      <c r="L20" t="n">
        <v>5.5</v>
      </c>
      <c r="M20" t="n">
        <v>33</v>
      </c>
      <c r="N20" t="n">
        <v>61.67</v>
      </c>
      <c r="O20" t="n">
        <v>31147.02</v>
      </c>
      <c r="P20" t="n">
        <v>258.89</v>
      </c>
      <c r="Q20" t="n">
        <v>467.07</v>
      </c>
      <c r="R20" t="n">
        <v>82.64</v>
      </c>
      <c r="S20" t="n">
        <v>39.61</v>
      </c>
      <c r="T20" t="n">
        <v>16434.07</v>
      </c>
      <c r="U20" t="n">
        <v>0.48</v>
      </c>
      <c r="V20" t="n">
        <v>0.71</v>
      </c>
      <c r="W20" t="n">
        <v>2.68</v>
      </c>
      <c r="X20" t="n">
        <v>1.01</v>
      </c>
      <c r="Y20" t="n">
        <v>1</v>
      </c>
      <c r="Z20" t="n">
        <v>10</v>
      </c>
      <c r="AA20" t="n">
        <v>174.8944189328619</v>
      </c>
      <c r="AB20" t="n">
        <v>239.2982597810425</v>
      </c>
      <c r="AC20" t="n">
        <v>216.4599697248261</v>
      </c>
      <c r="AD20" t="n">
        <v>174894.4189328619</v>
      </c>
      <c r="AE20" t="n">
        <v>239298.2597810425</v>
      </c>
      <c r="AF20" t="n">
        <v>2.441287505520255e-06</v>
      </c>
      <c r="AG20" t="n">
        <v>0.21625</v>
      </c>
      <c r="AH20" t="n">
        <v>216459.9697248261</v>
      </c>
    </row>
    <row r="21">
      <c r="A21" t="n">
        <v>19</v>
      </c>
      <c r="B21" t="n">
        <v>125</v>
      </c>
      <c r="C21" t="inlineStr">
        <is>
          <t xml:space="preserve">CONCLUIDO	</t>
        </is>
      </c>
      <c r="D21" t="n">
        <v>4.8437</v>
      </c>
      <c r="E21" t="n">
        <v>20.65</v>
      </c>
      <c r="F21" t="n">
        <v>16.28</v>
      </c>
      <c r="G21" t="n">
        <v>28.73</v>
      </c>
      <c r="H21" t="n">
        <v>0.41</v>
      </c>
      <c r="I21" t="n">
        <v>34</v>
      </c>
      <c r="J21" t="n">
        <v>251.09</v>
      </c>
      <c r="K21" t="n">
        <v>58.47</v>
      </c>
      <c r="L21" t="n">
        <v>5.75</v>
      </c>
      <c r="M21" t="n">
        <v>32</v>
      </c>
      <c r="N21" t="n">
        <v>61.87</v>
      </c>
      <c r="O21" t="n">
        <v>31202.53</v>
      </c>
      <c r="P21" t="n">
        <v>257.56</v>
      </c>
      <c r="Q21" t="n">
        <v>467.13</v>
      </c>
      <c r="R21" t="n">
        <v>81.08</v>
      </c>
      <c r="S21" t="n">
        <v>39.61</v>
      </c>
      <c r="T21" t="n">
        <v>15660.39</v>
      </c>
      <c r="U21" t="n">
        <v>0.49</v>
      </c>
      <c r="V21" t="n">
        <v>0.72</v>
      </c>
      <c r="W21" t="n">
        <v>2.66</v>
      </c>
      <c r="X21" t="n">
        <v>0.95</v>
      </c>
      <c r="Y21" t="n">
        <v>1</v>
      </c>
      <c r="Z21" t="n">
        <v>10</v>
      </c>
      <c r="AA21" t="n">
        <v>173.1294676910344</v>
      </c>
      <c r="AB21" t="n">
        <v>236.883375627822</v>
      </c>
      <c r="AC21" t="n">
        <v>214.275558725877</v>
      </c>
      <c r="AD21" t="n">
        <v>173129.4676910345</v>
      </c>
      <c r="AE21" t="n">
        <v>236883.375627822</v>
      </c>
      <c r="AF21" t="n">
        <v>2.45430973235543e-06</v>
      </c>
      <c r="AG21" t="n">
        <v>0.2151041666666667</v>
      </c>
      <c r="AH21" t="n">
        <v>214275.558725877</v>
      </c>
    </row>
    <row r="22">
      <c r="A22" t="n">
        <v>20</v>
      </c>
      <c r="B22" t="n">
        <v>125</v>
      </c>
      <c r="C22" t="inlineStr">
        <is>
          <t xml:space="preserve">CONCLUIDO	</t>
        </is>
      </c>
      <c r="D22" t="n">
        <v>4.8817</v>
      </c>
      <c r="E22" t="n">
        <v>20.48</v>
      </c>
      <c r="F22" t="n">
        <v>16.22</v>
      </c>
      <c r="G22" t="n">
        <v>30.41</v>
      </c>
      <c r="H22" t="n">
        <v>0.42</v>
      </c>
      <c r="I22" t="n">
        <v>32</v>
      </c>
      <c r="J22" t="n">
        <v>251.55</v>
      </c>
      <c r="K22" t="n">
        <v>58.47</v>
      </c>
      <c r="L22" t="n">
        <v>6</v>
      </c>
      <c r="M22" t="n">
        <v>30</v>
      </c>
      <c r="N22" t="n">
        <v>62.07</v>
      </c>
      <c r="O22" t="n">
        <v>31258.11</v>
      </c>
      <c r="P22" t="n">
        <v>256.36</v>
      </c>
      <c r="Q22" t="n">
        <v>467.09</v>
      </c>
      <c r="R22" t="n">
        <v>78.52</v>
      </c>
      <c r="S22" t="n">
        <v>39.61</v>
      </c>
      <c r="T22" t="n">
        <v>14388.43</v>
      </c>
      <c r="U22" t="n">
        <v>0.5</v>
      </c>
      <c r="V22" t="n">
        <v>0.72</v>
      </c>
      <c r="W22" t="n">
        <v>2.67</v>
      </c>
      <c r="X22" t="n">
        <v>0.88</v>
      </c>
      <c r="Y22" t="n">
        <v>1</v>
      </c>
      <c r="Z22" t="n">
        <v>10</v>
      </c>
      <c r="AA22" t="n">
        <v>171.0452776348142</v>
      </c>
      <c r="AB22" t="n">
        <v>234.031694844927</v>
      </c>
      <c r="AC22" t="n">
        <v>211.6960383545415</v>
      </c>
      <c r="AD22" t="n">
        <v>171045.2776348142</v>
      </c>
      <c r="AE22" t="n">
        <v>234031.6948449271</v>
      </c>
      <c r="AF22" t="n">
        <v>2.47356438681989e-06</v>
      </c>
      <c r="AG22" t="n">
        <v>0.2133333333333333</v>
      </c>
      <c r="AH22" t="n">
        <v>211696.0383545415</v>
      </c>
    </row>
    <row r="23">
      <c r="A23" t="n">
        <v>21</v>
      </c>
      <c r="B23" t="n">
        <v>125</v>
      </c>
      <c r="C23" t="inlineStr">
        <is>
          <t xml:space="preserve">CONCLUIDO	</t>
        </is>
      </c>
      <c r="D23" t="n">
        <v>4.8994</v>
      </c>
      <c r="E23" t="n">
        <v>20.41</v>
      </c>
      <c r="F23" t="n">
        <v>16.19</v>
      </c>
      <c r="G23" t="n">
        <v>31.33</v>
      </c>
      <c r="H23" t="n">
        <v>0.44</v>
      </c>
      <c r="I23" t="n">
        <v>31</v>
      </c>
      <c r="J23" t="n">
        <v>252</v>
      </c>
      <c r="K23" t="n">
        <v>58.47</v>
      </c>
      <c r="L23" t="n">
        <v>6.25</v>
      </c>
      <c r="M23" t="n">
        <v>29</v>
      </c>
      <c r="N23" t="n">
        <v>62.27</v>
      </c>
      <c r="O23" t="n">
        <v>31313.77</v>
      </c>
      <c r="P23" t="n">
        <v>255.78</v>
      </c>
      <c r="Q23" t="n">
        <v>467.15</v>
      </c>
      <c r="R23" t="n">
        <v>77.56999999999999</v>
      </c>
      <c r="S23" t="n">
        <v>39.61</v>
      </c>
      <c r="T23" t="n">
        <v>13921.88</v>
      </c>
      <c r="U23" t="n">
        <v>0.51</v>
      </c>
      <c r="V23" t="n">
        <v>0.72</v>
      </c>
      <c r="W23" t="n">
        <v>2.67</v>
      </c>
      <c r="X23" t="n">
        <v>0.86</v>
      </c>
      <c r="Y23" t="n">
        <v>1</v>
      </c>
      <c r="Z23" t="n">
        <v>10</v>
      </c>
      <c r="AA23" t="n">
        <v>170.0701327895197</v>
      </c>
      <c r="AB23" t="n">
        <v>232.6974586472414</v>
      </c>
      <c r="AC23" t="n">
        <v>210.4891397869502</v>
      </c>
      <c r="AD23" t="n">
        <v>170070.1327895197</v>
      </c>
      <c r="AE23" t="n">
        <v>232697.4586472414</v>
      </c>
      <c r="AF23" t="n">
        <v>2.482533002188862e-06</v>
      </c>
      <c r="AG23" t="n">
        <v>0.2126041666666667</v>
      </c>
      <c r="AH23" t="n">
        <v>210489.1397869502</v>
      </c>
    </row>
    <row r="24">
      <c r="A24" t="n">
        <v>22</v>
      </c>
      <c r="B24" t="n">
        <v>125</v>
      </c>
      <c r="C24" t="inlineStr">
        <is>
          <t xml:space="preserve">CONCLUIDO	</t>
        </is>
      </c>
      <c r="D24" t="n">
        <v>4.9155</v>
      </c>
      <c r="E24" t="n">
        <v>20.34</v>
      </c>
      <c r="F24" t="n">
        <v>16.17</v>
      </c>
      <c r="G24" t="n">
        <v>32.34</v>
      </c>
      <c r="H24" t="n">
        <v>0.46</v>
      </c>
      <c r="I24" t="n">
        <v>30</v>
      </c>
      <c r="J24" t="n">
        <v>252.45</v>
      </c>
      <c r="K24" t="n">
        <v>58.47</v>
      </c>
      <c r="L24" t="n">
        <v>6.5</v>
      </c>
      <c r="M24" t="n">
        <v>28</v>
      </c>
      <c r="N24" t="n">
        <v>62.47</v>
      </c>
      <c r="O24" t="n">
        <v>31369.49</v>
      </c>
      <c r="P24" t="n">
        <v>255.07</v>
      </c>
      <c r="Q24" t="n">
        <v>467.12</v>
      </c>
      <c r="R24" t="n">
        <v>77.06</v>
      </c>
      <c r="S24" t="n">
        <v>39.61</v>
      </c>
      <c r="T24" t="n">
        <v>13671.66</v>
      </c>
      <c r="U24" t="n">
        <v>0.51</v>
      </c>
      <c r="V24" t="n">
        <v>0.72</v>
      </c>
      <c r="W24" t="n">
        <v>2.66</v>
      </c>
      <c r="X24" t="n">
        <v>0.84</v>
      </c>
      <c r="Y24" t="n">
        <v>1</v>
      </c>
      <c r="Z24" t="n">
        <v>10</v>
      </c>
      <c r="AA24" t="n">
        <v>169.1178780861231</v>
      </c>
      <c r="AB24" t="n">
        <v>231.3945417515422</v>
      </c>
      <c r="AC24" t="n">
        <v>209.3105714511209</v>
      </c>
      <c r="AD24" t="n">
        <v>169117.8780861231</v>
      </c>
      <c r="AE24" t="n">
        <v>231394.5417515422</v>
      </c>
      <c r="AF24" t="n">
        <v>2.490690895264594e-06</v>
      </c>
      <c r="AG24" t="n">
        <v>0.211875</v>
      </c>
      <c r="AH24" t="n">
        <v>209310.5714511209</v>
      </c>
    </row>
    <row r="25">
      <c r="A25" t="n">
        <v>23</v>
      </c>
      <c r="B25" t="n">
        <v>125</v>
      </c>
      <c r="C25" t="inlineStr">
        <is>
          <t xml:space="preserve">CONCLUIDO	</t>
        </is>
      </c>
      <c r="D25" t="n">
        <v>4.9561</v>
      </c>
      <c r="E25" t="n">
        <v>20.18</v>
      </c>
      <c r="F25" t="n">
        <v>16.1</v>
      </c>
      <c r="G25" t="n">
        <v>34.5</v>
      </c>
      <c r="H25" t="n">
        <v>0.47</v>
      </c>
      <c r="I25" t="n">
        <v>28</v>
      </c>
      <c r="J25" t="n">
        <v>252.9</v>
      </c>
      <c r="K25" t="n">
        <v>58.47</v>
      </c>
      <c r="L25" t="n">
        <v>6.75</v>
      </c>
      <c r="M25" t="n">
        <v>26</v>
      </c>
      <c r="N25" t="n">
        <v>62.68</v>
      </c>
      <c r="O25" t="n">
        <v>31425.3</v>
      </c>
      <c r="P25" t="n">
        <v>253.71</v>
      </c>
      <c r="Q25" t="n">
        <v>467.08</v>
      </c>
      <c r="R25" t="n">
        <v>74.92</v>
      </c>
      <c r="S25" t="n">
        <v>39.61</v>
      </c>
      <c r="T25" t="n">
        <v>12611.99</v>
      </c>
      <c r="U25" t="n">
        <v>0.53</v>
      </c>
      <c r="V25" t="n">
        <v>0.72</v>
      </c>
      <c r="W25" t="n">
        <v>2.65</v>
      </c>
      <c r="X25" t="n">
        <v>0.76</v>
      </c>
      <c r="Y25" t="n">
        <v>1</v>
      </c>
      <c r="Z25" t="n">
        <v>10</v>
      </c>
      <c r="AA25" t="n">
        <v>166.9049512884618</v>
      </c>
      <c r="AB25" t="n">
        <v>228.3667176795435</v>
      </c>
      <c r="AC25" t="n">
        <v>206.5717186589749</v>
      </c>
      <c r="AD25" t="n">
        <v>166904.9512884618</v>
      </c>
      <c r="AE25" t="n">
        <v>228366.7176795434</v>
      </c>
      <c r="AF25" t="n">
        <v>2.51126297345557e-06</v>
      </c>
      <c r="AG25" t="n">
        <v>0.2102083333333333</v>
      </c>
      <c r="AH25" t="n">
        <v>206571.7186589749</v>
      </c>
    </row>
    <row r="26">
      <c r="A26" t="n">
        <v>24</v>
      </c>
      <c r="B26" t="n">
        <v>125</v>
      </c>
      <c r="C26" t="inlineStr">
        <is>
          <t xml:space="preserve">CONCLUIDO	</t>
        </is>
      </c>
      <c r="D26" t="n">
        <v>4.968</v>
      </c>
      <c r="E26" t="n">
        <v>20.13</v>
      </c>
      <c r="F26" t="n">
        <v>16.1</v>
      </c>
      <c r="G26" t="n">
        <v>35.77</v>
      </c>
      <c r="H26" t="n">
        <v>0.49</v>
      </c>
      <c r="I26" t="n">
        <v>27</v>
      </c>
      <c r="J26" t="n">
        <v>253.35</v>
      </c>
      <c r="K26" t="n">
        <v>58.47</v>
      </c>
      <c r="L26" t="n">
        <v>7</v>
      </c>
      <c r="M26" t="n">
        <v>25</v>
      </c>
      <c r="N26" t="n">
        <v>62.88</v>
      </c>
      <c r="O26" t="n">
        <v>31481.17</v>
      </c>
      <c r="P26" t="n">
        <v>253.46</v>
      </c>
      <c r="Q26" t="n">
        <v>467.12</v>
      </c>
      <c r="R26" t="n">
        <v>74.43000000000001</v>
      </c>
      <c r="S26" t="n">
        <v>39.61</v>
      </c>
      <c r="T26" t="n">
        <v>12371.34</v>
      </c>
      <c r="U26" t="n">
        <v>0.53</v>
      </c>
      <c r="V26" t="n">
        <v>0.72</v>
      </c>
      <c r="W26" t="n">
        <v>2.66</v>
      </c>
      <c r="X26" t="n">
        <v>0.76</v>
      </c>
      <c r="Y26" t="n">
        <v>1</v>
      </c>
      <c r="Z26" t="n">
        <v>10</v>
      </c>
      <c r="AA26" t="n">
        <v>166.3873048598359</v>
      </c>
      <c r="AB26" t="n">
        <v>227.6584509989491</v>
      </c>
      <c r="AC26" t="n">
        <v>205.9310479563177</v>
      </c>
      <c r="AD26" t="n">
        <v>166387.3048598359</v>
      </c>
      <c r="AE26" t="n">
        <v>227658.4509989491</v>
      </c>
      <c r="AF26" t="n">
        <v>2.517292720511546e-06</v>
      </c>
      <c r="AG26" t="n">
        <v>0.2096875</v>
      </c>
      <c r="AH26" t="n">
        <v>205931.0479563177</v>
      </c>
    </row>
    <row r="27">
      <c r="A27" t="n">
        <v>25</v>
      </c>
      <c r="B27" t="n">
        <v>125</v>
      </c>
      <c r="C27" t="inlineStr">
        <is>
          <t xml:space="preserve">CONCLUIDO	</t>
        </is>
      </c>
      <c r="D27" t="n">
        <v>4.9901</v>
      </c>
      <c r="E27" t="n">
        <v>20.04</v>
      </c>
      <c r="F27" t="n">
        <v>16.05</v>
      </c>
      <c r="G27" t="n">
        <v>37.05</v>
      </c>
      <c r="H27" t="n">
        <v>0.51</v>
      </c>
      <c r="I27" t="n">
        <v>26</v>
      </c>
      <c r="J27" t="n">
        <v>253.81</v>
      </c>
      <c r="K27" t="n">
        <v>58.47</v>
      </c>
      <c r="L27" t="n">
        <v>7.25</v>
      </c>
      <c r="M27" t="n">
        <v>24</v>
      </c>
      <c r="N27" t="n">
        <v>63.08</v>
      </c>
      <c r="O27" t="n">
        <v>31537.13</v>
      </c>
      <c r="P27" t="n">
        <v>252.63</v>
      </c>
      <c r="Q27" t="n">
        <v>467.09</v>
      </c>
      <c r="R27" t="n">
        <v>73.43000000000001</v>
      </c>
      <c r="S27" t="n">
        <v>39.61</v>
      </c>
      <c r="T27" t="n">
        <v>11874.56</v>
      </c>
      <c r="U27" t="n">
        <v>0.54</v>
      </c>
      <c r="V27" t="n">
        <v>0.73</v>
      </c>
      <c r="W27" t="n">
        <v>2.65</v>
      </c>
      <c r="X27" t="n">
        <v>0.72</v>
      </c>
      <c r="Y27" t="n">
        <v>1</v>
      </c>
      <c r="Z27" t="n">
        <v>10</v>
      </c>
      <c r="AA27" t="n">
        <v>165.1294632958314</v>
      </c>
      <c r="AB27" t="n">
        <v>225.9374166790257</v>
      </c>
      <c r="AC27" t="n">
        <v>204.3742667364005</v>
      </c>
      <c r="AD27" t="n">
        <v>165129.4632958314</v>
      </c>
      <c r="AE27" t="n">
        <v>225937.4166790257</v>
      </c>
      <c r="AF27" t="n">
        <v>2.528490822186929e-06</v>
      </c>
      <c r="AG27" t="n">
        <v>0.20875</v>
      </c>
      <c r="AH27" t="n">
        <v>204374.2667364005</v>
      </c>
    </row>
    <row r="28">
      <c r="A28" t="n">
        <v>26</v>
      </c>
      <c r="B28" t="n">
        <v>125</v>
      </c>
      <c r="C28" t="inlineStr">
        <is>
          <t xml:space="preserve">CONCLUIDO	</t>
        </is>
      </c>
      <c r="D28" t="n">
        <v>4.9889</v>
      </c>
      <c r="E28" t="n">
        <v>20.04</v>
      </c>
      <c r="F28" t="n">
        <v>16.06</v>
      </c>
      <c r="G28" t="n">
        <v>37.06</v>
      </c>
      <c r="H28" t="n">
        <v>0.52</v>
      </c>
      <c r="I28" t="n">
        <v>26</v>
      </c>
      <c r="J28" t="n">
        <v>254.26</v>
      </c>
      <c r="K28" t="n">
        <v>58.47</v>
      </c>
      <c r="L28" t="n">
        <v>7.5</v>
      </c>
      <c r="M28" t="n">
        <v>24</v>
      </c>
      <c r="N28" t="n">
        <v>63.29</v>
      </c>
      <c r="O28" t="n">
        <v>31593.16</v>
      </c>
      <c r="P28" t="n">
        <v>252.52</v>
      </c>
      <c r="Q28" t="n">
        <v>467.07</v>
      </c>
      <c r="R28" t="n">
        <v>73.70999999999999</v>
      </c>
      <c r="S28" t="n">
        <v>39.61</v>
      </c>
      <c r="T28" t="n">
        <v>12015.42</v>
      </c>
      <c r="U28" t="n">
        <v>0.54</v>
      </c>
      <c r="V28" t="n">
        <v>0.73</v>
      </c>
      <c r="W28" t="n">
        <v>2.65</v>
      </c>
      <c r="X28" t="n">
        <v>0.73</v>
      </c>
      <c r="Y28" t="n">
        <v>1</v>
      </c>
      <c r="Z28" t="n">
        <v>10</v>
      </c>
      <c r="AA28" t="n">
        <v>165.1404838706025</v>
      </c>
      <c r="AB28" t="n">
        <v>225.952495515621</v>
      </c>
      <c r="AC28" t="n">
        <v>204.3879064699943</v>
      </c>
      <c r="AD28" t="n">
        <v>165140.4838706025</v>
      </c>
      <c r="AE28" t="n">
        <v>225952.495515621</v>
      </c>
      <c r="AF28" t="n">
        <v>2.527882780466999e-06</v>
      </c>
      <c r="AG28" t="n">
        <v>0.20875</v>
      </c>
      <c r="AH28" t="n">
        <v>204387.9064699943</v>
      </c>
    </row>
    <row r="29">
      <c r="A29" t="n">
        <v>27</v>
      </c>
      <c r="B29" t="n">
        <v>125</v>
      </c>
      <c r="C29" t="inlineStr">
        <is>
          <t xml:space="preserve">CONCLUIDO	</t>
        </is>
      </c>
      <c r="D29" t="n">
        <v>5.0104</v>
      </c>
      <c r="E29" t="n">
        <v>19.96</v>
      </c>
      <c r="F29" t="n">
        <v>16.02</v>
      </c>
      <c r="G29" t="n">
        <v>38.45</v>
      </c>
      <c r="H29" t="n">
        <v>0.54</v>
      </c>
      <c r="I29" t="n">
        <v>25</v>
      </c>
      <c r="J29" t="n">
        <v>254.72</v>
      </c>
      <c r="K29" t="n">
        <v>58.47</v>
      </c>
      <c r="L29" t="n">
        <v>7.75</v>
      </c>
      <c r="M29" t="n">
        <v>23</v>
      </c>
      <c r="N29" t="n">
        <v>63.49</v>
      </c>
      <c r="O29" t="n">
        <v>31649.26</v>
      </c>
      <c r="P29" t="n">
        <v>251.62</v>
      </c>
      <c r="Q29" t="n">
        <v>467.1</v>
      </c>
      <c r="R29" t="n">
        <v>72.13</v>
      </c>
      <c r="S29" t="n">
        <v>39.61</v>
      </c>
      <c r="T29" t="n">
        <v>11232.49</v>
      </c>
      <c r="U29" t="n">
        <v>0.55</v>
      </c>
      <c r="V29" t="n">
        <v>0.73</v>
      </c>
      <c r="W29" t="n">
        <v>2.66</v>
      </c>
      <c r="X29" t="n">
        <v>0.6899999999999999</v>
      </c>
      <c r="Y29" t="n">
        <v>1</v>
      </c>
      <c r="Z29" t="n">
        <v>10</v>
      </c>
      <c r="AA29" t="n">
        <v>163.904318991072</v>
      </c>
      <c r="AB29" t="n">
        <v>224.2611201917026</v>
      </c>
      <c r="AC29" t="n">
        <v>202.85795363313</v>
      </c>
      <c r="AD29" t="n">
        <v>163904.318991072</v>
      </c>
      <c r="AE29" t="n">
        <v>224261.1201917026</v>
      </c>
      <c r="AF29" t="n">
        <v>2.538776861282417e-06</v>
      </c>
      <c r="AG29" t="n">
        <v>0.2079166666666667</v>
      </c>
      <c r="AH29" t="n">
        <v>202857.95363313</v>
      </c>
    </row>
    <row r="30">
      <c r="A30" t="n">
        <v>28</v>
      </c>
      <c r="B30" t="n">
        <v>125</v>
      </c>
      <c r="C30" t="inlineStr">
        <is>
          <t xml:space="preserve">CONCLUIDO	</t>
        </is>
      </c>
      <c r="D30" t="n">
        <v>5.0267</v>
      </c>
      <c r="E30" t="n">
        <v>19.89</v>
      </c>
      <c r="F30" t="n">
        <v>16</v>
      </c>
      <c r="G30" t="n">
        <v>40.01</v>
      </c>
      <c r="H30" t="n">
        <v>0.5600000000000001</v>
      </c>
      <c r="I30" t="n">
        <v>24</v>
      </c>
      <c r="J30" t="n">
        <v>255.17</v>
      </c>
      <c r="K30" t="n">
        <v>58.47</v>
      </c>
      <c r="L30" t="n">
        <v>8</v>
      </c>
      <c r="M30" t="n">
        <v>22</v>
      </c>
      <c r="N30" t="n">
        <v>63.7</v>
      </c>
      <c r="O30" t="n">
        <v>31705.44</v>
      </c>
      <c r="P30" t="n">
        <v>251.13</v>
      </c>
      <c r="Q30" t="n">
        <v>467.07</v>
      </c>
      <c r="R30" t="n">
        <v>71.59</v>
      </c>
      <c r="S30" t="n">
        <v>39.61</v>
      </c>
      <c r="T30" t="n">
        <v>10968.32</v>
      </c>
      <c r="U30" t="n">
        <v>0.55</v>
      </c>
      <c r="V30" t="n">
        <v>0.73</v>
      </c>
      <c r="W30" t="n">
        <v>2.65</v>
      </c>
      <c r="X30" t="n">
        <v>0.67</v>
      </c>
      <c r="Y30" t="n">
        <v>1</v>
      </c>
      <c r="Z30" t="n">
        <v>10</v>
      </c>
      <c r="AA30" t="n">
        <v>163.0922063066671</v>
      </c>
      <c r="AB30" t="n">
        <v>223.1499517890174</v>
      </c>
      <c r="AC30" t="n">
        <v>201.8528335832621</v>
      </c>
      <c r="AD30" t="n">
        <v>163092.2063066671</v>
      </c>
      <c r="AE30" t="n">
        <v>223149.9517890174</v>
      </c>
      <c r="AF30" t="n">
        <v>2.547036094644804e-06</v>
      </c>
      <c r="AG30" t="n">
        <v>0.2071875</v>
      </c>
      <c r="AH30" t="n">
        <v>201852.8335832621</v>
      </c>
    </row>
    <row r="31">
      <c r="A31" t="n">
        <v>29</v>
      </c>
      <c r="B31" t="n">
        <v>125</v>
      </c>
      <c r="C31" t="inlineStr">
        <is>
          <t xml:space="preserve">CONCLUIDO	</t>
        </is>
      </c>
      <c r="D31" t="n">
        <v>5.0449</v>
      </c>
      <c r="E31" t="n">
        <v>19.82</v>
      </c>
      <c r="F31" t="n">
        <v>15.98</v>
      </c>
      <c r="G31" t="n">
        <v>41.68</v>
      </c>
      <c r="H31" t="n">
        <v>0.57</v>
      </c>
      <c r="I31" t="n">
        <v>23</v>
      </c>
      <c r="J31" t="n">
        <v>255.63</v>
      </c>
      <c r="K31" t="n">
        <v>58.47</v>
      </c>
      <c r="L31" t="n">
        <v>8.25</v>
      </c>
      <c r="M31" t="n">
        <v>21</v>
      </c>
      <c r="N31" t="n">
        <v>63.91</v>
      </c>
      <c r="O31" t="n">
        <v>31761.69</v>
      </c>
      <c r="P31" t="n">
        <v>250.59</v>
      </c>
      <c r="Q31" t="n">
        <v>467.11</v>
      </c>
      <c r="R31" t="n">
        <v>71</v>
      </c>
      <c r="S31" t="n">
        <v>39.61</v>
      </c>
      <c r="T31" t="n">
        <v>10674.28</v>
      </c>
      <c r="U31" t="n">
        <v>0.5600000000000001</v>
      </c>
      <c r="V31" t="n">
        <v>0.73</v>
      </c>
      <c r="W31" t="n">
        <v>2.65</v>
      </c>
      <c r="X31" t="n">
        <v>0.65</v>
      </c>
      <c r="Y31" t="n">
        <v>1</v>
      </c>
      <c r="Z31" t="n">
        <v>10</v>
      </c>
      <c r="AA31" t="n">
        <v>162.2010942551341</v>
      </c>
      <c r="AB31" t="n">
        <v>221.9306929670214</v>
      </c>
      <c r="AC31" t="n">
        <v>200.7499391119965</v>
      </c>
      <c r="AD31" t="n">
        <v>162201.0942551341</v>
      </c>
      <c r="AE31" t="n">
        <v>221930.6929670214</v>
      </c>
      <c r="AF31" t="n">
        <v>2.556258060730414e-06</v>
      </c>
      <c r="AG31" t="n">
        <v>0.2064583333333333</v>
      </c>
      <c r="AH31" t="n">
        <v>200749.9391119965</v>
      </c>
    </row>
    <row r="32">
      <c r="A32" t="n">
        <v>30</v>
      </c>
      <c r="B32" t="n">
        <v>125</v>
      </c>
      <c r="C32" t="inlineStr">
        <is>
          <t xml:space="preserve">CONCLUIDO	</t>
        </is>
      </c>
      <c r="D32" t="n">
        <v>5.0732</v>
      </c>
      <c r="E32" t="n">
        <v>19.71</v>
      </c>
      <c r="F32" t="n">
        <v>15.92</v>
      </c>
      <c r="G32" t="n">
        <v>43.41</v>
      </c>
      <c r="H32" t="n">
        <v>0.59</v>
      </c>
      <c r="I32" t="n">
        <v>22</v>
      </c>
      <c r="J32" t="n">
        <v>256.09</v>
      </c>
      <c r="K32" t="n">
        <v>58.47</v>
      </c>
      <c r="L32" t="n">
        <v>8.5</v>
      </c>
      <c r="M32" t="n">
        <v>20</v>
      </c>
      <c r="N32" t="n">
        <v>64.11</v>
      </c>
      <c r="O32" t="n">
        <v>31818.02</v>
      </c>
      <c r="P32" t="n">
        <v>249.17</v>
      </c>
      <c r="Q32" t="n">
        <v>467.08</v>
      </c>
      <c r="R32" t="n">
        <v>68.92</v>
      </c>
      <c r="S32" t="n">
        <v>39.61</v>
      </c>
      <c r="T32" t="n">
        <v>9641.700000000001</v>
      </c>
      <c r="U32" t="n">
        <v>0.57</v>
      </c>
      <c r="V32" t="n">
        <v>0.73</v>
      </c>
      <c r="W32" t="n">
        <v>2.64</v>
      </c>
      <c r="X32" t="n">
        <v>0.58</v>
      </c>
      <c r="Y32" t="n">
        <v>1</v>
      </c>
      <c r="Z32" t="n">
        <v>10</v>
      </c>
      <c r="AA32" t="n">
        <v>160.4798631253717</v>
      </c>
      <c r="AB32" t="n">
        <v>219.5756285999234</v>
      </c>
      <c r="AC32" t="n">
        <v>198.61963878274</v>
      </c>
      <c r="AD32" t="n">
        <v>160479.8631253717</v>
      </c>
      <c r="AE32" t="n">
        <v>219575.6285999235</v>
      </c>
      <c r="AF32" t="n">
        <v>2.570597711292104e-06</v>
      </c>
      <c r="AG32" t="n">
        <v>0.2053125</v>
      </c>
      <c r="AH32" t="n">
        <v>198619.63878274</v>
      </c>
    </row>
    <row r="33">
      <c r="A33" t="n">
        <v>31</v>
      </c>
      <c r="B33" t="n">
        <v>125</v>
      </c>
      <c r="C33" t="inlineStr">
        <is>
          <t xml:space="preserve">CONCLUIDO	</t>
        </is>
      </c>
      <c r="D33" t="n">
        <v>5.0663</v>
      </c>
      <c r="E33" t="n">
        <v>19.74</v>
      </c>
      <c r="F33" t="n">
        <v>15.94</v>
      </c>
      <c r="G33" t="n">
        <v>43.48</v>
      </c>
      <c r="H33" t="n">
        <v>0.61</v>
      </c>
      <c r="I33" t="n">
        <v>22</v>
      </c>
      <c r="J33" t="n">
        <v>256.54</v>
      </c>
      <c r="K33" t="n">
        <v>58.47</v>
      </c>
      <c r="L33" t="n">
        <v>8.75</v>
      </c>
      <c r="M33" t="n">
        <v>20</v>
      </c>
      <c r="N33" t="n">
        <v>64.31999999999999</v>
      </c>
      <c r="O33" t="n">
        <v>31874.43</v>
      </c>
      <c r="P33" t="n">
        <v>249.4</v>
      </c>
      <c r="Q33" t="n">
        <v>467.08</v>
      </c>
      <c r="R33" t="n">
        <v>69.64</v>
      </c>
      <c r="S33" t="n">
        <v>39.61</v>
      </c>
      <c r="T33" t="n">
        <v>10000.08</v>
      </c>
      <c r="U33" t="n">
        <v>0.57</v>
      </c>
      <c r="V33" t="n">
        <v>0.73</v>
      </c>
      <c r="W33" t="n">
        <v>2.65</v>
      </c>
      <c r="X33" t="n">
        <v>0.61</v>
      </c>
      <c r="Y33" t="n">
        <v>1</v>
      </c>
      <c r="Z33" t="n">
        <v>10</v>
      </c>
      <c r="AA33" t="n">
        <v>160.8556949885877</v>
      </c>
      <c r="AB33" t="n">
        <v>220.0898583357069</v>
      </c>
      <c r="AC33" t="n">
        <v>199.0847911542664</v>
      </c>
      <c r="AD33" t="n">
        <v>160855.6949885877</v>
      </c>
      <c r="AE33" t="n">
        <v>220089.8583357069</v>
      </c>
      <c r="AF33" t="n">
        <v>2.567101471402505e-06</v>
      </c>
      <c r="AG33" t="n">
        <v>0.205625</v>
      </c>
      <c r="AH33" t="n">
        <v>199084.7911542665</v>
      </c>
    </row>
    <row r="34">
      <c r="A34" t="n">
        <v>32</v>
      </c>
      <c r="B34" t="n">
        <v>125</v>
      </c>
      <c r="C34" t="inlineStr">
        <is>
          <t xml:space="preserve">CONCLUIDO	</t>
        </is>
      </c>
      <c r="D34" t="n">
        <v>5.089</v>
      </c>
      <c r="E34" t="n">
        <v>19.65</v>
      </c>
      <c r="F34" t="n">
        <v>15.9</v>
      </c>
      <c r="G34" t="n">
        <v>45.43</v>
      </c>
      <c r="H34" t="n">
        <v>0.62</v>
      </c>
      <c r="I34" t="n">
        <v>21</v>
      </c>
      <c r="J34" t="n">
        <v>257</v>
      </c>
      <c r="K34" t="n">
        <v>58.47</v>
      </c>
      <c r="L34" t="n">
        <v>9</v>
      </c>
      <c r="M34" t="n">
        <v>19</v>
      </c>
      <c r="N34" t="n">
        <v>64.53</v>
      </c>
      <c r="O34" t="n">
        <v>31931.04</v>
      </c>
      <c r="P34" t="n">
        <v>248.58</v>
      </c>
      <c r="Q34" t="n">
        <v>467.15</v>
      </c>
      <c r="R34" t="n">
        <v>68.37</v>
      </c>
      <c r="S34" t="n">
        <v>39.61</v>
      </c>
      <c r="T34" t="n">
        <v>9373.219999999999</v>
      </c>
      <c r="U34" t="n">
        <v>0.58</v>
      </c>
      <c r="V34" t="n">
        <v>0.73</v>
      </c>
      <c r="W34" t="n">
        <v>2.64</v>
      </c>
      <c r="X34" t="n">
        <v>0.57</v>
      </c>
      <c r="Y34" t="n">
        <v>1</v>
      </c>
      <c r="Z34" t="n">
        <v>10</v>
      </c>
      <c r="AA34" t="n">
        <v>159.656947858658</v>
      </c>
      <c r="AB34" t="n">
        <v>218.449679627547</v>
      </c>
      <c r="AC34" t="n">
        <v>197.6011488000075</v>
      </c>
      <c r="AD34" t="n">
        <v>159656.947858658</v>
      </c>
      <c r="AE34" t="n">
        <v>218449.679627547</v>
      </c>
      <c r="AF34" t="n">
        <v>2.578603593937853e-06</v>
      </c>
      <c r="AG34" t="n">
        <v>0.2046875</v>
      </c>
      <c r="AH34" t="n">
        <v>197601.1488000075</v>
      </c>
    </row>
    <row r="35">
      <c r="A35" t="n">
        <v>33</v>
      </c>
      <c r="B35" t="n">
        <v>125</v>
      </c>
      <c r="C35" t="inlineStr">
        <is>
          <t xml:space="preserve">CONCLUIDO	</t>
        </is>
      </c>
      <c r="D35" t="n">
        <v>5.0867</v>
      </c>
      <c r="E35" t="n">
        <v>19.66</v>
      </c>
      <c r="F35" t="n">
        <v>15.91</v>
      </c>
      <c r="G35" t="n">
        <v>45.46</v>
      </c>
      <c r="H35" t="n">
        <v>0.64</v>
      </c>
      <c r="I35" t="n">
        <v>21</v>
      </c>
      <c r="J35" t="n">
        <v>257.46</v>
      </c>
      <c r="K35" t="n">
        <v>58.47</v>
      </c>
      <c r="L35" t="n">
        <v>9.25</v>
      </c>
      <c r="M35" t="n">
        <v>19</v>
      </c>
      <c r="N35" t="n">
        <v>64.73999999999999</v>
      </c>
      <c r="O35" t="n">
        <v>31987.61</v>
      </c>
      <c r="P35" t="n">
        <v>248.03</v>
      </c>
      <c r="Q35" t="n">
        <v>467.08</v>
      </c>
      <c r="R35" t="n">
        <v>68.76000000000001</v>
      </c>
      <c r="S35" t="n">
        <v>39.61</v>
      </c>
      <c r="T35" t="n">
        <v>9567.67</v>
      </c>
      <c r="U35" t="n">
        <v>0.58</v>
      </c>
      <c r="V35" t="n">
        <v>0.73</v>
      </c>
      <c r="W35" t="n">
        <v>2.64</v>
      </c>
      <c r="X35" t="n">
        <v>0.58</v>
      </c>
      <c r="Y35" t="n">
        <v>1</v>
      </c>
      <c r="Z35" t="n">
        <v>10</v>
      </c>
      <c r="AA35" t="n">
        <v>159.4916138493295</v>
      </c>
      <c r="AB35" t="n">
        <v>218.2234623419621</v>
      </c>
      <c r="AC35" t="n">
        <v>197.3965213746608</v>
      </c>
      <c r="AD35" t="n">
        <v>159491.6138493295</v>
      </c>
      <c r="AE35" t="n">
        <v>218223.4623419621</v>
      </c>
      <c r="AF35" t="n">
        <v>2.577438180641321e-06</v>
      </c>
      <c r="AG35" t="n">
        <v>0.2047916666666667</v>
      </c>
      <c r="AH35" t="n">
        <v>197396.5213746608</v>
      </c>
    </row>
    <row r="36">
      <c r="A36" t="n">
        <v>34</v>
      </c>
      <c r="B36" t="n">
        <v>125</v>
      </c>
      <c r="C36" t="inlineStr">
        <is>
          <t xml:space="preserve">CONCLUIDO	</t>
        </is>
      </c>
      <c r="D36" t="n">
        <v>5.1039</v>
      </c>
      <c r="E36" t="n">
        <v>19.59</v>
      </c>
      <c r="F36" t="n">
        <v>15.89</v>
      </c>
      <c r="G36" t="n">
        <v>47.67</v>
      </c>
      <c r="H36" t="n">
        <v>0.66</v>
      </c>
      <c r="I36" t="n">
        <v>20</v>
      </c>
      <c r="J36" t="n">
        <v>257.92</v>
      </c>
      <c r="K36" t="n">
        <v>58.47</v>
      </c>
      <c r="L36" t="n">
        <v>9.5</v>
      </c>
      <c r="M36" t="n">
        <v>18</v>
      </c>
      <c r="N36" t="n">
        <v>64.95</v>
      </c>
      <c r="O36" t="n">
        <v>32044.25</v>
      </c>
      <c r="P36" t="n">
        <v>248.13</v>
      </c>
      <c r="Q36" t="n">
        <v>467.09</v>
      </c>
      <c r="R36" t="n">
        <v>68.15000000000001</v>
      </c>
      <c r="S36" t="n">
        <v>39.61</v>
      </c>
      <c r="T36" t="n">
        <v>9266.92</v>
      </c>
      <c r="U36" t="n">
        <v>0.58</v>
      </c>
      <c r="V36" t="n">
        <v>0.73</v>
      </c>
      <c r="W36" t="n">
        <v>2.64</v>
      </c>
      <c r="X36" t="n">
        <v>0.5600000000000001</v>
      </c>
      <c r="Y36" t="n">
        <v>1</v>
      </c>
      <c r="Z36" t="n">
        <v>10</v>
      </c>
      <c r="AA36" t="n">
        <v>158.9576788195725</v>
      </c>
      <c r="AB36" t="n">
        <v>217.492908878698</v>
      </c>
      <c r="AC36" t="n">
        <v>196.7356909085922</v>
      </c>
      <c r="AD36" t="n">
        <v>158957.6788195726</v>
      </c>
      <c r="AE36" t="n">
        <v>217492.908878698</v>
      </c>
      <c r="AF36" t="n">
        <v>2.586153445293655e-06</v>
      </c>
      <c r="AG36" t="n">
        <v>0.2040625</v>
      </c>
      <c r="AH36" t="n">
        <v>196735.6909085922</v>
      </c>
    </row>
    <row r="37">
      <c r="A37" t="n">
        <v>35</v>
      </c>
      <c r="B37" t="n">
        <v>125</v>
      </c>
      <c r="C37" t="inlineStr">
        <is>
          <t xml:space="preserve">CONCLUIDO	</t>
        </is>
      </c>
      <c r="D37" t="n">
        <v>5.1049</v>
      </c>
      <c r="E37" t="n">
        <v>19.59</v>
      </c>
      <c r="F37" t="n">
        <v>15.89</v>
      </c>
      <c r="G37" t="n">
        <v>47.66</v>
      </c>
      <c r="H37" t="n">
        <v>0.67</v>
      </c>
      <c r="I37" t="n">
        <v>20</v>
      </c>
      <c r="J37" t="n">
        <v>258.38</v>
      </c>
      <c r="K37" t="n">
        <v>58.47</v>
      </c>
      <c r="L37" t="n">
        <v>9.75</v>
      </c>
      <c r="M37" t="n">
        <v>18</v>
      </c>
      <c r="N37" t="n">
        <v>65.16</v>
      </c>
      <c r="O37" t="n">
        <v>32100.97</v>
      </c>
      <c r="P37" t="n">
        <v>247.75</v>
      </c>
      <c r="Q37" t="n">
        <v>467.07</v>
      </c>
      <c r="R37" t="n">
        <v>67.89</v>
      </c>
      <c r="S37" t="n">
        <v>39.61</v>
      </c>
      <c r="T37" t="n">
        <v>9134.26</v>
      </c>
      <c r="U37" t="n">
        <v>0.58</v>
      </c>
      <c r="V37" t="n">
        <v>0.73</v>
      </c>
      <c r="W37" t="n">
        <v>2.64</v>
      </c>
      <c r="X37" t="n">
        <v>0.55</v>
      </c>
      <c r="Y37" t="n">
        <v>1</v>
      </c>
      <c r="Z37" t="n">
        <v>10</v>
      </c>
      <c r="AA37" t="n">
        <v>158.7469444290363</v>
      </c>
      <c r="AB37" t="n">
        <v>217.2045727886213</v>
      </c>
      <c r="AC37" t="n">
        <v>196.4748732102701</v>
      </c>
      <c r="AD37" t="n">
        <v>158746.9444290363</v>
      </c>
      <c r="AE37" t="n">
        <v>217204.5727886213</v>
      </c>
      <c r="AF37" t="n">
        <v>2.58666014672693e-06</v>
      </c>
      <c r="AG37" t="n">
        <v>0.2040625</v>
      </c>
      <c r="AH37" t="n">
        <v>196474.8732102701</v>
      </c>
    </row>
    <row r="38">
      <c r="A38" t="n">
        <v>36</v>
      </c>
      <c r="B38" t="n">
        <v>125</v>
      </c>
      <c r="C38" t="inlineStr">
        <is>
          <t xml:space="preserve">CONCLUIDO	</t>
        </is>
      </c>
      <c r="D38" t="n">
        <v>5.121</v>
      </c>
      <c r="E38" t="n">
        <v>19.53</v>
      </c>
      <c r="F38" t="n">
        <v>15.87</v>
      </c>
      <c r="G38" t="n">
        <v>50.13</v>
      </c>
      <c r="H38" t="n">
        <v>0.6899999999999999</v>
      </c>
      <c r="I38" t="n">
        <v>19</v>
      </c>
      <c r="J38" t="n">
        <v>258.84</v>
      </c>
      <c r="K38" t="n">
        <v>58.47</v>
      </c>
      <c r="L38" t="n">
        <v>10</v>
      </c>
      <c r="M38" t="n">
        <v>17</v>
      </c>
      <c r="N38" t="n">
        <v>65.37</v>
      </c>
      <c r="O38" t="n">
        <v>32157.77</v>
      </c>
      <c r="P38" t="n">
        <v>247.48</v>
      </c>
      <c r="Q38" t="n">
        <v>467.07</v>
      </c>
      <c r="R38" t="n">
        <v>67.40000000000001</v>
      </c>
      <c r="S38" t="n">
        <v>39.61</v>
      </c>
      <c r="T38" t="n">
        <v>8897.98</v>
      </c>
      <c r="U38" t="n">
        <v>0.59</v>
      </c>
      <c r="V38" t="n">
        <v>0.73</v>
      </c>
      <c r="W38" t="n">
        <v>2.64</v>
      </c>
      <c r="X38" t="n">
        <v>0.54</v>
      </c>
      <c r="Y38" t="n">
        <v>1</v>
      </c>
      <c r="Z38" t="n">
        <v>10</v>
      </c>
      <c r="AA38" t="n">
        <v>158.0764629101966</v>
      </c>
      <c r="AB38" t="n">
        <v>216.2871903949883</v>
      </c>
      <c r="AC38" t="n">
        <v>195.6450445047308</v>
      </c>
      <c r="AD38" t="n">
        <v>158076.4629101966</v>
      </c>
      <c r="AE38" t="n">
        <v>216287.1903949883</v>
      </c>
      <c r="AF38" t="n">
        <v>2.594818039802662e-06</v>
      </c>
      <c r="AG38" t="n">
        <v>0.2034375</v>
      </c>
      <c r="AH38" t="n">
        <v>195645.0445047308</v>
      </c>
    </row>
    <row r="39">
      <c r="A39" t="n">
        <v>37</v>
      </c>
      <c r="B39" t="n">
        <v>125</v>
      </c>
      <c r="C39" t="inlineStr">
        <is>
          <t xml:space="preserve">CONCLUIDO	</t>
        </is>
      </c>
      <c r="D39" t="n">
        <v>5.1228</v>
      </c>
      <c r="E39" t="n">
        <v>19.52</v>
      </c>
      <c r="F39" t="n">
        <v>15.87</v>
      </c>
      <c r="G39" t="n">
        <v>50.1</v>
      </c>
      <c r="H39" t="n">
        <v>0.7</v>
      </c>
      <c r="I39" t="n">
        <v>19</v>
      </c>
      <c r="J39" t="n">
        <v>259.3</v>
      </c>
      <c r="K39" t="n">
        <v>58.47</v>
      </c>
      <c r="L39" t="n">
        <v>10.25</v>
      </c>
      <c r="M39" t="n">
        <v>17</v>
      </c>
      <c r="N39" t="n">
        <v>65.58</v>
      </c>
      <c r="O39" t="n">
        <v>32214.64</v>
      </c>
      <c r="P39" t="n">
        <v>247.05</v>
      </c>
      <c r="Q39" t="n">
        <v>467.08</v>
      </c>
      <c r="R39" t="n">
        <v>67.31999999999999</v>
      </c>
      <c r="S39" t="n">
        <v>39.61</v>
      </c>
      <c r="T39" t="n">
        <v>8856.66</v>
      </c>
      <c r="U39" t="n">
        <v>0.59</v>
      </c>
      <c r="V39" t="n">
        <v>0.74</v>
      </c>
      <c r="W39" t="n">
        <v>2.64</v>
      </c>
      <c r="X39" t="n">
        <v>0.53</v>
      </c>
      <c r="Y39" t="n">
        <v>1</v>
      </c>
      <c r="Z39" t="n">
        <v>10</v>
      </c>
      <c r="AA39" t="n">
        <v>157.8183741918689</v>
      </c>
      <c r="AB39" t="n">
        <v>215.9340620245019</v>
      </c>
      <c r="AC39" t="n">
        <v>195.3256182103048</v>
      </c>
      <c r="AD39" t="n">
        <v>157818.3741918689</v>
      </c>
      <c r="AE39" t="n">
        <v>215934.0620245019</v>
      </c>
      <c r="AF39" t="n">
        <v>2.595730102382557e-06</v>
      </c>
      <c r="AG39" t="n">
        <v>0.2033333333333333</v>
      </c>
      <c r="AH39" t="n">
        <v>195325.6182103048</v>
      </c>
    </row>
    <row r="40">
      <c r="A40" t="n">
        <v>38</v>
      </c>
      <c r="B40" t="n">
        <v>125</v>
      </c>
      <c r="C40" t="inlineStr">
        <is>
          <t xml:space="preserve">CONCLUIDO	</t>
        </is>
      </c>
      <c r="D40" t="n">
        <v>5.1468</v>
      </c>
      <c r="E40" t="n">
        <v>19.43</v>
      </c>
      <c r="F40" t="n">
        <v>15.82</v>
      </c>
      <c r="G40" t="n">
        <v>52.74</v>
      </c>
      <c r="H40" t="n">
        <v>0.72</v>
      </c>
      <c r="I40" t="n">
        <v>18</v>
      </c>
      <c r="J40" t="n">
        <v>259.76</v>
      </c>
      <c r="K40" t="n">
        <v>58.47</v>
      </c>
      <c r="L40" t="n">
        <v>10.5</v>
      </c>
      <c r="M40" t="n">
        <v>16</v>
      </c>
      <c r="N40" t="n">
        <v>65.79000000000001</v>
      </c>
      <c r="O40" t="n">
        <v>32271.6</v>
      </c>
      <c r="P40" t="n">
        <v>246.45</v>
      </c>
      <c r="Q40" t="n">
        <v>467.07</v>
      </c>
      <c r="R40" t="n">
        <v>65.95999999999999</v>
      </c>
      <c r="S40" t="n">
        <v>39.61</v>
      </c>
      <c r="T40" t="n">
        <v>8181.55</v>
      </c>
      <c r="U40" t="n">
        <v>0.6</v>
      </c>
      <c r="V40" t="n">
        <v>0.74</v>
      </c>
      <c r="W40" t="n">
        <v>2.64</v>
      </c>
      <c r="X40" t="n">
        <v>0.49</v>
      </c>
      <c r="Y40" t="n">
        <v>1</v>
      </c>
      <c r="Z40" t="n">
        <v>10</v>
      </c>
      <c r="AA40" t="n">
        <v>156.6861098543752</v>
      </c>
      <c r="AB40" t="n">
        <v>214.3848480059666</v>
      </c>
      <c r="AC40" t="n">
        <v>193.9242590033625</v>
      </c>
      <c r="AD40" t="n">
        <v>156686.1098543752</v>
      </c>
      <c r="AE40" t="n">
        <v>214384.8480059666</v>
      </c>
      <c r="AF40" t="n">
        <v>2.607890936781164e-06</v>
      </c>
      <c r="AG40" t="n">
        <v>0.2023958333333333</v>
      </c>
      <c r="AH40" t="n">
        <v>193924.2590033625</v>
      </c>
    </row>
    <row r="41">
      <c r="A41" t="n">
        <v>39</v>
      </c>
      <c r="B41" t="n">
        <v>125</v>
      </c>
      <c r="C41" t="inlineStr">
        <is>
          <t xml:space="preserve">CONCLUIDO	</t>
        </is>
      </c>
      <c r="D41" t="n">
        <v>5.1515</v>
      </c>
      <c r="E41" t="n">
        <v>19.41</v>
      </c>
      <c r="F41" t="n">
        <v>15.8</v>
      </c>
      <c r="G41" t="n">
        <v>52.68</v>
      </c>
      <c r="H41" t="n">
        <v>0.74</v>
      </c>
      <c r="I41" t="n">
        <v>18</v>
      </c>
      <c r="J41" t="n">
        <v>260.23</v>
      </c>
      <c r="K41" t="n">
        <v>58.47</v>
      </c>
      <c r="L41" t="n">
        <v>10.75</v>
      </c>
      <c r="M41" t="n">
        <v>16</v>
      </c>
      <c r="N41" t="n">
        <v>66</v>
      </c>
      <c r="O41" t="n">
        <v>32328.64</v>
      </c>
      <c r="P41" t="n">
        <v>245.4</v>
      </c>
      <c r="Q41" t="n">
        <v>467.07</v>
      </c>
      <c r="R41" t="n">
        <v>65.37</v>
      </c>
      <c r="S41" t="n">
        <v>39.61</v>
      </c>
      <c r="T41" t="n">
        <v>7884.42</v>
      </c>
      <c r="U41" t="n">
        <v>0.61</v>
      </c>
      <c r="V41" t="n">
        <v>0.74</v>
      </c>
      <c r="W41" t="n">
        <v>2.63</v>
      </c>
      <c r="X41" t="n">
        <v>0.47</v>
      </c>
      <c r="Y41" t="n">
        <v>1</v>
      </c>
      <c r="Z41" t="n">
        <v>10</v>
      </c>
      <c r="AA41" t="n">
        <v>156.0028261497614</v>
      </c>
      <c r="AB41" t="n">
        <v>213.4499490969649</v>
      </c>
      <c r="AC41" t="n">
        <v>193.0785855340967</v>
      </c>
      <c r="AD41" t="n">
        <v>156002.8261497614</v>
      </c>
      <c r="AE41" t="n">
        <v>213449.9490969649</v>
      </c>
      <c r="AF41" t="n">
        <v>2.610272433517558e-06</v>
      </c>
      <c r="AG41" t="n">
        <v>0.2021875</v>
      </c>
      <c r="AH41" t="n">
        <v>193078.5855340967</v>
      </c>
    </row>
    <row r="42">
      <c r="A42" t="n">
        <v>40</v>
      </c>
      <c r="B42" t="n">
        <v>125</v>
      </c>
      <c r="C42" t="inlineStr">
        <is>
          <t xml:space="preserve">CONCLUIDO	</t>
        </is>
      </c>
      <c r="D42" t="n">
        <v>5.1669</v>
      </c>
      <c r="E42" t="n">
        <v>19.35</v>
      </c>
      <c r="F42" t="n">
        <v>15.79</v>
      </c>
      <c r="G42" t="n">
        <v>55.74</v>
      </c>
      <c r="H42" t="n">
        <v>0.75</v>
      </c>
      <c r="I42" t="n">
        <v>17</v>
      </c>
      <c r="J42" t="n">
        <v>260.69</v>
      </c>
      <c r="K42" t="n">
        <v>58.47</v>
      </c>
      <c r="L42" t="n">
        <v>11</v>
      </c>
      <c r="M42" t="n">
        <v>15</v>
      </c>
      <c r="N42" t="n">
        <v>66.20999999999999</v>
      </c>
      <c r="O42" t="n">
        <v>32385.75</v>
      </c>
      <c r="P42" t="n">
        <v>244.89</v>
      </c>
      <c r="Q42" t="n">
        <v>467.08</v>
      </c>
      <c r="R42" t="n">
        <v>64.89</v>
      </c>
      <c r="S42" t="n">
        <v>39.61</v>
      </c>
      <c r="T42" t="n">
        <v>7649.46</v>
      </c>
      <c r="U42" t="n">
        <v>0.61</v>
      </c>
      <c r="V42" t="n">
        <v>0.74</v>
      </c>
      <c r="W42" t="n">
        <v>2.64</v>
      </c>
      <c r="X42" t="n">
        <v>0.46</v>
      </c>
      <c r="Y42" t="n">
        <v>1</v>
      </c>
      <c r="Z42" t="n">
        <v>10</v>
      </c>
      <c r="AA42" t="n">
        <v>155.2796109123118</v>
      </c>
      <c r="AB42" t="n">
        <v>212.4604141030823</v>
      </c>
      <c r="AC42" t="n">
        <v>192.1834903712089</v>
      </c>
      <c r="AD42" t="n">
        <v>155279.6109123118</v>
      </c>
      <c r="AE42" t="n">
        <v>212460.4141030824</v>
      </c>
      <c r="AF42" t="n">
        <v>2.618075635589997e-06</v>
      </c>
      <c r="AG42" t="n">
        <v>0.2015625</v>
      </c>
      <c r="AH42" t="n">
        <v>192183.4903712089</v>
      </c>
    </row>
    <row r="43">
      <c r="A43" t="n">
        <v>41</v>
      </c>
      <c r="B43" t="n">
        <v>125</v>
      </c>
      <c r="C43" t="inlineStr">
        <is>
          <t xml:space="preserve">CONCLUIDO	</t>
        </is>
      </c>
      <c r="D43" t="n">
        <v>5.1681</v>
      </c>
      <c r="E43" t="n">
        <v>19.35</v>
      </c>
      <c r="F43" t="n">
        <v>15.79</v>
      </c>
      <c r="G43" t="n">
        <v>55.73</v>
      </c>
      <c r="H43" t="n">
        <v>0.77</v>
      </c>
      <c r="I43" t="n">
        <v>17</v>
      </c>
      <c r="J43" t="n">
        <v>261.15</v>
      </c>
      <c r="K43" t="n">
        <v>58.47</v>
      </c>
      <c r="L43" t="n">
        <v>11.25</v>
      </c>
      <c r="M43" t="n">
        <v>15</v>
      </c>
      <c r="N43" t="n">
        <v>66.43000000000001</v>
      </c>
      <c r="O43" t="n">
        <v>32442.95</v>
      </c>
      <c r="P43" t="n">
        <v>244.74</v>
      </c>
      <c r="Q43" t="n">
        <v>467.18</v>
      </c>
      <c r="R43" t="n">
        <v>64.84</v>
      </c>
      <c r="S43" t="n">
        <v>39.61</v>
      </c>
      <c r="T43" t="n">
        <v>7628.15</v>
      </c>
      <c r="U43" t="n">
        <v>0.61</v>
      </c>
      <c r="V43" t="n">
        <v>0.74</v>
      </c>
      <c r="W43" t="n">
        <v>2.63</v>
      </c>
      <c r="X43" t="n">
        <v>0.46</v>
      </c>
      <c r="Y43" t="n">
        <v>1</v>
      </c>
      <c r="Z43" t="n">
        <v>10</v>
      </c>
      <c r="AA43" t="n">
        <v>155.1738809823935</v>
      </c>
      <c r="AB43" t="n">
        <v>212.3157497484929</v>
      </c>
      <c r="AC43" t="n">
        <v>192.0526325795837</v>
      </c>
      <c r="AD43" t="n">
        <v>155173.8809823935</v>
      </c>
      <c r="AE43" t="n">
        <v>212315.7497484929</v>
      </c>
      <c r="AF43" t="n">
        <v>2.618683677309927e-06</v>
      </c>
      <c r="AG43" t="n">
        <v>0.2015625</v>
      </c>
      <c r="AH43" t="n">
        <v>192052.6325795837</v>
      </c>
    </row>
    <row r="44">
      <c r="A44" t="n">
        <v>42</v>
      </c>
      <c r="B44" t="n">
        <v>125</v>
      </c>
      <c r="C44" t="inlineStr">
        <is>
          <t xml:space="preserve">CONCLUIDO	</t>
        </is>
      </c>
      <c r="D44" t="n">
        <v>5.1696</v>
      </c>
      <c r="E44" t="n">
        <v>19.34</v>
      </c>
      <c r="F44" t="n">
        <v>15.78</v>
      </c>
      <c r="G44" t="n">
        <v>55.71</v>
      </c>
      <c r="H44" t="n">
        <v>0.78</v>
      </c>
      <c r="I44" t="n">
        <v>17</v>
      </c>
      <c r="J44" t="n">
        <v>261.62</v>
      </c>
      <c r="K44" t="n">
        <v>58.47</v>
      </c>
      <c r="L44" t="n">
        <v>11.5</v>
      </c>
      <c r="M44" t="n">
        <v>15</v>
      </c>
      <c r="N44" t="n">
        <v>66.64</v>
      </c>
      <c r="O44" t="n">
        <v>32500.22</v>
      </c>
      <c r="P44" t="n">
        <v>244.99</v>
      </c>
      <c r="Q44" t="n">
        <v>467.11</v>
      </c>
      <c r="R44" t="n">
        <v>64.56</v>
      </c>
      <c r="S44" t="n">
        <v>39.61</v>
      </c>
      <c r="T44" t="n">
        <v>7486.36</v>
      </c>
      <c r="U44" t="n">
        <v>0.61</v>
      </c>
      <c r="V44" t="n">
        <v>0.74</v>
      </c>
      <c r="W44" t="n">
        <v>2.64</v>
      </c>
      <c r="X44" t="n">
        <v>0.45</v>
      </c>
      <c r="Y44" t="n">
        <v>1</v>
      </c>
      <c r="Z44" t="n">
        <v>10</v>
      </c>
      <c r="AA44" t="n">
        <v>155.2218546120345</v>
      </c>
      <c r="AB44" t="n">
        <v>212.3813893850149</v>
      </c>
      <c r="AC44" t="n">
        <v>192.112007661322</v>
      </c>
      <c r="AD44" t="n">
        <v>155221.8546120345</v>
      </c>
      <c r="AE44" t="n">
        <v>212381.3893850149</v>
      </c>
      <c r="AF44" t="n">
        <v>2.61944372945984e-06</v>
      </c>
      <c r="AG44" t="n">
        <v>0.2014583333333333</v>
      </c>
      <c r="AH44" t="n">
        <v>192112.007661322</v>
      </c>
    </row>
    <row r="45">
      <c r="A45" t="n">
        <v>43</v>
      </c>
      <c r="B45" t="n">
        <v>125</v>
      </c>
      <c r="C45" t="inlineStr">
        <is>
          <t xml:space="preserve">CONCLUIDO	</t>
        </is>
      </c>
      <c r="D45" t="n">
        <v>5.1834</v>
      </c>
      <c r="E45" t="n">
        <v>19.29</v>
      </c>
      <c r="F45" t="n">
        <v>15.78</v>
      </c>
      <c r="G45" t="n">
        <v>59.17</v>
      </c>
      <c r="H45" t="n">
        <v>0.8</v>
      </c>
      <c r="I45" t="n">
        <v>16</v>
      </c>
      <c r="J45" t="n">
        <v>262.08</v>
      </c>
      <c r="K45" t="n">
        <v>58.47</v>
      </c>
      <c r="L45" t="n">
        <v>11.75</v>
      </c>
      <c r="M45" t="n">
        <v>14</v>
      </c>
      <c r="N45" t="n">
        <v>66.86</v>
      </c>
      <c r="O45" t="n">
        <v>32557.58</v>
      </c>
      <c r="P45" t="n">
        <v>244.4</v>
      </c>
      <c r="Q45" t="n">
        <v>467.08</v>
      </c>
      <c r="R45" t="n">
        <v>64.45</v>
      </c>
      <c r="S45" t="n">
        <v>39.61</v>
      </c>
      <c r="T45" t="n">
        <v>7437.65</v>
      </c>
      <c r="U45" t="n">
        <v>0.61</v>
      </c>
      <c r="V45" t="n">
        <v>0.74</v>
      </c>
      <c r="W45" t="n">
        <v>2.64</v>
      </c>
      <c r="X45" t="n">
        <v>0.45</v>
      </c>
      <c r="Y45" t="n">
        <v>1</v>
      </c>
      <c r="Z45" t="n">
        <v>10</v>
      </c>
      <c r="AA45" t="n">
        <v>154.5376933145851</v>
      </c>
      <c r="AB45" t="n">
        <v>211.4452897147789</v>
      </c>
      <c r="AC45" t="n">
        <v>191.2652480297888</v>
      </c>
      <c r="AD45" t="n">
        <v>154537.6933145851</v>
      </c>
      <c r="AE45" t="n">
        <v>211445.2897147789</v>
      </c>
      <c r="AF45" t="n">
        <v>2.626436209239039e-06</v>
      </c>
      <c r="AG45" t="n">
        <v>0.2009375</v>
      </c>
      <c r="AH45" t="n">
        <v>191265.2480297888</v>
      </c>
    </row>
    <row r="46">
      <c r="A46" t="n">
        <v>44</v>
      </c>
      <c r="B46" t="n">
        <v>125</v>
      </c>
      <c r="C46" t="inlineStr">
        <is>
          <t xml:space="preserve">CONCLUIDO	</t>
        </is>
      </c>
      <c r="D46" t="n">
        <v>5.1903</v>
      </c>
      <c r="E46" t="n">
        <v>19.27</v>
      </c>
      <c r="F46" t="n">
        <v>15.75</v>
      </c>
      <c r="G46" t="n">
        <v>59.08</v>
      </c>
      <c r="H46" t="n">
        <v>0.8100000000000001</v>
      </c>
      <c r="I46" t="n">
        <v>16</v>
      </c>
      <c r="J46" t="n">
        <v>262.55</v>
      </c>
      <c r="K46" t="n">
        <v>58.47</v>
      </c>
      <c r="L46" t="n">
        <v>12</v>
      </c>
      <c r="M46" t="n">
        <v>14</v>
      </c>
      <c r="N46" t="n">
        <v>67.06999999999999</v>
      </c>
      <c r="O46" t="n">
        <v>32615.02</v>
      </c>
      <c r="P46" t="n">
        <v>244.04</v>
      </c>
      <c r="Q46" t="n">
        <v>467.1</v>
      </c>
      <c r="R46" t="n">
        <v>63.69</v>
      </c>
      <c r="S46" t="n">
        <v>39.61</v>
      </c>
      <c r="T46" t="n">
        <v>7056.78</v>
      </c>
      <c r="U46" t="n">
        <v>0.62</v>
      </c>
      <c r="V46" t="n">
        <v>0.74</v>
      </c>
      <c r="W46" t="n">
        <v>2.63</v>
      </c>
      <c r="X46" t="n">
        <v>0.42</v>
      </c>
      <c r="Y46" t="n">
        <v>1</v>
      </c>
      <c r="Z46" t="n">
        <v>10</v>
      </c>
      <c r="AA46" t="n">
        <v>154.0942411652937</v>
      </c>
      <c r="AB46" t="n">
        <v>210.8385389203906</v>
      </c>
      <c r="AC46" t="n">
        <v>190.7164046796366</v>
      </c>
      <c r="AD46" t="n">
        <v>154094.2411652937</v>
      </c>
      <c r="AE46" t="n">
        <v>210838.5389203907</v>
      </c>
      <c r="AF46" t="n">
        <v>2.629932449128638e-06</v>
      </c>
      <c r="AG46" t="n">
        <v>0.2007291666666667</v>
      </c>
      <c r="AH46" t="n">
        <v>190716.4046796366</v>
      </c>
    </row>
    <row r="47">
      <c r="A47" t="n">
        <v>45</v>
      </c>
      <c r="B47" t="n">
        <v>125</v>
      </c>
      <c r="C47" t="inlineStr">
        <is>
          <t xml:space="preserve">CONCLUIDO	</t>
        </is>
      </c>
      <c r="D47" t="n">
        <v>5.1878</v>
      </c>
      <c r="E47" t="n">
        <v>19.28</v>
      </c>
      <c r="F47" t="n">
        <v>15.76</v>
      </c>
      <c r="G47" t="n">
        <v>59.11</v>
      </c>
      <c r="H47" t="n">
        <v>0.83</v>
      </c>
      <c r="I47" t="n">
        <v>16</v>
      </c>
      <c r="J47" t="n">
        <v>263.01</v>
      </c>
      <c r="K47" t="n">
        <v>58.47</v>
      </c>
      <c r="L47" t="n">
        <v>12.25</v>
      </c>
      <c r="M47" t="n">
        <v>14</v>
      </c>
      <c r="N47" t="n">
        <v>67.29000000000001</v>
      </c>
      <c r="O47" t="n">
        <v>32672.53</v>
      </c>
      <c r="P47" t="n">
        <v>243.87</v>
      </c>
      <c r="Q47" t="n">
        <v>467.09</v>
      </c>
      <c r="R47" t="n">
        <v>64.17</v>
      </c>
      <c r="S47" t="n">
        <v>39.61</v>
      </c>
      <c r="T47" t="n">
        <v>7295.28</v>
      </c>
      <c r="U47" t="n">
        <v>0.62</v>
      </c>
      <c r="V47" t="n">
        <v>0.74</v>
      </c>
      <c r="W47" t="n">
        <v>2.63</v>
      </c>
      <c r="X47" t="n">
        <v>0.43</v>
      </c>
      <c r="Y47" t="n">
        <v>1</v>
      </c>
      <c r="Z47" t="n">
        <v>10</v>
      </c>
      <c r="AA47" t="n">
        <v>154.1126914229305</v>
      </c>
      <c r="AB47" t="n">
        <v>210.8637833768572</v>
      </c>
      <c r="AC47" t="n">
        <v>190.7392398406089</v>
      </c>
      <c r="AD47" t="n">
        <v>154112.6914229305</v>
      </c>
      <c r="AE47" t="n">
        <v>210863.7833768572</v>
      </c>
      <c r="AF47" t="n">
        <v>2.62866569554545e-06</v>
      </c>
      <c r="AG47" t="n">
        <v>0.2008333333333333</v>
      </c>
      <c r="AH47" t="n">
        <v>190739.2398406089</v>
      </c>
    </row>
    <row r="48">
      <c r="A48" t="n">
        <v>46</v>
      </c>
      <c r="B48" t="n">
        <v>125</v>
      </c>
      <c r="C48" t="inlineStr">
        <is>
          <t xml:space="preserve">CONCLUIDO	</t>
        </is>
      </c>
      <c r="D48" t="n">
        <v>5.215</v>
      </c>
      <c r="E48" t="n">
        <v>19.18</v>
      </c>
      <c r="F48" t="n">
        <v>15.71</v>
      </c>
      <c r="G48" t="n">
        <v>62.84</v>
      </c>
      <c r="H48" t="n">
        <v>0.84</v>
      </c>
      <c r="I48" t="n">
        <v>15</v>
      </c>
      <c r="J48" t="n">
        <v>263.48</v>
      </c>
      <c r="K48" t="n">
        <v>58.47</v>
      </c>
      <c r="L48" t="n">
        <v>12.5</v>
      </c>
      <c r="M48" t="n">
        <v>13</v>
      </c>
      <c r="N48" t="n">
        <v>67.51000000000001</v>
      </c>
      <c r="O48" t="n">
        <v>32730.13</v>
      </c>
      <c r="P48" t="n">
        <v>242.4</v>
      </c>
      <c r="Q48" t="n">
        <v>467.13</v>
      </c>
      <c r="R48" t="n">
        <v>62.17</v>
      </c>
      <c r="S48" t="n">
        <v>39.61</v>
      </c>
      <c r="T48" t="n">
        <v>6300.05</v>
      </c>
      <c r="U48" t="n">
        <v>0.64</v>
      </c>
      <c r="V48" t="n">
        <v>0.74</v>
      </c>
      <c r="W48" t="n">
        <v>2.63</v>
      </c>
      <c r="X48" t="n">
        <v>0.38</v>
      </c>
      <c r="Y48" t="n">
        <v>1</v>
      </c>
      <c r="Z48" t="n">
        <v>10</v>
      </c>
      <c r="AA48" t="n">
        <v>152.5152154255166</v>
      </c>
      <c r="AB48" t="n">
        <v>208.6780462415294</v>
      </c>
      <c r="AC48" t="n">
        <v>188.7621063897748</v>
      </c>
      <c r="AD48" t="n">
        <v>152515.2154255166</v>
      </c>
      <c r="AE48" t="n">
        <v>208678.0462415294</v>
      </c>
      <c r="AF48" t="n">
        <v>2.642447974530537e-06</v>
      </c>
      <c r="AG48" t="n">
        <v>0.1997916666666667</v>
      </c>
      <c r="AH48" t="n">
        <v>188762.1063897748</v>
      </c>
    </row>
    <row r="49">
      <c r="A49" t="n">
        <v>47</v>
      </c>
      <c r="B49" t="n">
        <v>125</v>
      </c>
      <c r="C49" t="inlineStr">
        <is>
          <t xml:space="preserve">CONCLUIDO	</t>
        </is>
      </c>
      <c r="D49" t="n">
        <v>5.2071</v>
      </c>
      <c r="E49" t="n">
        <v>19.2</v>
      </c>
      <c r="F49" t="n">
        <v>15.74</v>
      </c>
      <c r="G49" t="n">
        <v>62.96</v>
      </c>
      <c r="H49" t="n">
        <v>0.86</v>
      </c>
      <c r="I49" t="n">
        <v>15</v>
      </c>
      <c r="J49" t="n">
        <v>263.95</v>
      </c>
      <c r="K49" t="n">
        <v>58.47</v>
      </c>
      <c r="L49" t="n">
        <v>12.75</v>
      </c>
      <c r="M49" t="n">
        <v>13</v>
      </c>
      <c r="N49" t="n">
        <v>67.72</v>
      </c>
      <c r="O49" t="n">
        <v>32787.82</v>
      </c>
      <c r="P49" t="n">
        <v>242.74</v>
      </c>
      <c r="Q49" t="n">
        <v>467.07</v>
      </c>
      <c r="R49" t="n">
        <v>63.24</v>
      </c>
      <c r="S49" t="n">
        <v>39.61</v>
      </c>
      <c r="T49" t="n">
        <v>6836.69</v>
      </c>
      <c r="U49" t="n">
        <v>0.63</v>
      </c>
      <c r="V49" t="n">
        <v>0.74</v>
      </c>
      <c r="W49" t="n">
        <v>2.63</v>
      </c>
      <c r="X49" t="n">
        <v>0.41</v>
      </c>
      <c r="Y49" t="n">
        <v>1</v>
      </c>
      <c r="Z49" t="n">
        <v>10</v>
      </c>
      <c r="AA49" t="n">
        <v>152.9741310341369</v>
      </c>
      <c r="AB49" t="n">
        <v>209.3059548231712</v>
      </c>
      <c r="AC49" t="n">
        <v>189.3300882576601</v>
      </c>
      <c r="AD49" t="n">
        <v>152974.1310341369</v>
      </c>
      <c r="AE49" t="n">
        <v>209305.9548231713</v>
      </c>
      <c r="AF49" t="n">
        <v>2.638445033207663e-06</v>
      </c>
      <c r="AG49" t="n">
        <v>0.2</v>
      </c>
      <c r="AH49" t="n">
        <v>189330.0882576601</v>
      </c>
    </row>
    <row r="50">
      <c r="A50" t="n">
        <v>48</v>
      </c>
      <c r="B50" t="n">
        <v>125</v>
      </c>
      <c r="C50" t="inlineStr">
        <is>
          <t xml:space="preserve">CONCLUIDO	</t>
        </is>
      </c>
      <c r="D50" t="n">
        <v>5.2097</v>
      </c>
      <c r="E50" t="n">
        <v>19.2</v>
      </c>
      <c r="F50" t="n">
        <v>15.73</v>
      </c>
      <c r="G50" t="n">
        <v>62.92</v>
      </c>
      <c r="H50" t="n">
        <v>0.87</v>
      </c>
      <c r="I50" t="n">
        <v>15</v>
      </c>
      <c r="J50" t="n">
        <v>264.42</v>
      </c>
      <c r="K50" t="n">
        <v>58.47</v>
      </c>
      <c r="L50" t="n">
        <v>13</v>
      </c>
      <c r="M50" t="n">
        <v>13</v>
      </c>
      <c r="N50" t="n">
        <v>67.94</v>
      </c>
      <c r="O50" t="n">
        <v>32845.58</v>
      </c>
      <c r="P50" t="n">
        <v>242.51</v>
      </c>
      <c r="Q50" t="n">
        <v>467.1</v>
      </c>
      <c r="R50" t="n">
        <v>62.95</v>
      </c>
      <c r="S50" t="n">
        <v>39.61</v>
      </c>
      <c r="T50" t="n">
        <v>6689.77</v>
      </c>
      <c r="U50" t="n">
        <v>0.63</v>
      </c>
      <c r="V50" t="n">
        <v>0.74</v>
      </c>
      <c r="W50" t="n">
        <v>2.63</v>
      </c>
      <c r="X50" t="n">
        <v>0.4</v>
      </c>
      <c r="Y50" t="n">
        <v>1</v>
      </c>
      <c r="Z50" t="n">
        <v>10</v>
      </c>
      <c r="AA50" t="n">
        <v>152.7680201002592</v>
      </c>
      <c r="AB50" t="n">
        <v>209.0239447504672</v>
      </c>
      <c r="AC50" t="n">
        <v>189.0749928304912</v>
      </c>
      <c r="AD50" t="n">
        <v>152768.0201002592</v>
      </c>
      <c r="AE50" t="n">
        <v>209023.9447504672</v>
      </c>
      <c r="AF50" t="n">
        <v>2.639762456934179e-06</v>
      </c>
      <c r="AG50" t="n">
        <v>0.2</v>
      </c>
      <c r="AH50" t="n">
        <v>189074.9928304912</v>
      </c>
    </row>
    <row r="51">
      <c r="A51" t="n">
        <v>49</v>
      </c>
      <c r="B51" t="n">
        <v>125</v>
      </c>
      <c r="C51" t="inlineStr">
        <is>
          <t xml:space="preserve">CONCLUIDO	</t>
        </is>
      </c>
      <c r="D51" t="n">
        <v>5.2078</v>
      </c>
      <c r="E51" t="n">
        <v>19.2</v>
      </c>
      <c r="F51" t="n">
        <v>15.74</v>
      </c>
      <c r="G51" t="n">
        <v>62.95</v>
      </c>
      <c r="H51" t="n">
        <v>0.89</v>
      </c>
      <c r="I51" t="n">
        <v>15</v>
      </c>
      <c r="J51" t="n">
        <v>264.89</v>
      </c>
      <c r="K51" t="n">
        <v>58.47</v>
      </c>
      <c r="L51" t="n">
        <v>13.25</v>
      </c>
      <c r="M51" t="n">
        <v>13</v>
      </c>
      <c r="N51" t="n">
        <v>68.16</v>
      </c>
      <c r="O51" t="n">
        <v>32903.43</v>
      </c>
      <c r="P51" t="n">
        <v>242.56</v>
      </c>
      <c r="Q51" t="n">
        <v>467.13</v>
      </c>
      <c r="R51" t="n">
        <v>62.95</v>
      </c>
      <c r="S51" t="n">
        <v>39.61</v>
      </c>
      <c r="T51" t="n">
        <v>6689.95</v>
      </c>
      <c r="U51" t="n">
        <v>0.63</v>
      </c>
      <c r="V51" t="n">
        <v>0.74</v>
      </c>
      <c r="W51" t="n">
        <v>2.64</v>
      </c>
      <c r="X51" t="n">
        <v>0.4</v>
      </c>
      <c r="Y51" t="n">
        <v>1</v>
      </c>
      <c r="Z51" t="n">
        <v>10</v>
      </c>
      <c r="AA51" t="n">
        <v>152.8702750518964</v>
      </c>
      <c r="AB51" t="n">
        <v>209.1638544864673</v>
      </c>
      <c r="AC51" t="n">
        <v>189.201549777652</v>
      </c>
      <c r="AD51" t="n">
        <v>152870.2750518964</v>
      </c>
      <c r="AE51" t="n">
        <v>209163.8544864673</v>
      </c>
      <c r="AF51" t="n">
        <v>2.638799724210956e-06</v>
      </c>
      <c r="AG51" t="n">
        <v>0.2</v>
      </c>
      <c r="AH51" t="n">
        <v>189201.549777652</v>
      </c>
    </row>
    <row r="52">
      <c r="A52" t="n">
        <v>50</v>
      </c>
      <c r="B52" t="n">
        <v>125</v>
      </c>
      <c r="C52" t="inlineStr">
        <is>
          <t xml:space="preserve">CONCLUIDO	</t>
        </is>
      </c>
      <c r="D52" t="n">
        <v>5.2295</v>
      </c>
      <c r="E52" t="n">
        <v>19.12</v>
      </c>
      <c r="F52" t="n">
        <v>15.7</v>
      </c>
      <c r="G52" t="n">
        <v>67.3</v>
      </c>
      <c r="H52" t="n">
        <v>0.91</v>
      </c>
      <c r="I52" t="n">
        <v>14</v>
      </c>
      <c r="J52" t="n">
        <v>265.36</v>
      </c>
      <c r="K52" t="n">
        <v>58.47</v>
      </c>
      <c r="L52" t="n">
        <v>13.5</v>
      </c>
      <c r="M52" t="n">
        <v>12</v>
      </c>
      <c r="N52" t="n">
        <v>68.38</v>
      </c>
      <c r="O52" t="n">
        <v>32961.36</v>
      </c>
      <c r="P52" t="n">
        <v>241.97</v>
      </c>
      <c r="Q52" t="n">
        <v>467.07</v>
      </c>
      <c r="R52" t="n">
        <v>62.01</v>
      </c>
      <c r="S52" t="n">
        <v>39.61</v>
      </c>
      <c r="T52" t="n">
        <v>6227.59</v>
      </c>
      <c r="U52" t="n">
        <v>0.64</v>
      </c>
      <c r="V52" t="n">
        <v>0.74</v>
      </c>
      <c r="W52" t="n">
        <v>2.63</v>
      </c>
      <c r="X52" t="n">
        <v>0.37</v>
      </c>
      <c r="Y52" t="n">
        <v>1</v>
      </c>
      <c r="Z52" t="n">
        <v>10</v>
      </c>
      <c r="AA52" t="n">
        <v>151.8737431162795</v>
      </c>
      <c r="AB52" t="n">
        <v>207.8003555282707</v>
      </c>
      <c r="AC52" t="n">
        <v>187.9681812463426</v>
      </c>
      <c r="AD52" t="n">
        <v>151873.7431162795</v>
      </c>
      <c r="AE52" t="n">
        <v>207800.3555282707</v>
      </c>
      <c r="AF52" t="n">
        <v>2.649795145313029e-06</v>
      </c>
      <c r="AG52" t="n">
        <v>0.1991666666666667</v>
      </c>
      <c r="AH52" t="n">
        <v>187968.1812463426</v>
      </c>
    </row>
    <row r="53">
      <c r="A53" t="n">
        <v>51</v>
      </c>
      <c r="B53" t="n">
        <v>125</v>
      </c>
      <c r="C53" t="inlineStr">
        <is>
          <t xml:space="preserve">CONCLUIDO	</t>
        </is>
      </c>
      <c r="D53" t="n">
        <v>5.2283</v>
      </c>
      <c r="E53" t="n">
        <v>19.13</v>
      </c>
      <c r="F53" t="n">
        <v>15.71</v>
      </c>
      <c r="G53" t="n">
        <v>67.31999999999999</v>
      </c>
      <c r="H53" t="n">
        <v>0.92</v>
      </c>
      <c r="I53" t="n">
        <v>14</v>
      </c>
      <c r="J53" t="n">
        <v>265.83</v>
      </c>
      <c r="K53" t="n">
        <v>58.47</v>
      </c>
      <c r="L53" t="n">
        <v>13.75</v>
      </c>
      <c r="M53" t="n">
        <v>12</v>
      </c>
      <c r="N53" t="n">
        <v>68.59999999999999</v>
      </c>
      <c r="O53" t="n">
        <v>33019.37</v>
      </c>
      <c r="P53" t="n">
        <v>241.79</v>
      </c>
      <c r="Q53" t="n">
        <v>467.07</v>
      </c>
      <c r="R53" t="n">
        <v>62.27</v>
      </c>
      <c r="S53" t="n">
        <v>39.61</v>
      </c>
      <c r="T53" t="n">
        <v>6353.78</v>
      </c>
      <c r="U53" t="n">
        <v>0.64</v>
      </c>
      <c r="V53" t="n">
        <v>0.74</v>
      </c>
      <c r="W53" t="n">
        <v>2.63</v>
      </c>
      <c r="X53" t="n">
        <v>0.38</v>
      </c>
      <c r="Y53" t="n">
        <v>1</v>
      </c>
      <c r="Z53" t="n">
        <v>10</v>
      </c>
      <c r="AA53" t="n">
        <v>151.8491641799392</v>
      </c>
      <c r="AB53" t="n">
        <v>207.7667255432238</v>
      </c>
      <c r="AC53" t="n">
        <v>187.9377608598685</v>
      </c>
      <c r="AD53" t="n">
        <v>151849.1641799392</v>
      </c>
      <c r="AE53" t="n">
        <v>207766.7255432238</v>
      </c>
      <c r="AF53" t="n">
        <v>2.649187103593099e-06</v>
      </c>
      <c r="AG53" t="n">
        <v>0.1992708333333333</v>
      </c>
      <c r="AH53" t="n">
        <v>187937.7608598685</v>
      </c>
    </row>
    <row r="54">
      <c r="A54" t="n">
        <v>52</v>
      </c>
      <c r="B54" t="n">
        <v>125</v>
      </c>
      <c r="C54" t="inlineStr">
        <is>
          <t xml:space="preserve">CONCLUIDO	</t>
        </is>
      </c>
      <c r="D54" t="n">
        <v>5.2308</v>
      </c>
      <c r="E54" t="n">
        <v>19.12</v>
      </c>
      <c r="F54" t="n">
        <v>15.7</v>
      </c>
      <c r="G54" t="n">
        <v>67.28</v>
      </c>
      <c r="H54" t="n">
        <v>0.9399999999999999</v>
      </c>
      <c r="I54" t="n">
        <v>14</v>
      </c>
      <c r="J54" t="n">
        <v>266.3</v>
      </c>
      <c r="K54" t="n">
        <v>58.47</v>
      </c>
      <c r="L54" t="n">
        <v>14</v>
      </c>
      <c r="M54" t="n">
        <v>12</v>
      </c>
      <c r="N54" t="n">
        <v>68.81999999999999</v>
      </c>
      <c r="O54" t="n">
        <v>33077.47</v>
      </c>
      <c r="P54" t="n">
        <v>241.1</v>
      </c>
      <c r="Q54" t="n">
        <v>467.19</v>
      </c>
      <c r="R54" t="n">
        <v>61.91</v>
      </c>
      <c r="S54" t="n">
        <v>39.61</v>
      </c>
      <c r="T54" t="n">
        <v>6176.05</v>
      </c>
      <c r="U54" t="n">
        <v>0.64</v>
      </c>
      <c r="V54" t="n">
        <v>0.74</v>
      </c>
      <c r="W54" t="n">
        <v>2.63</v>
      </c>
      <c r="X54" t="n">
        <v>0.36</v>
      </c>
      <c r="Y54" t="n">
        <v>1</v>
      </c>
      <c r="Z54" t="n">
        <v>10</v>
      </c>
      <c r="AA54" t="n">
        <v>151.4342818936779</v>
      </c>
      <c r="AB54" t="n">
        <v>207.1990652958467</v>
      </c>
      <c r="AC54" t="n">
        <v>187.4242773097847</v>
      </c>
      <c r="AD54" t="n">
        <v>151434.2818936779</v>
      </c>
      <c r="AE54" t="n">
        <v>207199.0652958467</v>
      </c>
      <c r="AF54" t="n">
        <v>2.650453857176287e-06</v>
      </c>
      <c r="AG54" t="n">
        <v>0.1991666666666667</v>
      </c>
      <c r="AH54" t="n">
        <v>187424.2773097847</v>
      </c>
    </row>
    <row r="55">
      <c r="A55" t="n">
        <v>53</v>
      </c>
      <c r="B55" t="n">
        <v>125</v>
      </c>
      <c r="C55" t="inlineStr">
        <is>
          <t xml:space="preserve">CONCLUIDO	</t>
        </is>
      </c>
      <c r="D55" t="n">
        <v>5.225</v>
      </c>
      <c r="E55" t="n">
        <v>19.14</v>
      </c>
      <c r="F55" t="n">
        <v>15.72</v>
      </c>
      <c r="G55" t="n">
        <v>67.38</v>
      </c>
      <c r="H55" t="n">
        <v>0.95</v>
      </c>
      <c r="I55" t="n">
        <v>14</v>
      </c>
      <c r="J55" t="n">
        <v>266.77</v>
      </c>
      <c r="K55" t="n">
        <v>58.47</v>
      </c>
      <c r="L55" t="n">
        <v>14.25</v>
      </c>
      <c r="M55" t="n">
        <v>12</v>
      </c>
      <c r="N55" t="n">
        <v>69.04000000000001</v>
      </c>
      <c r="O55" t="n">
        <v>33135.65</v>
      </c>
      <c r="P55" t="n">
        <v>240.82</v>
      </c>
      <c r="Q55" t="n">
        <v>467.09</v>
      </c>
      <c r="R55" t="n">
        <v>62.53</v>
      </c>
      <c r="S55" t="n">
        <v>39.61</v>
      </c>
      <c r="T55" t="n">
        <v>6486.55</v>
      </c>
      <c r="U55" t="n">
        <v>0.63</v>
      </c>
      <c r="V55" t="n">
        <v>0.74</v>
      </c>
      <c r="W55" t="n">
        <v>2.63</v>
      </c>
      <c r="X55" t="n">
        <v>0.39</v>
      </c>
      <c r="Y55" t="n">
        <v>1</v>
      </c>
      <c r="Z55" t="n">
        <v>10</v>
      </c>
      <c r="AA55" t="n">
        <v>151.5189989544448</v>
      </c>
      <c r="AB55" t="n">
        <v>207.3149789158408</v>
      </c>
      <c r="AC55" t="n">
        <v>187.5291282965724</v>
      </c>
      <c r="AD55" t="n">
        <v>151518.9989544447</v>
      </c>
      <c r="AE55" t="n">
        <v>207314.9789158408</v>
      </c>
      <c r="AF55" t="n">
        <v>2.64751498886329e-06</v>
      </c>
      <c r="AG55" t="n">
        <v>0.199375</v>
      </c>
      <c r="AH55" t="n">
        <v>187529.1282965724</v>
      </c>
    </row>
    <row r="56">
      <c r="A56" t="n">
        <v>54</v>
      </c>
      <c r="B56" t="n">
        <v>125</v>
      </c>
      <c r="C56" t="inlineStr">
        <is>
          <t xml:space="preserve">CONCLUIDO	</t>
        </is>
      </c>
      <c r="D56" t="n">
        <v>5.2477</v>
      </c>
      <c r="E56" t="n">
        <v>19.06</v>
      </c>
      <c r="F56" t="n">
        <v>15.69</v>
      </c>
      <c r="G56" t="n">
        <v>72.39</v>
      </c>
      <c r="H56" t="n">
        <v>0.97</v>
      </c>
      <c r="I56" t="n">
        <v>13</v>
      </c>
      <c r="J56" t="n">
        <v>267.24</v>
      </c>
      <c r="K56" t="n">
        <v>58.47</v>
      </c>
      <c r="L56" t="n">
        <v>14.5</v>
      </c>
      <c r="M56" t="n">
        <v>11</v>
      </c>
      <c r="N56" t="n">
        <v>69.27</v>
      </c>
      <c r="O56" t="n">
        <v>33193.92</v>
      </c>
      <c r="P56" t="n">
        <v>240.62</v>
      </c>
      <c r="Q56" t="n">
        <v>467.17</v>
      </c>
      <c r="R56" t="n">
        <v>61.17</v>
      </c>
      <c r="S56" t="n">
        <v>39.61</v>
      </c>
      <c r="T56" t="n">
        <v>5813.19</v>
      </c>
      <c r="U56" t="n">
        <v>0.65</v>
      </c>
      <c r="V56" t="n">
        <v>0.74</v>
      </c>
      <c r="W56" t="n">
        <v>2.64</v>
      </c>
      <c r="X56" t="n">
        <v>0.35</v>
      </c>
      <c r="Y56" t="n">
        <v>1</v>
      </c>
      <c r="Z56" t="n">
        <v>10</v>
      </c>
      <c r="AA56" t="n">
        <v>150.7067361089194</v>
      </c>
      <c r="AB56" t="n">
        <v>206.2036050560858</v>
      </c>
      <c r="AC56" t="n">
        <v>186.5238223981691</v>
      </c>
      <c r="AD56" t="n">
        <v>150706.7361089194</v>
      </c>
      <c r="AE56" t="n">
        <v>206203.6050560859</v>
      </c>
      <c r="AF56" t="n">
        <v>2.659017111398639e-06</v>
      </c>
      <c r="AG56" t="n">
        <v>0.1985416666666666</v>
      </c>
      <c r="AH56" t="n">
        <v>186523.8223981691</v>
      </c>
    </row>
    <row r="57">
      <c r="A57" t="n">
        <v>55</v>
      </c>
      <c r="B57" t="n">
        <v>125</v>
      </c>
      <c r="C57" t="inlineStr">
        <is>
          <t xml:space="preserve">CONCLUIDO	</t>
        </is>
      </c>
      <c r="D57" t="n">
        <v>5.2492</v>
      </c>
      <c r="E57" t="n">
        <v>19.05</v>
      </c>
      <c r="F57" t="n">
        <v>15.68</v>
      </c>
      <c r="G57" t="n">
        <v>72.37</v>
      </c>
      <c r="H57" t="n">
        <v>0.98</v>
      </c>
      <c r="I57" t="n">
        <v>13</v>
      </c>
      <c r="J57" t="n">
        <v>267.71</v>
      </c>
      <c r="K57" t="n">
        <v>58.47</v>
      </c>
      <c r="L57" t="n">
        <v>14.75</v>
      </c>
      <c r="M57" t="n">
        <v>11</v>
      </c>
      <c r="N57" t="n">
        <v>69.48999999999999</v>
      </c>
      <c r="O57" t="n">
        <v>33252.27</v>
      </c>
      <c r="P57" t="n">
        <v>241.01</v>
      </c>
      <c r="Q57" t="n">
        <v>467.07</v>
      </c>
      <c r="R57" t="n">
        <v>61.42</v>
      </c>
      <c r="S57" t="n">
        <v>39.61</v>
      </c>
      <c r="T57" t="n">
        <v>5933.77</v>
      </c>
      <c r="U57" t="n">
        <v>0.64</v>
      </c>
      <c r="V57" t="n">
        <v>0.74</v>
      </c>
      <c r="W57" t="n">
        <v>2.63</v>
      </c>
      <c r="X57" t="n">
        <v>0.35</v>
      </c>
      <c r="Y57" t="n">
        <v>1</v>
      </c>
      <c r="Z57" t="n">
        <v>10</v>
      </c>
      <c r="AA57" t="n">
        <v>150.8197583139048</v>
      </c>
      <c r="AB57" t="n">
        <v>206.3582470231346</v>
      </c>
      <c r="AC57" t="n">
        <v>186.6637055529241</v>
      </c>
      <c r="AD57" t="n">
        <v>150819.7583139048</v>
      </c>
      <c r="AE57" t="n">
        <v>206358.2470231346</v>
      </c>
      <c r="AF57" t="n">
        <v>2.659777163548552e-06</v>
      </c>
      <c r="AG57" t="n">
        <v>0.1984375</v>
      </c>
      <c r="AH57" t="n">
        <v>186663.7055529241</v>
      </c>
    </row>
    <row r="58">
      <c r="A58" t="n">
        <v>56</v>
      </c>
      <c r="B58" t="n">
        <v>125</v>
      </c>
      <c r="C58" t="inlineStr">
        <is>
          <t xml:space="preserve">CONCLUIDO	</t>
        </is>
      </c>
      <c r="D58" t="n">
        <v>5.248</v>
      </c>
      <c r="E58" t="n">
        <v>19.05</v>
      </c>
      <c r="F58" t="n">
        <v>15.68</v>
      </c>
      <c r="G58" t="n">
        <v>72.39</v>
      </c>
      <c r="H58" t="n">
        <v>1</v>
      </c>
      <c r="I58" t="n">
        <v>13</v>
      </c>
      <c r="J58" t="n">
        <v>268.19</v>
      </c>
      <c r="K58" t="n">
        <v>58.47</v>
      </c>
      <c r="L58" t="n">
        <v>15</v>
      </c>
      <c r="M58" t="n">
        <v>11</v>
      </c>
      <c r="N58" t="n">
        <v>69.70999999999999</v>
      </c>
      <c r="O58" t="n">
        <v>33310.7</v>
      </c>
      <c r="P58" t="n">
        <v>240.87</v>
      </c>
      <c r="Q58" t="n">
        <v>467.08</v>
      </c>
      <c r="R58" t="n">
        <v>61.38</v>
      </c>
      <c r="S58" t="n">
        <v>39.61</v>
      </c>
      <c r="T58" t="n">
        <v>5916.23</v>
      </c>
      <c r="U58" t="n">
        <v>0.65</v>
      </c>
      <c r="V58" t="n">
        <v>0.74</v>
      </c>
      <c r="W58" t="n">
        <v>2.63</v>
      </c>
      <c r="X58" t="n">
        <v>0.35</v>
      </c>
      <c r="Y58" t="n">
        <v>1</v>
      </c>
      <c r="Z58" t="n">
        <v>10</v>
      </c>
      <c r="AA58" t="n">
        <v>150.789208517983</v>
      </c>
      <c r="AB58" t="n">
        <v>206.3164474445926</v>
      </c>
      <c r="AC58" t="n">
        <v>186.6258952674921</v>
      </c>
      <c r="AD58" t="n">
        <v>150789.208517983</v>
      </c>
      <c r="AE58" t="n">
        <v>206316.4474445926</v>
      </c>
      <c r="AF58" t="n">
        <v>2.659169121828622e-06</v>
      </c>
      <c r="AG58" t="n">
        <v>0.1984375</v>
      </c>
      <c r="AH58" t="n">
        <v>186625.8952674921</v>
      </c>
    </row>
    <row r="59">
      <c r="A59" t="n">
        <v>57</v>
      </c>
      <c r="B59" t="n">
        <v>125</v>
      </c>
      <c r="C59" t="inlineStr">
        <is>
          <t xml:space="preserve">CONCLUIDO	</t>
        </is>
      </c>
      <c r="D59" t="n">
        <v>5.2468</v>
      </c>
      <c r="E59" t="n">
        <v>19.06</v>
      </c>
      <c r="F59" t="n">
        <v>15.69</v>
      </c>
      <c r="G59" t="n">
        <v>72.41</v>
      </c>
      <c r="H59" t="n">
        <v>1.01</v>
      </c>
      <c r="I59" t="n">
        <v>13</v>
      </c>
      <c r="J59" t="n">
        <v>268.66</v>
      </c>
      <c r="K59" t="n">
        <v>58.47</v>
      </c>
      <c r="L59" t="n">
        <v>15.25</v>
      </c>
      <c r="M59" t="n">
        <v>11</v>
      </c>
      <c r="N59" t="n">
        <v>69.94</v>
      </c>
      <c r="O59" t="n">
        <v>33369.22</v>
      </c>
      <c r="P59" t="n">
        <v>240.38</v>
      </c>
      <c r="Q59" t="n">
        <v>467.07</v>
      </c>
      <c r="R59" t="n">
        <v>61.42</v>
      </c>
      <c r="S59" t="n">
        <v>39.61</v>
      </c>
      <c r="T59" t="n">
        <v>5935.63</v>
      </c>
      <c r="U59" t="n">
        <v>0.64</v>
      </c>
      <c r="V59" t="n">
        <v>0.74</v>
      </c>
      <c r="W59" t="n">
        <v>2.63</v>
      </c>
      <c r="X59" t="n">
        <v>0.35</v>
      </c>
      <c r="Y59" t="n">
        <v>1</v>
      </c>
      <c r="Z59" t="n">
        <v>10</v>
      </c>
      <c r="AA59" t="n">
        <v>150.6215673352555</v>
      </c>
      <c r="AB59" t="n">
        <v>206.0870733825778</v>
      </c>
      <c r="AC59" t="n">
        <v>186.4184123440274</v>
      </c>
      <c r="AD59" t="n">
        <v>150621.5673352555</v>
      </c>
      <c r="AE59" t="n">
        <v>206087.0733825778</v>
      </c>
      <c r="AF59" t="n">
        <v>2.658561080108691e-06</v>
      </c>
      <c r="AG59" t="n">
        <v>0.1985416666666666</v>
      </c>
      <c r="AH59" t="n">
        <v>186418.4123440274</v>
      </c>
    </row>
    <row r="60">
      <c r="A60" t="n">
        <v>58</v>
      </c>
      <c r="B60" t="n">
        <v>125</v>
      </c>
      <c r="C60" t="inlineStr">
        <is>
          <t xml:space="preserve">CONCLUIDO	</t>
        </is>
      </c>
      <c r="D60" t="n">
        <v>5.249</v>
      </c>
      <c r="E60" t="n">
        <v>19.05</v>
      </c>
      <c r="F60" t="n">
        <v>15.68</v>
      </c>
      <c r="G60" t="n">
        <v>72.37</v>
      </c>
      <c r="H60" t="n">
        <v>1.03</v>
      </c>
      <c r="I60" t="n">
        <v>13</v>
      </c>
      <c r="J60" t="n">
        <v>269.14</v>
      </c>
      <c r="K60" t="n">
        <v>58.47</v>
      </c>
      <c r="L60" t="n">
        <v>15.5</v>
      </c>
      <c r="M60" t="n">
        <v>11</v>
      </c>
      <c r="N60" t="n">
        <v>70.16</v>
      </c>
      <c r="O60" t="n">
        <v>33427.83</v>
      </c>
      <c r="P60" t="n">
        <v>239.55</v>
      </c>
      <c r="Q60" t="n">
        <v>467.07</v>
      </c>
      <c r="R60" t="n">
        <v>61.23</v>
      </c>
      <c r="S60" t="n">
        <v>39.61</v>
      </c>
      <c r="T60" t="n">
        <v>5843.38</v>
      </c>
      <c r="U60" t="n">
        <v>0.65</v>
      </c>
      <c r="V60" t="n">
        <v>0.74</v>
      </c>
      <c r="W60" t="n">
        <v>2.63</v>
      </c>
      <c r="X60" t="n">
        <v>0.35</v>
      </c>
      <c r="Y60" t="n">
        <v>1</v>
      </c>
      <c r="Z60" t="n">
        <v>10</v>
      </c>
      <c r="AA60" t="n">
        <v>150.1526765440096</v>
      </c>
      <c r="AB60" t="n">
        <v>205.4455163159938</v>
      </c>
      <c r="AC60" t="n">
        <v>185.838084583447</v>
      </c>
      <c r="AD60" t="n">
        <v>150152.6765440096</v>
      </c>
      <c r="AE60" t="n">
        <v>205445.5163159939</v>
      </c>
      <c r="AF60" t="n">
        <v>2.659675823261896e-06</v>
      </c>
      <c r="AG60" t="n">
        <v>0.1984375</v>
      </c>
      <c r="AH60" t="n">
        <v>185838.084583447</v>
      </c>
    </row>
    <row r="61">
      <c r="A61" t="n">
        <v>59</v>
      </c>
      <c r="B61" t="n">
        <v>125</v>
      </c>
      <c r="C61" t="inlineStr">
        <is>
          <t xml:space="preserve">CONCLUIDO	</t>
        </is>
      </c>
      <c r="D61" t="n">
        <v>5.2716</v>
      </c>
      <c r="E61" t="n">
        <v>18.97</v>
      </c>
      <c r="F61" t="n">
        <v>15.65</v>
      </c>
      <c r="G61" t="n">
        <v>78.23</v>
      </c>
      <c r="H61" t="n">
        <v>1.04</v>
      </c>
      <c r="I61" t="n">
        <v>12</v>
      </c>
      <c r="J61" t="n">
        <v>269.61</v>
      </c>
      <c r="K61" t="n">
        <v>58.47</v>
      </c>
      <c r="L61" t="n">
        <v>15.75</v>
      </c>
      <c r="M61" t="n">
        <v>10</v>
      </c>
      <c r="N61" t="n">
        <v>70.39</v>
      </c>
      <c r="O61" t="n">
        <v>33486.53</v>
      </c>
      <c r="P61" t="n">
        <v>238.83</v>
      </c>
      <c r="Q61" t="n">
        <v>467.07</v>
      </c>
      <c r="R61" t="n">
        <v>60.16</v>
      </c>
      <c r="S61" t="n">
        <v>39.61</v>
      </c>
      <c r="T61" t="n">
        <v>5310.87</v>
      </c>
      <c r="U61" t="n">
        <v>0.66</v>
      </c>
      <c r="V61" t="n">
        <v>0.75</v>
      </c>
      <c r="W61" t="n">
        <v>2.63</v>
      </c>
      <c r="X61" t="n">
        <v>0.31</v>
      </c>
      <c r="Y61" t="n">
        <v>1</v>
      </c>
      <c r="Z61" t="n">
        <v>10</v>
      </c>
      <c r="AA61" t="n">
        <v>149.1141814505444</v>
      </c>
      <c r="AB61" t="n">
        <v>204.0246015139454</v>
      </c>
      <c r="AC61" t="n">
        <v>184.5527798958392</v>
      </c>
      <c r="AD61" t="n">
        <v>149114.1814505444</v>
      </c>
      <c r="AE61" t="n">
        <v>204024.6015139454</v>
      </c>
      <c r="AF61" t="n">
        <v>2.671127275653918e-06</v>
      </c>
      <c r="AG61" t="n">
        <v>0.1976041666666667</v>
      </c>
      <c r="AH61" t="n">
        <v>184552.7798958392</v>
      </c>
    </row>
    <row r="62">
      <c r="A62" t="n">
        <v>60</v>
      </c>
      <c r="B62" t="n">
        <v>125</v>
      </c>
      <c r="C62" t="inlineStr">
        <is>
          <t xml:space="preserve">CONCLUIDO	</t>
        </is>
      </c>
      <c r="D62" t="n">
        <v>5.2723</v>
      </c>
      <c r="E62" t="n">
        <v>18.97</v>
      </c>
      <c r="F62" t="n">
        <v>15.64</v>
      </c>
      <c r="G62" t="n">
        <v>78.22</v>
      </c>
      <c r="H62" t="n">
        <v>1.05</v>
      </c>
      <c r="I62" t="n">
        <v>12</v>
      </c>
      <c r="J62" t="n">
        <v>270.09</v>
      </c>
      <c r="K62" t="n">
        <v>58.47</v>
      </c>
      <c r="L62" t="n">
        <v>16</v>
      </c>
      <c r="M62" t="n">
        <v>10</v>
      </c>
      <c r="N62" t="n">
        <v>70.62</v>
      </c>
      <c r="O62" t="n">
        <v>33545.31</v>
      </c>
      <c r="P62" t="n">
        <v>239.04</v>
      </c>
      <c r="Q62" t="n">
        <v>467.07</v>
      </c>
      <c r="R62" t="n">
        <v>60.21</v>
      </c>
      <c r="S62" t="n">
        <v>39.61</v>
      </c>
      <c r="T62" t="n">
        <v>5335.51</v>
      </c>
      <c r="U62" t="n">
        <v>0.66</v>
      </c>
      <c r="V62" t="n">
        <v>0.75</v>
      </c>
      <c r="W62" t="n">
        <v>2.62</v>
      </c>
      <c r="X62" t="n">
        <v>0.31</v>
      </c>
      <c r="Y62" t="n">
        <v>1</v>
      </c>
      <c r="Z62" t="n">
        <v>10</v>
      </c>
      <c r="AA62" t="n">
        <v>149.1671934592721</v>
      </c>
      <c r="AB62" t="n">
        <v>204.0971348830114</v>
      </c>
      <c r="AC62" t="n">
        <v>184.6183907819627</v>
      </c>
      <c r="AD62" t="n">
        <v>149167.1934592721</v>
      </c>
      <c r="AE62" t="n">
        <v>204097.1348830114</v>
      </c>
      <c r="AF62" t="n">
        <v>2.671481966657211e-06</v>
      </c>
      <c r="AG62" t="n">
        <v>0.1976041666666667</v>
      </c>
      <c r="AH62" t="n">
        <v>184618.3907819627</v>
      </c>
    </row>
    <row r="63">
      <c r="A63" t="n">
        <v>61</v>
      </c>
      <c r="B63" t="n">
        <v>125</v>
      </c>
      <c r="C63" t="inlineStr">
        <is>
          <t xml:space="preserve">CONCLUIDO	</t>
        </is>
      </c>
      <c r="D63" t="n">
        <v>5.2726</v>
      </c>
      <c r="E63" t="n">
        <v>18.97</v>
      </c>
      <c r="F63" t="n">
        <v>15.64</v>
      </c>
      <c r="G63" t="n">
        <v>78.20999999999999</v>
      </c>
      <c r="H63" t="n">
        <v>1.07</v>
      </c>
      <c r="I63" t="n">
        <v>12</v>
      </c>
      <c r="J63" t="n">
        <v>270.57</v>
      </c>
      <c r="K63" t="n">
        <v>58.47</v>
      </c>
      <c r="L63" t="n">
        <v>16.25</v>
      </c>
      <c r="M63" t="n">
        <v>10</v>
      </c>
      <c r="N63" t="n">
        <v>70.84</v>
      </c>
      <c r="O63" t="n">
        <v>33604.17</v>
      </c>
      <c r="P63" t="n">
        <v>238.96</v>
      </c>
      <c r="Q63" t="n">
        <v>467.07</v>
      </c>
      <c r="R63" t="n">
        <v>59.96</v>
      </c>
      <c r="S63" t="n">
        <v>39.61</v>
      </c>
      <c r="T63" t="n">
        <v>5212.14</v>
      </c>
      <c r="U63" t="n">
        <v>0.66</v>
      </c>
      <c r="V63" t="n">
        <v>0.75</v>
      </c>
      <c r="W63" t="n">
        <v>2.63</v>
      </c>
      <c r="X63" t="n">
        <v>0.31</v>
      </c>
      <c r="Y63" t="n">
        <v>1</v>
      </c>
      <c r="Z63" t="n">
        <v>10</v>
      </c>
      <c r="AA63" t="n">
        <v>149.1221363293873</v>
      </c>
      <c r="AB63" t="n">
        <v>204.0354857301227</v>
      </c>
      <c r="AC63" t="n">
        <v>184.5626253377006</v>
      </c>
      <c r="AD63" t="n">
        <v>149122.1363293873</v>
      </c>
      <c r="AE63" t="n">
        <v>204035.4857301227</v>
      </c>
      <c r="AF63" t="n">
        <v>2.671633977087193e-06</v>
      </c>
      <c r="AG63" t="n">
        <v>0.1976041666666667</v>
      </c>
      <c r="AH63" t="n">
        <v>184562.6253377006</v>
      </c>
    </row>
    <row r="64">
      <c r="A64" t="n">
        <v>62</v>
      </c>
      <c r="B64" t="n">
        <v>125</v>
      </c>
      <c r="C64" t="inlineStr">
        <is>
          <t xml:space="preserve">CONCLUIDO	</t>
        </is>
      </c>
      <c r="D64" t="n">
        <v>5.2715</v>
      </c>
      <c r="E64" t="n">
        <v>18.97</v>
      </c>
      <c r="F64" t="n">
        <v>15.65</v>
      </c>
      <c r="G64" t="n">
        <v>78.23</v>
      </c>
      <c r="H64" t="n">
        <v>1.08</v>
      </c>
      <c r="I64" t="n">
        <v>12</v>
      </c>
      <c r="J64" t="n">
        <v>271.05</v>
      </c>
      <c r="K64" t="n">
        <v>58.47</v>
      </c>
      <c r="L64" t="n">
        <v>16.5</v>
      </c>
      <c r="M64" t="n">
        <v>10</v>
      </c>
      <c r="N64" t="n">
        <v>71.06999999999999</v>
      </c>
      <c r="O64" t="n">
        <v>33663.13</v>
      </c>
      <c r="P64" t="n">
        <v>238.51</v>
      </c>
      <c r="Q64" t="n">
        <v>467.07</v>
      </c>
      <c r="R64" t="n">
        <v>60.27</v>
      </c>
      <c r="S64" t="n">
        <v>39.61</v>
      </c>
      <c r="T64" t="n">
        <v>5365.36</v>
      </c>
      <c r="U64" t="n">
        <v>0.66</v>
      </c>
      <c r="V64" t="n">
        <v>0.75</v>
      </c>
      <c r="W64" t="n">
        <v>2.63</v>
      </c>
      <c r="X64" t="n">
        <v>0.31</v>
      </c>
      <c r="Y64" t="n">
        <v>1</v>
      </c>
      <c r="Z64" t="n">
        <v>10</v>
      </c>
      <c r="AA64" t="n">
        <v>148.9701464280883</v>
      </c>
      <c r="AB64" t="n">
        <v>203.8275264418444</v>
      </c>
      <c r="AC64" t="n">
        <v>184.3745133920228</v>
      </c>
      <c r="AD64" t="n">
        <v>148970.1464280883</v>
      </c>
      <c r="AE64" t="n">
        <v>203827.5264418444</v>
      </c>
      <c r="AF64" t="n">
        <v>2.67107660551059e-06</v>
      </c>
      <c r="AG64" t="n">
        <v>0.1976041666666667</v>
      </c>
      <c r="AH64" t="n">
        <v>184374.5133920228</v>
      </c>
    </row>
    <row r="65">
      <c r="A65" t="n">
        <v>63</v>
      </c>
      <c r="B65" t="n">
        <v>125</v>
      </c>
      <c r="C65" t="inlineStr">
        <is>
          <t xml:space="preserve">CONCLUIDO	</t>
        </is>
      </c>
      <c r="D65" t="n">
        <v>5.2738</v>
      </c>
      <c r="E65" t="n">
        <v>18.96</v>
      </c>
      <c r="F65" t="n">
        <v>15.64</v>
      </c>
      <c r="G65" t="n">
        <v>78.19</v>
      </c>
      <c r="H65" t="n">
        <v>1.1</v>
      </c>
      <c r="I65" t="n">
        <v>12</v>
      </c>
      <c r="J65" t="n">
        <v>271.52</v>
      </c>
      <c r="K65" t="n">
        <v>58.47</v>
      </c>
      <c r="L65" t="n">
        <v>16.75</v>
      </c>
      <c r="M65" t="n">
        <v>10</v>
      </c>
      <c r="N65" t="n">
        <v>71.3</v>
      </c>
      <c r="O65" t="n">
        <v>33722.17</v>
      </c>
      <c r="P65" t="n">
        <v>238.07</v>
      </c>
      <c r="Q65" t="n">
        <v>467.09</v>
      </c>
      <c r="R65" t="n">
        <v>59.75</v>
      </c>
      <c r="S65" t="n">
        <v>39.61</v>
      </c>
      <c r="T65" t="n">
        <v>5108.3</v>
      </c>
      <c r="U65" t="n">
        <v>0.66</v>
      </c>
      <c r="V65" t="n">
        <v>0.75</v>
      </c>
      <c r="W65" t="n">
        <v>2.63</v>
      </c>
      <c r="X65" t="n">
        <v>0.3</v>
      </c>
      <c r="Y65" t="n">
        <v>1</v>
      </c>
      <c r="Z65" t="n">
        <v>10</v>
      </c>
      <c r="AA65" t="n">
        <v>148.6802248058382</v>
      </c>
      <c r="AB65" t="n">
        <v>203.4308428878426</v>
      </c>
      <c r="AC65" t="n">
        <v>184.015688759666</v>
      </c>
      <c r="AD65" t="n">
        <v>148680.2248058381</v>
      </c>
      <c r="AE65" t="n">
        <v>203430.8428878426</v>
      </c>
      <c r="AF65" t="n">
        <v>2.672242018807123e-06</v>
      </c>
      <c r="AG65" t="n">
        <v>0.1975</v>
      </c>
      <c r="AH65" t="n">
        <v>184015.688759666</v>
      </c>
    </row>
    <row r="66">
      <c r="A66" t="n">
        <v>64</v>
      </c>
      <c r="B66" t="n">
        <v>125</v>
      </c>
      <c r="C66" t="inlineStr">
        <is>
          <t xml:space="preserve">CONCLUIDO	</t>
        </is>
      </c>
      <c r="D66" t="n">
        <v>5.2907</v>
      </c>
      <c r="E66" t="n">
        <v>18.9</v>
      </c>
      <c r="F66" t="n">
        <v>15.62</v>
      </c>
      <c r="G66" t="n">
        <v>85.23</v>
      </c>
      <c r="H66" t="n">
        <v>1.11</v>
      </c>
      <c r="I66" t="n">
        <v>11</v>
      </c>
      <c r="J66" t="n">
        <v>272</v>
      </c>
      <c r="K66" t="n">
        <v>58.47</v>
      </c>
      <c r="L66" t="n">
        <v>17</v>
      </c>
      <c r="M66" t="n">
        <v>9</v>
      </c>
      <c r="N66" t="n">
        <v>71.53</v>
      </c>
      <c r="O66" t="n">
        <v>33781.3</v>
      </c>
      <c r="P66" t="n">
        <v>237.35</v>
      </c>
      <c r="Q66" t="n">
        <v>467.07</v>
      </c>
      <c r="R66" t="n">
        <v>59.29</v>
      </c>
      <c r="S66" t="n">
        <v>39.61</v>
      </c>
      <c r="T66" t="n">
        <v>4879.64</v>
      </c>
      <c r="U66" t="n">
        <v>0.67</v>
      </c>
      <c r="V66" t="n">
        <v>0.75</v>
      </c>
      <c r="W66" t="n">
        <v>2.63</v>
      </c>
      <c r="X66" t="n">
        <v>0.29</v>
      </c>
      <c r="Y66" t="n">
        <v>1</v>
      </c>
      <c r="Z66" t="n">
        <v>10</v>
      </c>
      <c r="AA66" t="n">
        <v>147.8338986093727</v>
      </c>
      <c r="AB66" t="n">
        <v>202.2728620485624</v>
      </c>
      <c r="AC66" t="n">
        <v>182.96822398645</v>
      </c>
      <c r="AD66" t="n">
        <v>147833.8986093727</v>
      </c>
      <c r="AE66" t="n">
        <v>202272.8620485624</v>
      </c>
      <c r="AF66" t="n">
        <v>2.680805273029476e-06</v>
      </c>
      <c r="AG66" t="n">
        <v>0.196875</v>
      </c>
      <c r="AH66" t="n">
        <v>182968.22398645</v>
      </c>
    </row>
    <row r="67">
      <c r="A67" t="n">
        <v>65</v>
      </c>
      <c r="B67" t="n">
        <v>125</v>
      </c>
      <c r="C67" t="inlineStr">
        <is>
          <t xml:space="preserve">CONCLUIDO	</t>
        </is>
      </c>
      <c r="D67" t="n">
        <v>5.2956</v>
      </c>
      <c r="E67" t="n">
        <v>18.88</v>
      </c>
      <c r="F67" t="n">
        <v>15.61</v>
      </c>
      <c r="G67" t="n">
        <v>85.13</v>
      </c>
      <c r="H67" t="n">
        <v>1.13</v>
      </c>
      <c r="I67" t="n">
        <v>11</v>
      </c>
      <c r="J67" t="n">
        <v>272.48</v>
      </c>
      <c r="K67" t="n">
        <v>58.47</v>
      </c>
      <c r="L67" t="n">
        <v>17.25</v>
      </c>
      <c r="M67" t="n">
        <v>9</v>
      </c>
      <c r="N67" t="n">
        <v>71.76000000000001</v>
      </c>
      <c r="O67" t="n">
        <v>33840.65</v>
      </c>
      <c r="P67" t="n">
        <v>237.09</v>
      </c>
      <c r="Q67" t="n">
        <v>467.07</v>
      </c>
      <c r="R67" t="n">
        <v>58.75</v>
      </c>
      <c r="S67" t="n">
        <v>39.61</v>
      </c>
      <c r="T67" t="n">
        <v>4612.5</v>
      </c>
      <c r="U67" t="n">
        <v>0.67</v>
      </c>
      <c r="V67" t="n">
        <v>0.75</v>
      </c>
      <c r="W67" t="n">
        <v>2.63</v>
      </c>
      <c r="X67" t="n">
        <v>0.27</v>
      </c>
      <c r="Y67" t="n">
        <v>1</v>
      </c>
      <c r="Z67" t="n">
        <v>10</v>
      </c>
      <c r="AA67" t="n">
        <v>147.5560685202594</v>
      </c>
      <c r="AB67" t="n">
        <v>201.8927226636394</v>
      </c>
      <c r="AC67" t="n">
        <v>182.6243645708949</v>
      </c>
      <c r="AD67" t="n">
        <v>147556.0685202594</v>
      </c>
      <c r="AE67" t="n">
        <v>201892.7226636394</v>
      </c>
      <c r="AF67" t="n">
        <v>2.683288110052525e-06</v>
      </c>
      <c r="AG67" t="n">
        <v>0.1966666666666667</v>
      </c>
      <c r="AH67" t="n">
        <v>182624.3645708949</v>
      </c>
    </row>
    <row r="68">
      <c r="A68" t="n">
        <v>66</v>
      </c>
      <c r="B68" t="n">
        <v>125</v>
      </c>
      <c r="C68" t="inlineStr">
        <is>
          <t xml:space="preserve">CONCLUIDO	</t>
        </is>
      </c>
      <c r="D68" t="n">
        <v>5.2954</v>
      </c>
      <c r="E68" t="n">
        <v>18.88</v>
      </c>
      <c r="F68" t="n">
        <v>15.61</v>
      </c>
      <c r="G68" t="n">
        <v>85.13</v>
      </c>
      <c r="H68" t="n">
        <v>1.14</v>
      </c>
      <c r="I68" t="n">
        <v>11</v>
      </c>
      <c r="J68" t="n">
        <v>272.97</v>
      </c>
      <c r="K68" t="n">
        <v>58.47</v>
      </c>
      <c r="L68" t="n">
        <v>17.5</v>
      </c>
      <c r="M68" t="n">
        <v>9</v>
      </c>
      <c r="N68" t="n">
        <v>71.98999999999999</v>
      </c>
      <c r="O68" t="n">
        <v>33899.96</v>
      </c>
      <c r="P68" t="n">
        <v>236.92</v>
      </c>
      <c r="Q68" t="n">
        <v>467.07</v>
      </c>
      <c r="R68" t="n">
        <v>58.94</v>
      </c>
      <c r="S68" t="n">
        <v>39.61</v>
      </c>
      <c r="T68" t="n">
        <v>4704.94</v>
      </c>
      <c r="U68" t="n">
        <v>0.67</v>
      </c>
      <c r="V68" t="n">
        <v>0.75</v>
      </c>
      <c r="W68" t="n">
        <v>2.62</v>
      </c>
      <c r="X68" t="n">
        <v>0.27</v>
      </c>
      <c r="Y68" t="n">
        <v>1</v>
      </c>
      <c r="Z68" t="n">
        <v>10</v>
      </c>
      <c r="AA68" t="n">
        <v>147.4839101178554</v>
      </c>
      <c r="AB68" t="n">
        <v>201.7939923540663</v>
      </c>
      <c r="AC68" t="n">
        <v>182.5350569434985</v>
      </c>
      <c r="AD68" t="n">
        <v>147483.9101178554</v>
      </c>
      <c r="AE68" t="n">
        <v>201793.9923540663</v>
      </c>
      <c r="AF68" t="n">
        <v>2.683186769765869e-06</v>
      </c>
      <c r="AG68" t="n">
        <v>0.1966666666666667</v>
      </c>
      <c r="AH68" t="n">
        <v>182535.0569434986</v>
      </c>
    </row>
    <row r="69">
      <c r="A69" t="n">
        <v>67</v>
      </c>
      <c r="B69" t="n">
        <v>125</v>
      </c>
      <c r="C69" t="inlineStr">
        <is>
          <t xml:space="preserve">CONCLUIDO	</t>
        </is>
      </c>
      <c r="D69" t="n">
        <v>5.2923</v>
      </c>
      <c r="E69" t="n">
        <v>18.9</v>
      </c>
      <c r="F69" t="n">
        <v>15.62</v>
      </c>
      <c r="G69" t="n">
        <v>85.19</v>
      </c>
      <c r="H69" t="n">
        <v>1.16</v>
      </c>
      <c r="I69" t="n">
        <v>11</v>
      </c>
      <c r="J69" t="n">
        <v>273.45</v>
      </c>
      <c r="K69" t="n">
        <v>58.47</v>
      </c>
      <c r="L69" t="n">
        <v>17.75</v>
      </c>
      <c r="M69" t="n">
        <v>9</v>
      </c>
      <c r="N69" t="n">
        <v>72.22</v>
      </c>
      <c r="O69" t="n">
        <v>33959.36</v>
      </c>
      <c r="P69" t="n">
        <v>237.12</v>
      </c>
      <c r="Q69" t="n">
        <v>467.08</v>
      </c>
      <c r="R69" t="n">
        <v>59.25</v>
      </c>
      <c r="S69" t="n">
        <v>39.61</v>
      </c>
      <c r="T69" t="n">
        <v>4860.59</v>
      </c>
      <c r="U69" t="n">
        <v>0.67</v>
      </c>
      <c r="V69" t="n">
        <v>0.75</v>
      </c>
      <c r="W69" t="n">
        <v>2.63</v>
      </c>
      <c r="X69" t="n">
        <v>0.29</v>
      </c>
      <c r="Y69" t="n">
        <v>1</v>
      </c>
      <c r="Z69" t="n">
        <v>10</v>
      </c>
      <c r="AA69" t="n">
        <v>147.6847699919993</v>
      </c>
      <c r="AB69" t="n">
        <v>202.0688176951821</v>
      </c>
      <c r="AC69" t="n">
        <v>182.7836533397782</v>
      </c>
      <c r="AD69" t="n">
        <v>147684.7699919993</v>
      </c>
      <c r="AE69" t="n">
        <v>202068.8176951821</v>
      </c>
      <c r="AF69" t="n">
        <v>2.681615995322716e-06</v>
      </c>
      <c r="AG69" t="n">
        <v>0.196875</v>
      </c>
      <c r="AH69" t="n">
        <v>182783.6533397782</v>
      </c>
    </row>
    <row r="70">
      <c r="A70" t="n">
        <v>68</v>
      </c>
      <c r="B70" t="n">
        <v>125</v>
      </c>
      <c r="C70" t="inlineStr">
        <is>
          <t xml:space="preserve">CONCLUIDO	</t>
        </is>
      </c>
      <c r="D70" t="n">
        <v>5.2899</v>
      </c>
      <c r="E70" t="n">
        <v>18.9</v>
      </c>
      <c r="F70" t="n">
        <v>15.63</v>
      </c>
      <c r="G70" t="n">
        <v>85.23999999999999</v>
      </c>
      <c r="H70" t="n">
        <v>1.17</v>
      </c>
      <c r="I70" t="n">
        <v>11</v>
      </c>
      <c r="J70" t="n">
        <v>273.93</v>
      </c>
      <c r="K70" t="n">
        <v>58.47</v>
      </c>
      <c r="L70" t="n">
        <v>18</v>
      </c>
      <c r="M70" t="n">
        <v>9</v>
      </c>
      <c r="N70" t="n">
        <v>72.45999999999999</v>
      </c>
      <c r="O70" t="n">
        <v>34018.85</v>
      </c>
      <c r="P70" t="n">
        <v>237.31</v>
      </c>
      <c r="Q70" t="n">
        <v>467.09</v>
      </c>
      <c r="R70" t="n">
        <v>59.49</v>
      </c>
      <c r="S70" t="n">
        <v>39.61</v>
      </c>
      <c r="T70" t="n">
        <v>4980.18</v>
      </c>
      <c r="U70" t="n">
        <v>0.67</v>
      </c>
      <c r="V70" t="n">
        <v>0.75</v>
      </c>
      <c r="W70" t="n">
        <v>2.63</v>
      </c>
      <c r="X70" t="n">
        <v>0.29</v>
      </c>
      <c r="Y70" t="n">
        <v>1</v>
      </c>
      <c r="Z70" t="n">
        <v>10</v>
      </c>
      <c r="AA70" t="n">
        <v>147.8613734941171</v>
      </c>
      <c r="AB70" t="n">
        <v>202.3104543979761</v>
      </c>
      <c r="AC70" t="n">
        <v>183.0022285747969</v>
      </c>
      <c r="AD70" t="n">
        <v>147861.3734941171</v>
      </c>
      <c r="AE70" t="n">
        <v>202310.4543979761</v>
      </c>
      <c r="AF70" t="n">
        <v>2.680399911882855e-06</v>
      </c>
      <c r="AG70" t="n">
        <v>0.196875</v>
      </c>
      <c r="AH70" t="n">
        <v>183002.2285747969</v>
      </c>
    </row>
    <row r="71">
      <c r="A71" t="n">
        <v>69</v>
      </c>
      <c r="B71" t="n">
        <v>125</v>
      </c>
      <c r="C71" t="inlineStr">
        <is>
          <t xml:space="preserve">CONCLUIDO	</t>
        </is>
      </c>
      <c r="D71" t="n">
        <v>5.2937</v>
      </c>
      <c r="E71" t="n">
        <v>18.89</v>
      </c>
      <c r="F71" t="n">
        <v>15.61</v>
      </c>
      <c r="G71" t="n">
        <v>85.17</v>
      </c>
      <c r="H71" t="n">
        <v>1.18</v>
      </c>
      <c r="I71" t="n">
        <v>11</v>
      </c>
      <c r="J71" t="n">
        <v>274.41</v>
      </c>
      <c r="K71" t="n">
        <v>58.47</v>
      </c>
      <c r="L71" t="n">
        <v>18.25</v>
      </c>
      <c r="M71" t="n">
        <v>9</v>
      </c>
      <c r="N71" t="n">
        <v>72.69</v>
      </c>
      <c r="O71" t="n">
        <v>34078.44</v>
      </c>
      <c r="P71" t="n">
        <v>236.86</v>
      </c>
      <c r="Q71" t="n">
        <v>467.07</v>
      </c>
      <c r="R71" t="n">
        <v>59.07</v>
      </c>
      <c r="S71" t="n">
        <v>39.61</v>
      </c>
      <c r="T71" t="n">
        <v>4770.6</v>
      </c>
      <c r="U71" t="n">
        <v>0.67</v>
      </c>
      <c r="V71" t="n">
        <v>0.75</v>
      </c>
      <c r="W71" t="n">
        <v>2.63</v>
      </c>
      <c r="X71" t="n">
        <v>0.28</v>
      </c>
      <c r="Y71" t="n">
        <v>1</v>
      </c>
      <c r="Z71" t="n">
        <v>10</v>
      </c>
      <c r="AA71" t="n">
        <v>147.5034619668405</v>
      </c>
      <c r="AB71" t="n">
        <v>201.8207440564144</v>
      </c>
      <c r="AC71" t="n">
        <v>182.5592555009208</v>
      </c>
      <c r="AD71" t="n">
        <v>147503.4619668405</v>
      </c>
      <c r="AE71" t="n">
        <v>201820.7440564143</v>
      </c>
      <c r="AF71" t="n">
        <v>2.682325377329302e-06</v>
      </c>
      <c r="AG71" t="n">
        <v>0.1967708333333333</v>
      </c>
      <c r="AH71" t="n">
        <v>182559.2555009208</v>
      </c>
    </row>
    <row r="72">
      <c r="A72" t="n">
        <v>70</v>
      </c>
      <c r="B72" t="n">
        <v>125</v>
      </c>
      <c r="C72" t="inlineStr">
        <is>
          <t xml:space="preserve">CONCLUIDO	</t>
        </is>
      </c>
      <c r="D72" t="n">
        <v>5.2939</v>
      </c>
      <c r="E72" t="n">
        <v>18.89</v>
      </c>
      <c r="F72" t="n">
        <v>15.61</v>
      </c>
      <c r="G72" t="n">
        <v>85.16</v>
      </c>
      <c r="H72" t="n">
        <v>1.2</v>
      </c>
      <c r="I72" t="n">
        <v>11</v>
      </c>
      <c r="J72" t="n">
        <v>274.9</v>
      </c>
      <c r="K72" t="n">
        <v>58.47</v>
      </c>
      <c r="L72" t="n">
        <v>18.5</v>
      </c>
      <c r="M72" t="n">
        <v>9</v>
      </c>
      <c r="N72" t="n">
        <v>72.92</v>
      </c>
      <c r="O72" t="n">
        <v>34138.11</v>
      </c>
      <c r="P72" t="n">
        <v>236.47</v>
      </c>
      <c r="Q72" t="n">
        <v>467.07</v>
      </c>
      <c r="R72" t="n">
        <v>59</v>
      </c>
      <c r="S72" t="n">
        <v>39.61</v>
      </c>
      <c r="T72" t="n">
        <v>4737.85</v>
      </c>
      <c r="U72" t="n">
        <v>0.67</v>
      </c>
      <c r="V72" t="n">
        <v>0.75</v>
      </c>
      <c r="W72" t="n">
        <v>2.63</v>
      </c>
      <c r="X72" t="n">
        <v>0.28</v>
      </c>
      <c r="Y72" t="n">
        <v>1</v>
      </c>
      <c r="Z72" t="n">
        <v>10</v>
      </c>
      <c r="AA72" t="n">
        <v>147.3197930590293</v>
      </c>
      <c r="AB72" t="n">
        <v>201.5694401538468</v>
      </c>
      <c r="AC72" t="n">
        <v>182.3319356901069</v>
      </c>
      <c r="AD72" t="n">
        <v>147319.7930590292</v>
      </c>
      <c r="AE72" t="n">
        <v>201569.4401538468</v>
      </c>
      <c r="AF72" t="n">
        <v>2.682426717615956e-06</v>
      </c>
      <c r="AG72" t="n">
        <v>0.1967708333333333</v>
      </c>
      <c r="AH72" t="n">
        <v>182331.9356901069</v>
      </c>
    </row>
    <row r="73">
      <c r="A73" t="n">
        <v>71</v>
      </c>
      <c r="B73" t="n">
        <v>125</v>
      </c>
      <c r="C73" t="inlineStr">
        <is>
          <t xml:space="preserve">CONCLUIDO	</t>
        </is>
      </c>
      <c r="D73" t="n">
        <v>5.3133</v>
      </c>
      <c r="E73" t="n">
        <v>18.82</v>
      </c>
      <c r="F73" t="n">
        <v>15.59</v>
      </c>
      <c r="G73" t="n">
        <v>93.55</v>
      </c>
      <c r="H73" t="n">
        <v>1.21</v>
      </c>
      <c r="I73" t="n">
        <v>10</v>
      </c>
      <c r="J73" t="n">
        <v>275.38</v>
      </c>
      <c r="K73" t="n">
        <v>58.47</v>
      </c>
      <c r="L73" t="n">
        <v>18.75</v>
      </c>
      <c r="M73" t="n">
        <v>8</v>
      </c>
      <c r="N73" t="n">
        <v>73.16</v>
      </c>
      <c r="O73" t="n">
        <v>34197.87</v>
      </c>
      <c r="P73" t="n">
        <v>235.42</v>
      </c>
      <c r="Q73" t="n">
        <v>467.07</v>
      </c>
      <c r="R73" t="n">
        <v>58.21</v>
      </c>
      <c r="S73" t="n">
        <v>39.61</v>
      </c>
      <c r="T73" t="n">
        <v>4347.31</v>
      </c>
      <c r="U73" t="n">
        <v>0.68</v>
      </c>
      <c r="V73" t="n">
        <v>0.75</v>
      </c>
      <c r="W73" t="n">
        <v>2.63</v>
      </c>
      <c r="X73" t="n">
        <v>0.26</v>
      </c>
      <c r="Y73" t="n">
        <v>1</v>
      </c>
      <c r="Z73" t="n">
        <v>10</v>
      </c>
      <c r="AA73" t="n">
        <v>146.2625760518777</v>
      </c>
      <c r="AB73" t="n">
        <v>200.1229092035402</v>
      </c>
      <c r="AC73" t="n">
        <v>181.0234596234782</v>
      </c>
      <c r="AD73" t="n">
        <v>146262.5760518777</v>
      </c>
      <c r="AE73" t="n">
        <v>200122.9092035402</v>
      </c>
      <c r="AF73" t="n">
        <v>2.692256725421497e-06</v>
      </c>
      <c r="AG73" t="n">
        <v>0.1960416666666667</v>
      </c>
      <c r="AH73" t="n">
        <v>181023.4596234782</v>
      </c>
    </row>
    <row r="74">
      <c r="A74" t="n">
        <v>72</v>
      </c>
      <c r="B74" t="n">
        <v>125</v>
      </c>
      <c r="C74" t="inlineStr">
        <is>
          <t xml:space="preserve">CONCLUIDO	</t>
        </is>
      </c>
      <c r="D74" t="n">
        <v>5.3128</v>
      </c>
      <c r="E74" t="n">
        <v>18.82</v>
      </c>
      <c r="F74" t="n">
        <v>15.59</v>
      </c>
      <c r="G74" t="n">
        <v>93.56</v>
      </c>
      <c r="H74" t="n">
        <v>1.23</v>
      </c>
      <c r="I74" t="n">
        <v>10</v>
      </c>
      <c r="J74" t="n">
        <v>275.87</v>
      </c>
      <c r="K74" t="n">
        <v>58.47</v>
      </c>
      <c r="L74" t="n">
        <v>19</v>
      </c>
      <c r="M74" t="n">
        <v>8</v>
      </c>
      <c r="N74" t="n">
        <v>73.39</v>
      </c>
      <c r="O74" t="n">
        <v>34257.73</v>
      </c>
      <c r="P74" t="n">
        <v>235.62</v>
      </c>
      <c r="Q74" t="n">
        <v>467.08</v>
      </c>
      <c r="R74" t="n">
        <v>58.43</v>
      </c>
      <c r="S74" t="n">
        <v>39.61</v>
      </c>
      <c r="T74" t="n">
        <v>4458.15</v>
      </c>
      <c r="U74" t="n">
        <v>0.68</v>
      </c>
      <c r="V74" t="n">
        <v>0.75</v>
      </c>
      <c r="W74" t="n">
        <v>2.62</v>
      </c>
      <c r="X74" t="n">
        <v>0.26</v>
      </c>
      <c r="Y74" t="n">
        <v>1</v>
      </c>
      <c r="Z74" t="n">
        <v>10</v>
      </c>
      <c r="AA74" t="n">
        <v>146.3671800969626</v>
      </c>
      <c r="AB74" t="n">
        <v>200.26603307283</v>
      </c>
      <c r="AC74" t="n">
        <v>181.1529239515587</v>
      </c>
      <c r="AD74" t="n">
        <v>146367.1800969626</v>
      </c>
      <c r="AE74" t="n">
        <v>200266.03307283</v>
      </c>
      <c r="AF74" t="n">
        <v>2.692003374704859e-06</v>
      </c>
      <c r="AG74" t="n">
        <v>0.1960416666666667</v>
      </c>
      <c r="AH74" t="n">
        <v>181152.9239515587</v>
      </c>
    </row>
    <row r="75">
      <c r="A75" t="n">
        <v>73</v>
      </c>
      <c r="B75" t="n">
        <v>125</v>
      </c>
      <c r="C75" t="inlineStr">
        <is>
          <t xml:space="preserve">CONCLUIDO	</t>
        </is>
      </c>
      <c r="D75" t="n">
        <v>5.3141</v>
      </c>
      <c r="E75" t="n">
        <v>18.82</v>
      </c>
      <c r="F75" t="n">
        <v>15.59</v>
      </c>
      <c r="G75" t="n">
        <v>93.53</v>
      </c>
      <c r="H75" t="n">
        <v>1.24</v>
      </c>
      <c r="I75" t="n">
        <v>10</v>
      </c>
      <c r="J75" t="n">
        <v>276.35</v>
      </c>
      <c r="K75" t="n">
        <v>58.47</v>
      </c>
      <c r="L75" t="n">
        <v>19.25</v>
      </c>
      <c r="M75" t="n">
        <v>8</v>
      </c>
      <c r="N75" t="n">
        <v>73.63</v>
      </c>
      <c r="O75" t="n">
        <v>34317.68</v>
      </c>
      <c r="P75" t="n">
        <v>235.84</v>
      </c>
      <c r="Q75" t="n">
        <v>467.07</v>
      </c>
      <c r="R75" t="n">
        <v>58.28</v>
      </c>
      <c r="S75" t="n">
        <v>39.61</v>
      </c>
      <c r="T75" t="n">
        <v>4383.4</v>
      </c>
      <c r="U75" t="n">
        <v>0.68</v>
      </c>
      <c r="V75" t="n">
        <v>0.75</v>
      </c>
      <c r="W75" t="n">
        <v>2.62</v>
      </c>
      <c r="X75" t="n">
        <v>0.26</v>
      </c>
      <c r="Y75" t="n">
        <v>1</v>
      </c>
      <c r="Z75" t="n">
        <v>10</v>
      </c>
      <c r="AA75" t="n">
        <v>146.4320525602805</v>
      </c>
      <c r="AB75" t="n">
        <v>200.3547944391126</v>
      </c>
      <c r="AC75" t="n">
        <v>181.2332140576206</v>
      </c>
      <c r="AD75" t="n">
        <v>146432.0525602805</v>
      </c>
      <c r="AE75" t="n">
        <v>200354.7944391126</v>
      </c>
      <c r="AF75" t="n">
        <v>2.692662086568117e-06</v>
      </c>
      <c r="AG75" t="n">
        <v>0.1960416666666667</v>
      </c>
      <c r="AH75" t="n">
        <v>181233.2140576206</v>
      </c>
    </row>
    <row r="76">
      <c r="A76" t="n">
        <v>74</v>
      </c>
      <c r="B76" t="n">
        <v>125</v>
      </c>
      <c r="C76" t="inlineStr">
        <is>
          <t xml:space="preserve">CONCLUIDO	</t>
        </is>
      </c>
      <c r="D76" t="n">
        <v>5.3109</v>
      </c>
      <c r="E76" t="n">
        <v>18.83</v>
      </c>
      <c r="F76" t="n">
        <v>15.6</v>
      </c>
      <c r="G76" t="n">
        <v>93.59999999999999</v>
      </c>
      <c r="H76" t="n">
        <v>1.25</v>
      </c>
      <c r="I76" t="n">
        <v>10</v>
      </c>
      <c r="J76" t="n">
        <v>276.84</v>
      </c>
      <c r="K76" t="n">
        <v>58.47</v>
      </c>
      <c r="L76" t="n">
        <v>19.5</v>
      </c>
      <c r="M76" t="n">
        <v>8</v>
      </c>
      <c r="N76" t="n">
        <v>73.87</v>
      </c>
      <c r="O76" t="n">
        <v>34377.72</v>
      </c>
      <c r="P76" t="n">
        <v>235.74</v>
      </c>
      <c r="Q76" t="n">
        <v>467.08</v>
      </c>
      <c r="R76" t="n">
        <v>58.61</v>
      </c>
      <c r="S76" t="n">
        <v>39.61</v>
      </c>
      <c r="T76" t="n">
        <v>4546.04</v>
      </c>
      <c r="U76" t="n">
        <v>0.68</v>
      </c>
      <c r="V76" t="n">
        <v>0.75</v>
      </c>
      <c r="W76" t="n">
        <v>2.63</v>
      </c>
      <c r="X76" t="n">
        <v>0.27</v>
      </c>
      <c r="Y76" t="n">
        <v>1</v>
      </c>
      <c r="Z76" t="n">
        <v>10</v>
      </c>
      <c r="AA76" t="n">
        <v>146.4973665274773</v>
      </c>
      <c r="AB76" t="n">
        <v>200.4441598904801</v>
      </c>
      <c r="AC76" t="n">
        <v>181.3140505957349</v>
      </c>
      <c r="AD76" t="n">
        <v>146497.3665274773</v>
      </c>
      <c r="AE76" t="n">
        <v>200444.15989048</v>
      </c>
      <c r="AF76" t="n">
        <v>2.691040641981636e-06</v>
      </c>
      <c r="AG76" t="n">
        <v>0.1961458333333333</v>
      </c>
      <c r="AH76" t="n">
        <v>181314.0505957349</v>
      </c>
    </row>
    <row r="77">
      <c r="A77" t="n">
        <v>75</v>
      </c>
      <c r="B77" t="n">
        <v>125</v>
      </c>
      <c r="C77" t="inlineStr">
        <is>
          <t xml:space="preserve">CONCLUIDO	</t>
        </is>
      </c>
      <c r="D77" t="n">
        <v>5.3106</v>
      </c>
      <c r="E77" t="n">
        <v>18.83</v>
      </c>
      <c r="F77" t="n">
        <v>15.6</v>
      </c>
      <c r="G77" t="n">
        <v>93.61</v>
      </c>
      <c r="H77" t="n">
        <v>1.27</v>
      </c>
      <c r="I77" t="n">
        <v>10</v>
      </c>
      <c r="J77" t="n">
        <v>277.33</v>
      </c>
      <c r="K77" t="n">
        <v>58.47</v>
      </c>
      <c r="L77" t="n">
        <v>19.75</v>
      </c>
      <c r="M77" t="n">
        <v>8</v>
      </c>
      <c r="N77" t="n">
        <v>74.09999999999999</v>
      </c>
      <c r="O77" t="n">
        <v>34437.85</v>
      </c>
      <c r="P77" t="n">
        <v>235.68</v>
      </c>
      <c r="Q77" t="n">
        <v>467.07</v>
      </c>
      <c r="R77" t="n">
        <v>58.62</v>
      </c>
      <c r="S77" t="n">
        <v>39.61</v>
      </c>
      <c r="T77" t="n">
        <v>4550.23</v>
      </c>
      <c r="U77" t="n">
        <v>0.68</v>
      </c>
      <c r="V77" t="n">
        <v>0.75</v>
      </c>
      <c r="W77" t="n">
        <v>2.63</v>
      </c>
      <c r="X77" t="n">
        <v>0.27</v>
      </c>
      <c r="Y77" t="n">
        <v>1</v>
      </c>
      <c r="Z77" t="n">
        <v>10</v>
      </c>
      <c r="AA77" t="n">
        <v>146.4781893869005</v>
      </c>
      <c r="AB77" t="n">
        <v>200.4179208807071</v>
      </c>
      <c r="AC77" t="n">
        <v>181.2903158002279</v>
      </c>
      <c r="AD77" t="n">
        <v>146478.1893869005</v>
      </c>
      <c r="AE77" t="n">
        <v>200417.9208807071</v>
      </c>
      <c r="AF77" t="n">
        <v>2.690888631551653e-06</v>
      </c>
      <c r="AG77" t="n">
        <v>0.1961458333333333</v>
      </c>
      <c r="AH77" t="n">
        <v>181290.3158002279</v>
      </c>
    </row>
    <row r="78">
      <c r="A78" t="n">
        <v>76</v>
      </c>
      <c r="B78" t="n">
        <v>125</v>
      </c>
      <c r="C78" t="inlineStr">
        <is>
          <t xml:space="preserve">CONCLUIDO	</t>
        </is>
      </c>
      <c r="D78" t="n">
        <v>5.3106</v>
      </c>
      <c r="E78" t="n">
        <v>18.83</v>
      </c>
      <c r="F78" t="n">
        <v>15.6</v>
      </c>
      <c r="G78" t="n">
        <v>93.61</v>
      </c>
      <c r="H78" t="n">
        <v>1.28</v>
      </c>
      <c r="I78" t="n">
        <v>10</v>
      </c>
      <c r="J78" t="n">
        <v>277.82</v>
      </c>
      <c r="K78" t="n">
        <v>58.47</v>
      </c>
      <c r="L78" t="n">
        <v>20</v>
      </c>
      <c r="M78" t="n">
        <v>8</v>
      </c>
      <c r="N78" t="n">
        <v>74.34</v>
      </c>
      <c r="O78" t="n">
        <v>34498.07</v>
      </c>
      <c r="P78" t="n">
        <v>235.14</v>
      </c>
      <c r="Q78" t="n">
        <v>467.07</v>
      </c>
      <c r="R78" t="n">
        <v>58.7</v>
      </c>
      <c r="S78" t="n">
        <v>39.61</v>
      </c>
      <c r="T78" t="n">
        <v>4592.78</v>
      </c>
      <c r="U78" t="n">
        <v>0.67</v>
      </c>
      <c r="V78" t="n">
        <v>0.75</v>
      </c>
      <c r="W78" t="n">
        <v>2.62</v>
      </c>
      <c r="X78" t="n">
        <v>0.27</v>
      </c>
      <c r="Y78" t="n">
        <v>1</v>
      </c>
      <c r="Z78" t="n">
        <v>10</v>
      </c>
      <c r="AA78" t="n">
        <v>146.2322529473135</v>
      </c>
      <c r="AB78" t="n">
        <v>200.0814197941145</v>
      </c>
      <c r="AC78" t="n">
        <v>180.9859299050574</v>
      </c>
      <c r="AD78" t="n">
        <v>146232.2529473135</v>
      </c>
      <c r="AE78" t="n">
        <v>200081.4197941145</v>
      </c>
      <c r="AF78" t="n">
        <v>2.690888631551653e-06</v>
      </c>
      <c r="AG78" t="n">
        <v>0.1961458333333333</v>
      </c>
      <c r="AH78" t="n">
        <v>180985.9299050574</v>
      </c>
    </row>
    <row r="79">
      <c r="A79" t="n">
        <v>77</v>
      </c>
      <c r="B79" t="n">
        <v>125</v>
      </c>
      <c r="C79" t="inlineStr">
        <is>
          <t xml:space="preserve">CONCLUIDO	</t>
        </is>
      </c>
      <c r="D79" t="n">
        <v>5.3134</v>
      </c>
      <c r="E79" t="n">
        <v>18.82</v>
      </c>
      <c r="F79" t="n">
        <v>15.59</v>
      </c>
      <c r="G79" t="n">
        <v>93.55</v>
      </c>
      <c r="H79" t="n">
        <v>1.3</v>
      </c>
      <c r="I79" t="n">
        <v>10</v>
      </c>
      <c r="J79" t="n">
        <v>278.3</v>
      </c>
      <c r="K79" t="n">
        <v>58.47</v>
      </c>
      <c r="L79" t="n">
        <v>20.25</v>
      </c>
      <c r="M79" t="n">
        <v>8</v>
      </c>
      <c r="N79" t="n">
        <v>74.58</v>
      </c>
      <c r="O79" t="n">
        <v>34558.39</v>
      </c>
      <c r="P79" t="n">
        <v>234.4</v>
      </c>
      <c r="Q79" t="n">
        <v>467.14</v>
      </c>
      <c r="R79" t="n">
        <v>58.33</v>
      </c>
      <c r="S79" t="n">
        <v>39.61</v>
      </c>
      <c r="T79" t="n">
        <v>4406.1</v>
      </c>
      <c r="U79" t="n">
        <v>0.68</v>
      </c>
      <c r="V79" t="n">
        <v>0.75</v>
      </c>
      <c r="W79" t="n">
        <v>2.63</v>
      </c>
      <c r="X79" t="n">
        <v>0.26</v>
      </c>
      <c r="Y79" t="n">
        <v>1</v>
      </c>
      <c r="Z79" t="n">
        <v>10</v>
      </c>
      <c r="AA79" t="n">
        <v>145.7955637130574</v>
      </c>
      <c r="AB79" t="n">
        <v>199.4839223184363</v>
      </c>
      <c r="AC79" t="n">
        <v>180.4454567498648</v>
      </c>
      <c r="AD79" t="n">
        <v>145795.5637130574</v>
      </c>
      <c r="AE79" t="n">
        <v>199483.9223184363</v>
      </c>
      <c r="AF79" t="n">
        <v>2.692307395564824e-06</v>
      </c>
      <c r="AG79" t="n">
        <v>0.1960416666666667</v>
      </c>
      <c r="AH79" t="n">
        <v>180445.4567498648</v>
      </c>
    </row>
    <row r="80">
      <c r="A80" t="n">
        <v>78</v>
      </c>
      <c r="B80" t="n">
        <v>125</v>
      </c>
      <c r="C80" t="inlineStr">
        <is>
          <t xml:space="preserve">CONCLUIDO	</t>
        </is>
      </c>
      <c r="D80" t="n">
        <v>5.3152</v>
      </c>
      <c r="E80" t="n">
        <v>18.81</v>
      </c>
      <c r="F80" t="n">
        <v>15.58</v>
      </c>
      <c r="G80" t="n">
        <v>93.51000000000001</v>
      </c>
      <c r="H80" t="n">
        <v>1.31</v>
      </c>
      <c r="I80" t="n">
        <v>10</v>
      </c>
      <c r="J80" t="n">
        <v>278.79</v>
      </c>
      <c r="K80" t="n">
        <v>58.47</v>
      </c>
      <c r="L80" t="n">
        <v>20.5</v>
      </c>
      <c r="M80" t="n">
        <v>8</v>
      </c>
      <c r="N80" t="n">
        <v>74.81999999999999</v>
      </c>
      <c r="O80" t="n">
        <v>34618.81</v>
      </c>
      <c r="P80" t="n">
        <v>233.53</v>
      </c>
      <c r="Q80" t="n">
        <v>467.09</v>
      </c>
      <c r="R80" t="n">
        <v>58.08</v>
      </c>
      <c r="S80" t="n">
        <v>39.61</v>
      </c>
      <c r="T80" t="n">
        <v>4283.05</v>
      </c>
      <c r="U80" t="n">
        <v>0.68</v>
      </c>
      <c r="V80" t="n">
        <v>0.75</v>
      </c>
      <c r="W80" t="n">
        <v>2.63</v>
      </c>
      <c r="X80" t="n">
        <v>0.25</v>
      </c>
      <c r="Y80" t="n">
        <v>1</v>
      </c>
      <c r="Z80" t="n">
        <v>10</v>
      </c>
      <c r="AA80" t="n">
        <v>145.3271047315052</v>
      </c>
      <c r="AB80" t="n">
        <v>198.8429560729252</v>
      </c>
      <c r="AC80" t="n">
        <v>179.8656634232233</v>
      </c>
      <c r="AD80" t="n">
        <v>145327.1047315052</v>
      </c>
      <c r="AE80" t="n">
        <v>198842.9560729252</v>
      </c>
      <c r="AF80" t="n">
        <v>2.69321945814472e-06</v>
      </c>
      <c r="AG80" t="n">
        <v>0.1959375</v>
      </c>
      <c r="AH80" t="n">
        <v>179865.6634232232</v>
      </c>
    </row>
    <row r="81">
      <c r="A81" t="n">
        <v>79</v>
      </c>
      <c r="B81" t="n">
        <v>125</v>
      </c>
      <c r="C81" t="inlineStr">
        <is>
          <t xml:space="preserve">CONCLUIDO	</t>
        </is>
      </c>
      <c r="D81" t="n">
        <v>5.3142</v>
      </c>
      <c r="E81" t="n">
        <v>18.82</v>
      </c>
      <c r="F81" t="n">
        <v>15.59</v>
      </c>
      <c r="G81" t="n">
        <v>93.53</v>
      </c>
      <c r="H81" t="n">
        <v>1.32</v>
      </c>
      <c r="I81" t="n">
        <v>10</v>
      </c>
      <c r="J81" t="n">
        <v>279.28</v>
      </c>
      <c r="K81" t="n">
        <v>58.47</v>
      </c>
      <c r="L81" t="n">
        <v>20.75</v>
      </c>
      <c r="M81" t="n">
        <v>8</v>
      </c>
      <c r="N81" t="n">
        <v>75.06</v>
      </c>
      <c r="O81" t="n">
        <v>34679.32</v>
      </c>
      <c r="P81" t="n">
        <v>232.78</v>
      </c>
      <c r="Q81" t="n">
        <v>467.08</v>
      </c>
      <c r="R81" t="n">
        <v>58.34</v>
      </c>
      <c r="S81" t="n">
        <v>39.61</v>
      </c>
      <c r="T81" t="n">
        <v>4413.25</v>
      </c>
      <c r="U81" t="n">
        <v>0.68</v>
      </c>
      <c r="V81" t="n">
        <v>0.75</v>
      </c>
      <c r="W81" t="n">
        <v>2.62</v>
      </c>
      <c r="X81" t="n">
        <v>0.26</v>
      </c>
      <c r="Y81" t="n">
        <v>1</v>
      </c>
      <c r="Z81" t="n">
        <v>10</v>
      </c>
      <c r="AA81" t="n">
        <v>145.0366435160629</v>
      </c>
      <c r="AB81" t="n">
        <v>198.4455342237129</v>
      </c>
      <c r="AC81" t="n">
        <v>179.5061709575146</v>
      </c>
      <c r="AD81" t="n">
        <v>145036.6435160629</v>
      </c>
      <c r="AE81" t="n">
        <v>198445.5342237129</v>
      </c>
      <c r="AF81" t="n">
        <v>2.692712756711444e-06</v>
      </c>
      <c r="AG81" t="n">
        <v>0.1960416666666667</v>
      </c>
      <c r="AH81" t="n">
        <v>179506.1709575146</v>
      </c>
    </row>
    <row r="82">
      <c r="A82" t="n">
        <v>80</v>
      </c>
      <c r="B82" t="n">
        <v>125</v>
      </c>
      <c r="C82" t="inlineStr">
        <is>
          <t xml:space="preserve">CONCLUIDO	</t>
        </is>
      </c>
      <c r="D82" t="n">
        <v>5.3379</v>
      </c>
      <c r="E82" t="n">
        <v>18.73</v>
      </c>
      <c r="F82" t="n">
        <v>15.55</v>
      </c>
      <c r="G82" t="n">
        <v>103.68</v>
      </c>
      <c r="H82" t="n">
        <v>1.34</v>
      </c>
      <c r="I82" t="n">
        <v>9</v>
      </c>
      <c r="J82" t="n">
        <v>279.78</v>
      </c>
      <c r="K82" t="n">
        <v>58.47</v>
      </c>
      <c r="L82" t="n">
        <v>21</v>
      </c>
      <c r="M82" t="n">
        <v>7</v>
      </c>
      <c r="N82" t="n">
        <v>75.3</v>
      </c>
      <c r="O82" t="n">
        <v>34739.92</v>
      </c>
      <c r="P82" t="n">
        <v>232.4</v>
      </c>
      <c r="Q82" t="n">
        <v>467.07</v>
      </c>
      <c r="R82" t="n">
        <v>56.96</v>
      </c>
      <c r="S82" t="n">
        <v>39.61</v>
      </c>
      <c r="T82" t="n">
        <v>3724.77</v>
      </c>
      <c r="U82" t="n">
        <v>0.7</v>
      </c>
      <c r="V82" t="n">
        <v>0.75</v>
      </c>
      <c r="W82" t="n">
        <v>2.63</v>
      </c>
      <c r="X82" t="n">
        <v>0.22</v>
      </c>
      <c r="Y82" t="n">
        <v>1</v>
      </c>
      <c r="Z82" t="n">
        <v>10</v>
      </c>
      <c r="AA82" t="n">
        <v>144.1334192018814</v>
      </c>
      <c r="AB82" t="n">
        <v>197.2097028696058</v>
      </c>
      <c r="AC82" t="n">
        <v>178.3882856133428</v>
      </c>
      <c r="AD82" t="n">
        <v>144133.4192018814</v>
      </c>
      <c r="AE82" t="n">
        <v>197209.7028696058</v>
      </c>
      <c r="AF82" t="n">
        <v>2.704721580680069e-06</v>
      </c>
      <c r="AG82" t="n">
        <v>0.1951041666666667</v>
      </c>
      <c r="AH82" t="n">
        <v>178388.2856133428</v>
      </c>
    </row>
    <row r="83">
      <c r="A83" t="n">
        <v>81</v>
      </c>
      <c r="B83" t="n">
        <v>125</v>
      </c>
      <c r="C83" t="inlineStr">
        <is>
          <t xml:space="preserve">CONCLUIDO	</t>
        </is>
      </c>
      <c r="D83" t="n">
        <v>5.3365</v>
      </c>
      <c r="E83" t="n">
        <v>18.74</v>
      </c>
      <c r="F83" t="n">
        <v>15.56</v>
      </c>
      <c r="G83" t="n">
        <v>103.71</v>
      </c>
      <c r="H83" t="n">
        <v>1.35</v>
      </c>
      <c r="I83" t="n">
        <v>9</v>
      </c>
      <c r="J83" t="n">
        <v>280.27</v>
      </c>
      <c r="K83" t="n">
        <v>58.47</v>
      </c>
      <c r="L83" t="n">
        <v>21.25</v>
      </c>
      <c r="M83" t="n">
        <v>7</v>
      </c>
      <c r="N83" t="n">
        <v>75.54000000000001</v>
      </c>
      <c r="O83" t="n">
        <v>34800.62</v>
      </c>
      <c r="P83" t="n">
        <v>232.75</v>
      </c>
      <c r="Q83" t="n">
        <v>467.07</v>
      </c>
      <c r="R83" t="n">
        <v>57.22</v>
      </c>
      <c r="S83" t="n">
        <v>39.61</v>
      </c>
      <c r="T83" t="n">
        <v>3854.87</v>
      </c>
      <c r="U83" t="n">
        <v>0.6899999999999999</v>
      </c>
      <c r="V83" t="n">
        <v>0.75</v>
      </c>
      <c r="W83" t="n">
        <v>2.62</v>
      </c>
      <c r="X83" t="n">
        <v>0.22</v>
      </c>
      <c r="Y83" t="n">
        <v>1</v>
      </c>
      <c r="Z83" t="n">
        <v>10</v>
      </c>
      <c r="AA83" t="n">
        <v>144.353135921017</v>
      </c>
      <c r="AB83" t="n">
        <v>197.5103289779445</v>
      </c>
      <c r="AC83" t="n">
        <v>178.6602203878332</v>
      </c>
      <c r="AD83" t="n">
        <v>144353.1359210169</v>
      </c>
      <c r="AE83" t="n">
        <v>197510.3289779444</v>
      </c>
      <c r="AF83" t="n">
        <v>2.704012198673483e-06</v>
      </c>
      <c r="AG83" t="n">
        <v>0.1952083333333333</v>
      </c>
      <c r="AH83" t="n">
        <v>178660.2203878332</v>
      </c>
    </row>
    <row r="84">
      <c r="A84" t="n">
        <v>82</v>
      </c>
      <c r="B84" t="n">
        <v>125</v>
      </c>
      <c r="C84" t="inlineStr">
        <is>
          <t xml:space="preserve">CONCLUIDO	</t>
        </is>
      </c>
      <c r="D84" t="n">
        <v>5.3354</v>
      </c>
      <c r="E84" t="n">
        <v>18.74</v>
      </c>
      <c r="F84" t="n">
        <v>15.56</v>
      </c>
      <c r="G84" t="n">
        <v>103.74</v>
      </c>
      <c r="H84" t="n">
        <v>1.36</v>
      </c>
      <c r="I84" t="n">
        <v>9</v>
      </c>
      <c r="J84" t="n">
        <v>280.76</v>
      </c>
      <c r="K84" t="n">
        <v>58.47</v>
      </c>
      <c r="L84" t="n">
        <v>21.5</v>
      </c>
      <c r="M84" t="n">
        <v>7</v>
      </c>
      <c r="N84" t="n">
        <v>75.79000000000001</v>
      </c>
      <c r="O84" t="n">
        <v>34861.41</v>
      </c>
      <c r="P84" t="n">
        <v>233.18</v>
      </c>
      <c r="Q84" t="n">
        <v>467.08</v>
      </c>
      <c r="R84" t="n">
        <v>57.26</v>
      </c>
      <c r="S84" t="n">
        <v>39.61</v>
      </c>
      <c r="T84" t="n">
        <v>3874.16</v>
      </c>
      <c r="U84" t="n">
        <v>0.6899999999999999</v>
      </c>
      <c r="V84" t="n">
        <v>0.75</v>
      </c>
      <c r="W84" t="n">
        <v>2.63</v>
      </c>
      <c r="X84" t="n">
        <v>0.23</v>
      </c>
      <c r="Y84" t="n">
        <v>1</v>
      </c>
      <c r="Z84" t="n">
        <v>10</v>
      </c>
      <c r="AA84" t="n">
        <v>144.5773636815195</v>
      </c>
      <c r="AB84" t="n">
        <v>197.8171272920945</v>
      </c>
      <c r="AC84" t="n">
        <v>178.937738301475</v>
      </c>
      <c r="AD84" t="n">
        <v>144577.3636815195</v>
      </c>
      <c r="AE84" t="n">
        <v>197817.1272920945</v>
      </c>
      <c r="AF84" t="n">
        <v>2.70345482709688e-06</v>
      </c>
      <c r="AG84" t="n">
        <v>0.1952083333333333</v>
      </c>
      <c r="AH84" t="n">
        <v>178937.738301475</v>
      </c>
    </row>
    <row r="85">
      <c r="A85" t="n">
        <v>83</v>
      </c>
      <c r="B85" t="n">
        <v>125</v>
      </c>
      <c r="C85" t="inlineStr">
        <is>
          <t xml:space="preserve">CONCLUIDO	</t>
        </is>
      </c>
      <c r="D85" t="n">
        <v>5.3374</v>
      </c>
      <c r="E85" t="n">
        <v>18.74</v>
      </c>
      <c r="F85" t="n">
        <v>15.55</v>
      </c>
      <c r="G85" t="n">
        <v>103.69</v>
      </c>
      <c r="H85" t="n">
        <v>1.38</v>
      </c>
      <c r="I85" t="n">
        <v>9</v>
      </c>
      <c r="J85" t="n">
        <v>281.25</v>
      </c>
      <c r="K85" t="n">
        <v>58.47</v>
      </c>
      <c r="L85" t="n">
        <v>21.75</v>
      </c>
      <c r="M85" t="n">
        <v>7</v>
      </c>
      <c r="N85" t="n">
        <v>76.03</v>
      </c>
      <c r="O85" t="n">
        <v>34922.31</v>
      </c>
      <c r="P85" t="n">
        <v>233.17</v>
      </c>
      <c r="Q85" t="n">
        <v>467.07</v>
      </c>
      <c r="R85" t="n">
        <v>57.11</v>
      </c>
      <c r="S85" t="n">
        <v>39.61</v>
      </c>
      <c r="T85" t="n">
        <v>3802.15</v>
      </c>
      <c r="U85" t="n">
        <v>0.6899999999999999</v>
      </c>
      <c r="V85" t="n">
        <v>0.75</v>
      </c>
      <c r="W85" t="n">
        <v>2.62</v>
      </c>
      <c r="X85" t="n">
        <v>0.22</v>
      </c>
      <c r="Y85" t="n">
        <v>1</v>
      </c>
      <c r="Z85" t="n">
        <v>10</v>
      </c>
      <c r="AA85" t="n">
        <v>144.4959612586483</v>
      </c>
      <c r="AB85" t="n">
        <v>197.7057489059008</v>
      </c>
      <c r="AC85" t="n">
        <v>178.836989712139</v>
      </c>
      <c r="AD85" t="n">
        <v>144495.9612586483</v>
      </c>
      <c r="AE85" t="n">
        <v>197705.7489059008</v>
      </c>
      <c r="AF85" t="n">
        <v>2.70446822996343e-06</v>
      </c>
      <c r="AG85" t="n">
        <v>0.1952083333333333</v>
      </c>
      <c r="AH85" t="n">
        <v>178836.989712139</v>
      </c>
    </row>
    <row r="86">
      <c r="A86" t="n">
        <v>84</v>
      </c>
      <c r="B86" t="n">
        <v>125</v>
      </c>
      <c r="C86" t="inlineStr">
        <is>
          <t xml:space="preserve">CONCLUIDO	</t>
        </is>
      </c>
      <c r="D86" t="n">
        <v>5.3358</v>
      </c>
      <c r="E86" t="n">
        <v>18.74</v>
      </c>
      <c r="F86" t="n">
        <v>15.56</v>
      </c>
      <c r="G86" t="n">
        <v>103.73</v>
      </c>
      <c r="H86" t="n">
        <v>1.39</v>
      </c>
      <c r="I86" t="n">
        <v>9</v>
      </c>
      <c r="J86" t="n">
        <v>281.75</v>
      </c>
      <c r="K86" t="n">
        <v>58.47</v>
      </c>
      <c r="L86" t="n">
        <v>22</v>
      </c>
      <c r="M86" t="n">
        <v>7</v>
      </c>
      <c r="N86" t="n">
        <v>76.28</v>
      </c>
      <c r="O86" t="n">
        <v>34983.29</v>
      </c>
      <c r="P86" t="n">
        <v>233.37</v>
      </c>
      <c r="Q86" t="n">
        <v>467.07</v>
      </c>
      <c r="R86" t="n">
        <v>57.37</v>
      </c>
      <c r="S86" t="n">
        <v>39.61</v>
      </c>
      <c r="T86" t="n">
        <v>3928.46</v>
      </c>
      <c r="U86" t="n">
        <v>0.6899999999999999</v>
      </c>
      <c r="V86" t="n">
        <v>0.75</v>
      </c>
      <c r="W86" t="n">
        <v>2.62</v>
      </c>
      <c r="X86" t="n">
        <v>0.23</v>
      </c>
      <c r="Y86" t="n">
        <v>1</v>
      </c>
      <c r="Z86" t="n">
        <v>10</v>
      </c>
      <c r="AA86" t="n">
        <v>144.6528177169433</v>
      </c>
      <c r="AB86" t="n">
        <v>197.9203668321585</v>
      </c>
      <c r="AC86" t="n">
        <v>179.0311248047329</v>
      </c>
      <c r="AD86" t="n">
        <v>144652.8177169433</v>
      </c>
      <c r="AE86" t="n">
        <v>197920.3668321585</v>
      </c>
      <c r="AF86" t="n">
        <v>2.70365750767019e-06</v>
      </c>
      <c r="AG86" t="n">
        <v>0.1952083333333333</v>
      </c>
      <c r="AH86" t="n">
        <v>179031.1248047329</v>
      </c>
    </row>
    <row r="87">
      <c r="A87" t="n">
        <v>85</v>
      </c>
      <c r="B87" t="n">
        <v>125</v>
      </c>
      <c r="C87" t="inlineStr">
        <is>
          <t xml:space="preserve">CONCLUIDO	</t>
        </is>
      </c>
      <c r="D87" t="n">
        <v>5.3333</v>
      </c>
      <c r="E87" t="n">
        <v>18.75</v>
      </c>
      <c r="F87" t="n">
        <v>15.57</v>
      </c>
      <c r="G87" t="n">
        <v>103.79</v>
      </c>
      <c r="H87" t="n">
        <v>1.4</v>
      </c>
      <c r="I87" t="n">
        <v>9</v>
      </c>
      <c r="J87" t="n">
        <v>282.24</v>
      </c>
      <c r="K87" t="n">
        <v>58.47</v>
      </c>
      <c r="L87" t="n">
        <v>22.25</v>
      </c>
      <c r="M87" t="n">
        <v>7</v>
      </c>
      <c r="N87" t="n">
        <v>76.52</v>
      </c>
      <c r="O87" t="n">
        <v>35044.38</v>
      </c>
      <c r="P87" t="n">
        <v>233.32</v>
      </c>
      <c r="Q87" t="n">
        <v>467.07</v>
      </c>
      <c r="R87" t="n">
        <v>57.64</v>
      </c>
      <c r="S87" t="n">
        <v>39.61</v>
      </c>
      <c r="T87" t="n">
        <v>4068</v>
      </c>
      <c r="U87" t="n">
        <v>0.6899999999999999</v>
      </c>
      <c r="V87" t="n">
        <v>0.75</v>
      </c>
      <c r="W87" t="n">
        <v>2.62</v>
      </c>
      <c r="X87" t="n">
        <v>0.23</v>
      </c>
      <c r="Y87" t="n">
        <v>1</v>
      </c>
      <c r="Z87" t="n">
        <v>10</v>
      </c>
      <c r="AA87" t="n">
        <v>144.7207757048557</v>
      </c>
      <c r="AB87" t="n">
        <v>198.013349949315</v>
      </c>
      <c r="AC87" t="n">
        <v>179.1152337436906</v>
      </c>
      <c r="AD87" t="n">
        <v>144720.7757048557</v>
      </c>
      <c r="AE87" t="n">
        <v>198013.349949315</v>
      </c>
      <c r="AF87" t="n">
        <v>2.702390754087002e-06</v>
      </c>
      <c r="AG87" t="n">
        <v>0.1953125</v>
      </c>
      <c r="AH87" t="n">
        <v>179115.2337436906</v>
      </c>
    </row>
    <row r="88">
      <c r="A88" t="n">
        <v>86</v>
      </c>
      <c r="B88" t="n">
        <v>125</v>
      </c>
      <c r="C88" t="inlineStr">
        <is>
          <t xml:space="preserve">CONCLUIDO	</t>
        </is>
      </c>
      <c r="D88" t="n">
        <v>5.3345</v>
      </c>
      <c r="E88" t="n">
        <v>18.75</v>
      </c>
      <c r="F88" t="n">
        <v>15.56</v>
      </c>
      <c r="G88" t="n">
        <v>103.76</v>
      </c>
      <c r="H88" t="n">
        <v>1.42</v>
      </c>
      <c r="I88" t="n">
        <v>9</v>
      </c>
      <c r="J88" t="n">
        <v>282.74</v>
      </c>
      <c r="K88" t="n">
        <v>58.47</v>
      </c>
      <c r="L88" t="n">
        <v>22.5</v>
      </c>
      <c r="M88" t="n">
        <v>7</v>
      </c>
      <c r="N88" t="n">
        <v>76.77</v>
      </c>
      <c r="O88" t="n">
        <v>35105.56</v>
      </c>
      <c r="P88" t="n">
        <v>232.62</v>
      </c>
      <c r="Q88" t="n">
        <v>467.07</v>
      </c>
      <c r="R88" t="n">
        <v>57.51</v>
      </c>
      <c r="S88" t="n">
        <v>39.61</v>
      </c>
      <c r="T88" t="n">
        <v>3998.66</v>
      </c>
      <c r="U88" t="n">
        <v>0.6899999999999999</v>
      </c>
      <c r="V88" t="n">
        <v>0.75</v>
      </c>
      <c r="W88" t="n">
        <v>2.62</v>
      </c>
      <c r="X88" t="n">
        <v>0.23</v>
      </c>
      <c r="Y88" t="n">
        <v>1</v>
      </c>
      <c r="Z88" t="n">
        <v>10</v>
      </c>
      <c r="AA88" t="n">
        <v>144.3477988108778</v>
      </c>
      <c r="AB88" t="n">
        <v>197.5030265083954</v>
      </c>
      <c r="AC88" t="n">
        <v>178.6536148557288</v>
      </c>
      <c r="AD88" t="n">
        <v>144347.7988108778</v>
      </c>
      <c r="AE88" t="n">
        <v>197503.0265083954</v>
      </c>
      <c r="AF88" t="n">
        <v>2.702998795806932e-06</v>
      </c>
      <c r="AG88" t="n">
        <v>0.1953125</v>
      </c>
      <c r="AH88" t="n">
        <v>178653.6148557288</v>
      </c>
    </row>
    <row r="89">
      <c r="A89" t="n">
        <v>87</v>
      </c>
      <c r="B89" t="n">
        <v>125</v>
      </c>
      <c r="C89" t="inlineStr">
        <is>
          <t xml:space="preserve">CONCLUIDO	</t>
        </is>
      </c>
      <c r="D89" t="n">
        <v>5.3353</v>
      </c>
      <c r="E89" t="n">
        <v>18.74</v>
      </c>
      <c r="F89" t="n">
        <v>15.56</v>
      </c>
      <c r="G89" t="n">
        <v>103.74</v>
      </c>
      <c r="H89" t="n">
        <v>1.43</v>
      </c>
      <c r="I89" t="n">
        <v>9</v>
      </c>
      <c r="J89" t="n">
        <v>283.24</v>
      </c>
      <c r="K89" t="n">
        <v>58.47</v>
      </c>
      <c r="L89" t="n">
        <v>22.75</v>
      </c>
      <c r="M89" t="n">
        <v>7</v>
      </c>
      <c r="N89" t="n">
        <v>77.01000000000001</v>
      </c>
      <c r="O89" t="n">
        <v>35166.85</v>
      </c>
      <c r="P89" t="n">
        <v>232.4</v>
      </c>
      <c r="Q89" t="n">
        <v>467.09</v>
      </c>
      <c r="R89" t="n">
        <v>57.43</v>
      </c>
      <c r="S89" t="n">
        <v>39.61</v>
      </c>
      <c r="T89" t="n">
        <v>3960.32</v>
      </c>
      <c r="U89" t="n">
        <v>0.6899999999999999</v>
      </c>
      <c r="V89" t="n">
        <v>0.75</v>
      </c>
      <c r="W89" t="n">
        <v>2.62</v>
      </c>
      <c r="X89" t="n">
        <v>0.23</v>
      </c>
      <c r="Y89" t="n">
        <v>1</v>
      </c>
      <c r="Z89" t="n">
        <v>10</v>
      </c>
      <c r="AA89" t="n">
        <v>144.2264346325194</v>
      </c>
      <c r="AB89" t="n">
        <v>197.3369706853558</v>
      </c>
      <c r="AC89" t="n">
        <v>178.5034071673793</v>
      </c>
      <c r="AD89" t="n">
        <v>144226.4346325194</v>
      </c>
      <c r="AE89" t="n">
        <v>197336.9706853558</v>
      </c>
      <c r="AF89" t="n">
        <v>2.703404156953553e-06</v>
      </c>
      <c r="AG89" t="n">
        <v>0.1952083333333333</v>
      </c>
      <c r="AH89" t="n">
        <v>178503.4071673793</v>
      </c>
    </row>
    <row r="90">
      <c r="A90" t="n">
        <v>88</v>
      </c>
      <c r="B90" t="n">
        <v>125</v>
      </c>
      <c r="C90" t="inlineStr">
        <is>
          <t xml:space="preserve">CONCLUIDO	</t>
        </is>
      </c>
      <c r="D90" t="n">
        <v>5.3311</v>
      </c>
      <c r="E90" t="n">
        <v>18.76</v>
      </c>
      <c r="F90" t="n">
        <v>15.58</v>
      </c>
      <c r="G90" t="n">
        <v>103.84</v>
      </c>
      <c r="H90" t="n">
        <v>1.44</v>
      </c>
      <c r="I90" t="n">
        <v>9</v>
      </c>
      <c r="J90" t="n">
        <v>283.74</v>
      </c>
      <c r="K90" t="n">
        <v>58.47</v>
      </c>
      <c r="L90" t="n">
        <v>23</v>
      </c>
      <c r="M90" t="n">
        <v>7</v>
      </c>
      <c r="N90" t="n">
        <v>77.26000000000001</v>
      </c>
      <c r="O90" t="n">
        <v>35228.23</v>
      </c>
      <c r="P90" t="n">
        <v>232.04</v>
      </c>
      <c r="Q90" t="n">
        <v>467.12</v>
      </c>
      <c r="R90" t="n">
        <v>57.89</v>
      </c>
      <c r="S90" t="n">
        <v>39.61</v>
      </c>
      <c r="T90" t="n">
        <v>4190.71</v>
      </c>
      <c r="U90" t="n">
        <v>0.68</v>
      </c>
      <c r="V90" t="n">
        <v>0.75</v>
      </c>
      <c r="W90" t="n">
        <v>2.62</v>
      </c>
      <c r="X90" t="n">
        <v>0.24</v>
      </c>
      <c r="Y90" t="n">
        <v>1</v>
      </c>
      <c r="Z90" t="n">
        <v>10</v>
      </c>
      <c r="AA90" t="n">
        <v>144.222740926271</v>
      </c>
      <c r="AB90" t="n">
        <v>197.331916793512</v>
      </c>
      <c r="AC90" t="n">
        <v>178.4988356118798</v>
      </c>
      <c r="AD90" t="n">
        <v>144222.740926271</v>
      </c>
      <c r="AE90" t="n">
        <v>197331.916793512</v>
      </c>
      <c r="AF90" t="n">
        <v>2.701276010933797e-06</v>
      </c>
      <c r="AG90" t="n">
        <v>0.1954166666666667</v>
      </c>
      <c r="AH90" t="n">
        <v>178498.8356118798</v>
      </c>
    </row>
    <row r="91">
      <c r="A91" t="n">
        <v>89</v>
      </c>
      <c r="B91" t="n">
        <v>125</v>
      </c>
      <c r="C91" t="inlineStr">
        <is>
          <t xml:space="preserve">CONCLUIDO	</t>
        </is>
      </c>
      <c r="D91" t="n">
        <v>5.3328</v>
      </c>
      <c r="E91" t="n">
        <v>18.75</v>
      </c>
      <c r="F91" t="n">
        <v>15.57</v>
      </c>
      <c r="G91" t="n">
        <v>103.8</v>
      </c>
      <c r="H91" t="n">
        <v>1.46</v>
      </c>
      <c r="I91" t="n">
        <v>9</v>
      </c>
      <c r="J91" t="n">
        <v>284.23</v>
      </c>
      <c r="K91" t="n">
        <v>58.47</v>
      </c>
      <c r="L91" t="n">
        <v>23.25</v>
      </c>
      <c r="M91" t="n">
        <v>7</v>
      </c>
      <c r="N91" t="n">
        <v>77.51000000000001</v>
      </c>
      <c r="O91" t="n">
        <v>35289.71</v>
      </c>
      <c r="P91" t="n">
        <v>231.67</v>
      </c>
      <c r="Q91" t="n">
        <v>467.07</v>
      </c>
      <c r="R91" t="n">
        <v>57.71</v>
      </c>
      <c r="S91" t="n">
        <v>39.61</v>
      </c>
      <c r="T91" t="n">
        <v>4102.51</v>
      </c>
      <c r="U91" t="n">
        <v>0.6899999999999999</v>
      </c>
      <c r="V91" t="n">
        <v>0.75</v>
      </c>
      <c r="W91" t="n">
        <v>2.62</v>
      </c>
      <c r="X91" t="n">
        <v>0.24</v>
      </c>
      <c r="Y91" t="n">
        <v>1</v>
      </c>
      <c r="Z91" t="n">
        <v>10</v>
      </c>
      <c r="AA91" t="n">
        <v>143.9857905817877</v>
      </c>
      <c r="AB91" t="n">
        <v>197.0077108786787</v>
      </c>
      <c r="AC91" t="n">
        <v>178.2055714545322</v>
      </c>
      <c r="AD91" t="n">
        <v>143985.7905817877</v>
      </c>
      <c r="AE91" t="n">
        <v>197007.7108786787</v>
      </c>
      <c r="AF91" t="n">
        <v>2.702137403370364e-06</v>
      </c>
      <c r="AG91" t="n">
        <v>0.1953125</v>
      </c>
      <c r="AH91" t="n">
        <v>178205.5714545322</v>
      </c>
    </row>
    <row r="92">
      <c r="A92" t="n">
        <v>90</v>
      </c>
      <c r="B92" t="n">
        <v>125</v>
      </c>
      <c r="C92" t="inlineStr">
        <is>
          <t xml:space="preserve">CONCLUIDO	</t>
        </is>
      </c>
      <c r="D92" t="n">
        <v>5.3352</v>
      </c>
      <c r="E92" t="n">
        <v>18.74</v>
      </c>
      <c r="F92" t="n">
        <v>15.56</v>
      </c>
      <c r="G92" t="n">
        <v>103.74</v>
      </c>
      <c r="H92" t="n">
        <v>1.47</v>
      </c>
      <c r="I92" t="n">
        <v>9</v>
      </c>
      <c r="J92" t="n">
        <v>284.73</v>
      </c>
      <c r="K92" t="n">
        <v>58.47</v>
      </c>
      <c r="L92" t="n">
        <v>23.5</v>
      </c>
      <c r="M92" t="n">
        <v>7</v>
      </c>
      <c r="N92" t="n">
        <v>77.76000000000001</v>
      </c>
      <c r="O92" t="n">
        <v>35351.29</v>
      </c>
      <c r="P92" t="n">
        <v>230.93</v>
      </c>
      <c r="Q92" t="n">
        <v>467.07</v>
      </c>
      <c r="R92" t="n">
        <v>57.34</v>
      </c>
      <c r="S92" t="n">
        <v>39.61</v>
      </c>
      <c r="T92" t="n">
        <v>3917.29</v>
      </c>
      <c r="U92" t="n">
        <v>0.6899999999999999</v>
      </c>
      <c r="V92" t="n">
        <v>0.75</v>
      </c>
      <c r="W92" t="n">
        <v>2.63</v>
      </c>
      <c r="X92" t="n">
        <v>0.23</v>
      </c>
      <c r="Y92" t="n">
        <v>1</v>
      </c>
      <c r="Z92" t="n">
        <v>10</v>
      </c>
      <c r="AA92" t="n">
        <v>143.5626892917819</v>
      </c>
      <c r="AB92" t="n">
        <v>196.4288050277816</v>
      </c>
      <c r="AC92" t="n">
        <v>177.6819155655451</v>
      </c>
      <c r="AD92" t="n">
        <v>143562.6892917819</v>
      </c>
      <c r="AE92" t="n">
        <v>196428.8050277815</v>
      </c>
      <c r="AF92" t="n">
        <v>2.703353486810225e-06</v>
      </c>
      <c r="AG92" t="n">
        <v>0.1952083333333333</v>
      </c>
      <c r="AH92" t="n">
        <v>177681.9155655451</v>
      </c>
    </row>
    <row r="93">
      <c r="A93" t="n">
        <v>91</v>
      </c>
      <c r="B93" t="n">
        <v>125</v>
      </c>
      <c r="C93" t="inlineStr">
        <is>
          <t xml:space="preserve">CONCLUIDO	</t>
        </is>
      </c>
      <c r="D93" t="n">
        <v>5.3599</v>
      </c>
      <c r="E93" t="n">
        <v>18.66</v>
      </c>
      <c r="F93" t="n">
        <v>15.52</v>
      </c>
      <c r="G93" t="n">
        <v>116.42</v>
      </c>
      <c r="H93" t="n">
        <v>1.48</v>
      </c>
      <c r="I93" t="n">
        <v>8</v>
      </c>
      <c r="J93" t="n">
        <v>285.23</v>
      </c>
      <c r="K93" t="n">
        <v>58.47</v>
      </c>
      <c r="L93" t="n">
        <v>23.75</v>
      </c>
      <c r="M93" t="n">
        <v>6</v>
      </c>
      <c r="N93" t="n">
        <v>78.01000000000001</v>
      </c>
      <c r="O93" t="n">
        <v>35412.96</v>
      </c>
      <c r="P93" t="n">
        <v>230</v>
      </c>
      <c r="Q93" t="n">
        <v>467.07</v>
      </c>
      <c r="R93" t="n">
        <v>55.97</v>
      </c>
      <c r="S93" t="n">
        <v>39.61</v>
      </c>
      <c r="T93" t="n">
        <v>3234.6</v>
      </c>
      <c r="U93" t="n">
        <v>0.71</v>
      </c>
      <c r="V93" t="n">
        <v>0.75</v>
      </c>
      <c r="W93" t="n">
        <v>2.62</v>
      </c>
      <c r="X93" t="n">
        <v>0.19</v>
      </c>
      <c r="Y93" t="n">
        <v>1</v>
      </c>
      <c r="Z93" t="n">
        <v>10</v>
      </c>
      <c r="AA93" t="n">
        <v>142.3954358320281</v>
      </c>
      <c r="AB93" t="n">
        <v>194.831717348559</v>
      </c>
      <c r="AC93" t="n">
        <v>176.2372516929003</v>
      </c>
      <c r="AD93" t="n">
        <v>142395.4358320281</v>
      </c>
      <c r="AE93" t="n">
        <v>194831.7173485589</v>
      </c>
      <c r="AF93" t="n">
        <v>2.715869012212124e-06</v>
      </c>
      <c r="AG93" t="n">
        <v>0.194375</v>
      </c>
      <c r="AH93" t="n">
        <v>176237.2516929003</v>
      </c>
    </row>
    <row r="94">
      <c r="A94" t="n">
        <v>92</v>
      </c>
      <c r="B94" t="n">
        <v>125</v>
      </c>
      <c r="C94" t="inlineStr">
        <is>
          <t xml:space="preserve">CONCLUIDO	</t>
        </is>
      </c>
      <c r="D94" t="n">
        <v>5.3578</v>
      </c>
      <c r="E94" t="n">
        <v>18.66</v>
      </c>
      <c r="F94" t="n">
        <v>15.53</v>
      </c>
      <c r="G94" t="n">
        <v>116.47</v>
      </c>
      <c r="H94" t="n">
        <v>1.5</v>
      </c>
      <c r="I94" t="n">
        <v>8</v>
      </c>
      <c r="J94" t="n">
        <v>285.73</v>
      </c>
      <c r="K94" t="n">
        <v>58.47</v>
      </c>
      <c r="L94" t="n">
        <v>24</v>
      </c>
      <c r="M94" t="n">
        <v>6</v>
      </c>
      <c r="N94" t="n">
        <v>78.26000000000001</v>
      </c>
      <c r="O94" t="n">
        <v>35474.75</v>
      </c>
      <c r="P94" t="n">
        <v>230.49</v>
      </c>
      <c r="Q94" t="n">
        <v>467.07</v>
      </c>
      <c r="R94" t="n">
        <v>56.37</v>
      </c>
      <c r="S94" t="n">
        <v>39.61</v>
      </c>
      <c r="T94" t="n">
        <v>3435.67</v>
      </c>
      <c r="U94" t="n">
        <v>0.7</v>
      </c>
      <c r="V94" t="n">
        <v>0.75</v>
      </c>
      <c r="W94" t="n">
        <v>2.62</v>
      </c>
      <c r="X94" t="n">
        <v>0.2</v>
      </c>
      <c r="Y94" t="n">
        <v>1</v>
      </c>
      <c r="Z94" t="n">
        <v>10</v>
      </c>
      <c r="AA94" t="n">
        <v>142.6950150839652</v>
      </c>
      <c r="AB94" t="n">
        <v>195.2416148975628</v>
      </c>
      <c r="AC94" t="n">
        <v>176.6080291951222</v>
      </c>
      <c r="AD94" t="n">
        <v>142695.0150839652</v>
      </c>
      <c r="AE94" t="n">
        <v>195241.6148975628</v>
      </c>
      <c r="AF94" t="n">
        <v>2.714804939202247e-06</v>
      </c>
      <c r="AG94" t="n">
        <v>0.194375</v>
      </c>
      <c r="AH94" t="n">
        <v>176608.0291951222</v>
      </c>
    </row>
    <row r="95">
      <c r="A95" t="n">
        <v>93</v>
      </c>
      <c r="B95" t="n">
        <v>125</v>
      </c>
      <c r="C95" t="inlineStr">
        <is>
          <t xml:space="preserve">CONCLUIDO	</t>
        </is>
      </c>
      <c r="D95" t="n">
        <v>5.3588</v>
      </c>
      <c r="E95" t="n">
        <v>18.66</v>
      </c>
      <c r="F95" t="n">
        <v>15.53</v>
      </c>
      <c r="G95" t="n">
        <v>116.45</v>
      </c>
      <c r="H95" t="n">
        <v>1.51</v>
      </c>
      <c r="I95" t="n">
        <v>8</v>
      </c>
      <c r="J95" t="n">
        <v>286.24</v>
      </c>
      <c r="K95" t="n">
        <v>58.47</v>
      </c>
      <c r="L95" t="n">
        <v>24.25</v>
      </c>
      <c r="M95" t="n">
        <v>6</v>
      </c>
      <c r="N95" t="n">
        <v>78.51000000000001</v>
      </c>
      <c r="O95" t="n">
        <v>35536.63</v>
      </c>
      <c r="P95" t="n">
        <v>230.28</v>
      </c>
      <c r="Q95" t="n">
        <v>467.07</v>
      </c>
      <c r="R95" t="n">
        <v>56.15</v>
      </c>
      <c r="S95" t="n">
        <v>39.61</v>
      </c>
      <c r="T95" t="n">
        <v>3324.2</v>
      </c>
      <c r="U95" t="n">
        <v>0.71</v>
      </c>
      <c r="V95" t="n">
        <v>0.75</v>
      </c>
      <c r="W95" t="n">
        <v>2.62</v>
      </c>
      <c r="X95" t="n">
        <v>0.19</v>
      </c>
      <c r="Y95" t="n">
        <v>1</v>
      </c>
      <c r="Z95" t="n">
        <v>10</v>
      </c>
      <c r="AA95" t="n">
        <v>142.5740224766023</v>
      </c>
      <c r="AB95" t="n">
        <v>195.0760674743518</v>
      </c>
      <c r="AC95" t="n">
        <v>176.4582813856352</v>
      </c>
      <c r="AD95" t="n">
        <v>142574.0224766023</v>
      </c>
      <c r="AE95" t="n">
        <v>195076.0674743518</v>
      </c>
      <c r="AF95" t="n">
        <v>2.715311640635521e-06</v>
      </c>
      <c r="AG95" t="n">
        <v>0.194375</v>
      </c>
      <c r="AH95" t="n">
        <v>176458.2813856352</v>
      </c>
    </row>
    <row r="96">
      <c r="A96" t="n">
        <v>94</v>
      </c>
      <c r="B96" t="n">
        <v>125</v>
      </c>
      <c r="C96" t="inlineStr">
        <is>
          <t xml:space="preserve">CONCLUIDO	</t>
        </is>
      </c>
      <c r="D96" t="n">
        <v>5.3567</v>
      </c>
      <c r="E96" t="n">
        <v>18.67</v>
      </c>
      <c r="F96" t="n">
        <v>15.53</v>
      </c>
      <c r="G96" t="n">
        <v>116.5</v>
      </c>
      <c r="H96" t="n">
        <v>1.52</v>
      </c>
      <c r="I96" t="n">
        <v>8</v>
      </c>
      <c r="J96" t="n">
        <v>286.74</v>
      </c>
      <c r="K96" t="n">
        <v>58.47</v>
      </c>
      <c r="L96" t="n">
        <v>24.5</v>
      </c>
      <c r="M96" t="n">
        <v>6</v>
      </c>
      <c r="N96" t="n">
        <v>78.77</v>
      </c>
      <c r="O96" t="n">
        <v>35598.74</v>
      </c>
      <c r="P96" t="n">
        <v>230.55</v>
      </c>
      <c r="Q96" t="n">
        <v>467.08</v>
      </c>
      <c r="R96" t="n">
        <v>56.47</v>
      </c>
      <c r="S96" t="n">
        <v>39.61</v>
      </c>
      <c r="T96" t="n">
        <v>3487.46</v>
      </c>
      <c r="U96" t="n">
        <v>0.7</v>
      </c>
      <c r="V96" t="n">
        <v>0.75</v>
      </c>
      <c r="W96" t="n">
        <v>2.62</v>
      </c>
      <c r="X96" t="n">
        <v>0.2</v>
      </c>
      <c r="Y96" t="n">
        <v>1</v>
      </c>
      <c r="Z96" t="n">
        <v>10</v>
      </c>
      <c r="AA96" t="n">
        <v>142.7512727264286</v>
      </c>
      <c r="AB96" t="n">
        <v>195.3185890858933</v>
      </c>
      <c r="AC96" t="n">
        <v>176.6776570749524</v>
      </c>
      <c r="AD96" t="n">
        <v>142751.2727264286</v>
      </c>
      <c r="AE96" t="n">
        <v>195318.5890858933</v>
      </c>
      <c r="AF96" t="n">
        <v>2.714247567625644e-06</v>
      </c>
      <c r="AG96" t="n">
        <v>0.1944791666666667</v>
      </c>
      <c r="AH96" t="n">
        <v>176677.6570749524</v>
      </c>
    </row>
    <row r="97">
      <c r="A97" t="n">
        <v>95</v>
      </c>
      <c r="B97" t="n">
        <v>125</v>
      </c>
      <c r="C97" t="inlineStr">
        <is>
          <t xml:space="preserve">CONCLUIDO	</t>
        </is>
      </c>
      <c r="D97" t="n">
        <v>5.3595</v>
      </c>
      <c r="E97" t="n">
        <v>18.66</v>
      </c>
      <c r="F97" t="n">
        <v>15.52</v>
      </c>
      <c r="G97" t="n">
        <v>116.43</v>
      </c>
      <c r="H97" t="n">
        <v>1.53</v>
      </c>
      <c r="I97" t="n">
        <v>8</v>
      </c>
      <c r="J97" t="n">
        <v>287.24</v>
      </c>
      <c r="K97" t="n">
        <v>58.47</v>
      </c>
      <c r="L97" t="n">
        <v>24.75</v>
      </c>
      <c r="M97" t="n">
        <v>6</v>
      </c>
      <c r="N97" t="n">
        <v>79.02</v>
      </c>
      <c r="O97" t="n">
        <v>35660.82</v>
      </c>
      <c r="P97" t="n">
        <v>230.45</v>
      </c>
      <c r="Q97" t="n">
        <v>467.07</v>
      </c>
      <c r="R97" t="n">
        <v>56.18</v>
      </c>
      <c r="S97" t="n">
        <v>39.61</v>
      </c>
      <c r="T97" t="n">
        <v>3341.7</v>
      </c>
      <c r="U97" t="n">
        <v>0.71</v>
      </c>
      <c r="V97" t="n">
        <v>0.75</v>
      </c>
      <c r="W97" t="n">
        <v>2.62</v>
      </c>
      <c r="X97" t="n">
        <v>0.19</v>
      </c>
      <c r="Y97" t="n">
        <v>1</v>
      </c>
      <c r="Z97" t="n">
        <v>10</v>
      </c>
      <c r="AA97" t="n">
        <v>142.6089735691788</v>
      </c>
      <c r="AB97" t="n">
        <v>195.1238891011484</v>
      </c>
      <c r="AC97" t="n">
        <v>176.5015389834884</v>
      </c>
      <c r="AD97" t="n">
        <v>142608.9735691788</v>
      </c>
      <c r="AE97" t="n">
        <v>195123.8891011484</v>
      </c>
      <c r="AF97" t="n">
        <v>2.715666331638814e-06</v>
      </c>
      <c r="AG97" t="n">
        <v>0.194375</v>
      </c>
      <c r="AH97" t="n">
        <v>176501.5389834884</v>
      </c>
    </row>
    <row r="98">
      <c r="A98" t="n">
        <v>96</v>
      </c>
      <c r="B98" t="n">
        <v>125</v>
      </c>
      <c r="C98" t="inlineStr">
        <is>
          <t xml:space="preserve">CONCLUIDO	</t>
        </is>
      </c>
      <c r="D98" t="n">
        <v>5.3601</v>
      </c>
      <c r="E98" t="n">
        <v>18.66</v>
      </c>
      <c r="F98" t="n">
        <v>15.52</v>
      </c>
      <c r="G98" t="n">
        <v>116.41</v>
      </c>
      <c r="H98" t="n">
        <v>1.55</v>
      </c>
      <c r="I98" t="n">
        <v>8</v>
      </c>
      <c r="J98" t="n">
        <v>287.75</v>
      </c>
      <c r="K98" t="n">
        <v>58.47</v>
      </c>
      <c r="L98" t="n">
        <v>25</v>
      </c>
      <c r="M98" t="n">
        <v>6</v>
      </c>
      <c r="N98" t="n">
        <v>79.27</v>
      </c>
      <c r="O98" t="n">
        <v>35723.02</v>
      </c>
      <c r="P98" t="n">
        <v>230.25</v>
      </c>
      <c r="Q98" t="n">
        <v>467.07</v>
      </c>
      <c r="R98" t="n">
        <v>56.03</v>
      </c>
      <c r="S98" t="n">
        <v>39.61</v>
      </c>
      <c r="T98" t="n">
        <v>3265.06</v>
      </c>
      <c r="U98" t="n">
        <v>0.71</v>
      </c>
      <c r="V98" t="n">
        <v>0.75</v>
      </c>
      <c r="W98" t="n">
        <v>2.62</v>
      </c>
      <c r="X98" t="n">
        <v>0.19</v>
      </c>
      <c r="Y98" t="n">
        <v>1</v>
      </c>
      <c r="Z98" t="n">
        <v>10</v>
      </c>
      <c r="AA98" t="n">
        <v>142.5030140802999</v>
      </c>
      <c r="AB98" t="n">
        <v>194.9789106538617</v>
      </c>
      <c r="AC98" t="n">
        <v>176.3703970757321</v>
      </c>
      <c r="AD98" t="n">
        <v>142503.0140802999</v>
      </c>
      <c r="AE98" t="n">
        <v>194978.9106538617</v>
      </c>
      <c r="AF98" t="n">
        <v>2.71597035249878e-06</v>
      </c>
      <c r="AG98" t="n">
        <v>0.194375</v>
      </c>
      <c r="AH98" t="n">
        <v>176370.3970757322</v>
      </c>
    </row>
    <row r="99">
      <c r="A99" t="n">
        <v>97</v>
      </c>
      <c r="B99" t="n">
        <v>125</v>
      </c>
      <c r="C99" t="inlineStr">
        <is>
          <t xml:space="preserve">CONCLUIDO	</t>
        </is>
      </c>
      <c r="D99" t="n">
        <v>5.3577</v>
      </c>
      <c r="E99" t="n">
        <v>18.66</v>
      </c>
      <c r="F99" t="n">
        <v>15.53</v>
      </c>
      <c r="G99" t="n">
        <v>116.47</v>
      </c>
      <c r="H99" t="n">
        <v>1.56</v>
      </c>
      <c r="I99" t="n">
        <v>8</v>
      </c>
      <c r="J99" t="n">
        <v>288.25</v>
      </c>
      <c r="K99" t="n">
        <v>58.47</v>
      </c>
      <c r="L99" t="n">
        <v>25.25</v>
      </c>
      <c r="M99" t="n">
        <v>6</v>
      </c>
      <c r="N99" t="n">
        <v>79.53</v>
      </c>
      <c r="O99" t="n">
        <v>35785.31</v>
      </c>
      <c r="P99" t="n">
        <v>230.56</v>
      </c>
      <c r="Q99" t="n">
        <v>467.08</v>
      </c>
      <c r="R99" t="n">
        <v>56.29</v>
      </c>
      <c r="S99" t="n">
        <v>39.61</v>
      </c>
      <c r="T99" t="n">
        <v>3396.89</v>
      </c>
      <c r="U99" t="n">
        <v>0.7</v>
      </c>
      <c r="V99" t="n">
        <v>0.75</v>
      </c>
      <c r="W99" t="n">
        <v>2.62</v>
      </c>
      <c r="X99" t="n">
        <v>0.2</v>
      </c>
      <c r="Y99" t="n">
        <v>1</v>
      </c>
      <c r="Z99" t="n">
        <v>10</v>
      </c>
      <c r="AA99" t="n">
        <v>142.7292370976615</v>
      </c>
      <c r="AB99" t="n">
        <v>195.2884389664708</v>
      </c>
      <c r="AC99" t="n">
        <v>176.6503844406116</v>
      </c>
      <c r="AD99" t="n">
        <v>142729.2370976615</v>
      </c>
      <c r="AE99" t="n">
        <v>195288.4389664708</v>
      </c>
      <c r="AF99" t="n">
        <v>2.714754269058919e-06</v>
      </c>
      <c r="AG99" t="n">
        <v>0.194375</v>
      </c>
      <c r="AH99" t="n">
        <v>176650.3844406116</v>
      </c>
    </row>
    <row r="100">
      <c r="A100" t="n">
        <v>98</v>
      </c>
      <c r="B100" t="n">
        <v>125</v>
      </c>
      <c r="C100" t="inlineStr">
        <is>
          <t xml:space="preserve">CONCLUIDO	</t>
        </is>
      </c>
      <c r="D100" t="n">
        <v>5.3566</v>
      </c>
      <c r="E100" t="n">
        <v>18.67</v>
      </c>
      <c r="F100" t="n">
        <v>15.53</v>
      </c>
      <c r="G100" t="n">
        <v>116.5</v>
      </c>
      <c r="H100" t="n">
        <v>1.57</v>
      </c>
      <c r="I100" t="n">
        <v>8</v>
      </c>
      <c r="J100" t="n">
        <v>288.76</v>
      </c>
      <c r="K100" t="n">
        <v>58.47</v>
      </c>
      <c r="L100" t="n">
        <v>25.5</v>
      </c>
      <c r="M100" t="n">
        <v>6</v>
      </c>
      <c r="N100" t="n">
        <v>79.78</v>
      </c>
      <c r="O100" t="n">
        <v>35847.71</v>
      </c>
      <c r="P100" t="n">
        <v>230.06</v>
      </c>
      <c r="Q100" t="n">
        <v>467.07</v>
      </c>
      <c r="R100" t="n">
        <v>56.55</v>
      </c>
      <c r="S100" t="n">
        <v>39.61</v>
      </c>
      <c r="T100" t="n">
        <v>3524</v>
      </c>
      <c r="U100" t="n">
        <v>0.7</v>
      </c>
      <c r="V100" t="n">
        <v>0.75</v>
      </c>
      <c r="W100" t="n">
        <v>2.62</v>
      </c>
      <c r="X100" t="n">
        <v>0.2</v>
      </c>
      <c r="Y100" t="n">
        <v>1</v>
      </c>
      <c r="Z100" t="n">
        <v>10</v>
      </c>
      <c r="AA100" t="n">
        <v>142.5326478253929</v>
      </c>
      <c r="AB100" t="n">
        <v>195.0194568512465</v>
      </c>
      <c r="AC100" t="n">
        <v>176.4070736009455</v>
      </c>
      <c r="AD100" t="n">
        <v>142532.6478253929</v>
      </c>
      <c r="AE100" t="n">
        <v>195019.4568512465</v>
      </c>
      <c r="AF100" t="n">
        <v>2.714196897482316e-06</v>
      </c>
      <c r="AG100" t="n">
        <v>0.1944791666666667</v>
      </c>
      <c r="AH100" t="n">
        <v>176407.0736009455</v>
      </c>
    </row>
    <row r="101">
      <c r="A101" t="n">
        <v>99</v>
      </c>
      <c r="B101" t="n">
        <v>125</v>
      </c>
      <c r="C101" t="inlineStr">
        <is>
          <t xml:space="preserve">CONCLUIDO	</t>
        </is>
      </c>
      <c r="D101" t="n">
        <v>5.3583</v>
      </c>
      <c r="E101" t="n">
        <v>18.66</v>
      </c>
      <c r="F101" t="n">
        <v>15.53</v>
      </c>
      <c r="G101" t="n">
        <v>116.46</v>
      </c>
      <c r="H101" t="n">
        <v>1.59</v>
      </c>
      <c r="I101" t="n">
        <v>8</v>
      </c>
      <c r="J101" t="n">
        <v>289.26</v>
      </c>
      <c r="K101" t="n">
        <v>58.47</v>
      </c>
      <c r="L101" t="n">
        <v>25.75</v>
      </c>
      <c r="M101" t="n">
        <v>6</v>
      </c>
      <c r="N101" t="n">
        <v>80.04000000000001</v>
      </c>
      <c r="O101" t="n">
        <v>35910.21</v>
      </c>
      <c r="P101" t="n">
        <v>229.46</v>
      </c>
      <c r="Q101" t="n">
        <v>467.07</v>
      </c>
      <c r="R101" t="n">
        <v>56.35</v>
      </c>
      <c r="S101" t="n">
        <v>39.61</v>
      </c>
      <c r="T101" t="n">
        <v>3426.56</v>
      </c>
      <c r="U101" t="n">
        <v>0.7</v>
      </c>
      <c r="V101" t="n">
        <v>0.75</v>
      </c>
      <c r="W101" t="n">
        <v>2.62</v>
      </c>
      <c r="X101" t="n">
        <v>0.2</v>
      </c>
      <c r="Y101" t="n">
        <v>1</v>
      </c>
      <c r="Z101" t="n">
        <v>10</v>
      </c>
      <c r="AA101" t="n">
        <v>142.2169833900975</v>
      </c>
      <c r="AB101" t="n">
        <v>194.5875508447435</v>
      </c>
      <c r="AC101" t="n">
        <v>176.0163880975191</v>
      </c>
      <c r="AD101" t="n">
        <v>142216.9833900975</v>
      </c>
      <c r="AE101" t="n">
        <v>194587.5508447435</v>
      </c>
      <c r="AF101" t="n">
        <v>2.715058289918884e-06</v>
      </c>
      <c r="AG101" t="n">
        <v>0.194375</v>
      </c>
      <c r="AH101" t="n">
        <v>176016.3880975191</v>
      </c>
    </row>
    <row r="102">
      <c r="A102" t="n">
        <v>100</v>
      </c>
      <c r="B102" t="n">
        <v>125</v>
      </c>
      <c r="C102" t="inlineStr">
        <is>
          <t xml:space="preserve">CONCLUIDO	</t>
        </is>
      </c>
      <c r="D102" t="n">
        <v>5.3555</v>
      </c>
      <c r="E102" t="n">
        <v>18.67</v>
      </c>
      <c r="F102" t="n">
        <v>15.54</v>
      </c>
      <c r="G102" t="n">
        <v>116.53</v>
      </c>
      <c r="H102" t="n">
        <v>1.6</v>
      </c>
      <c r="I102" t="n">
        <v>8</v>
      </c>
      <c r="J102" t="n">
        <v>289.77</v>
      </c>
      <c r="K102" t="n">
        <v>58.47</v>
      </c>
      <c r="L102" t="n">
        <v>26</v>
      </c>
      <c r="M102" t="n">
        <v>6</v>
      </c>
      <c r="N102" t="n">
        <v>80.3</v>
      </c>
      <c r="O102" t="n">
        <v>35972.82</v>
      </c>
      <c r="P102" t="n">
        <v>229</v>
      </c>
      <c r="Q102" t="n">
        <v>467.07</v>
      </c>
      <c r="R102" t="n">
        <v>56.71</v>
      </c>
      <c r="S102" t="n">
        <v>39.61</v>
      </c>
      <c r="T102" t="n">
        <v>3603.59</v>
      </c>
      <c r="U102" t="n">
        <v>0.7</v>
      </c>
      <c r="V102" t="n">
        <v>0.75</v>
      </c>
      <c r="W102" t="n">
        <v>2.62</v>
      </c>
      <c r="X102" t="n">
        <v>0.2</v>
      </c>
      <c r="Y102" t="n">
        <v>1</v>
      </c>
      <c r="Z102" t="n">
        <v>10</v>
      </c>
      <c r="AA102" t="n">
        <v>142.1062024945975</v>
      </c>
      <c r="AB102" t="n">
        <v>194.4359755362123</v>
      </c>
      <c r="AC102" t="n">
        <v>175.8792789236968</v>
      </c>
      <c r="AD102" t="n">
        <v>142106.2024945975</v>
      </c>
      <c r="AE102" t="n">
        <v>194435.9755362123</v>
      </c>
      <c r="AF102" t="n">
        <v>2.713639525905713e-06</v>
      </c>
      <c r="AG102" t="n">
        <v>0.1944791666666667</v>
      </c>
      <c r="AH102" t="n">
        <v>175879.2789236968</v>
      </c>
    </row>
    <row r="103">
      <c r="A103" t="n">
        <v>101</v>
      </c>
      <c r="B103" t="n">
        <v>125</v>
      </c>
      <c r="C103" t="inlineStr">
        <is>
          <t xml:space="preserve">CONCLUIDO	</t>
        </is>
      </c>
      <c r="D103" t="n">
        <v>5.3571</v>
      </c>
      <c r="E103" t="n">
        <v>18.67</v>
      </c>
      <c r="F103" t="n">
        <v>15.53</v>
      </c>
      <c r="G103" t="n">
        <v>116.49</v>
      </c>
      <c r="H103" t="n">
        <v>1.61</v>
      </c>
      <c r="I103" t="n">
        <v>8</v>
      </c>
      <c r="J103" t="n">
        <v>290.28</v>
      </c>
      <c r="K103" t="n">
        <v>58.47</v>
      </c>
      <c r="L103" t="n">
        <v>26.25</v>
      </c>
      <c r="M103" t="n">
        <v>6</v>
      </c>
      <c r="N103" t="n">
        <v>80.56</v>
      </c>
      <c r="O103" t="n">
        <v>36035.53</v>
      </c>
      <c r="P103" t="n">
        <v>228.67</v>
      </c>
      <c r="Q103" t="n">
        <v>467.07</v>
      </c>
      <c r="R103" t="n">
        <v>56.45</v>
      </c>
      <c r="S103" t="n">
        <v>39.61</v>
      </c>
      <c r="T103" t="n">
        <v>3474.8</v>
      </c>
      <c r="U103" t="n">
        <v>0.7</v>
      </c>
      <c r="V103" t="n">
        <v>0.75</v>
      </c>
      <c r="W103" t="n">
        <v>2.62</v>
      </c>
      <c r="X103" t="n">
        <v>0.2</v>
      </c>
      <c r="Y103" t="n">
        <v>1</v>
      </c>
      <c r="Z103" t="n">
        <v>10</v>
      </c>
      <c r="AA103" t="n">
        <v>141.8919897733277</v>
      </c>
      <c r="AB103" t="n">
        <v>194.1428802405728</v>
      </c>
      <c r="AC103" t="n">
        <v>175.6141562317111</v>
      </c>
      <c r="AD103" t="n">
        <v>141891.9897733277</v>
      </c>
      <c r="AE103" t="n">
        <v>194142.8802405728</v>
      </c>
      <c r="AF103" t="n">
        <v>2.714450248198954e-06</v>
      </c>
      <c r="AG103" t="n">
        <v>0.1944791666666667</v>
      </c>
      <c r="AH103" t="n">
        <v>175614.1562317112</v>
      </c>
    </row>
    <row r="104">
      <c r="A104" t="n">
        <v>102</v>
      </c>
      <c r="B104" t="n">
        <v>125</v>
      </c>
      <c r="C104" t="inlineStr">
        <is>
          <t xml:space="preserve">CONCLUIDO	</t>
        </is>
      </c>
      <c r="D104" t="n">
        <v>5.3583</v>
      </c>
      <c r="E104" t="n">
        <v>18.66</v>
      </c>
      <c r="F104" t="n">
        <v>15.53</v>
      </c>
      <c r="G104" t="n">
        <v>116.46</v>
      </c>
      <c r="H104" t="n">
        <v>1.62</v>
      </c>
      <c r="I104" t="n">
        <v>8</v>
      </c>
      <c r="J104" t="n">
        <v>290.79</v>
      </c>
      <c r="K104" t="n">
        <v>58.47</v>
      </c>
      <c r="L104" t="n">
        <v>26.5</v>
      </c>
      <c r="M104" t="n">
        <v>6</v>
      </c>
      <c r="N104" t="n">
        <v>80.81999999999999</v>
      </c>
      <c r="O104" t="n">
        <v>36098.35</v>
      </c>
      <c r="P104" t="n">
        <v>228.6</v>
      </c>
      <c r="Q104" t="n">
        <v>467.07</v>
      </c>
      <c r="R104" t="n">
        <v>56.39</v>
      </c>
      <c r="S104" t="n">
        <v>39.61</v>
      </c>
      <c r="T104" t="n">
        <v>3445.52</v>
      </c>
      <c r="U104" t="n">
        <v>0.7</v>
      </c>
      <c r="V104" t="n">
        <v>0.75</v>
      </c>
      <c r="W104" t="n">
        <v>2.62</v>
      </c>
      <c r="X104" t="n">
        <v>0.19</v>
      </c>
      <c r="Y104" t="n">
        <v>1</v>
      </c>
      <c r="Z104" t="n">
        <v>10</v>
      </c>
      <c r="AA104" t="n">
        <v>141.8287935730466</v>
      </c>
      <c r="AB104" t="n">
        <v>194.0564124113286</v>
      </c>
      <c r="AC104" t="n">
        <v>175.5359407707317</v>
      </c>
      <c r="AD104" t="n">
        <v>141828.7935730466</v>
      </c>
      <c r="AE104" t="n">
        <v>194056.4124113286</v>
      </c>
      <c r="AF104" t="n">
        <v>2.715058289918884e-06</v>
      </c>
      <c r="AG104" t="n">
        <v>0.194375</v>
      </c>
      <c r="AH104" t="n">
        <v>175535.9407707317</v>
      </c>
    </row>
    <row r="105">
      <c r="A105" t="n">
        <v>103</v>
      </c>
      <c r="B105" t="n">
        <v>125</v>
      </c>
      <c r="C105" t="inlineStr">
        <is>
          <t xml:space="preserve">CONCLUIDO	</t>
        </is>
      </c>
      <c r="D105" t="n">
        <v>5.3564</v>
      </c>
      <c r="E105" t="n">
        <v>18.67</v>
      </c>
      <c r="F105" t="n">
        <v>15.53</v>
      </c>
      <c r="G105" t="n">
        <v>116.51</v>
      </c>
      <c r="H105" t="n">
        <v>1.64</v>
      </c>
      <c r="I105" t="n">
        <v>8</v>
      </c>
      <c r="J105" t="n">
        <v>291.3</v>
      </c>
      <c r="K105" t="n">
        <v>58.47</v>
      </c>
      <c r="L105" t="n">
        <v>26.75</v>
      </c>
      <c r="M105" t="n">
        <v>6</v>
      </c>
      <c r="N105" t="n">
        <v>81.08</v>
      </c>
      <c r="O105" t="n">
        <v>36161.27</v>
      </c>
      <c r="P105" t="n">
        <v>227.97</v>
      </c>
      <c r="Q105" t="n">
        <v>467.08</v>
      </c>
      <c r="R105" t="n">
        <v>56.5</v>
      </c>
      <c r="S105" t="n">
        <v>39.61</v>
      </c>
      <c r="T105" t="n">
        <v>3499.66</v>
      </c>
      <c r="U105" t="n">
        <v>0.7</v>
      </c>
      <c r="V105" t="n">
        <v>0.75</v>
      </c>
      <c r="W105" t="n">
        <v>2.62</v>
      </c>
      <c r="X105" t="n">
        <v>0.2</v>
      </c>
      <c r="Y105" t="n">
        <v>1</v>
      </c>
      <c r="Z105" t="n">
        <v>10</v>
      </c>
      <c r="AA105" t="n">
        <v>141.594160114532</v>
      </c>
      <c r="AB105" t="n">
        <v>193.7353765620915</v>
      </c>
      <c r="AC105" t="n">
        <v>175.245544132369</v>
      </c>
      <c r="AD105" t="n">
        <v>141594.160114532</v>
      </c>
      <c r="AE105" t="n">
        <v>193735.3765620915</v>
      </c>
      <c r="AF105" t="n">
        <v>2.714095557195661e-06</v>
      </c>
      <c r="AG105" t="n">
        <v>0.1944791666666667</v>
      </c>
      <c r="AH105" t="n">
        <v>175245.544132369</v>
      </c>
    </row>
    <row r="106">
      <c r="A106" t="n">
        <v>104</v>
      </c>
      <c r="B106" t="n">
        <v>125</v>
      </c>
      <c r="C106" t="inlineStr">
        <is>
          <t xml:space="preserve">CONCLUIDO	</t>
        </is>
      </c>
      <c r="D106" t="n">
        <v>5.3531</v>
      </c>
      <c r="E106" t="n">
        <v>18.68</v>
      </c>
      <c r="F106" t="n">
        <v>15.55</v>
      </c>
      <c r="G106" t="n">
        <v>116.6</v>
      </c>
      <c r="H106" t="n">
        <v>1.65</v>
      </c>
      <c r="I106" t="n">
        <v>8</v>
      </c>
      <c r="J106" t="n">
        <v>291.81</v>
      </c>
      <c r="K106" t="n">
        <v>58.47</v>
      </c>
      <c r="L106" t="n">
        <v>27</v>
      </c>
      <c r="M106" t="n">
        <v>6</v>
      </c>
      <c r="N106" t="n">
        <v>81.34</v>
      </c>
      <c r="O106" t="n">
        <v>36224.3</v>
      </c>
      <c r="P106" t="n">
        <v>227.11</v>
      </c>
      <c r="Q106" t="n">
        <v>467.07</v>
      </c>
      <c r="R106" t="n">
        <v>56.99</v>
      </c>
      <c r="S106" t="n">
        <v>39.61</v>
      </c>
      <c r="T106" t="n">
        <v>3743.65</v>
      </c>
      <c r="U106" t="n">
        <v>0.7</v>
      </c>
      <c r="V106" t="n">
        <v>0.75</v>
      </c>
      <c r="W106" t="n">
        <v>2.62</v>
      </c>
      <c r="X106" t="n">
        <v>0.21</v>
      </c>
      <c r="Y106" t="n">
        <v>1</v>
      </c>
      <c r="Z106" t="n">
        <v>10</v>
      </c>
      <c r="AA106" t="n">
        <v>141.3387567305092</v>
      </c>
      <c r="AB106" t="n">
        <v>193.3859223844695</v>
      </c>
      <c r="AC106" t="n">
        <v>174.9294413709971</v>
      </c>
      <c r="AD106" t="n">
        <v>141338.7567305092</v>
      </c>
      <c r="AE106" t="n">
        <v>193385.9223844695</v>
      </c>
      <c r="AF106" t="n">
        <v>2.712423442465853e-06</v>
      </c>
      <c r="AG106" t="n">
        <v>0.1945833333333333</v>
      </c>
      <c r="AH106" t="n">
        <v>174929.4413709971</v>
      </c>
    </row>
    <row r="107">
      <c r="A107" t="n">
        <v>105</v>
      </c>
      <c r="B107" t="n">
        <v>125</v>
      </c>
      <c r="C107" t="inlineStr">
        <is>
          <t xml:space="preserve">CONCLUIDO	</t>
        </is>
      </c>
      <c r="D107" t="n">
        <v>5.3755</v>
      </c>
      <c r="E107" t="n">
        <v>18.6</v>
      </c>
      <c r="F107" t="n">
        <v>15.52</v>
      </c>
      <c r="G107" t="n">
        <v>132.99</v>
      </c>
      <c r="H107" t="n">
        <v>1.66</v>
      </c>
      <c r="I107" t="n">
        <v>7</v>
      </c>
      <c r="J107" t="n">
        <v>292.32</v>
      </c>
      <c r="K107" t="n">
        <v>58.47</v>
      </c>
      <c r="L107" t="n">
        <v>27.25</v>
      </c>
      <c r="M107" t="n">
        <v>5</v>
      </c>
      <c r="N107" t="n">
        <v>81.59999999999999</v>
      </c>
      <c r="O107" t="n">
        <v>36287.44</v>
      </c>
      <c r="P107" t="n">
        <v>226.98</v>
      </c>
      <c r="Q107" t="n">
        <v>467.07</v>
      </c>
      <c r="R107" t="n">
        <v>55.9</v>
      </c>
      <c r="S107" t="n">
        <v>39.61</v>
      </c>
      <c r="T107" t="n">
        <v>3207.68</v>
      </c>
      <c r="U107" t="n">
        <v>0.71</v>
      </c>
      <c r="V107" t="n">
        <v>0.75</v>
      </c>
      <c r="W107" t="n">
        <v>2.62</v>
      </c>
      <c r="X107" t="n">
        <v>0.18</v>
      </c>
      <c r="Y107" t="n">
        <v>1</v>
      </c>
      <c r="Z107" t="n">
        <v>10</v>
      </c>
      <c r="AA107" t="n">
        <v>140.6279294200296</v>
      </c>
      <c r="AB107" t="n">
        <v>192.4133370987842</v>
      </c>
      <c r="AC107" t="n">
        <v>174.0496782599453</v>
      </c>
      <c r="AD107" t="n">
        <v>140627.9294200296</v>
      </c>
      <c r="AE107" t="n">
        <v>192413.3370987842</v>
      </c>
      <c r="AF107" t="n">
        <v>2.723773554571218e-06</v>
      </c>
      <c r="AG107" t="n">
        <v>0.19375</v>
      </c>
      <c r="AH107" t="n">
        <v>174049.6782599453</v>
      </c>
    </row>
    <row r="108">
      <c r="A108" t="n">
        <v>106</v>
      </c>
      <c r="B108" t="n">
        <v>125</v>
      </c>
      <c r="C108" t="inlineStr">
        <is>
          <t xml:space="preserve">CONCLUIDO	</t>
        </is>
      </c>
      <c r="D108" t="n">
        <v>5.3747</v>
      </c>
      <c r="E108" t="n">
        <v>18.61</v>
      </c>
      <c r="F108" t="n">
        <v>15.52</v>
      </c>
      <c r="G108" t="n">
        <v>133.01</v>
      </c>
      <c r="H108" t="n">
        <v>1.67</v>
      </c>
      <c r="I108" t="n">
        <v>7</v>
      </c>
      <c r="J108" t="n">
        <v>292.84</v>
      </c>
      <c r="K108" t="n">
        <v>58.47</v>
      </c>
      <c r="L108" t="n">
        <v>27.5</v>
      </c>
      <c r="M108" t="n">
        <v>5</v>
      </c>
      <c r="N108" t="n">
        <v>81.86</v>
      </c>
      <c r="O108" t="n">
        <v>36350.69</v>
      </c>
      <c r="P108" t="n">
        <v>227.32</v>
      </c>
      <c r="Q108" t="n">
        <v>467.07</v>
      </c>
      <c r="R108" t="n">
        <v>55.98</v>
      </c>
      <c r="S108" t="n">
        <v>39.61</v>
      </c>
      <c r="T108" t="n">
        <v>3247.41</v>
      </c>
      <c r="U108" t="n">
        <v>0.71</v>
      </c>
      <c r="V108" t="n">
        <v>0.75</v>
      </c>
      <c r="W108" t="n">
        <v>2.62</v>
      </c>
      <c r="X108" t="n">
        <v>0.18</v>
      </c>
      <c r="Y108" t="n">
        <v>1</v>
      </c>
      <c r="Z108" t="n">
        <v>10</v>
      </c>
      <c r="AA108" t="n">
        <v>140.8018540687899</v>
      </c>
      <c r="AB108" t="n">
        <v>192.6513084762319</v>
      </c>
      <c r="AC108" t="n">
        <v>174.2649379831244</v>
      </c>
      <c r="AD108" t="n">
        <v>140801.8540687899</v>
      </c>
      <c r="AE108" t="n">
        <v>192651.3084762319</v>
      </c>
      <c r="AF108" t="n">
        <v>2.723368193424598e-06</v>
      </c>
      <c r="AG108" t="n">
        <v>0.1938541666666667</v>
      </c>
      <c r="AH108" t="n">
        <v>174264.9379831244</v>
      </c>
    </row>
    <row r="109">
      <c r="A109" t="n">
        <v>107</v>
      </c>
      <c r="B109" t="n">
        <v>125</v>
      </c>
      <c r="C109" t="inlineStr">
        <is>
          <t xml:space="preserve">CONCLUIDO	</t>
        </is>
      </c>
      <c r="D109" t="n">
        <v>5.3759</v>
      </c>
      <c r="E109" t="n">
        <v>18.6</v>
      </c>
      <c r="F109" t="n">
        <v>15.51</v>
      </c>
      <c r="G109" t="n">
        <v>132.98</v>
      </c>
      <c r="H109" t="n">
        <v>1.68</v>
      </c>
      <c r="I109" t="n">
        <v>7</v>
      </c>
      <c r="J109" t="n">
        <v>293.35</v>
      </c>
      <c r="K109" t="n">
        <v>58.47</v>
      </c>
      <c r="L109" t="n">
        <v>27.75</v>
      </c>
      <c r="M109" t="n">
        <v>5</v>
      </c>
      <c r="N109" t="n">
        <v>82.13</v>
      </c>
      <c r="O109" t="n">
        <v>36414.05</v>
      </c>
      <c r="P109" t="n">
        <v>227.81</v>
      </c>
      <c r="Q109" t="n">
        <v>467.07</v>
      </c>
      <c r="R109" t="n">
        <v>56.01</v>
      </c>
      <c r="S109" t="n">
        <v>39.61</v>
      </c>
      <c r="T109" t="n">
        <v>3260.15</v>
      </c>
      <c r="U109" t="n">
        <v>0.71</v>
      </c>
      <c r="V109" t="n">
        <v>0.75</v>
      </c>
      <c r="W109" t="n">
        <v>2.62</v>
      </c>
      <c r="X109" t="n">
        <v>0.18</v>
      </c>
      <c r="Y109" t="n">
        <v>1</v>
      </c>
      <c r="Z109" t="n">
        <v>10</v>
      </c>
      <c r="AA109" t="n">
        <v>140.967687843006</v>
      </c>
      <c r="AB109" t="n">
        <v>192.8782095621841</v>
      </c>
      <c r="AC109" t="n">
        <v>174.470183947891</v>
      </c>
      <c r="AD109" t="n">
        <v>140967.687843006</v>
      </c>
      <c r="AE109" t="n">
        <v>192878.2095621841</v>
      </c>
      <c r="AF109" t="n">
        <v>2.723976235144528e-06</v>
      </c>
      <c r="AG109" t="n">
        <v>0.19375</v>
      </c>
      <c r="AH109" t="n">
        <v>174470.183947891</v>
      </c>
    </row>
    <row r="110">
      <c r="A110" t="n">
        <v>108</v>
      </c>
      <c r="B110" t="n">
        <v>125</v>
      </c>
      <c r="C110" t="inlineStr">
        <is>
          <t xml:space="preserve">CONCLUIDO	</t>
        </is>
      </c>
      <c r="D110" t="n">
        <v>5.3789</v>
      </c>
      <c r="E110" t="n">
        <v>18.59</v>
      </c>
      <c r="F110" t="n">
        <v>15.5</v>
      </c>
      <c r="G110" t="n">
        <v>132.89</v>
      </c>
      <c r="H110" t="n">
        <v>1.7</v>
      </c>
      <c r="I110" t="n">
        <v>7</v>
      </c>
      <c r="J110" t="n">
        <v>293.86</v>
      </c>
      <c r="K110" t="n">
        <v>58.47</v>
      </c>
      <c r="L110" t="n">
        <v>28</v>
      </c>
      <c r="M110" t="n">
        <v>5</v>
      </c>
      <c r="N110" t="n">
        <v>82.39</v>
      </c>
      <c r="O110" t="n">
        <v>36477.51</v>
      </c>
      <c r="P110" t="n">
        <v>227.62</v>
      </c>
      <c r="Q110" t="n">
        <v>467.07</v>
      </c>
      <c r="R110" t="n">
        <v>55.5</v>
      </c>
      <c r="S110" t="n">
        <v>39.61</v>
      </c>
      <c r="T110" t="n">
        <v>3007.62</v>
      </c>
      <c r="U110" t="n">
        <v>0.71</v>
      </c>
      <c r="V110" t="n">
        <v>0.75</v>
      </c>
      <c r="W110" t="n">
        <v>2.62</v>
      </c>
      <c r="X110" t="n">
        <v>0.17</v>
      </c>
      <c r="Y110" t="n">
        <v>1</v>
      </c>
      <c r="Z110" t="n">
        <v>10</v>
      </c>
      <c r="AA110" t="n">
        <v>140.7812006472813</v>
      </c>
      <c r="AB110" t="n">
        <v>192.6230495537591</v>
      </c>
      <c r="AC110" t="n">
        <v>174.2393760525508</v>
      </c>
      <c r="AD110" t="n">
        <v>140781.2006472813</v>
      </c>
      <c r="AE110" t="n">
        <v>192623.0495537591</v>
      </c>
      <c r="AF110" t="n">
        <v>2.725496339444354e-06</v>
      </c>
      <c r="AG110" t="n">
        <v>0.1936458333333333</v>
      </c>
      <c r="AH110" t="n">
        <v>174239.3760525508</v>
      </c>
    </row>
    <row r="111">
      <c r="A111" t="n">
        <v>109</v>
      </c>
      <c r="B111" t="n">
        <v>125</v>
      </c>
      <c r="C111" t="inlineStr">
        <is>
          <t xml:space="preserve">CONCLUIDO	</t>
        </is>
      </c>
      <c r="D111" t="n">
        <v>5.3763</v>
      </c>
      <c r="E111" t="n">
        <v>18.6</v>
      </c>
      <c r="F111" t="n">
        <v>15.51</v>
      </c>
      <c r="G111" t="n">
        <v>132.97</v>
      </c>
      <c r="H111" t="n">
        <v>1.71</v>
      </c>
      <c r="I111" t="n">
        <v>7</v>
      </c>
      <c r="J111" t="n">
        <v>294.38</v>
      </c>
      <c r="K111" t="n">
        <v>58.47</v>
      </c>
      <c r="L111" t="n">
        <v>28.25</v>
      </c>
      <c r="M111" t="n">
        <v>5</v>
      </c>
      <c r="N111" t="n">
        <v>82.66</v>
      </c>
      <c r="O111" t="n">
        <v>36541.09</v>
      </c>
      <c r="P111" t="n">
        <v>228.13</v>
      </c>
      <c r="Q111" t="n">
        <v>467.07</v>
      </c>
      <c r="R111" t="n">
        <v>55.9</v>
      </c>
      <c r="S111" t="n">
        <v>39.61</v>
      </c>
      <c r="T111" t="n">
        <v>3204.53</v>
      </c>
      <c r="U111" t="n">
        <v>0.71</v>
      </c>
      <c r="V111" t="n">
        <v>0.75</v>
      </c>
      <c r="W111" t="n">
        <v>2.62</v>
      </c>
      <c r="X111" t="n">
        <v>0.18</v>
      </c>
      <c r="Y111" t="n">
        <v>1</v>
      </c>
      <c r="Z111" t="n">
        <v>10</v>
      </c>
      <c r="AA111" t="n">
        <v>141.1013250982194</v>
      </c>
      <c r="AB111" t="n">
        <v>193.0610579504265</v>
      </c>
      <c r="AC111" t="n">
        <v>174.635581542589</v>
      </c>
      <c r="AD111" t="n">
        <v>141101.3250982194</v>
      </c>
      <c r="AE111" t="n">
        <v>193061.0579504265</v>
      </c>
      <c r="AF111" t="n">
        <v>2.724178915717838e-06</v>
      </c>
      <c r="AG111" t="n">
        <v>0.19375</v>
      </c>
      <c r="AH111" t="n">
        <v>174635.581542589</v>
      </c>
    </row>
    <row r="112">
      <c r="A112" t="n">
        <v>110</v>
      </c>
      <c r="B112" t="n">
        <v>125</v>
      </c>
      <c r="C112" t="inlineStr">
        <is>
          <t xml:space="preserve">CONCLUIDO	</t>
        </is>
      </c>
      <c r="D112" t="n">
        <v>5.3752</v>
      </c>
      <c r="E112" t="n">
        <v>18.6</v>
      </c>
      <c r="F112" t="n">
        <v>15.52</v>
      </c>
      <c r="G112" t="n">
        <v>133</v>
      </c>
      <c r="H112" t="n">
        <v>1.72</v>
      </c>
      <c r="I112" t="n">
        <v>7</v>
      </c>
      <c r="J112" t="n">
        <v>294.9</v>
      </c>
      <c r="K112" t="n">
        <v>58.47</v>
      </c>
      <c r="L112" t="n">
        <v>28.5</v>
      </c>
      <c r="M112" t="n">
        <v>5</v>
      </c>
      <c r="N112" t="n">
        <v>82.92</v>
      </c>
      <c r="O112" t="n">
        <v>36604.77</v>
      </c>
      <c r="P112" t="n">
        <v>228.73</v>
      </c>
      <c r="Q112" t="n">
        <v>467.07</v>
      </c>
      <c r="R112" t="n">
        <v>55.94</v>
      </c>
      <c r="S112" t="n">
        <v>39.61</v>
      </c>
      <c r="T112" t="n">
        <v>3227.6</v>
      </c>
      <c r="U112" t="n">
        <v>0.71</v>
      </c>
      <c r="V112" t="n">
        <v>0.75</v>
      </c>
      <c r="W112" t="n">
        <v>2.62</v>
      </c>
      <c r="X112" t="n">
        <v>0.18</v>
      </c>
      <c r="Y112" t="n">
        <v>1</v>
      </c>
      <c r="Z112" t="n">
        <v>10</v>
      </c>
      <c r="AA112" t="n">
        <v>141.4230910163448</v>
      </c>
      <c r="AB112" t="n">
        <v>193.5013122749159</v>
      </c>
      <c r="AC112" t="n">
        <v>175.0338186122501</v>
      </c>
      <c r="AD112" t="n">
        <v>141423.0910163448</v>
      </c>
      <c r="AE112" t="n">
        <v>193501.3122749159</v>
      </c>
      <c r="AF112" t="n">
        <v>2.723621544141236e-06</v>
      </c>
      <c r="AG112" t="n">
        <v>0.19375</v>
      </c>
      <c r="AH112" t="n">
        <v>175033.8186122501</v>
      </c>
    </row>
    <row r="113">
      <c r="A113" t="n">
        <v>111</v>
      </c>
      <c r="B113" t="n">
        <v>125</v>
      </c>
      <c r="C113" t="inlineStr">
        <is>
          <t xml:space="preserve">CONCLUIDO	</t>
        </is>
      </c>
      <c r="D113" t="n">
        <v>5.3777</v>
      </c>
      <c r="E113" t="n">
        <v>18.6</v>
      </c>
      <c r="F113" t="n">
        <v>15.51</v>
      </c>
      <c r="G113" t="n">
        <v>132.92</v>
      </c>
      <c r="H113" t="n">
        <v>1.73</v>
      </c>
      <c r="I113" t="n">
        <v>7</v>
      </c>
      <c r="J113" t="n">
        <v>295.41</v>
      </c>
      <c r="K113" t="n">
        <v>58.47</v>
      </c>
      <c r="L113" t="n">
        <v>28.75</v>
      </c>
      <c r="M113" t="n">
        <v>5</v>
      </c>
      <c r="N113" t="n">
        <v>83.19</v>
      </c>
      <c r="O113" t="n">
        <v>36668.57</v>
      </c>
      <c r="P113" t="n">
        <v>228.39</v>
      </c>
      <c r="Q113" t="n">
        <v>467.08</v>
      </c>
      <c r="R113" t="n">
        <v>55.58</v>
      </c>
      <c r="S113" t="n">
        <v>39.61</v>
      </c>
      <c r="T113" t="n">
        <v>3046.4</v>
      </c>
      <c r="U113" t="n">
        <v>0.71</v>
      </c>
      <c r="V113" t="n">
        <v>0.75</v>
      </c>
      <c r="W113" t="n">
        <v>2.62</v>
      </c>
      <c r="X113" t="n">
        <v>0.17</v>
      </c>
      <c r="Y113" t="n">
        <v>1</v>
      </c>
      <c r="Z113" t="n">
        <v>10</v>
      </c>
      <c r="AA113" t="n">
        <v>141.1821095087203</v>
      </c>
      <c r="AB113" t="n">
        <v>193.1715907448304</v>
      </c>
      <c r="AC113" t="n">
        <v>174.7355652422288</v>
      </c>
      <c r="AD113" t="n">
        <v>141182.1095087203</v>
      </c>
      <c r="AE113" t="n">
        <v>193171.5907448304</v>
      </c>
      <c r="AF113" t="n">
        <v>2.724888297724424e-06</v>
      </c>
      <c r="AG113" t="n">
        <v>0.19375</v>
      </c>
      <c r="AH113" t="n">
        <v>174735.5652422288</v>
      </c>
    </row>
    <row r="114">
      <c r="A114" t="n">
        <v>112</v>
      </c>
      <c r="B114" t="n">
        <v>125</v>
      </c>
      <c r="C114" t="inlineStr">
        <is>
          <t xml:space="preserve">CONCLUIDO	</t>
        </is>
      </c>
      <c r="D114" t="n">
        <v>5.3784</v>
      </c>
      <c r="E114" t="n">
        <v>18.59</v>
      </c>
      <c r="F114" t="n">
        <v>15.51</v>
      </c>
      <c r="G114" t="n">
        <v>132.9</v>
      </c>
      <c r="H114" t="n">
        <v>1.75</v>
      </c>
      <c r="I114" t="n">
        <v>7</v>
      </c>
      <c r="J114" t="n">
        <v>295.93</v>
      </c>
      <c r="K114" t="n">
        <v>58.47</v>
      </c>
      <c r="L114" t="n">
        <v>29</v>
      </c>
      <c r="M114" t="n">
        <v>5</v>
      </c>
      <c r="N114" t="n">
        <v>83.45999999999999</v>
      </c>
      <c r="O114" t="n">
        <v>36732.47</v>
      </c>
      <c r="P114" t="n">
        <v>228.39</v>
      </c>
      <c r="Q114" t="n">
        <v>467.08</v>
      </c>
      <c r="R114" t="n">
        <v>55.64</v>
      </c>
      <c r="S114" t="n">
        <v>39.61</v>
      </c>
      <c r="T114" t="n">
        <v>3073.78</v>
      </c>
      <c r="U114" t="n">
        <v>0.71</v>
      </c>
      <c r="V114" t="n">
        <v>0.75</v>
      </c>
      <c r="W114" t="n">
        <v>2.62</v>
      </c>
      <c r="X114" t="n">
        <v>0.17</v>
      </c>
      <c r="Y114" t="n">
        <v>1</v>
      </c>
      <c r="Z114" t="n">
        <v>10</v>
      </c>
      <c r="AA114" t="n">
        <v>141.1637021504861</v>
      </c>
      <c r="AB114" t="n">
        <v>193.1464049852191</v>
      </c>
      <c r="AC114" t="n">
        <v>174.7127831761663</v>
      </c>
      <c r="AD114" t="n">
        <v>141163.7021504861</v>
      </c>
      <c r="AE114" t="n">
        <v>193146.4049852191</v>
      </c>
      <c r="AF114" t="n">
        <v>2.725242988727717e-06</v>
      </c>
      <c r="AG114" t="n">
        <v>0.1936458333333333</v>
      </c>
      <c r="AH114" t="n">
        <v>174712.7831761663</v>
      </c>
    </row>
    <row r="115">
      <c r="A115" t="n">
        <v>113</v>
      </c>
      <c r="B115" t="n">
        <v>125</v>
      </c>
      <c r="C115" t="inlineStr">
        <is>
          <t xml:space="preserve">CONCLUIDO	</t>
        </is>
      </c>
      <c r="D115" t="n">
        <v>5.3793</v>
      </c>
      <c r="E115" t="n">
        <v>18.59</v>
      </c>
      <c r="F115" t="n">
        <v>15.5</v>
      </c>
      <c r="G115" t="n">
        <v>132.88</v>
      </c>
      <c r="H115" t="n">
        <v>1.76</v>
      </c>
      <c r="I115" t="n">
        <v>7</v>
      </c>
      <c r="J115" t="n">
        <v>296.45</v>
      </c>
      <c r="K115" t="n">
        <v>58.47</v>
      </c>
      <c r="L115" t="n">
        <v>29.25</v>
      </c>
      <c r="M115" t="n">
        <v>5</v>
      </c>
      <c r="N115" t="n">
        <v>83.73</v>
      </c>
      <c r="O115" t="n">
        <v>36796.49</v>
      </c>
      <c r="P115" t="n">
        <v>227.65</v>
      </c>
      <c r="Q115" t="n">
        <v>467.09</v>
      </c>
      <c r="R115" t="n">
        <v>55.51</v>
      </c>
      <c r="S115" t="n">
        <v>39.61</v>
      </c>
      <c r="T115" t="n">
        <v>3009.73</v>
      </c>
      <c r="U115" t="n">
        <v>0.71</v>
      </c>
      <c r="V115" t="n">
        <v>0.75</v>
      </c>
      <c r="W115" t="n">
        <v>2.62</v>
      </c>
      <c r="X115" t="n">
        <v>0.17</v>
      </c>
      <c r="Y115" t="n">
        <v>1</v>
      </c>
      <c r="Z115" t="n">
        <v>10</v>
      </c>
      <c r="AA115" t="n">
        <v>140.784387018689</v>
      </c>
      <c r="AB115" t="n">
        <v>192.627409287692</v>
      </c>
      <c r="AC115" t="n">
        <v>174.2433196995961</v>
      </c>
      <c r="AD115" t="n">
        <v>140784.387018689</v>
      </c>
      <c r="AE115" t="n">
        <v>192627.409287692</v>
      </c>
      <c r="AF115" t="n">
        <v>2.725699020017665e-06</v>
      </c>
      <c r="AG115" t="n">
        <v>0.1936458333333333</v>
      </c>
      <c r="AH115" t="n">
        <v>174243.3196995961</v>
      </c>
    </row>
    <row r="116">
      <c r="A116" t="n">
        <v>114</v>
      </c>
      <c r="B116" t="n">
        <v>125</v>
      </c>
      <c r="C116" t="inlineStr">
        <is>
          <t xml:space="preserve">CONCLUIDO	</t>
        </is>
      </c>
      <c r="D116" t="n">
        <v>5.3804</v>
      </c>
      <c r="E116" t="n">
        <v>18.59</v>
      </c>
      <c r="F116" t="n">
        <v>15.5</v>
      </c>
      <c r="G116" t="n">
        <v>132.85</v>
      </c>
      <c r="H116" t="n">
        <v>1.77</v>
      </c>
      <c r="I116" t="n">
        <v>7</v>
      </c>
      <c r="J116" t="n">
        <v>296.97</v>
      </c>
      <c r="K116" t="n">
        <v>58.47</v>
      </c>
      <c r="L116" t="n">
        <v>29.5</v>
      </c>
      <c r="M116" t="n">
        <v>5</v>
      </c>
      <c r="N116" t="n">
        <v>84</v>
      </c>
      <c r="O116" t="n">
        <v>36860.62</v>
      </c>
      <c r="P116" t="n">
        <v>227.28</v>
      </c>
      <c r="Q116" t="n">
        <v>467.09</v>
      </c>
      <c r="R116" t="n">
        <v>55.3</v>
      </c>
      <c r="S116" t="n">
        <v>39.61</v>
      </c>
      <c r="T116" t="n">
        <v>2905.53</v>
      </c>
      <c r="U116" t="n">
        <v>0.72</v>
      </c>
      <c r="V116" t="n">
        <v>0.75</v>
      </c>
      <c r="W116" t="n">
        <v>2.62</v>
      </c>
      <c r="X116" t="n">
        <v>0.16</v>
      </c>
      <c r="Y116" t="n">
        <v>1</v>
      </c>
      <c r="Z116" t="n">
        <v>10</v>
      </c>
      <c r="AA116" t="n">
        <v>140.5897350211021</v>
      </c>
      <c r="AB116" t="n">
        <v>192.3610778371536</v>
      </c>
      <c r="AC116" t="n">
        <v>174.0024065488984</v>
      </c>
      <c r="AD116" t="n">
        <v>140589.7350211021</v>
      </c>
      <c r="AE116" t="n">
        <v>192361.0778371536</v>
      </c>
      <c r="AF116" t="n">
        <v>2.726256391594267e-06</v>
      </c>
      <c r="AG116" t="n">
        <v>0.1936458333333333</v>
      </c>
      <c r="AH116" t="n">
        <v>174002.4065488984</v>
      </c>
    </row>
    <row r="117">
      <c r="A117" t="n">
        <v>115</v>
      </c>
      <c r="B117" t="n">
        <v>125</v>
      </c>
      <c r="C117" t="inlineStr">
        <is>
          <t xml:space="preserve">CONCLUIDO	</t>
        </is>
      </c>
      <c r="D117" t="n">
        <v>5.3808</v>
      </c>
      <c r="E117" t="n">
        <v>18.58</v>
      </c>
      <c r="F117" t="n">
        <v>15.5</v>
      </c>
      <c r="G117" t="n">
        <v>132.83</v>
      </c>
      <c r="H117" t="n">
        <v>1.78</v>
      </c>
      <c r="I117" t="n">
        <v>7</v>
      </c>
      <c r="J117" t="n">
        <v>297.49</v>
      </c>
      <c r="K117" t="n">
        <v>58.47</v>
      </c>
      <c r="L117" t="n">
        <v>29.75</v>
      </c>
      <c r="M117" t="n">
        <v>5</v>
      </c>
      <c r="N117" t="n">
        <v>84.27</v>
      </c>
      <c r="O117" t="n">
        <v>36924.87</v>
      </c>
      <c r="P117" t="n">
        <v>227.14</v>
      </c>
      <c r="Q117" t="n">
        <v>467.07</v>
      </c>
      <c r="R117" t="n">
        <v>55.26</v>
      </c>
      <c r="S117" t="n">
        <v>39.61</v>
      </c>
      <c r="T117" t="n">
        <v>2886.39</v>
      </c>
      <c r="U117" t="n">
        <v>0.72</v>
      </c>
      <c r="V117" t="n">
        <v>0.75</v>
      </c>
      <c r="W117" t="n">
        <v>2.62</v>
      </c>
      <c r="X117" t="n">
        <v>0.16</v>
      </c>
      <c r="Y117" t="n">
        <v>1</v>
      </c>
      <c r="Z117" t="n">
        <v>10</v>
      </c>
      <c r="AA117" t="n">
        <v>140.5161971790547</v>
      </c>
      <c r="AB117" t="n">
        <v>192.2604601174038</v>
      </c>
      <c r="AC117" t="n">
        <v>173.9113916431037</v>
      </c>
      <c r="AD117" t="n">
        <v>140516.1971790547</v>
      </c>
      <c r="AE117" t="n">
        <v>192260.4601174038</v>
      </c>
      <c r="AF117" t="n">
        <v>2.726459072167577e-06</v>
      </c>
      <c r="AG117" t="n">
        <v>0.1935416666666666</v>
      </c>
      <c r="AH117" t="n">
        <v>173911.3916431036</v>
      </c>
    </row>
    <row r="118">
      <c r="A118" t="n">
        <v>116</v>
      </c>
      <c r="B118" t="n">
        <v>125</v>
      </c>
      <c r="C118" t="inlineStr">
        <is>
          <t xml:space="preserve">CONCLUIDO	</t>
        </is>
      </c>
      <c r="D118" t="n">
        <v>5.38</v>
      </c>
      <c r="E118" t="n">
        <v>18.59</v>
      </c>
      <c r="F118" t="n">
        <v>15.5</v>
      </c>
      <c r="G118" t="n">
        <v>132.86</v>
      </c>
      <c r="H118" t="n">
        <v>1.79</v>
      </c>
      <c r="I118" t="n">
        <v>7</v>
      </c>
      <c r="J118" t="n">
        <v>298.01</v>
      </c>
      <c r="K118" t="n">
        <v>58.47</v>
      </c>
      <c r="L118" t="n">
        <v>30</v>
      </c>
      <c r="M118" t="n">
        <v>5</v>
      </c>
      <c r="N118" t="n">
        <v>84.54000000000001</v>
      </c>
      <c r="O118" t="n">
        <v>36989.23</v>
      </c>
      <c r="P118" t="n">
        <v>227.14</v>
      </c>
      <c r="Q118" t="n">
        <v>467.07</v>
      </c>
      <c r="R118" t="n">
        <v>55.38</v>
      </c>
      <c r="S118" t="n">
        <v>39.61</v>
      </c>
      <c r="T118" t="n">
        <v>2948.35</v>
      </c>
      <c r="U118" t="n">
        <v>0.72</v>
      </c>
      <c r="V118" t="n">
        <v>0.75</v>
      </c>
      <c r="W118" t="n">
        <v>2.62</v>
      </c>
      <c r="X118" t="n">
        <v>0.17</v>
      </c>
      <c r="Y118" t="n">
        <v>1</v>
      </c>
      <c r="Z118" t="n">
        <v>10</v>
      </c>
      <c r="AA118" t="n">
        <v>140.5370829129827</v>
      </c>
      <c r="AB118" t="n">
        <v>192.2890368999776</v>
      </c>
      <c r="AC118" t="n">
        <v>173.9372410976564</v>
      </c>
      <c r="AD118" t="n">
        <v>140537.0829129827</v>
      </c>
      <c r="AE118" t="n">
        <v>192289.0368999776</v>
      </c>
      <c r="AF118" t="n">
        <v>2.726053711020957e-06</v>
      </c>
      <c r="AG118" t="n">
        <v>0.1936458333333333</v>
      </c>
      <c r="AH118" t="n">
        <v>173937.2410976564</v>
      </c>
    </row>
    <row r="119">
      <c r="A119" t="n">
        <v>117</v>
      </c>
      <c r="B119" t="n">
        <v>125</v>
      </c>
      <c r="C119" t="inlineStr">
        <is>
          <t xml:space="preserve">CONCLUIDO	</t>
        </is>
      </c>
      <c r="D119" t="n">
        <v>5.3802</v>
      </c>
      <c r="E119" t="n">
        <v>18.59</v>
      </c>
      <c r="F119" t="n">
        <v>15.5</v>
      </c>
      <c r="G119" t="n">
        <v>132.85</v>
      </c>
      <c r="H119" t="n">
        <v>1.8</v>
      </c>
      <c r="I119" t="n">
        <v>7</v>
      </c>
      <c r="J119" t="n">
        <v>298.54</v>
      </c>
      <c r="K119" t="n">
        <v>58.47</v>
      </c>
      <c r="L119" t="n">
        <v>30.25</v>
      </c>
      <c r="M119" t="n">
        <v>5</v>
      </c>
      <c r="N119" t="n">
        <v>84.81</v>
      </c>
      <c r="O119" t="n">
        <v>37053.7</v>
      </c>
      <c r="P119" t="n">
        <v>226.69</v>
      </c>
      <c r="Q119" t="n">
        <v>467.07</v>
      </c>
      <c r="R119" t="n">
        <v>55.33</v>
      </c>
      <c r="S119" t="n">
        <v>39.61</v>
      </c>
      <c r="T119" t="n">
        <v>2920.13</v>
      </c>
      <c r="U119" t="n">
        <v>0.72</v>
      </c>
      <c r="V119" t="n">
        <v>0.75</v>
      </c>
      <c r="W119" t="n">
        <v>2.62</v>
      </c>
      <c r="X119" t="n">
        <v>0.17</v>
      </c>
      <c r="Y119" t="n">
        <v>1</v>
      </c>
      <c r="Z119" t="n">
        <v>10</v>
      </c>
      <c r="AA119" t="n">
        <v>140.3296459422813</v>
      </c>
      <c r="AB119" t="n">
        <v>192.0052124851909</v>
      </c>
      <c r="AC119" t="n">
        <v>173.6805044866666</v>
      </c>
      <c r="AD119" t="n">
        <v>140329.6459422813</v>
      </c>
      <c r="AE119" t="n">
        <v>192005.2124851909</v>
      </c>
      <c r="AF119" t="n">
        <v>2.726155051307613e-06</v>
      </c>
      <c r="AG119" t="n">
        <v>0.1936458333333333</v>
      </c>
      <c r="AH119" t="n">
        <v>173680.5044866666</v>
      </c>
    </row>
    <row r="120">
      <c r="A120" t="n">
        <v>118</v>
      </c>
      <c r="B120" t="n">
        <v>125</v>
      </c>
      <c r="C120" t="inlineStr">
        <is>
          <t xml:space="preserve">CONCLUIDO	</t>
        </is>
      </c>
      <c r="D120" t="n">
        <v>5.3825</v>
      </c>
      <c r="E120" t="n">
        <v>18.58</v>
      </c>
      <c r="F120" t="n">
        <v>15.49</v>
      </c>
      <c r="G120" t="n">
        <v>132.78</v>
      </c>
      <c r="H120" t="n">
        <v>1.82</v>
      </c>
      <c r="I120" t="n">
        <v>7</v>
      </c>
      <c r="J120" t="n">
        <v>299.06</v>
      </c>
      <c r="K120" t="n">
        <v>58.47</v>
      </c>
      <c r="L120" t="n">
        <v>30.5</v>
      </c>
      <c r="M120" t="n">
        <v>5</v>
      </c>
      <c r="N120" t="n">
        <v>85.09</v>
      </c>
      <c r="O120" t="n">
        <v>37118.29</v>
      </c>
      <c r="P120" t="n">
        <v>226.21</v>
      </c>
      <c r="Q120" t="n">
        <v>467.07</v>
      </c>
      <c r="R120" t="n">
        <v>55.07</v>
      </c>
      <c r="S120" t="n">
        <v>39.61</v>
      </c>
      <c r="T120" t="n">
        <v>2790.65</v>
      </c>
      <c r="U120" t="n">
        <v>0.72</v>
      </c>
      <c r="V120" t="n">
        <v>0.75</v>
      </c>
      <c r="W120" t="n">
        <v>2.62</v>
      </c>
      <c r="X120" t="n">
        <v>0.16</v>
      </c>
      <c r="Y120" t="n">
        <v>1</v>
      </c>
      <c r="Z120" t="n">
        <v>10</v>
      </c>
      <c r="AA120" t="n">
        <v>140.031285549089</v>
      </c>
      <c r="AB120" t="n">
        <v>191.5969826324938</v>
      </c>
      <c r="AC120" t="n">
        <v>173.3112355181567</v>
      </c>
      <c r="AD120" t="n">
        <v>140031.285549089</v>
      </c>
      <c r="AE120" t="n">
        <v>191596.9826324938</v>
      </c>
      <c r="AF120" t="n">
        <v>2.727320464604146e-06</v>
      </c>
      <c r="AG120" t="n">
        <v>0.1935416666666666</v>
      </c>
      <c r="AH120" t="n">
        <v>173311.2355181567</v>
      </c>
    </row>
    <row r="121">
      <c r="A121" t="n">
        <v>119</v>
      </c>
      <c r="B121" t="n">
        <v>125</v>
      </c>
      <c r="C121" t="inlineStr">
        <is>
          <t xml:space="preserve">CONCLUIDO	</t>
        </is>
      </c>
      <c r="D121" t="n">
        <v>5.3816</v>
      </c>
      <c r="E121" t="n">
        <v>18.58</v>
      </c>
      <c r="F121" t="n">
        <v>15.49</v>
      </c>
      <c r="G121" t="n">
        <v>132.81</v>
      </c>
      <c r="H121" t="n">
        <v>1.83</v>
      </c>
      <c r="I121" t="n">
        <v>7</v>
      </c>
      <c r="J121" t="n">
        <v>299.59</v>
      </c>
      <c r="K121" t="n">
        <v>58.47</v>
      </c>
      <c r="L121" t="n">
        <v>30.75</v>
      </c>
      <c r="M121" t="n">
        <v>5</v>
      </c>
      <c r="N121" t="n">
        <v>85.36</v>
      </c>
      <c r="O121" t="n">
        <v>37183.12</v>
      </c>
      <c r="P121" t="n">
        <v>225.93</v>
      </c>
      <c r="Q121" t="n">
        <v>467.07</v>
      </c>
      <c r="R121" t="n">
        <v>55.15</v>
      </c>
      <c r="S121" t="n">
        <v>39.61</v>
      </c>
      <c r="T121" t="n">
        <v>2832.38</v>
      </c>
      <c r="U121" t="n">
        <v>0.72</v>
      </c>
      <c r="V121" t="n">
        <v>0.75</v>
      </c>
      <c r="W121" t="n">
        <v>2.62</v>
      </c>
      <c r="X121" t="n">
        <v>0.16</v>
      </c>
      <c r="Y121" t="n">
        <v>1</v>
      </c>
      <c r="Z121" t="n">
        <v>10</v>
      </c>
      <c r="AA121" t="n">
        <v>139.9284902106058</v>
      </c>
      <c r="AB121" t="n">
        <v>191.4563335153709</v>
      </c>
      <c r="AC121" t="n">
        <v>173.1840097553697</v>
      </c>
      <c r="AD121" t="n">
        <v>139928.4902106058</v>
      </c>
      <c r="AE121" t="n">
        <v>191456.3335153709</v>
      </c>
      <c r="AF121" t="n">
        <v>2.726864433314197e-06</v>
      </c>
      <c r="AG121" t="n">
        <v>0.1935416666666666</v>
      </c>
      <c r="AH121" t="n">
        <v>173184.0097553697</v>
      </c>
    </row>
    <row r="122">
      <c r="A122" t="n">
        <v>120</v>
      </c>
      <c r="B122" t="n">
        <v>125</v>
      </c>
      <c r="C122" t="inlineStr">
        <is>
          <t xml:space="preserve">CONCLUIDO	</t>
        </is>
      </c>
      <c r="D122" t="n">
        <v>5.3795</v>
      </c>
      <c r="E122" t="n">
        <v>18.59</v>
      </c>
      <c r="F122" t="n">
        <v>15.5</v>
      </c>
      <c r="G122" t="n">
        <v>132.87</v>
      </c>
      <c r="H122" t="n">
        <v>1.84</v>
      </c>
      <c r="I122" t="n">
        <v>7</v>
      </c>
      <c r="J122" t="n">
        <v>300.11</v>
      </c>
      <c r="K122" t="n">
        <v>58.47</v>
      </c>
      <c r="L122" t="n">
        <v>31</v>
      </c>
      <c r="M122" t="n">
        <v>5</v>
      </c>
      <c r="N122" t="n">
        <v>85.64</v>
      </c>
      <c r="O122" t="n">
        <v>37247.94</v>
      </c>
      <c r="P122" t="n">
        <v>225.92</v>
      </c>
      <c r="Q122" t="n">
        <v>467.07</v>
      </c>
      <c r="R122" t="n">
        <v>55.41</v>
      </c>
      <c r="S122" t="n">
        <v>39.61</v>
      </c>
      <c r="T122" t="n">
        <v>2961.04</v>
      </c>
      <c r="U122" t="n">
        <v>0.71</v>
      </c>
      <c r="V122" t="n">
        <v>0.75</v>
      </c>
      <c r="W122" t="n">
        <v>2.62</v>
      </c>
      <c r="X122" t="n">
        <v>0.17</v>
      </c>
      <c r="Y122" t="n">
        <v>1</v>
      </c>
      <c r="Z122" t="n">
        <v>10</v>
      </c>
      <c r="AA122" t="n">
        <v>140.0014199003462</v>
      </c>
      <c r="AB122" t="n">
        <v>191.5561191343045</v>
      </c>
      <c r="AC122" t="n">
        <v>173.2742719748823</v>
      </c>
      <c r="AD122" t="n">
        <v>140001.4199003462</v>
      </c>
      <c r="AE122" t="n">
        <v>191556.1191343046</v>
      </c>
      <c r="AF122" t="n">
        <v>2.72580036030432e-06</v>
      </c>
      <c r="AG122" t="n">
        <v>0.1936458333333333</v>
      </c>
      <c r="AH122" t="n">
        <v>173274.2719748823</v>
      </c>
    </row>
    <row r="123">
      <c r="A123" t="n">
        <v>121</v>
      </c>
      <c r="B123" t="n">
        <v>125</v>
      </c>
      <c r="C123" t="inlineStr">
        <is>
          <t xml:space="preserve">CONCLUIDO	</t>
        </is>
      </c>
      <c r="D123" t="n">
        <v>5.3778</v>
      </c>
      <c r="E123" t="n">
        <v>18.6</v>
      </c>
      <c r="F123" t="n">
        <v>15.51</v>
      </c>
      <c r="G123" t="n">
        <v>132.92</v>
      </c>
      <c r="H123" t="n">
        <v>1.85</v>
      </c>
      <c r="I123" t="n">
        <v>7</v>
      </c>
      <c r="J123" t="n">
        <v>300.64</v>
      </c>
      <c r="K123" t="n">
        <v>58.47</v>
      </c>
      <c r="L123" t="n">
        <v>31.25</v>
      </c>
      <c r="M123" t="n">
        <v>5</v>
      </c>
      <c r="N123" t="n">
        <v>85.91</v>
      </c>
      <c r="O123" t="n">
        <v>37312.88</v>
      </c>
      <c r="P123" t="n">
        <v>225.81</v>
      </c>
      <c r="Q123" t="n">
        <v>467.07</v>
      </c>
      <c r="R123" t="n">
        <v>55.6</v>
      </c>
      <c r="S123" t="n">
        <v>39.61</v>
      </c>
      <c r="T123" t="n">
        <v>3055.72</v>
      </c>
      <c r="U123" t="n">
        <v>0.71</v>
      </c>
      <c r="V123" t="n">
        <v>0.75</v>
      </c>
      <c r="W123" t="n">
        <v>2.62</v>
      </c>
      <c r="X123" t="n">
        <v>0.17</v>
      </c>
      <c r="Y123" t="n">
        <v>1</v>
      </c>
      <c r="Z123" t="n">
        <v>10</v>
      </c>
      <c r="AA123" t="n">
        <v>140.0191790727359</v>
      </c>
      <c r="AB123" t="n">
        <v>191.5804180174475</v>
      </c>
      <c r="AC123" t="n">
        <v>173.2962518067218</v>
      </c>
      <c r="AD123" t="n">
        <v>140019.1790727359</v>
      </c>
      <c r="AE123" t="n">
        <v>191580.4180174475</v>
      </c>
      <c r="AF123" t="n">
        <v>2.724938967867751e-06</v>
      </c>
      <c r="AG123" t="n">
        <v>0.19375</v>
      </c>
      <c r="AH123" t="n">
        <v>173296.2518067218</v>
      </c>
    </row>
    <row r="124">
      <c r="A124" t="n">
        <v>122</v>
      </c>
      <c r="B124" t="n">
        <v>125</v>
      </c>
      <c r="C124" t="inlineStr">
        <is>
          <t xml:space="preserve">CONCLUIDO	</t>
        </is>
      </c>
      <c r="D124" t="n">
        <v>5.3798</v>
      </c>
      <c r="E124" t="n">
        <v>18.59</v>
      </c>
      <c r="F124" t="n">
        <v>15.5</v>
      </c>
      <c r="G124" t="n">
        <v>132.86</v>
      </c>
      <c r="H124" t="n">
        <v>1.86</v>
      </c>
      <c r="I124" t="n">
        <v>7</v>
      </c>
      <c r="J124" t="n">
        <v>301.17</v>
      </c>
      <c r="K124" t="n">
        <v>58.47</v>
      </c>
      <c r="L124" t="n">
        <v>31.5</v>
      </c>
      <c r="M124" t="n">
        <v>5</v>
      </c>
      <c r="N124" t="n">
        <v>86.19</v>
      </c>
      <c r="O124" t="n">
        <v>37377.94</v>
      </c>
      <c r="P124" t="n">
        <v>225.38</v>
      </c>
      <c r="Q124" t="n">
        <v>467.07</v>
      </c>
      <c r="R124" t="n">
        <v>55.42</v>
      </c>
      <c r="S124" t="n">
        <v>39.61</v>
      </c>
      <c r="T124" t="n">
        <v>2964.21</v>
      </c>
      <c r="U124" t="n">
        <v>0.71</v>
      </c>
      <c r="V124" t="n">
        <v>0.75</v>
      </c>
      <c r="W124" t="n">
        <v>2.62</v>
      </c>
      <c r="X124" t="n">
        <v>0.17</v>
      </c>
      <c r="Y124" t="n">
        <v>1</v>
      </c>
      <c r="Z124" t="n">
        <v>10</v>
      </c>
      <c r="AA124" t="n">
        <v>139.7509644239847</v>
      </c>
      <c r="AB124" t="n">
        <v>191.213434902231</v>
      </c>
      <c r="AC124" t="n">
        <v>172.9642930449575</v>
      </c>
      <c r="AD124" t="n">
        <v>139750.9644239847</v>
      </c>
      <c r="AE124" t="n">
        <v>191213.434902231</v>
      </c>
      <c r="AF124" t="n">
        <v>2.725952370734302e-06</v>
      </c>
      <c r="AG124" t="n">
        <v>0.1936458333333333</v>
      </c>
      <c r="AH124" t="n">
        <v>172964.2930449574</v>
      </c>
    </row>
    <row r="125">
      <c r="A125" t="n">
        <v>123</v>
      </c>
      <c r="B125" t="n">
        <v>125</v>
      </c>
      <c r="C125" t="inlineStr">
        <is>
          <t xml:space="preserve">CONCLUIDO	</t>
        </is>
      </c>
      <c r="D125" t="n">
        <v>5.3794</v>
      </c>
      <c r="E125" t="n">
        <v>18.59</v>
      </c>
      <c r="F125" t="n">
        <v>15.5</v>
      </c>
      <c r="G125" t="n">
        <v>132.87</v>
      </c>
      <c r="H125" t="n">
        <v>1.87</v>
      </c>
      <c r="I125" t="n">
        <v>7</v>
      </c>
      <c r="J125" t="n">
        <v>301.69</v>
      </c>
      <c r="K125" t="n">
        <v>58.47</v>
      </c>
      <c r="L125" t="n">
        <v>31.75</v>
      </c>
      <c r="M125" t="n">
        <v>5</v>
      </c>
      <c r="N125" t="n">
        <v>86.47</v>
      </c>
      <c r="O125" t="n">
        <v>37443.11</v>
      </c>
      <c r="P125" t="n">
        <v>224.72</v>
      </c>
      <c r="Q125" t="n">
        <v>467.07</v>
      </c>
      <c r="R125" t="n">
        <v>55.54</v>
      </c>
      <c r="S125" t="n">
        <v>39.61</v>
      </c>
      <c r="T125" t="n">
        <v>3027.6</v>
      </c>
      <c r="U125" t="n">
        <v>0.71</v>
      </c>
      <c r="V125" t="n">
        <v>0.75</v>
      </c>
      <c r="W125" t="n">
        <v>2.62</v>
      </c>
      <c r="X125" t="n">
        <v>0.17</v>
      </c>
      <c r="Y125" t="n">
        <v>1</v>
      </c>
      <c r="Z125" t="n">
        <v>10</v>
      </c>
      <c r="AA125" t="n">
        <v>139.4644453064341</v>
      </c>
      <c r="AB125" t="n">
        <v>190.8214068052671</v>
      </c>
      <c r="AC125" t="n">
        <v>172.6096795593527</v>
      </c>
      <c r="AD125" t="n">
        <v>139464.4453064341</v>
      </c>
      <c r="AE125" t="n">
        <v>190821.4068052671</v>
      </c>
      <c r="AF125" t="n">
        <v>2.725749690160992e-06</v>
      </c>
      <c r="AG125" t="n">
        <v>0.1936458333333333</v>
      </c>
      <c r="AH125" t="n">
        <v>172609.6795593527</v>
      </c>
    </row>
    <row r="126">
      <c r="A126" t="n">
        <v>124</v>
      </c>
      <c r="B126" t="n">
        <v>125</v>
      </c>
      <c r="C126" t="inlineStr">
        <is>
          <t xml:space="preserve">CONCLUIDO	</t>
        </is>
      </c>
      <c r="D126" t="n">
        <v>5.4019</v>
      </c>
      <c r="E126" t="n">
        <v>18.51</v>
      </c>
      <c r="F126" t="n">
        <v>15.47</v>
      </c>
      <c r="G126" t="n">
        <v>154.72</v>
      </c>
      <c r="H126" t="n">
        <v>1.89</v>
      </c>
      <c r="I126" t="n">
        <v>6</v>
      </c>
      <c r="J126" t="n">
        <v>302.22</v>
      </c>
      <c r="K126" t="n">
        <v>58.47</v>
      </c>
      <c r="L126" t="n">
        <v>32</v>
      </c>
      <c r="M126" t="n">
        <v>4</v>
      </c>
      <c r="N126" t="n">
        <v>86.75</v>
      </c>
      <c r="O126" t="n">
        <v>37508.41</v>
      </c>
      <c r="P126" t="n">
        <v>223.21</v>
      </c>
      <c r="Q126" t="n">
        <v>467.07</v>
      </c>
      <c r="R126" t="n">
        <v>54.41</v>
      </c>
      <c r="S126" t="n">
        <v>39.61</v>
      </c>
      <c r="T126" t="n">
        <v>2464.95</v>
      </c>
      <c r="U126" t="n">
        <v>0.73</v>
      </c>
      <c r="V126" t="n">
        <v>0.75</v>
      </c>
      <c r="W126" t="n">
        <v>2.62</v>
      </c>
      <c r="X126" t="n">
        <v>0.14</v>
      </c>
      <c r="Y126" t="n">
        <v>1</v>
      </c>
      <c r="Z126" t="n">
        <v>10</v>
      </c>
      <c r="AA126" t="n">
        <v>138.1444174043461</v>
      </c>
      <c r="AB126" t="n">
        <v>189.0152863941104</v>
      </c>
      <c r="AC126" t="n">
        <v>170.9759327453304</v>
      </c>
      <c r="AD126" t="n">
        <v>138144.4174043461</v>
      </c>
      <c r="AE126" t="n">
        <v>189015.2863941104</v>
      </c>
      <c r="AF126" t="n">
        <v>2.737150472409686e-06</v>
      </c>
      <c r="AG126" t="n">
        <v>0.1928125</v>
      </c>
      <c r="AH126" t="n">
        <v>170975.9327453304</v>
      </c>
    </row>
    <row r="127">
      <c r="A127" t="n">
        <v>125</v>
      </c>
      <c r="B127" t="n">
        <v>125</v>
      </c>
      <c r="C127" t="inlineStr">
        <is>
          <t xml:space="preserve">CONCLUIDO	</t>
        </is>
      </c>
      <c r="D127" t="n">
        <v>5.4038</v>
      </c>
      <c r="E127" t="n">
        <v>18.51</v>
      </c>
      <c r="F127" t="n">
        <v>15.47</v>
      </c>
      <c r="G127" t="n">
        <v>154.65</v>
      </c>
      <c r="H127" t="n">
        <v>1.9</v>
      </c>
      <c r="I127" t="n">
        <v>6</v>
      </c>
      <c r="J127" t="n">
        <v>302.75</v>
      </c>
      <c r="K127" t="n">
        <v>58.47</v>
      </c>
      <c r="L127" t="n">
        <v>32.25</v>
      </c>
      <c r="M127" t="n">
        <v>4</v>
      </c>
      <c r="N127" t="n">
        <v>87.03</v>
      </c>
      <c r="O127" t="n">
        <v>37573.82</v>
      </c>
      <c r="P127" t="n">
        <v>223.22</v>
      </c>
      <c r="Q127" t="n">
        <v>467.07</v>
      </c>
      <c r="R127" t="n">
        <v>54.27</v>
      </c>
      <c r="S127" t="n">
        <v>39.61</v>
      </c>
      <c r="T127" t="n">
        <v>2395.17</v>
      </c>
      <c r="U127" t="n">
        <v>0.73</v>
      </c>
      <c r="V127" t="n">
        <v>0.75</v>
      </c>
      <c r="W127" t="n">
        <v>2.62</v>
      </c>
      <c r="X127" t="n">
        <v>0.13</v>
      </c>
      <c r="Y127" t="n">
        <v>1</v>
      </c>
      <c r="Z127" t="n">
        <v>10</v>
      </c>
      <c r="AA127" t="n">
        <v>138.1011055142457</v>
      </c>
      <c r="AB127" t="n">
        <v>188.9560251552892</v>
      </c>
      <c r="AC127" t="n">
        <v>170.9223273159685</v>
      </c>
      <c r="AD127" t="n">
        <v>138101.1055142457</v>
      </c>
      <c r="AE127" t="n">
        <v>188956.0251552892</v>
      </c>
      <c r="AF127" t="n">
        <v>2.738113205132909e-06</v>
      </c>
      <c r="AG127" t="n">
        <v>0.1928125</v>
      </c>
      <c r="AH127" t="n">
        <v>170922.3273159685</v>
      </c>
    </row>
    <row r="128">
      <c r="A128" t="n">
        <v>126</v>
      </c>
      <c r="B128" t="n">
        <v>125</v>
      </c>
      <c r="C128" t="inlineStr">
        <is>
          <t xml:space="preserve">CONCLUIDO	</t>
        </is>
      </c>
      <c r="D128" t="n">
        <v>5.4018</v>
      </c>
      <c r="E128" t="n">
        <v>18.51</v>
      </c>
      <c r="F128" t="n">
        <v>15.47</v>
      </c>
      <c r="G128" t="n">
        <v>154.72</v>
      </c>
      <c r="H128" t="n">
        <v>1.91</v>
      </c>
      <c r="I128" t="n">
        <v>6</v>
      </c>
      <c r="J128" t="n">
        <v>303.28</v>
      </c>
      <c r="K128" t="n">
        <v>58.47</v>
      </c>
      <c r="L128" t="n">
        <v>32.5</v>
      </c>
      <c r="M128" t="n">
        <v>4</v>
      </c>
      <c r="N128" t="n">
        <v>87.31</v>
      </c>
      <c r="O128" t="n">
        <v>37639.36</v>
      </c>
      <c r="P128" t="n">
        <v>223.44</v>
      </c>
      <c r="Q128" t="n">
        <v>467.07</v>
      </c>
      <c r="R128" t="n">
        <v>54.41</v>
      </c>
      <c r="S128" t="n">
        <v>39.61</v>
      </c>
      <c r="T128" t="n">
        <v>2464.97</v>
      </c>
      <c r="U128" t="n">
        <v>0.73</v>
      </c>
      <c r="V128" t="n">
        <v>0.75</v>
      </c>
      <c r="W128" t="n">
        <v>2.62</v>
      </c>
      <c r="X128" t="n">
        <v>0.14</v>
      </c>
      <c r="Y128" t="n">
        <v>1</v>
      </c>
      <c r="Z128" t="n">
        <v>10</v>
      </c>
      <c r="AA128" t="n">
        <v>138.2499156508898</v>
      </c>
      <c r="AB128" t="n">
        <v>189.1596337492854</v>
      </c>
      <c r="AC128" t="n">
        <v>171.1065037915203</v>
      </c>
      <c r="AD128" t="n">
        <v>138249.9156508898</v>
      </c>
      <c r="AE128" t="n">
        <v>189159.6337492854</v>
      </c>
      <c r="AF128" t="n">
        <v>2.737099802266358e-06</v>
      </c>
      <c r="AG128" t="n">
        <v>0.1928125</v>
      </c>
      <c r="AH128" t="n">
        <v>171106.5037915203</v>
      </c>
    </row>
    <row r="129">
      <c r="A129" t="n">
        <v>127</v>
      </c>
      <c r="B129" t="n">
        <v>125</v>
      </c>
      <c r="C129" t="inlineStr">
        <is>
          <t xml:space="preserve">CONCLUIDO	</t>
        </is>
      </c>
      <c r="D129" t="n">
        <v>5.4017</v>
      </c>
      <c r="E129" t="n">
        <v>18.51</v>
      </c>
      <c r="F129" t="n">
        <v>15.47</v>
      </c>
      <c r="G129" t="n">
        <v>154.72</v>
      </c>
      <c r="H129" t="n">
        <v>1.92</v>
      </c>
      <c r="I129" t="n">
        <v>6</v>
      </c>
      <c r="J129" t="n">
        <v>303.82</v>
      </c>
      <c r="K129" t="n">
        <v>58.47</v>
      </c>
      <c r="L129" t="n">
        <v>32.75</v>
      </c>
      <c r="M129" t="n">
        <v>4</v>
      </c>
      <c r="N129" t="n">
        <v>87.59</v>
      </c>
      <c r="O129" t="n">
        <v>37705.01</v>
      </c>
      <c r="P129" t="n">
        <v>223.66</v>
      </c>
      <c r="Q129" t="n">
        <v>467.07</v>
      </c>
      <c r="R129" t="n">
        <v>54.55</v>
      </c>
      <c r="S129" t="n">
        <v>39.61</v>
      </c>
      <c r="T129" t="n">
        <v>2536.58</v>
      </c>
      <c r="U129" t="n">
        <v>0.73</v>
      </c>
      <c r="V129" t="n">
        <v>0.75</v>
      </c>
      <c r="W129" t="n">
        <v>2.62</v>
      </c>
      <c r="X129" t="n">
        <v>0.14</v>
      </c>
      <c r="Y129" t="n">
        <v>1</v>
      </c>
      <c r="Z129" t="n">
        <v>10</v>
      </c>
      <c r="AA129" t="n">
        <v>138.3509402349066</v>
      </c>
      <c r="AB129" t="n">
        <v>189.2978600420273</v>
      </c>
      <c r="AC129" t="n">
        <v>171.2315379608848</v>
      </c>
      <c r="AD129" t="n">
        <v>138350.9402349066</v>
      </c>
      <c r="AE129" t="n">
        <v>189297.8600420273</v>
      </c>
      <c r="AF129" t="n">
        <v>2.737049132123031e-06</v>
      </c>
      <c r="AG129" t="n">
        <v>0.1928125</v>
      </c>
      <c r="AH129" t="n">
        <v>171231.5379608848</v>
      </c>
    </row>
    <row r="130">
      <c r="A130" t="n">
        <v>128</v>
      </c>
      <c r="B130" t="n">
        <v>125</v>
      </c>
      <c r="C130" t="inlineStr">
        <is>
          <t xml:space="preserve">CONCLUIDO	</t>
        </is>
      </c>
      <c r="D130" t="n">
        <v>5.3987</v>
      </c>
      <c r="E130" t="n">
        <v>18.52</v>
      </c>
      <c r="F130" t="n">
        <v>15.48</v>
      </c>
      <c r="G130" t="n">
        <v>154.83</v>
      </c>
      <c r="H130" t="n">
        <v>1.93</v>
      </c>
      <c r="I130" t="n">
        <v>6</v>
      </c>
      <c r="J130" t="n">
        <v>304.35</v>
      </c>
      <c r="K130" t="n">
        <v>58.47</v>
      </c>
      <c r="L130" t="n">
        <v>33</v>
      </c>
      <c r="M130" t="n">
        <v>4</v>
      </c>
      <c r="N130" t="n">
        <v>87.88</v>
      </c>
      <c r="O130" t="n">
        <v>37770.79</v>
      </c>
      <c r="P130" t="n">
        <v>224</v>
      </c>
      <c r="Q130" t="n">
        <v>467.07</v>
      </c>
      <c r="R130" t="n">
        <v>54.91</v>
      </c>
      <c r="S130" t="n">
        <v>39.61</v>
      </c>
      <c r="T130" t="n">
        <v>2714.25</v>
      </c>
      <c r="U130" t="n">
        <v>0.72</v>
      </c>
      <c r="V130" t="n">
        <v>0.75</v>
      </c>
      <c r="W130" t="n">
        <v>2.62</v>
      </c>
      <c r="X130" t="n">
        <v>0.15</v>
      </c>
      <c r="Y130" t="n">
        <v>1</v>
      </c>
      <c r="Z130" t="n">
        <v>10</v>
      </c>
      <c r="AA130" t="n">
        <v>138.6024930345356</v>
      </c>
      <c r="AB130" t="n">
        <v>189.6420456802058</v>
      </c>
      <c r="AC130" t="n">
        <v>171.5428750048232</v>
      </c>
      <c r="AD130" t="n">
        <v>138602.4930345356</v>
      </c>
      <c r="AE130" t="n">
        <v>189642.0456802058</v>
      </c>
      <c r="AF130" t="n">
        <v>2.735529027823204e-06</v>
      </c>
      <c r="AG130" t="n">
        <v>0.1929166666666667</v>
      </c>
      <c r="AH130" t="n">
        <v>171542.8750048232</v>
      </c>
    </row>
    <row r="131">
      <c r="A131" t="n">
        <v>129</v>
      </c>
      <c r="B131" t="n">
        <v>125</v>
      </c>
      <c r="C131" t="inlineStr">
        <is>
          <t xml:space="preserve">CONCLUIDO	</t>
        </is>
      </c>
      <c r="D131" t="n">
        <v>5.3985</v>
      </c>
      <c r="E131" t="n">
        <v>18.52</v>
      </c>
      <c r="F131" t="n">
        <v>15.48</v>
      </c>
      <c r="G131" t="n">
        <v>154.83</v>
      </c>
      <c r="H131" t="n">
        <v>1.94</v>
      </c>
      <c r="I131" t="n">
        <v>6</v>
      </c>
      <c r="J131" t="n">
        <v>304.88</v>
      </c>
      <c r="K131" t="n">
        <v>58.47</v>
      </c>
      <c r="L131" t="n">
        <v>33.25</v>
      </c>
      <c r="M131" t="n">
        <v>4</v>
      </c>
      <c r="N131" t="n">
        <v>88.16</v>
      </c>
      <c r="O131" t="n">
        <v>37836.69</v>
      </c>
      <c r="P131" t="n">
        <v>223.89</v>
      </c>
      <c r="Q131" t="n">
        <v>467.07</v>
      </c>
      <c r="R131" t="n">
        <v>54.87</v>
      </c>
      <c r="S131" t="n">
        <v>39.61</v>
      </c>
      <c r="T131" t="n">
        <v>2696.31</v>
      </c>
      <c r="U131" t="n">
        <v>0.72</v>
      </c>
      <c r="V131" t="n">
        <v>0.75</v>
      </c>
      <c r="W131" t="n">
        <v>2.62</v>
      </c>
      <c r="X131" t="n">
        <v>0.15</v>
      </c>
      <c r="Y131" t="n">
        <v>1</v>
      </c>
      <c r="Z131" t="n">
        <v>10</v>
      </c>
      <c r="AA131" t="n">
        <v>138.558262767463</v>
      </c>
      <c r="AB131" t="n">
        <v>189.5815278774954</v>
      </c>
      <c r="AC131" t="n">
        <v>171.4881329362662</v>
      </c>
      <c r="AD131" t="n">
        <v>138558.262767463</v>
      </c>
      <c r="AE131" t="n">
        <v>189581.5278774954</v>
      </c>
      <c r="AF131" t="n">
        <v>2.73542768753655e-06</v>
      </c>
      <c r="AG131" t="n">
        <v>0.1929166666666667</v>
      </c>
      <c r="AH131" t="n">
        <v>171488.1329362662</v>
      </c>
    </row>
    <row r="132">
      <c r="A132" t="n">
        <v>130</v>
      </c>
      <c r="B132" t="n">
        <v>125</v>
      </c>
      <c r="C132" t="inlineStr">
        <is>
          <t xml:space="preserve">CONCLUIDO	</t>
        </is>
      </c>
      <c r="D132" t="n">
        <v>5.4001</v>
      </c>
      <c r="E132" t="n">
        <v>18.52</v>
      </c>
      <c r="F132" t="n">
        <v>15.48</v>
      </c>
      <c r="G132" t="n">
        <v>154.78</v>
      </c>
      <c r="H132" t="n">
        <v>1.95</v>
      </c>
      <c r="I132" t="n">
        <v>6</v>
      </c>
      <c r="J132" t="n">
        <v>305.42</v>
      </c>
      <c r="K132" t="n">
        <v>58.47</v>
      </c>
      <c r="L132" t="n">
        <v>33.5</v>
      </c>
      <c r="M132" t="n">
        <v>4</v>
      </c>
      <c r="N132" t="n">
        <v>88.45</v>
      </c>
      <c r="O132" t="n">
        <v>37902.71</v>
      </c>
      <c r="P132" t="n">
        <v>223.52</v>
      </c>
      <c r="Q132" t="n">
        <v>467.07</v>
      </c>
      <c r="R132" t="n">
        <v>54.69</v>
      </c>
      <c r="S132" t="n">
        <v>39.61</v>
      </c>
      <c r="T132" t="n">
        <v>2608.06</v>
      </c>
      <c r="U132" t="n">
        <v>0.72</v>
      </c>
      <c r="V132" t="n">
        <v>0.75</v>
      </c>
      <c r="W132" t="n">
        <v>2.62</v>
      </c>
      <c r="X132" t="n">
        <v>0.14</v>
      </c>
      <c r="Y132" t="n">
        <v>1</v>
      </c>
      <c r="Z132" t="n">
        <v>10</v>
      </c>
      <c r="AA132" t="n">
        <v>138.3521512561546</v>
      </c>
      <c r="AB132" t="n">
        <v>189.2995170147253</v>
      </c>
      <c r="AC132" t="n">
        <v>171.2330367944341</v>
      </c>
      <c r="AD132" t="n">
        <v>138352.1512561546</v>
      </c>
      <c r="AE132" t="n">
        <v>189299.5170147253</v>
      </c>
      <c r="AF132" t="n">
        <v>2.73623840982979e-06</v>
      </c>
      <c r="AG132" t="n">
        <v>0.1929166666666667</v>
      </c>
      <c r="AH132" t="n">
        <v>171233.0367944341</v>
      </c>
    </row>
    <row r="133">
      <c r="A133" t="n">
        <v>131</v>
      </c>
      <c r="B133" t="n">
        <v>125</v>
      </c>
      <c r="C133" t="inlineStr">
        <is>
          <t xml:space="preserve">CONCLUIDO	</t>
        </is>
      </c>
      <c r="D133" t="n">
        <v>5.4042</v>
      </c>
      <c r="E133" t="n">
        <v>18.5</v>
      </c>
      <c r="F133" t="n">
        <v>15.46</v>
      </c>
      <c r="G133" t="n">
        <v>154.64</v>
      </c>
      <c r="H133" t="n">
        <v>1.97</v>
      </c>
      <c r="I133" t="n">
        <v>6</v>
      </c>
      <c r="J133" t="n">
        <v>305.96</v>
      </c>
      <c r="K133" t="n">
        <v>58.47</v>
      </c>
      <c r="L133" t="n">
        <v>33.75</v>
      </c>
      <c r="M133" t="n">
        <v>4</v>
      </c>
      <c r="N133" t="n">
        <v>88.73</v>
      </c>
      <c r="O133" t="n">
        <v>37968.85</v>
      </c>
      <c r="P133" t="n">
        <v>223.45</v>
      </c>
      <c r="Q133" t="n">
        <v>467.07</v>
      </c>
      <c r="R133" t="n">
        <v>54.3</v>
      </c>
      <c r="S133" t="n">
        <v>39.61</v>
      </c>
      <c r="T133" t="n">
        <v>2411.43</v>
      </c>
      <c r="U133" t="n">
        <v>0.73</v>
      </c>
      <c r="V133" t="n">
        <v>0.75</v>
      </c>
      <c r="W133" t="n">
        <v>2.62</v>
      </c>
      <c r="X133" t="n">
        <v>0.13</v>
      </c>
      <c r="Y133" t="n">
        <v>1</v>
      </c>
      <c r="Z133" t="n">
        <v>10</v>
      </c>
      <c r="AA133" t="n">
        <v>138.1704184755624</v>
      </c>
      <c r="AB133" t="n">
        <v>189.0508622068347</v>
      </c>
      <c r="AC133" t="n">
        <v>171.0081132524193</v>
      </c>
      <c r="AD133" t="n">
        <v>138170.4184755624</v>
      </c>
      <c r="AE133" t="n">
        <v>189050.8622068347</v>
      </c>
      <c r="AF133" t="n">
        <v>2.738315885706219e-06</v>
      </c>
      <c r="AG133" t="n">
        <v>0.1927083333333333</v>
      </c>
      <c r="AH133" t="n">
        <v>171008.1132524193</v>
      </c>
    </row>
    <row r="134">
      <c r="A134" t="n">
        <v>132</v>
      </c>
      <c r="B134" t="n">
        <v>125</v>
      </c>
      <c r="C134" t="inlineStr">
        <is>
          <t xml:space="preserve">CONCLUIDO	</t>
        </is>
      </c>
      <c r="D134" t="n">
        <v>5.4055</v>
      </c>
      <c r="E134" t="n">
        <v>18.5</v>
      </c>
      <c r="F134" t="n">
        <v>15.46</v>
      </c>
      <c r="G134" t="n">
        <v>154.59</v>
      </c>
      <c r="H134" t="n">
        <v>1.98</v>
      </c>
      <c r="I134" t="n">
        <v>6</v>
      </c>
      <c r="J134" t="n">
        <v>306.49</v>
      </c>
      <c r="K134" t="n">
        <v>58.47</v>
      </c>
      <c r="L134" t="n">
        <v>34</v>
      </c>
      <c r="M134" t="n">
        <v>4</v>
      </c>
      <c r="N134" t="n">
        <v>89.02</v>
      </c>
      <c r="O134" t="n">
        <v>38035.12</v>
      </c>
      <c r="P134" t="n">
        <v>223.65</v>
      </c>
      <c r="Q134" t="n">
        <v>467.07</v>
      </c>
      <c r="R134" t="n">
        <v>54.04</v>
      </c>
      <c r="S134" t="n">
        <v>39.61</v>
      </c>
      <c r="T134" t="n">
        <v>2281.5</v>
      </c>
      <c r="U134" t="n">
        <v>0.73</v>
      </c>
      <c r="V134" t="n">
        <v>0.75</v>
      </c>
      <c r="W134" t="n">
        <v>2.62</v>
      </c>
      <c r="X134" t="n">
        <v>0.13</v>
      </c>
      <c r="Y134" t="n">
        <v>1</v>
      </c>
      <c r="Z134" t="n">
        <v>10</v>
      </c>
      <c r="AA134" t="n">
        <v>138.2272139867819</v>
      </c>
      <c r="AB134" t="n">
        <v>189.1285723309263</v>
      </c>
      <c r="AC134" t="n">
        <v>171.0784068313344</v>
      </c>
      <c r="AD134" t="n">
        <v>138227.2139867819</v>
      </c>
      <c r="AE134" t="n">
        <v>189128.5723309263</v>
      </c>
      <c r="AF134" t="n">
        <v>2.738974597569476e-06</v>
      </c>
      <c r="AG134" t="n">
        <v>0.1927083333333333</v>
      </c>
      <c r="AH134" t="n">
        <v>171078.4068313344</v>
      </c>
    </row>
    <row r="135">
      <c r="A135" t="n">
        <v>133</v>
      </c>
      <c r="B135" t="n">
        <v>125</v>
      </c>
      <c r="C135" t="inlineStr">
        <is>
          <t xml:space="preserve">CONCLUIDO	</t>
        </is>
      </c>
      <c r="D135" t="n">
        <v>5.4037</v>
      </c>
      <c r="E135" t="n">
        <v>18.51</v>
      </c>
      <c r="F135" t="n">
        <v>15.47</v>
      </c>
      <c r="G135" t="n">
        <v>154.66</v>
      </c>
      <c r="H135" t="n">
        <v>1.99</v>
      </c>
      <c r="I135" t="n">
        <v>6</v>
      </c>
      <c r="J135" t="n">
        <v>307.03</v>
      </c>
      <c r="K135" t="n">
        <v>58.47</v>
      </c>
      <c r="L135" t="n">
        <v>34.25</v>
      </c>
      <c r="M135" t="n">
        <v>4</v>
      </c>
      <c r="N135" t="n">
        <v>89.31</v>
      </c>
      <c r="O135" t="n">
        <v>38101.52</v>
      </c>
      <c r="P135" t="n">
        <v>223.28</v>
      </c>
      <c r="Q135" t="n">
        <v>467.07</v>
      </c>
      <c r="R135" t="n">
        <v>54.27</v>
      </c>
      <c r="S135" t="n">
        <v>39.61</v>
      </c>
      <c r="T135" t="n">
        <v>2395.55</v>
      </c>
      <c r="U135" t="n">
        <v>0.73</v>
      </c>
      <c r="V135" t="n">
        <v>0.75</v>
      </c>
      <c r="W135" t="n">
        <v>2.62</v>
      </c>
      <c r="X135" t="n">
        <v>0.13</v>
      </c>
      <c r="Y135" t="n">
        <v>1</v>
      </c>
      <c r="Z135" t="n">
        <v>10</v>
      </c>
      <c r="AA135" t="n">
        <v>138.1304753708538</v>
      </c>
      <c r="AB135" t="n">
        <v>188.996210288807</v>
      </c>
      <c r="AC135" t="n">
        <v>170.9586772367437</v>
      </c>
      <c r="AD135" t="n">
        <v>138130.4753708538</v>
      </c>
      <c r="AE135" t="n">
        <v>188996.2102888071</v>
      </c>
      <c r="AF135" t="n">
        <v>2.738062534989581e-06</v>
      </c>
      <c r="AG135" t="n">
        <v>0.1928125</v>
      </c>
      <c r="AH135" t="n">
        <v>170958.6772367437</v>
      </c>
    </row>
    <row r="136">
      <c r="A136" t="n">
        <v>134</v>
      </c>
      <c r="B136" t="n">
        <v>125</v>
      </c>
      <c r="C136" t="inlineStr">
        <is>
          <t xml:space="preserve">CONCLUIDO	</t>
        </is>
      </c>
      <c r="D136" t="n">
        <v>5.4018</v>
      </c>
      <c r="E136" t="n">
        <v>18.51</v>
      </c>
      <c r="F136" t="n">
        <v>15.47</v>
      </c>
      <c r="G136" t="n">
        <v>154.72</v>
      </c>
      <c r="H136" t="n">
        <v>2</v>
      </c>
      <c r="I136" t="n">
        <v>6</v>
      </c>
      <c r="J136" t="n">
        <v>307.57</v>
      </c>
      <c r="K136" t="n">
        <v>58.47</v>
      </c>
      <c r="L136" t="n">
        <v>34.5</v>
      </c>
      <c r="M136" t="n">
        <v>4</v>
      </c>
      <c r="N136" t="n">
        <v>89.59999999999999</v>
      </c>
      <c r="O136" t="n">
        <v>38168.04</v>
      </c>
      <c r="P136" t="n">
        <v>223.27</v>
      </c>
      <c r="Q136" t="n">
        <v>467.07</v>
      </c>
      <c r="R136" t="n">
        <v>54.51</v>
      </c>
      <c r="S136" t="n">
        <v>39.61</v>
      </c>
      <c r="T136" t="n">
        <v>2515.93</v>
      </c>
      <c r="U136" t="n">
        <v>0.73</v>
      </c>
      <c r="V136" t="n">
        <v>0.75</v>
      </c>
      <c r="W136" t="n">
        <v>2.62</v>
      </c>
      <c r="X136" t="n">
        <v>0.14</v>
      </c>
      <c r="Y136" t="n">
        <v>1</v>
      </c>
      <c r="Z136" t="n">
        <v>10</v>
      </c>
      <c r="AA136" t="n">
        <v>138.173798393154</v>
      </c>
      <c r="AB136" t="n">
        <v>189.055486759195</v>
      </c>
      <c r="AC136" t="n">
        <v>171.0122964439929</v>
      </c>
      <c r="AD136" t="n">
        <v>138173.7983931541</v>
      </c>
      <c r="AE136" t="n">
        <v>189055.486759195</v>
      </c>
      <c r="AF136" t="n">
        <v>2.737099802266358e-06</v>
      </c>
      <c r="AG136" t="n">
        <v>0.1928125</v>
      </c>
      <c r="AH136" t="n">
        <v>171012.2964439929</v>
      </c>
    </row>
    <row r="137">
      <c r="A137" t="n">
        <v>135</v>
      </c>
      <c r="B137" t="n">
        <v>125</v>
      </c>
      <c r="C137" t="inlineStr">
        <is>
          <t xml:space="preserve">CONCLUIDO	</t>
        </is>
      </c>
      <c r="D137" t="n">
        <v>5.4021</v>
      </c>
      <c r="E137" t="n">
        <v>18.51</v>
      </c>
      <c r="F137" t="n">
        <v>15.47</v>
      </c>
      <c r="G137" t="n">
        <v>154.71</v>
      </c>
      <c r="H137" t="n">
        <v>2.01</v>
      </c>
      <c r="I137" t="n">
        <v>6</v>
      </c>
      <c r="J137" t="n">
        <v>308.11</v>
      </c>
      <c r="K137" t="n">
        <v>58.47</v>
      </c>
      <c r="L137" t="n">
        <v>34.75</v>
      </c>
      <c r="M137" t="n">
        <v>4</v>
      </c>
      <c r="N137" t="n">
        <v>89.89</v>
      </c>
      <c r="O137" t="n">
        <v>38234.68</v>
      </c>
      <c r="P137" t="n">
        <v>222.88</v>
      </c>
      <c r="Q137" t="n">
        <v>467.07</v>
      </c>
      <c r="R137" t="n">
        <v>54.4</v>
      </c>
      <c r="S137" t="n">
        <v>39.61</v>
      </c>
      <c r="T137" t="n">
        <v>2460.38</v>
      </c>
      <c r="U137" t="n">
        <v>0.73</v>
      </c>
      <c r="V137" t="n">
        <v>0.75</v>
      </c>
      <c r="W137" t="n">
        <v>2.62</v>
      </c>
      <c r="X137" t="n">
        <v>0.14</v>
      </c>
      <c r="Y137" t="n">
        <v>1</v>
      </c>
      <c r="Z137" t="n">
        <v>10</v>
      </c>
      <c r="AA137" t="n">
        <v>137.991636710986</v>
      </c>
      <c r="AB137" t="n">
        <v>188.8062451092466</v>
      </c>
      <c r="AC137" t="n">
        <v>170.7868420673027</v>
      </c>
      <c r="AD137" t="n">
        <v>137991.636710986</v>
      </c>
      <c r="AE137" t="n">
        <v>188806.2451092466</v>
      </c>
      <c r="AF137" t="n">
        <v>2.737251812696341e-06</v>
      </c>
      <c r="AG137" t="n">
        <v>0.1928125</v>
      </c>
      <c r="AH137" t="n">
        <v>170786.8420673027</v>
      </c>
    </row>
    <row r="138">
      <c r="A138" t="n">
        <v>136</v>
      </c>
      <c r="B138" t="n">
        <v>125</v>
      </c>
      <c r="C138" t="inlineStr">
        <is>
          <t xml:space="preserve">CONCLUIDO	</t>
        </is>
      </c>
      <c r="D138" t="n">
        <v>5.4026</v>
      </c>
      <c r="E138" t="n">
        <v>18.51</v>
      </c>
      <c r="F138" t="n">
        <v>15.47</v>
      </c>
      <c r="G138" t="n">
        <v>154.69</v>
      </c>
      <c r="H138" t="n">
        <v>2.02</v>
      </c>
      <c r="I138" t="n">
        <v>6</v>
      </c>
      <c r="J138" t="n">
        <v>308.65</v>
      </c>
      <c r="K138" t="n">
        <v>58.47</v>
      </c>
      <c r="L138" t="n">
        <v>35</v>
      </c>
      <c r="M138" t="n">
        <v>4</v>
      </c>
      <c r="N138" t="n">
        <v>90.18000000000001</v>
      </c>
      <c r="O138" t="n">
        <v>38301.46</v>
      </c>
      <c r="P138" t="n">
        <v>222.51</v>
      </c>
      <c r="Q138" t="n">
        <v>467.07</v>
      </c>
      <c r="R138" t="n">
        <v>54.49</v>
      </c>
      <c r="S138" t="n">
        <v>39.61</v>
      </c>
      <c r="T138" t="n">
        <v>2505.43</v>
      </c>
      <c r="U138" t="n">
        <v>0.73</v>
      </c>
      <c r="V138" t="n">
        <v>0.75</v>
      </c>
      <c r="W138" t="n">
        <v>2.62</v>
      </c>
      <c r="X138" t="n">
        <v>0.14</v>
      </c>
      <c r="Y138" t="n">
        <v>1</v>
      </c>
      <c r="Z138" t="n">
        <v>10</v>
      </c>
      <c r="AA138" t="n">
        <v>137.8134299005608</v>
      </c>
      <c r="AB138" t="n">
        <v>188.5624146892934</v>
      </c>
      <c r="AC138" t="n">
        <v>170.5662824804115</v>
      </c>
      <c r="AD138" t="n">
        <v>137813.4299005608</v>
      </c>
      <c r="AE138" t="n">
        <v>188562.4146892934</v>
      </c>
      <c r="AF138" t="n">
        <v>2.737505163412978e-06</v>
      </c>
      <c r="AG138" t="n">
        <v>0.1928125</v>
      </c>
      <c r="AH138" t="n">
        <v>170566.2824804115</v>
      </c>
    </row>
    <row r="139">
      <c r="A139" t="n">
        <v>137</v>
      </c>
      <c r="B139" t="n">
        <v>125</v>
      </c>
      <c r="C139" t="inlineStr">
        <is>
          <t xml:space="preserve">CONCLUIDO	</t>
        </is>
      </c>
      <c r="D139" t="n">
        <v>5.4016</v>
      </c>
      <c r="E139" t="n">
        <v>18.51</v>
      </c>
      <c r="F139" t="n">
        <v>15.47</v>
      </c>
      <c r="G139" t="n">
        <v>154.73</v>
      </c>
      <c r="H139" t="n">
        <v>2.03</v>
      </c>
      <c r="I139" t="n">
        <v>6</v>
      </c>
      <c r="J139" t="n">
        <v>309.2</v>
      </c>
      <c r="K139" t="n">
        <v>58.47</v>
      </c>
      <c r="L139" t="n">
        <v>35.25</v>
      </c>
      <c r="M139" t="n">
        <v>4</v>
      </c>
      <c r="N139" t="n">
        <v>90.47</v>
      </c>
      <c r="O139" t="n">
        <v>38368.36</v>
      </c>
      <c r="P139" t="n">
        <v>222.12</v>
      </c>
      <c r="Q139" t="n">
        <v>467.07</v>
      </c>
      <c r="R139" t="n">
        <v>54.56</v>
      </c>
      <c r="S139" t="n">
        <v>39.61</v>
      </c>
      <c r="T139" t="n">
        <v>2540.67</v>
      </c>
      <c r="U139" t="n">
        <v>0.73</v>
      </c>
      <c r="V139" t="n">
        <v>0.75</v>
      </c>
      <c r="W139" t="n">
        <v>2.62</v>
      </c>
      <c r="X139" t="n">
        <v>0.14</v>
      </c>
      <c r="Y139" t="n">
        <v>1</v>
      </c>
      <c r="Z139" t="n">
        <v>10</v>
      </c>
      <c r="AA139" t="n">
        <v>137.6639018896857</v>
      </c>
      <c r="AB139" t="n">
        <v>188.3578238681039</v>
      </c>
      <c r="AC139" t="n">
        <v>170.3812175200513</v>
      </c>
      <c r="AD139" t="n">
        <v>137663.9018896857</v>
      </c>
      <c r="AE139" t="n">
        <v>188357.8238681039</v>
      </c>
      <c r="AF139" t="n">
        <v>2.736998461979703e-06</v>
      </c>
      <c r="AG139" t="n">
        <v>0.1928125</v>
      </c>
      <c r="AH139" t="n">
        <v>170381.2175200513</v>
      </c>
    </row>
    <row r="140">
      <c r="A140" t="n">
        <v>138</v>
      </c>
      <c r="B140" t="n">
        <v>125</v>
      </c>
      <c r="C140" t="inlineStr">
        <is>
          <t xml:space="preserve">CONCLUIDO	</t>
        </is>
      </c>
      <c r="D140" t="n">
        <v>5.4</v>
      </c>
      <c r="E140" t="n">
        <v>18.52</v>
      </c>
      <c r="F140" t="n">
        <v>15.48</v>
      </c>
      <c r="G140" t="n">
        <v>154.78</v>
      </c>
      <c r="H140" t="n">
        <v>2.04</v>
      </c>
      <c r="I140" t="n">
        <v>6</v>
      </c>
      <c r="J140" t="n">
        <v>309.74</v>
      </c>
      <c r="K140" t="n">
        <v>58.47</v>
      </c>
      <c r="L140" t="n">
        <v>35.5</v>
      </c>
      <c r="M140" t="n">
        <v>4</v>
      </c>
      <c r="N140" t="n">
        <v>90.77</v>
      </c>
      <c r="O140" t="n">
        <v>38435.39</v>
      </c>
      <c r="P140" t="n">
        <v>221.98</v>
      </c>
      <c r="Q140" t="n">
        <v>467.07</v>
      </c>
      <c r="R140" t="n">
        <v>54.65</v>
      </c>
      <c r="S140" t="n">
        <v>39.61</v>
      </c>
      <c r="T140" t="n">
        <v>2585.3</v>
      </c>
      <c r="U140" t="n">
        <v>0.72</v>
      </c>
      <c r="V140" t="n">
        <v>0.75</v>
      </c>
      <c r="W140" t="n">
        <v>2.62</v>
      </c>
      <c r="X140" t="n">
        <v>0.15</v>
      </c>
      <c r="Y140" t="n">
        <v>1</v>
      </c>
      <c r="Z140" t="n">
        <v>10</v>
      </c>
      <c r="AA140" t="n">
        <v>137.6649093604572</v>
      </c>
      <c r="AB140" t="n">
        <v>188.3592023340599</v>
      </c>
      <c r="AC140" t="n">
        <v>170.3824644271511</v>
      </c>
      <c r="AD140" t="n">
        <v>137664.9093604572</v>
      </c>
      <c r="AE140" t="n">
        <v>188359.2023340599</v>
      </c>
      <c r="AF140" t="n">
        <v>2.736187739686463e-06</v>
      </c>
      <c r="AG140" t="n">
        <v>0.1929166666666667</v>
      </c>
      <c r="AH140" t="n">
        <v>170382.4644271511</v>
      </c>
    </row>
    <row r="141">
      <c r="A141" t="n">
        <v>139</v>
      </c>
      <c r="B141" t="n">
        <v>125</v>
      </c>
      <c r="C141" t="inlineStr">
        <is>
          <t xml:space="preserve">CONCLUIDO	</t>
        </is>
      </c>
      <c r="D141" t="n">
        <v>5.4022</v>
      </c>
      <c r="E141" t="n">
        <v>18.51</v>
      </c>
      <c r="F141" t="n">
        <v>15.47</v>
      </c>
      <c r="G141" t="n">
        <v>154.71</v>
      </c>
      <c r="H141" t="n">
        <v>2.05</v>
      </c>
      <c r="I141" t="n">
        <v>6</v>
      </c>
      <c r="J141" t="n">
        <v>310.28</v>
      </c>
      <c r="K141" t="n">
        <v>58.47</v>
      </c>
      <c r="L141" t="n">
        <v>35.75</v>
      </c>
      <c r="M141" t="n">
        <v>4</v>
      </c>
      <c r="N141" t="n">
        <v>91.06</v>
      </c>
      <c r="O141" t="n">
        <v>38502.55</v>
      </c>
      <c r="P141" t="n">
        <v>222.26</v>
      </c>
      <c r="Q141" t="n">
        <v>467.07</v>
      </c>
      <c r="R141" t="n">
        <v>54.52</v>
      </c>
      <c r="S141" t="n">
        <v>39.61</v>
      </c>
      <c r="T141" t="n">
        <v>2521.57</v>
      </c>
      <c r="U141" t="n">
        <v>0.73</v>
      </c>
      <c r="V141" t="n">
        <v>0.75</v>
      </c>
      <c r="W141" t="n">
        <v>2.62</v>
      </c>
      <c r="X141" t="n">
        <v>0.14</v>
      </c>
      <c r="Y141" t="n">
        <v>1</v>
      </c>
      <c r="Z141" t="n">
        <v>10</v>
      </c>
      <c r="AA141" t="n">
        <v>137.7115400895387</v>
      </c>
      <c r="AB141" t="n">
        <v>188.4230045547918</v>
      </c>
      <c r="AC141" t="n">
        <v>170.4401774534834</v>
      </c>
      <c r="AD141" t="n">
        <v>137711.5400895387</v>
      </c>
      <c r="AE141" t="n">
        <v>188423.0045547918</v>
      </c>
      <c r="AF141" t="n">
        <v>2.737302482839668e-06</v>
      </c>
      <c r="AG141" t="n">
        <v>0.1928125</v>
      </c>
      <c r="AH141" t="n">
        <v>170440.1774534834</v>
      </c>
    </row>
    <row r="142">
      <c r="A142" t="n">
        <v>140</v>
      </c>
      <c r="B142" t="n">
        <v>125</v>
      </c>
      <c r="C142" t="inlineStr">
        <is>
          <t xml:space="preserve">CONCLUIDO	</t>
        </is>
      </c>
      <c r="D142" t="n">
        <v>5.4018</v>
      </c>
      <c r="E142" t="n">
        <v>18.51</v>
      </c>
      <c r="F142" t="n">
        <v>15.47</v>
      </c>
      <c r="G142" t="n">
        <v>154.72</v>
      </c>
      <c r="H142" t="n">
        <v>2.06</v>
      </c>
      <c r="I142" t="n">
        <v>6</v>
      </c>
      <c r="J142" t="n">
        <v>310.83</v>
      </c>
      <c r="K142" t="n">
        <v>58.47</v>
      </c>
      <c r="L142" t="n">
        <v>36</v>
      </c>
      <c r="M142" t="n">
        <v>4</v>
      </c>
      <c r="N142" t="n">
        <v>91.36</v>
      </c>
      <c r="O142" t="n">
        <v>38569.84</v>
      </c>
      <c r="P142" t="n">
        <v>221.19</v>
      </c>
      <c r="Q142" t="n">
        <v>467.07</v>
      </c>
      <c r="R142" t="n">
        <v>54.51</v>
      </c>
      <c r="S142" t="n">
        <v>39.61</v>
      </c>
      <c r="T142" t="n">
        <v>2518.35</v>
      </c>
      <c r="U142" t="n">
        <v>0.73</v>
      </c>
      <c r="V142" t="n">
        <v>0.75</v>
      </c>
      <c r="W142" t="n">
        <v>2.62</v>
      </c>
      <c r="X142" t="n">
        <v>0.14</v>
      </c>
      <c r="Y142" t="n">
        <v>1</v>
      </c>
      <c r="Z142" t="n">
        <v>10</v>
      </c>
      <c r="AA142" t="n">
        <v>137.2424813573286</v>
      </c>
      <c r="AB142" t="n">
        <v>187.7812177039715</v>
      </c>
      <c r="AC142" t="n">
        <v>169.8596418389516</v>
      </c>
      <c r="AD142" t="n">
        <v>137242.4813573286</v>
      </c>
      <c r="AE142" t="n">
        <v>187781.2177039715</v>
      </c>
      <c r="AF142" t="n">
        <v>2.737099802266358e-06</v>
      </c>
      <c r="AG142" t="n">
        <v>0.1928125</v>
      </c>
      <c r="AH142" t="n">
        <v>169859.6418389516</v>
      </c>
    </row>
    <row r="143">
      <c r="A143" t="n">
        <v>141</v>
      </c>
      <c r="B143" t="n">
        <v>125</v>
      </c>
      <c r="C143" t="inlineStr">
        <is>
          <t xml:space="preserve">CONCLUIDO	</t>
        </is>
      </c>
      <c r="D143" t="n">
        <v>5.3995</v>
      </c>
      <c r="E143" t="n">
        <v>18.52</v>
      </c>
      <c r="F143" t="n">
        <v>15.48</v>
      </c>
      <c r="G143" t="n">
        <v>154.8</v>
      </c>
      <c r="H143" t="n">
        <v>2.07</v>
      </c>
      <c r="I143" t="n">
        <v>6</v>
      </c>
      <c r="J143" t="n">
        <v>311.38</v>
      </c>
      <c r="K143" t="n">
        <v>58.47</v>
      </c>
      <c r="L143" t="n">
        <v>36.25</v>
      </c>
      <c r="M143" t="n">
        <v>4</v>
      </c>
      <c r="N143" t="n">
        <v>91.65000000000001</v>
      </c>
      <c r="O143" t="n">
        <v>38637.26</v>
      </c>
      <c r="P143" t="n">
        <v>221.26</v>
      </c>
      <c r="Q143" t="n">
        <v>467.07</v>
      </c>
      <c r="R143" t="n">
        <v>54.69</v>
      </c>
      <c r="S143" t="n">
        <v>39.61</v>
      </c>
      <c r="T143" t="n">
        <v>2604.49</v>
      </c>
      <c r="U143" t="n">
        <v>0.72</v>
      </c>
      <c r="V143" t="n">
        <v>0.75</v>
      </c>
      <c r="W143" t="n">
        <v>2.62</v>
      </c>
      <c r="X143" t="n">
        <v>0.15</v>
      </c>
      <c r="Y143" t="n">
        <v>1</v>
      </c>
      <c r="Z143" t="n">
        <v>10</v>
      </c>
      <c r="AA143" t="n">
        <v>137.3549343616706</v>
      </c>
      <c r="AB143" t="n">
        <v>187.9350808655885</v>
      </c>
      <c r="AC143" t="n">
        <v>169.9988205163723</v>
      </c>
      <c r="AD143" t="n">
        <v>137354.9343616706</v>
      </c>
      <c r="AE143" t="n">
        <v>187935.0808655885</v>
      </c>
      <c r="AF143" t="n">
        <v>2.735934388969825e-06</v>
      </c>
      <c r="AG143" t="n">
        <v>0.1929166666666667</v>
      </c>
      <c r="AH143" t="n">
        <v>169998.8205163723</v>
      </c>
    </row>
    <row r="144">
      <c r="A144" t="n">
        <v>142</v>
      </c>
      <c r="B144" t="n">
        <v>125</v>
      </c>
      <c r="C144" t="inlineStr">
        <is>
          <t xml:space="preserve">CONCLUIDO	</t>
        </is>
      </c>
      <c r="D144" t="n">
        <v>5.3992</v>
      </c>
      <c r="E144" t="n">
        <v>18.52</v>
      </c>
      <c r="F144" t="n">
        <v>15.48</v>
      </c>
      <c r="G144" t="n">
        <v>154.81</v>
      </c>
      <c r="H144" t="n">
        <v>2.08</v>
      </c>
      <c r="I144" t="n">
        <v>6</v>
      </c>
      <c r="J144" t="n">
        <v>311.92</v>
      </c>
      <c r="K144" t="n">
        <v>58.47</v>
      </c>
      <c r="L144" t="n">
        <v>36.5</v>
      </c>
      <c r="M144" t="n">
        <v>4</v>
      </c>
      <c r="N144" t="n">
        <v>91.95</v>
      </c>
      <c r="O144" t="n">
        <v>38704.93</v>
      </c>
      <c r="P144" t="n">
        <v>221.03</v>
      </c>
      <c r="Q144" t="n">
        <v>467.07</v>
      </c>
      <c r="R144" t="n">
        <v>54.86</v>
      </c>
      <c r="S144" t="n">
        <v>39.61</v>
      </c>
      <c r="T144" t="n">
        <v>2692.11</v>
      </c>
      <c r="U144" t="n">
        <v>0.72</v>
      </c>
      <c r="V144" t="n">
        <v>0.75</v>
      </c>
      <c r="W144" t="n">
        <v>2.62</v>
      </c>
      <c r="X144" t="n">
        <v>0.15</v>
      </c>
      <c r="Y144" t="n">
        <v>1</v>
      </c>
      <c r="Z144" t="n">
        <v>10</v>
      </c>
      <c r="AA144" t="n">
        <v>137.2594105712631</v>
      </c>
      <c r="AB144" t="n">
        <v>187.8043810013409</v>
      </c>
      <c r="AC144" t="n">
        <v>169.8805944637299</v>
      </c>
      <c r="AD144" t="n">
        <v>137259.4105712631</v>
      </c>
      <c r="AE144" t="n">
        <v>187804.3810013409</v>
      </c>
      <c r="AF144" t="n">
        <v>2.735782378539843e-06</v>
      </c>
      <c r="AG144" t="n">
        <v>0.1929166666666667</v>
      </c>
      <c r="AH144" t="n">
        <v>169880.5944637299</v>
      </c>
    </row>
    <row r="145">
      <c r="A145" t="n">
        <v>143</v>
      </c>
      <c r="B145" t="n">
        <v>125</v>
      </c>
      <c r="C145" t="inlineStr">
        <is>
          <t xml:space="preserve">CONCLUIDO	</t>
        </is>
      </c>
      <c r="D145" t="n">
        <v>5.4011</v>
      </c>
      <c r="E145" t="n">
        <v>18.51</v>
      </c>
      <c r="F145" t="n">
        <v>15.47</v>
      </c>
      <c r="G145" t="n">
        <v>154.74</v>
      </c>
      <c r="H145" t="n">
        <v>2.1</v>
      </c>
      <c r="I145" t="n">
        <v>6</v>
      </c>
      <c r="J145" t="n">
        <v>312.47</v>
      </c>
      <c r="K145" t="n">
        <v>58.47</v>
      </c>
      <c r="L145" t="n">
        <v>36.75</v>
      </c>
      <c r="M145" t="n">
        <v>4</v>
      </c>
      <c r="N145" t="n">
        <v>92.25</v>
      </c>
      <c r="O145" t="n">
        <v>38772.62</v>
      </c>
      <c r="P145" t="n">
        <v>220.39</v>
      </c>
      <c r="Q145" t="n">
        <v>467.07</v>
      </c>
      <c r="R145" t="n">
        <v>54.59</v>
      </c>
      <c r="S145" t="n">
        <v>39.61</v>
      </c>
      <c r="T145" t="n">
        <v>2556.39</v>
      </c>
      <c r="U145" t="n">
        <v>0.73</v>
      </c>
      <c r="V145" t="n">
        <v>0.75</v>
      </c>
      <c r="W145" t="n">
        <v>2.62</v>
      </c>
      <c r="X145" t="n">
        <v>0.14</v>
      </c>
      <c r="Y145" t="n">
        <v>1</v>
      </c>
      <c r="Z145" t="n">
        <v>10</v>
      </c>
      <c r="AA145" t="n">
        <v>136.9017339826727</v>
      </c>
      <c r="AB145" t="n">
        <v>187.3149921132542</v>
      </c>
      <c r="AC145" t="n">
        <v>169.4379121642606</v>
      </c>
      <c r="AD145" t="n">
        <v>136901.7339826727</v>
      </c>
      <c r="AE145" t="n">
        <v>187314.9921132542</v>
      </c>
      <c r="AF145" t="n">
        <v>2.736745111263065e-06</v>
      </c>
      <c r="AG145" t="n">
        <v>0.1928125</v>
      </c>
      <c r="AH145" t="n">
        <v>169437.9121642605</v>
      </c>
    </row>
    <row r="146">
      <c r="A146" t="n">
        <v>144</v>
      </c>
      <c r="B146" t="n">
        <v>125</v>
      </c>
      <c r="C146" t="inlineStr">
        <is>
          <t xml:space="preserve">CONCLUIDO	</t>
        </is>
      </c>
      <c r="D146" t="n">
        <v>5.4014</v>
      </c>
      <c r="E146" t="n">
        <v>18.51</v>
      </c>
      <c r="F146" t="n">
        <v>15.47</v>
      </c>
      <c r="G146" t="n">
        <v>154.74</v>
      </c>
      <c r="H146" t="n">
        <v>2.11</v>
      </c>
      <c r="I146" t="n">
        <v>6</v>
      </c>
      <c r="J146" t="n">
        <v>313.02</v>
      </c>
      <c r="K146" t="n">
        <v>58.47</v>
      </c>
      <c r="L146" t="n">
        <v>37</v>
      </c>
      <c r="M146" t="n">
        <v>4</v>
      </c>
      <c r="N146" t="n">
        <v>92.55</v>
      </c>
      <c r="O146" t="n">
        <v>38840.44</v>
      </c>
      <c r="P146" t="n">
        <v>219.37</v>
      </c>
      <c r="Q146" t="n">
        <v>467.07</v>
      </c>
      <c r="R146" t="n">
        <v>54.57</v>
      </c>
      <c r="S146" t="n">
        <v>39.61</v>
      </c>
      <c r="T146" t="n">
        <v>2544.68</v>
      </c>
      <c r="U146" t="n">
        <v>0.73</v>
      </c>
      <c r="V146" t="n">
        <v>0.75</v>
      </c>
      <c r="W146" t="n">
        <v>2.62</v>
      </c>
      <c r="X146" t="n">
        <v>0.14</v>
      </c>
      <c r="Y146" t="n">
        <v>1</v>
      </c>
      <c r="Z146" t="n">
        <v>10</v>
      </c>
      <c r="AA146" t="n">
        <v>136.4375168532868</v>
      </c>
      <c r="AB146" t="n">
        <v>186.6798297570144</v>
      </c>
      <c r="AC146" t="n">
        <v>168.8633688118441</v>
      </c>
      <c r="AD146" t="n">
        <v>136437.5168532868</v>
      </c>
      <c r="AE146" t="n">
        <v>186679.8297570144</v>
      </c>
      <c r="AF146" t="n">
        <v>2.736897121693048e-06</v>
      </c>
      <c r="AG146" t="n">
        <v>0.1928125</v>
      </c>
      <c r="AH146" t="n">
        <v>168863.3688118441</v>
      </c>
    </row>
    <row r="147">
      <c r="A147" t="n">
        <v>145</v>
      </c>
      <c r="B147" t="n">
        <v>125</v>
      </c>
      <c r="C147" t="inlineStr">
        <is>
          <t xml:space="preserve">CONCLUIDO	</t>
        </is>
      </c>
      <c r="D147" t="n">
        <v>5.4022</v>
      </c>
      <c r="E147" t="n">
        <v>18.51</v>
      </c>
      <c r="F147" t="n">
        <v>15.47</v>
      </c>
      <c r="G147" t="n">
        <v>154.71</v>
      </c>
      <c r="H147" t="n">
        <v>2.12</v>
      </c>
      <c r="I147" t="n">
        <v>6</v>
      </c>
      <c r="J147" t="n">
        <v>313.57</v>
      </c>
      <c r="K147" t="n">
        <v>58.47</v>
      </c>
      <c r="L147" t="n">
        <v>37.25</v>
      </c>
      <c r="M147" t="n">
        <v>4</v>
      </c>
      <c r="N147" t="n">
        <v>92.84999999999999</v>
      </c>
      <c r="O147" t="n">
        <v>38908.39</v>
      </c>
      <c r="P147" t="n">
        <v>218.38</v>
      </c>
      <c r="Q147" t="n">
        <v>467.07</v>
      </c>
      <c r="R147" t="n">
        <v>54.38</v>
      </c>
      <c r="S147" t="n">
        <v>39.61</v>
      </c>
      <c r="T147" t="n">
        <v>2451.04</v>
      </c>
      <c r="U147" t="n">
        <v>0.73</v>
      </c>
      <c r="V147" t="n">
        <v>0.75</v>
      </c>
      <c r="W147" t="n">
        <v>2.62</v>
      </c>
      <c r="X147" t="n">
        <v>0.14</v>
      </c>
      <c r="Y147" t="n">
        <v>1</v>
      </c>
      <c r="Z147" t="n">
        <v>10</v>
      </c>
      <c r="AA147" t="n">
        <v>135.9744042527151</v>
      </c>
      <c r="AB147" t="n">
        <v>186.0461786658266</v>
      </c>
      <c r="AC147" t="n">
        <v>168.2901924914642</v>
      </c>
      <c r="AD147" t="n">
        <v>135974.4042527151</v>
      </c>
      <c r="AE147" t="n">
        <v>186046.1786658266</v>
      </c>
      <c r="AF147" t="n">
        <v>2.737302482839668e-06</v>
      </c>
      <c r="AG147" t="n">
        <v>0.1928125</v>
      </c>
      <c r="AH147" t="n">
        <v>168290.1924914642</v>
      </c>
    </row>
    <row r="148">
      <c r="A148" t="n">
        <v>146</v>
      </c>
      <c r="B148" t="n">
        <v>125</v>
      </c>
      <c r="C148" t="inlineStr">
        <is>
          <t xml:space="preserve">CONCLUIDO	</t>
        </is>
      </c>
      <c r="D148" t="n">
        <v>5.4026</v>
      </c>
      <c r="E148" t="n">
        <v>18.51</v>
      </c>
      <c r="F148" t="n">
        <v>15.47</v>
      </c>
      <c r="G148" t="n">
        <v>154.69</v>
      </c>
      <c r="H148" t="n">
        <v>2.13</v>
      </c>
      <c r="I148" t="n">
        <v>6</v>
      </c>
      <c r="J148" t="n">
        <v>314.13</v>
      </c>
      <c r="K148" t="n">
        <v>58.47</v>
      </c>
      <c r="L148" t="n">
        <v>37.5</v>
      </c>
      <c r="M148" t="n">
        <v>4</v>
      </c>
      <c r="N148" t="n">
        <v>93.15000000000001</v>
      </c>
      <c r="O148" t="n">
        <v>38976.48</v>
      </c>
      <c r="P148" t="n">
        <v>217.7</v>
      </c>
      <c r="Q148" t="n">
        <v>467.07</v>
      </c>
      <c r="R148" t="n">
        <v>54.44</v>
      </c>
      <c r="S148" t="n">
        <v>39.61</v>
      </c>
      <c r="T148" t="n">
        <v>2482.04</v>
      </c>
      <c r="U148" t="n">
        <v>0.73</v>
      </c>
      <c r="V148" t="n">
        <v>0.75</v>
      </c>
      <c r="W148" t="n">
        <v>2.62</v>
      </c>
      <c r="X148" t="n">
        <v>0.14</v>
      </c>
      <c r="Y148" t="n">
        <v>1</v>
      </c>
      <c r="Z148" t="n">
        <v>10</v>
      </c>
      <c r="AA148" t="n">
        <v>135.6600781639837</v>
      </c>
      <c r="AB148" t="n">
        <v>185.6161038441362</v>
      </c>
      <c r="AC148" t="n">
        <v>167.9011634071419</v>
      </c>
      <c r="AD148" t="n">
        <v>135660.0781639837</v>
      </c>
      <c r="AE148" t="n">
        <v>185616.1038441362</v>
      </c>
      <c r="AF148" t="n">
        <v>2.737505163412978e-06</v>
      </c>
      <c r="AG148" t="n">
        <v>0.1928125</v>
      </c>
      <c r="AH148" t="n">
        <v>167901.1634071419</v>
      </c>
    </row>
    <row r="149">
      <c r="A149" t="n">
        <v>147</v>
      </c>
      <c r="B149" t="n">
        <v>125</v>
      </c>
      <c r="C149" t="inlineStr">
        <is>
          <t xml:space="preserve">CONCLUIDO	</t>
        </is>
      </c>
      <c r="D149" t="n">
        <v>5.4015</v>
      </c>
      <c r="E149" t="n">
        <v>18.51</v>
      </c>
      <c r="F149" t="n">
        <v>15.47</v>
      </c>
      <c r="G149" t="n">
        <v>154.73</v>
      </c>
      <c r="H149" t="n">
        <v>2.14</v>
      </c>
      <c r="I149" t="n">
        <v>6</v>
      </c>
      <c r="J149" t="n">
        <v>314.68</v>
      </c>
      <c r="K149" t="n">
        <v>58.47</v>
      </c>
      <c r="L149" t="n">
        <v>37.75</v>
      </c>
      <c r="M149" t="n">
        <v>4</v>
      </c>
      <c r="N149" t="n">
        <v>93.45999999999999</v>
      </c>
      <c r="O149" t="n">
        <v>39044.7</v>
      </c>
      <c r="P149" t="n">
        <v>216.3</v>
      </c>
      <c r="Q149" t="n">
        <v>467.08</v>
      </c>
      <c r="R149" t="n">
        <v>54.42</v>
      </c>
      <c r="S149" t="n">
        <v>39.61</v>
      </c>
      <c r="T149" t="n">
        <v>2473.32</v>
      </c>
      <c r="U149" t="n">
        <v>0.73</v>
      </c>
      <c r="V149" t="n">
        <v>0.75</v>
      </c>
      <c r="W149" t="n">
        <v>2.62</v>
      </c>
      <c r="X149" t="n">
        <v>0.14</v>
      </c>
      <c r="Y149" t="n">
        <v>1</v>
      </c>
      <c r="Z149" t="n">
        <v>10</v>
      </c>
      <c r="AA149" t="n">
        <v>135.06036776993</v>
      </c>
      <c r="AB149" t="n">
        <v>184.795553625637</v>
      </c>
      <c r="AC149" t="n">
        <v>167.1589253498465</v>
      </c>
      <c r="AD149" t="n">
        <v>135060.36776993</v>
      </c>
      <c r="AE149" t="n">
        <v>184795.553625637</v>
      </c>
      <c r="AF149" t="n">
        <v>2.736947791836376e-06</v>
      </c>
      <c r="AG149" t="n">
        <v>0.1928125</v>
      </c>
      <c r="AH149" t="n">
        <v>167158.9253498465</v>
      </c>
    </row>
    <row r="150">
      <c r="A150" t="n">
        <v>148</v>
      </c>
      <c r="B150" t="n">
        <v>125</v>
      </c>
      <c r="C150" t="inlineStr">
        <is>
          <t xml:space="preserve">CONCLUIDO	</t>
        </is>
      </c>
      <c r="D150" t="n">
        <v>5.4014</v>
      </c>
      <c r="E150" t="n">
        <v>18.51</v>
      </c>
      <c r="F150" t="n">
        <v>15.47</v>
      </c>
      <c r="G150" t="n">
        <v>154.73</v>
      </c>
      <c r="H150" t="n">
        <v>2.15</v>
      </c>
      <c r="I150" t="n">
        <v>6</v>
      </c>
      <c r="J150" t="n">
        <v>315.23</v>
      </c>
      <c r="K150" t="n">
        <v>58.47</v>
      </c>
      <c r="L150" t="n">
        <v>38</v>
      </c>
      <c r="M150" t="n">
        <v>4</v>
      </c>
      <c r="N150" t="n">
        <v>93.76000000000001</v>
      </c>
      <c r="O150" t="n">
        <v>39113.07</v>
      </c>
      <c r="P150" t="n">
        <v>215.96</v>
      </c>
      <c r="Q150" t="n">
        <v>467.07</v>
      </c>
      <c r="R150" t="n">
        <v>54.58</v>
      </c>
      <c r="S150" t="n">
        <v>39.61</v>
      </c>
      <c r="T150" t="n">
        <v>2552.71</v>
      </c>
      <c r="U150" t="n">
        <v>0.73</v>
      </c>
      <c r="V150" t="n">
        <v>0.75</v>
      </c>
      <c r="W150" t="n">
        <v>2.62</v>
      </c>
      <c r="X150" t="n">
        <v>0.14</v>
      </c>
      <c r="Y150" t="n">
        <v>1</v>
      </c>
      <c r="Z150" t="n">
        <v>10</v>
      </c>
      <c r="AA150" t="n">
        <v>134.9105811441638</v>
      </c>
      <c r="AB150" t="n">
        <v>184.5906089561442</v>
      </c>
      <c r="AC150" t="n">
        <v>166.9735403119684</v>
      </c>
      <c r="AD150" t="n">
        <v>134910.5811441638</v>
      </c>
      <c r="AE150" t="n">
        <v>184590.6089561442</v>
      </c>
      <c r="AF150" t="n">
        <v>2.736897121693048e-06</v>
      </c>
      <c r="AG150" t="n">
        <v>0.1928125</v>
      </c>
      <c r="AH150" t="n">
        <v>166973.5403119684</v>
      </c>
    </row>
    <row r="151">
      <c r="A151" t="n">
        <v>149</v>
      </c>
      <c r="B151" t="n">
        <v>125</v>
      </c>
      <c r="C151" t="inlineStr">
        <is>
          <t xml:space="preserve">CONCLUIDO	</t>
        </is>
      </c>
      <c r="D151" t="n">
        <v>5.4003</v>
      </c>
      <c r="E151" t="n">
        <v>18.52</v>
      </c>
      <c r="F151" t="n">
        <v>15.48</v>
      </c>
      <c r="G151" t="n">
        <v>154.77</v>
      </c>
      <c r="H151" t="n">
        <v>2.16</v>
      </c>
      <c r="I151" t="n">
        <v>6</v>
      </c>
      <c r="J151" t="n">
        <v>315.79</v>
      </c>
      <c r="K151" t="n">
        <v>58.47</v>
      </c>
      <c r="L151" t="n">
        <v>38.25</v>
      </c>
      <c r="M151" t="n">
        <v>4</v>
      </c>
      <c r="N151" t="n">
        <v>94.06999999999999</v>
      </c>
      <c r="O151" t="n">
        <v>39181.56</v>
      </c>
      <c r="P151" t="n">
        <v>215.64</v>
      </c>
      <c r="Q151" t="n">
        <v>467.07</v>
      </c>
      <c r="R151" t="n">
        <v>54.64</v>
      </c>
      <c r="S151" t="n">
        <v>39.61</v>
      </c>
      <c r="T151" t="n">
        <v>2583.33</v>
      </c>
      <c r="U151" t="n">
        <v>0.72</v>
      </c>
      <c r="V151" t="n">
        <v>0.75</v>
      </c>
      <c r="W151" t="n">
        <v>2.62</v>
      </c>
      <c r="X151" t="n">
        <v>0.14</v>
      </c>
      <c r="Y151" t="n">
        <v>1</v>
      </c>
      <c r="Z151" t="n">
        <v>10</v>
      </c>
      <c r="AA151" t="n">
        <v>134.8178712405657</v>
      </c>
      <c r="AB151" t="n">
        <v>184.463759175969</v>
      </c>
      <c r="AC151" t="n">
        <v>166.8587968967784</v>
      </c>
      <c r="AD151" t="n">
        <v>134817.8712405657</v>
      </c>
      <c r="AE151" t="n">
        <v>184463.759175969</v>
      </c>
      <c r="AF151" t="n">
        <v>2.736339750116445e-06</v>
      </c>
      <c r="AG151" t="n">
        <v>0.1929166666666667</v>
      </c>
      <c r="AH151" t="n">
        <v>166858.7968967784</v>
      </c>
    </row>
    <row r="152">
      <c r="A152" t="n">
        <v>150</v>
      </c>
      <c r="B152" t="n">
        <v>125</v>
      </c>
      <c r="C152" t="inlineStr">
        <is>
          <t xml:space="preserve">CONCLUIDO	</t>
        </is>
      </c>
      <c r="D152" t="n">
        <v>5.4241</v>
      </c>
      <c r="E152" t="n">
        <v>18.44</v>
      </c>
      <c r="F152" t="n">
        <v>15.44</v>
      </c>
      <c r="G152" t="n">
        <v>185.32</v>
      </c>
      <c r="H152" t="n">
        <v>2.17</v>
      </c>
      <c r="I152" t="n">
        <v>5</v>
      </c>
      <c r="J152" t="n">
        <v>316.35</v>
      </c>
      <c r="K152" t="n">
        <v>58.47</v>
      </c>
      <c r="L152" t="n">
        <v>38.5</v>
      </c>
      <c r="M152" t="n">
        <v>3</v>
      </c>
      <c r="N152" t="n">
        <v>94.37</v>
      </c>
      <c r="O152" t="n">
        <v>39250.2</v>
      </c>
      <c r="P152" t="n">
        <v>215</v>
      </c>
      <c r="Q152" t="n">
        <v>467.07</v>
      </c>
      <c r="R152" t="n">
        <v>53.55</v>
      </c>
      <c r="S152" t="n">
        <v>39.61</v>
      </c>
      <c r="T152" t="n">
        <v>2042.69</v>
      </c>
      <c r="U152" t="n">
        <v>0.74</v>
      </c>
      <c r="V152" t="n">
        <v>0.76</v>
      </c>
      <c r="W152" t="n">
        <v>2.62</v>
      </c>
      <c r="X152" t="n">
        <v>0.11</v>
      </c>
      <c r="Y152" t="n">
        <v>1</v>
      </c>
      <c r="Z152" t="n">
        <v>10</v>
      </c>
      <c r="AA152" t="n">
        <v>133.8555050069745</v>
      </c>
      <c r="AB152" t="n">
        <v>183.1470072385684</v>
      </c>
      <c r="AC152" t="n">
        <v>165.6677139162099</v>
      </c>
      <c r="AD152" t="n">
        <v>133855.5050069745</v>
      </c>
      <c r="AE152" t="n">
        <v>183147.0072385684</v>
      </c>
      <c r="AF152" t="n">
        <v>2.748399244228397e-06</v>
      </c>
      <c r="AG152" t="n">
        <v>0.1920833333333334</v>
      </c>
      <c r="AH152" t="n">
        <v>165667.7139162099</v>
      </c>
    </row>
    <row r="153">
      <c r="A153" t="n">
        <v>151</v>
      </c>
      <c r="B153" t="n">
        <v>125</v>
      </c>
      <c r="C153" t="inlineStr">
        <is>
          <t xml:space="preserve">CONCLUIDO	</t>
        </is>
      </c>
      <c r="D153" t="n">
        <v>5.4231</v>
      </c>
      <c r="E153" t="n">
        <v>18.44</v>
      </c>
      <c r="F153" t="n">
        <v>15.45</v>
      </c>
      <c r="G153" t="n">
        <v>185.36</v>
      </c>
      <c r="H153" t="n">
        <v>2.18</v>
      </c>
      <c r="I153" t="n">
        <v>5</v>
      </c>
      <c r="J153" t="n">
        <v>316.9</v>
      </c>
      <c r="K153" t="n">
        <v>58.47</v>
      </c>
      <c r="L153" t="n">
        <v>38.75</v>
      </c>
      <c r="M153" t="n">
        <v>3</v>
      </c>
      <c r="N153" t="n">
        <v>94.68000000000001</v>
      </c>
      <c r="O153" t="n">
        <v>39318.97</v>
      </c>
      <c r="P153" t="n">
        <v>215.54</v>
      </c>
      <c r="Q153" t="n">
        <v>467.07</v>
      </c>
      <c r="R153" t="n">
        <v>53.71</v>
      </c>
      <c r="S153" t="n">
        <v>39.61</v>
      </c>
      <c r="T153" t="n">
        <v>2123.08</v>
      </c>
      <c r="U153" t="n">
        <v>0.74</v>
      </c>
      <c r="V153" t="n">
        <v>0.76</v>
      </c>
      <c r="W153" t="n">
        <v>2.62</v>
      </c>
      <c r="X153" t="n">
        <v>0.11</v>
      </c>
      <c r="Y153" t="n">
        <v>1</v>
      </c>
      <c r="Z153" t="n">
        <v>10</v>
      </c>
      <c r="AA153" t="n">
        <v>134.143773689009</v>
      </c>
      <c r="AB153" t="n">
        <v>183.5414291668445</v>
      </c>
      <c r="AC153" t="n">
        <v>166.0244927692261</v>
      </c>
      <c r="AD153" t="n">
        <v>134143.773689009</v>
      </c>
      <c r="AE153" t="n">
        <v>183541.4291668445</v>
      </c>
      <c r="AF153" t="n">
        <v>2.747892542795122e-06</v>
      </c>
      <c r="AG153" t="n">
        <v>0.1920833333333334</v>
      </c>
      <c r="AH153" t="n">
        <v>166024.4927692261</v>
      </c>
    </row>
    <row r="154">
      <c r="A154" t="n">
        <v>152</v>
      </c>
      <c r="B154" t="n">
        <v>125</v>
      </c>
      <c r="C154" t="inlineStr">
        <is>
          <t xml:space="preserve">CONCLUIDO	</t>
        </is>
      </c>
      <c r="D154" t="n">
        <v>5.4236</v>
      </c>
      <c r="E154" t="n">
        <v>18.44</v>
      </c>
      <c r="F154" t="n">
        <v>15.44</v>
      </c>
      <c r="G154" t="n">
        <v>185.34</v>
      </c>
      <c r="H154" t="n">
        <v>2.19</v>
      </c>
      <c r="I154" t="n">
        <v>5</v>
      </c>
      <c r="J154" t="n">
        <v>317.46</v>
      </c>
      <c r="K154" t="n">
        <v>58.47</v>
      </c>
      <c r="L154" t="n">
        <v>39</v>
      </c>
      <c r="M154" t="n">
        <v>3</v>
      </c>
      <c r="N154" t="n">
        <v>94.98999999999999</v>
      </c>
      <c r="O154" t="n">
        <v>39387.89</v>
      </c>
      <c r="P154" t="n">
        <v>215.94</v>
      </c>
      <c r="Q154" t="n">
        <v>467.07</v>
      </c>
      <c r="R154" t="n">
        <v>53.64</v>
      </c>
      <c r="S154" t="n">
        <v>39.61</v>
      </c>
      <c r="T154" t="n">
        <v>2087.24</v>
      </c>
      <c r="U154" t="n">
        <v>0.74</v>
      </c>
      <c r="V154" t="n">
        <v>0.76</v>
      </c>
      <c r="W154" t="n">
        <v>2.62</v>
      </c>
      <c r="X154" t="n">
        <v>0.11</v>
      </c>
      <c r="Y154" t="n">
        <v>1</v>
      </c>
      <c r="Z154" t="n">
        <v>10</v>
      </c>
      <c r="AA154" t="n">
        <v>134.2868315581759</v>
      </c>
      <c r="AB154" t="n">
        <v>183.7371672547064</v>
      </c>
      <c r="AC154" t="n">
        <v>166.2015498887027</v>
      </c>
      <c r="AD154" t="n">
        <v>134286.8315581759</v>
      </c>
      <c r="AE154" t="n">
        <v>183737.1672547064</v>
      </c>
      <c r="AF154" t="n">
        <v>2.748145893511759e-06</v>
      </c>
      <c r="AG154" t="n">
        <v>0.1920833333333334</v>
      </c>
      <c r="AH154" t="n">
        <v>166201.5498887027</v>
      </c>
    </row>
    <row r="155">
      <c r="A155" t="n">
        <v>153</v>
      </c>
      <c r="B155" t="n">
        <v>125</v>
      </c>
      <c r="C155" t="inlineStr">
        <is>
          <t xml:space="preserve">CONCLUIDO	</t>
        </is>
      </c>
      <c r="D155" t="n">
        <v>5.4247</v>
      </c>
      <c r="E155" t="n">
        <v>18.43</v>
      </c>
      <c r="F155" t="n">
        <v>15.44</v>
      </c>
      <c r="G155" t="n">
        <v>185.29</v>
      </c>
      <c r="H155" t="n">
        <v>2.2</v>
      </c>
      <c r="I155" t="n">
        <v>5</v>
      </c>
      <c r="J155" t="n">
        <v>318.02</v>
      </c>
      <c r="K155" t="n">
        <v>58.47</v>
      </c>
      <c r="L155" t="n">
        <v>39.25</v>
      </c>
      <c r="M155" t="n">
        <v>3</v>
      </c>
      <c r="N155" t="n">
        <v>95.3</v>
      </c>
      <c r="O155" t="n">
        <v>39456.94</v>
      </c>
      <c r="P155" t="n">
        <v>216.55</v>
      </c>
      <c r="Q155" t="n">
        <v>467.07</v>
      </c>
      <c r="R155" t="n">
        <v>53.52</v>
      </c>
      <c r="S155" t="n">
        <v>39.61</v>
      </c>
      <c r="T155" t="n">
        <v>2025.76</v>
      </c>
      <c r="U155" t="n">
        <v>0.74</v>
      </c>
      <c r="V155" t="n">
        <v>0.76</v>
      </c>
      <c r="W155" t="n">
        <v>2.62</v>
      </c>
      <c r="X155" t="n">
        <v>0.11</v>
      </c>
      <c r="Y155" t="n">
        <v>1</v>
      </c>
      <c r="Z155" t="n">
        <v>10</v>
      </c>
      <c r="AA155" t="n">
        <v>134.5317037566843</v>
      </c>
      <c r="AB155" t="n">
        <v>184.0722121997042</v>
      </c>
      <c r="AC155" t="n">
        <v>166.5046186143886</v>
      </c>
      <c r="AD155" t="n">
        <v>134531.7037566843</v>
      </c>
      <c r="AE155" t="n">
        <v>184072.2121997042</v>
      </c>
      <c r="AF155" t="n">
        <v>2.748703265088362e-06</v>
      </c>
      <c r="AG155" t="n">
        <v>0.1919791666666667</v>
      </c>
      <c r="AH155" t="n">
        <v>166504.6186143886</v>
      </c>
    </row>
    <row r="156">
      <c r="A156" t="n">
        <v>154</v>
      </c>
      <c r="B156" t="n">
        <v>125</v>
      </c>
      <c r="C156" t="inlineStr">
        <is>
          <t xml:space="preserve">CONCLUIDO	</t>
        </is>
      </c>
      <c r="D156" t="n">
        <v>5.4248</v>
      </c>
      <c r="E156" t="n">
        <v>18.43</v>
      </c>
      <c r="F156" t="n">
        <v>15.44</v>
      </c>
      <c r="G156" t="n">
        <v>185.29</v>
      </c>
      <c r="H156" t="n">
        <v>2.21</v>
      </c>
      <c r="I156" t="n">
        <v>5</v>
      </c>
      <c r="J156" t="n">
        <v>318.58</v>
      </c>
      <c r="K156" t="n">
        <v>58.47</v>
      </c>
      <c r="L156" t="n">
        <v>39.5</v>
      </c>
      <c r="M156" t="n">
        <v>2</v>
      </c>
      <c r="N156" t="n">
        <v>95.61</v>
      </c>
      <c r="O156" t="n">
        <v>39526.14</v>
      </c>
      <c r="P156" t="n">
        <v>216.75</v>
      </c>
      <c r="Q156" t="n">
        <v>467.07</v>
      </c>
      <c r="R156" t="n">
        <v>53.45</v>
      </c>
      <c r="S156" t="n">
        <v>39.61</v>
      </c>
      <c r="T156" t="n">
        <v>1989.57</v>
      </c>
      <c r="U156" t="n">
        <v>0.74</v>
      </c>
      <c r="V156" t="n">
        <v>0.76</v>
      </c>
      <c r="W156" t="n">
        <v>2.62</v>
      </c>
      <c r="X156" t="n">
        <v>0.11</v>
      </c>
      <c r="Y156" t="n">
        <v>1</v>
      </c>
      <c r="Z156" t="n">
        <v>10</v>
      </c>
      <c r="AA156" t="n">
        <v>134.6184349417881</v>
      </c>
      <c r="AB156" t="n">
        <v>184.1908816334731</v>
      </c>
      <c r="AC156" t="n">
        <v>166.6119624039522</v>
      </c>
      <c r="AD156" t="n">
        <v>134618.4349417881</v>
      </c>
      <c r="AE156" t="n">
        <v>184190.8816334731</v>
      </c>
      <c r="AF156" t="n">
        <v>2.748753935231689e-06</v>
      </c>
      <c r="AG156" t="n">
        <v>0.1919791666666667</v>
      </c>
      <c r="AH156" t="n">
        <v>166611.9624039522</v>
      </c>
    </row>
    <row r="157">
      <c r="A157" t="n">
        <v>155</v>
      </c>
      <c r="B157" t="n">
        <v>125</v>
      </c>
      <c r="C157" t="inlineStr">
        <is>
          <t xml:space="preserve">CONCLUIDO	</t>
        </is>
      </c>
      <c r="D157" t="n">
        <v>5.425</v>
      </c>
      <c r="E157" t="n">
        <v>18.43</v>
      </c>
      <c r="F157" t="n">
        <v>15.44</v>
      </c>
      <c r="G157" t="n">
        <v>185.28</v>
      </c>
      <c r="H157" t="n">
        <v>2.22</v>
      </c>
      <c r="I157" t="n">
        <v>5</v>
      </c>
      <c r="J157" t="n">
        <v>319.14</v>
      </c>
      <c r="K157" t="n">
        <v>58.47</v>
      </c>
      <c r="L157" t="n">
        <v>39.75</v>
      </c>
      <c r="M157" t="n">
        <v>2</v>
      </c>
      <c r="N157" t="n">
        <v>95.92</v>
      </c>
      <c r="O157" t="n">
        <v>39595.48</v>
      </c>
      <c r="P157" t="n">
        <v>217.36</v>
      </c>
      <c r="Q157" t="n">
        <v>467.07</v>
      </c>
      <c r="R157" t="n">
        <v>53.44</v>
      </c>
      <c r="S157" t="n">
        <v>39.61</v>
      </c>
      <c r="T157" t="n">
        <v>1985.37</v>
      </c>
      <c r="U157" t="n">
        <v>0.74</v>
      </c>
      <c r="V157" t="n">
        <v>0.76</v>
      </c>
      <c r="W157" t="n">
        <v>2.62</v>
      </c>
      <c r="X157" t="n">
        <v>0.11</v>
      </c>
      <c r="Y157" t="n">
        <v>1</v>
      </c>
      <c r="Z157" t="n">
        <v>10</v>
      </c>
      <c r="AA157" t="n">
        <v>134.8855128132318</v>
      </c>
      <c r="AB157" t="n">
        <v>184.5563093598262</v>
      </c>
      <c r="AC157" t="n">
        <v>166.9425142209833</v>
      </c>
      <c r="AD157" t="n">
        <v>134885.5128132318</v>
      </c>
      <c r="AE157" t="n">
        <v>184556.3093598262</v>
      </c>
      <c r="AF157" t="n">
        <v>2.748855275518344e-06</v>
      </c>
      <c r="AG157" t="n">
        <v>0.1919791666666667</v>
      </c>
      <c r="AH157" t="n">
        <v>166942.5142209833</v>
      </c>
    </row>
    <row r="158">
      <c r="A158" t="n">
        <v>156</v>
      </c>
      <c r="B158" t="n">
        <v>125</v>
      </c>
      <c r="C158" t="inlineStr">
        <is>
          <t xml:space="preserve">CONCLUIDO	</t>
        </is>
      </c>
      <c r="D158" t="n">
        <v>5.4241</v>
      </c>
      <c r="E158" t="n">
        <v>18.44</v>
      </c>
      <c r="F158" t="n">
        <v>15.44</v>
      </c>
      <c r="G158" t="n">
        <v>185.32</v>
      </c>
      <c r="H158" t="n">
        <v>2.23</v>
      </c>
      <c r="I158" t="n">
        <v>5</v>
      </c>
      <c r="J158" t="n">
        <v>319.71</v>
      </c>
      <c r="K158" t="n">
        <v>58.47</v>
      </c>
      <c r="L158" t="n">
        <v>40</v>
      </c>
      <c r="M158" t="n">
        <v>2</v>
      </c>
      <c r="N158" t="n">
        <v>96.23</v>
      </c>
      <c r="O158" t="n">
        <v>39664.96</v>
      </c>
      <c r="P158" t="n">
        <v>217.79</v>
      </c>
      <c r="Q158" t="n">
        <v>467.07</v>
      </c>
      <c r="R158" t="n">
        <v>53.52</v>
      </c>
      <c r="S158" t="n">
        <v>39.61</v>
      </c>
      <c r="T158" t="n">
        <v>2026.41</v>
      </c>
      <c r="U158" t="n">
        <v>0.74</v>
      </c>
      <c r="V158" t="n">
        <v>0.76</v>
      </c>
      <c r="W158" t="n">
        <v>2.62</v>
      </c>
      <c r="X158" t="n">
        <v>0.11</v>
      </c>
      <c r="Y158" t="n">
        <v>1</v>
      </c>
      <c r="Z158" t="n">
        <v>10</v>
      </c>
      <c r="AA158" t="n">
        <v>135.09958764244</v>
      </c>
      <c r="AB158" t="n">
        <v>184.8492159854637</v>
      </c>
      <c r="AC158" t="n">
        <v>167.2074662493671</v>
      </c>
      <c r="AD158" t="n">
        <v>135099.58764244</v>
      </c>
      <c r="AE158" t="n">
        <v>184849.2159854637</v>
      </c>
      <c r="AF158" t="n">
        <v>2.748399244228397e-06</v>
      </c>
      <c r="AG158" t="n">
        <v>0.1920833333333334</v>
      </c>
      <c r="AH158" t="n">
        <v>167207.4662493671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4.7014</v>
      </c>
      <c r="E2" t="n">
        <v>21.27</v>
      </c>
      <c r="F2" t="n">
        <v>18</v>
      </c>
      <c r="G2" t="n">
        <v>11.74</v>
      </c>
      <c r="H2" t="n">
        <v>0.24</v>
      </c>
      <c r="I2" t="n">
        <v>92</v>
      </c>
      <c r="J2" t="n">
        <v>71.52</v>
      </c>
      <c r="K2" t="n">
        <v>32.27</v>
      </c>
      <c r="L2" t="n">
        <v>1</v>
      </c>
      <c r="M2" t="n">
        <v>90</v>
      </c>
      <c r="N2" t="n">
        <v>8.25</v>
      </c>
      <c r="O2" t="n">
        <v>9054.6</v>
      </c>
      <c r="P2" t="n">
        <v>126.34</v>
      </c>
      <c r="Q2" t="n">
        <v>467.15</v>
      </c>
      <c r="R2" t="n">
        <v>136.79</v>
      </c>
      <c r="S2" t="n">
        <v>39.61</v>
      </c>
      <c r="T2" t="n">
        <v>43224.49</v>
      </c>
      <c r="U2" t="n">
        <v>0.29</v>
      </c>
      <c r="V2" t="n">
        <v>0.65</v>
      </c>
      <c r="W2" t="n">
        <v>2.76</v>
      </c>
      <c r="X2" t="n">
        <v>2.66</v>
      </c>
      <c r="Y2" t="n">
        <v>1</v>
      </c>
      <c r="Z2" t="n">
        <v>10</v>
      </c>
      <c r="AA2" t="n">
        <v>94.22761172805022</v>
      </c>
      <c r="AB2" t="n">
        <v>128.9263753951059</v>
      </c>
      <c r="AC2" t="n">
        <v>116.6218230767355</v>
      </c>
      <c r="AD2" t="n">
        <v>94227.61172805022</v>
      </c>
      <c r="AE2" t="n">
        <v>128926.3753951059</v>
      </c>
      <c r="AF2" t="n">
        <v>2.901370310594434e-06</v>
      </c>
      <c r="AG2" t="n">
        <v>0.2215625</v>
      </c>
      <c r="AH2" t="n">
        <v>116621.8230767355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4.92</v>
      </c>
      <c r="E3" t="n">
        <v>20.33</v>
      </c>
      <c r="F3" t="n">
        <v>17.38</v>
      </c>
      <c r="G3" t="n">
        <v>14.68</v>
      </c>
      <c r="H3" t="n">
        <v>0.3</v>
      </c>
      <c r="I3" t="n">
        <v>71</v>
      </c>
      <c r="J3" t="n">
        <v>71.81</v>
      </c>
      <c r="K3" t="n">
        <v>32.27</v>
      </c>
      <c r="L3" t="n">
        <v>1.25</v>
      </c>
      <c r="M3" t="n">
        <v>69</v>
      </c>
      <c r="N3" t="n">
        <v>8.289999999999999</v>
      </c>
      <c r="O3" t="n">
        <v>9090.98</v>
      </c>
      <c r="P3" t="n">
        <v>120.78</v>
      </c>
      <c r="Q3" t="n">
        <v>467.1</v>
      </c>
      <c r="R3" t="n">
        <v>116.6</v>
      </c>
      <c r="S3" t="n">
        <v>39.61</v>
      </c>
      <c r="T3" t="n">
        <v>33237.94</v>
      </c>
      <c r="U3" t="n">
        <v>0.34</v>
      </c>
      <c r="V3" t="n">
        <v>0.67</v>
      </c>
      <c r="W3" t="n">
        <v>2.72</v>
      </c>
      <c r="X3" t="n">
        <v>2.04</v>
      </c>
      <c r="Y3" t="n">
        <v>1</v>
      </c>
      <c r="Z3" t="n">
        <v>10</v>
      </c>
      <c r="AA3" t="n">
        <v>86.49026319397086</v>
      </c>
      <c r="AB3" t="n">
        <v>118.3397937830576</v>
      </c>
      <c r="AC3" t="n">
        <v>107.0456099553771</v>
      </c>
      <c r="AD3" t="n">
        <v>86490.26319397087</v>
      </c>
      <c r="AE3" t="n">
        <v>118339.7937830576</v>
      </c>
      <c r="AF3" t="n">
        <v>3.036274711389079e-06</v>
      </c>
      <c r="AG3" t="n">
        <v>0.2117708333333333</v>
      </c>
      <c r="AH3" t="n">
        <v>107045.6099553771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5.0808</v>
      </c>
      <c r="E4" t="n">
        <v>19.68</v>
      </c>
      <c r="F4" t="n">
        <v>16.95</v>
      </c>
      <c r="G4" t="n">
        <v>17.84</v>
      </c>
      <c r="H4" t="n">
        <v>0.36</v>
      </c>
      <c r="I4" t="n">
        <v>57</v>
      </c>
      <c r="J4" t="n">
        <v>72.11</v>
      </c>
      <c r="K4" t="n">
        <v>32.27</v>
      </c>
      <c r="L4" t="n">
        <v>1.5</v>
      </c>
      <c r="M4" t="n">
        <v>55</v>
      </c>
      <c r="N4" t="n">
        <v>8.34</v>
      </c>
      <c r="O4" t="n">
        <v>9127.379999999999</v>
      </c>
      <c r="P4" t="n">
        <v>116.36</v>
      </c>
      <c r="Q4" t="n">
        <v>467.26</v>
      </c>
      <c r="R4" t="n">
        <v>102.82</v>
      </c>
      <c r="S4" t="n">
        <v>39.61</v>
      </c>
      <c r="T4" t="n">
        <v>26416.34</v>
      </c>
      <c r="U4" t="n">
        <v>0.39</v>
      </c>
      <c r="V4" t="n">
        <v>0.6899999999999999</v>
      </c>
      <c r="W4" t="n">
        <v>2.7</v>
      </c>
      <c r="X4" t="n">
        <v>1.61</v>
      </c>
      <c r="Y4" t="n">
        <v>1</v>
      </c>
      <c r="Z4" t="n">
        <v>10</v>
      </c>
      <c r="AA4" t="n">
        <v>81.10257489558219</v>
      </c>
      <c r="AB4" t="n">
        <v>110.9681209651735</v>
      </c>
      <c r="AC4" t="n">
        <v>100.3774792450217</v>
      </c>
      <c r="AD4" t="n">
        <v>81102.57489558219</v>
      </c>
      <c r="AE4" t="n">
        <v>110968.1209651735</v>
      </c>
      <c r="AF4" t="n">
        <v>3.135509055614966e-06</v>
      </c>
      <c r="AG4" t="n">
        <v>0.205</v>
      </c>
      <c r="AH4" t="n">
        <v>100377.4792450217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5.189</v>
      </c>
      <c r="E5" t="n">
        <v>19.27</v>
      </c>
      <c r="F5" t="n">
        <v>16.68</v>
      </c>
      <c r="G5" t="n">
        <v>20.85</v>
      </c>
      <c r="H5" t="n">
        <v>0.42</v>
      </c>
      <c r="I5" t="n">
        <v>48</v>
      </c>
      <c r="J5" t="n">
        <v>72.40000000000001</v>
      </c>
      <c r="K5" t="n">
        <v>32.27</v>
      </c>
      <c r="L5" t="n">
        <v>1.75</v>
      </c>
      <c r="M5" t="n">
        <v>46</v>
      </c>
      <c r="N5" t="n">
        <v>8.380000000000001</v>
      </c>
      <c r="O5" t="n">
        <v>9163.799999999999</v>
      </c>
      <c r="P5" t="n">
        <v>113.23</v>
      </c>
      <c r="Q5" t="n">
        <v>467.09</v>
      </c>
      <c r="R5" t="n">
        <v>93.65000000000001</v>
      </c>
      <c r="S5" t="n">
        <v>39.61</v>
      </c>
      <c r="T5" t="n">
        <v>21876.26</v>
      </c>
      <c r="U5" t="n">
        <v>0.42</v>
      </c>
      <c r="V5" t="n">
        <v>0.7</v>
      </c>
      <c r="W5" t="n">
        <v>2.69</v>
      </c>
      <c r="X5" t="n">
        <v>1.35</v>
      </c>
      <c r="Y5" t="n">
        <v>1</v>
      </c>
      <c r="Z5" t="n">
        <v>10</v>
      </c>
      <c r="AA5" t="n">
        <v>77.61902366120083</v>
      </c>
      <c r="AB5" t="n">
        <v>106.2017724828612</v>
      </c>
      <c r="AC5" t="n">
        <v>96.06602437224768</v>
      </c>
      <c r="AD5" t="n">
        <v>77619.02366120083</v>
      </c>
      <c r="AE5" t="n">
        <v>106201.7724828612</v>
      </c>
      <c r="AF5" t="n">
        <v>3.20228241410527e-06</v>
      </c>
      <c r="AG5" t="n">
        <v>0.2007291666666667</v>
      </c>
      <c r="AH5" t="n">
        <v>96066.02437224769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5.2701</v>
      </c>
      <c r="E6" t="n">
        <v>18.98</v>
      </c>
      <c r="F6" t="n">
        <v>16.49</v>
      </c>
      <c r="G6" t="n">
        <v>24.14</v>
      </c>
      <c r="H6" t="n">
        <v>0.48</v>
      </c>
      <c r="I6" t="n">
        <v>41</v>
      </c>
      <c r="J6" t="n">
        <v>72.7</v>
      </c>
      <c r="K6" t="n">
        <v>32.27</v>
      </c>
      <c r="L6" t="n">
        <v>2</v>
      </c>
      <c r="M6" t="n">
        <v>39</v>
      </c>
      <c r="N6" t="n">
        <v>8.43</v>
      </c>
      <c r="O6" t="n">
        <v>9200.25</v>
      </c>
      <c r="P6" t="n">
        <v>110.5</v>
      </c>
      <c r="Q6" t="n">
        <v>467.11</v>
      </c>
      <c r="R6" t="n">
        <v>87.98</v>
      </c>
      <c r="S6" t="n">
        <v>39.61</v>
      </c>
      <c r="T6" t="n">
        <v>19076.08</v>
      </c>
      <c r="U6" t="n">
        <v>0.45</v>
      </c>
      <c r="V6" t="n">
        <v>0.71</v>
      </c>
      <c r="W6" t="n">
        <v>2.67</v>
      </c>
      <c r="X6" t="n">
        <v>1.16</v>
      </c>
      <c r="Y6" t="n">
        <v>1</v>
      </c>
      <c r="Z6" t="n">
        <v>10</v>
      </c>
      <c r="AA6" t="n">
        <v>74.94230098924344</v>
      </c>
      <c r="AB6" t="n">
        <v>102.5393624344209</v>
      </c>
      <c r="AC6" t="n">
        <v>92.75314959860461</v>
      </c>
      <c r="AD6" t="n">
        <v>74942.30098924343</v>
      </c>
      <c r="AE6" t="n">
        <v>102539.3624344209</v>
      </c>
      <c r="AF6" t="n">
        <v>3.25233157652268e-06</v>
      </c>
      <c r="AG6" t="n">
        <v>0.1977083333333333</v>
      </c>
      <c r="AH6" t="n">
        <v>92753.14959860461</v>
      </c>
    </row>
    <row r="7">
      <c r="A7" t="n">
        <v>5</v>
      </c>
      <c r="B7" t="n">
        <v>30</v>
      </c>
      <c r="C7" t="inlineStr">
        <is>
          <t xml:space="preserve">CONCLUIDO	</t>
        </is>
      </c>
      <c r="D7" t="n">
        <v>5.3277</v>
      </c>
      <c r="E7" t="n">
        <v>18.77</v>
      </c>
      <c r="F7" t="n">
        <v>16.37</v>
      </c>
      <c r="G7" t="n">
        <v>27.28</v>
      </c>
      <c r="H7" t="n">
        <v>0.54</v>
      </c>
      <c r="I7" t="n">
        <v>36</v>
      </c>
      <c r="J7" t="n">
        <v>73</v>
      </c>
      <c r="K7" t="n">
        <v>32.27</v>
      </c>
      <c r="L7" t="n">
        <v>2.25</v>
      </c>
      <c r="M7" t="n">
        <v>34</v>
      </c>
      <c r="N7" t="n">
        <v>8.48</v>
      </c>
      <c r="O7" t="n">
        <v>9236.709999999999</v>
      </c>
      <c r="P7" t="n">
        <v>108.45</v>
      </c>
      <c r="Q7" t="n">
        <v>467.12</v>
      </c>
      <c r="R7" t="n">
        <v>83.45999999999999</v>
      </c>
      <c r="S7" t="n">
        <v>39.61</v>
      </c>
      <c r="T7" t="n">
        <v>16839.58</v>
      </c>
      <c r="U7" t="n">
        <v>0.47</v>
      </c>
      <c r="V7" t="n">
        <v>0.71</v>
      </c>
      <c r="W7" t="n">
        <v>2.67</v>
      </c>
      <c r="X7" t="n">
        <v>1.03</v>
      </c>
      <c r="Y7" t="n">
        <v>1</v>
      </c>
      <c r="Z7" t="n">
        <v>10</v>
      </c>
      <c r="AA7" t="n">
        <v>73.05984401211271</v>
      </c>
      <c r="AB7" t="n">
        <v>99.96370175017137</v>
      </c>
      <c r="AC7" t="n">
        <v>90.42330635509653</v>
      </c>
      <c r="AD7" t="n">
        <v>73059.84401211271</v>
      </c>
      <c r="AE7" t="n">
        <v>99963.70175017137</v>
      </c>
      <c r="AF7" t="n">
        <v>3.287878207290162e-06</v>
      </c>
      <c r="AG7" t="n">
        <v>0.1955208333333333</v>
      </c>
      <c r="AH7" t="n">
        <v>90423.30635509653</v>
      </c>
    </row>
    <row r="8">
      <c r="A8" t="n">
        <v>6</v>
      </c>
      <c r="B8" t="n">
        <v>30</v>
      </c>
      <c r="C8" t="inlineStr">
        <is>
          <t xml:space="preserve">CONCLUIDO	</t>
        </is>
      </c>
      <c r="D8" t="n">
        <v>5.388</v>
      </c>
      <c r="E8" t="n">
        <v>18.56</v>
      </c>
      <c r="F8" t="n">
        <v>16.22</v>
      </c>
      <c r="G8" t="n">
        <v>30.41</v>
      </c>
      <c r="H8" t="n">
        <v>0.6</v>
      </c>
      <c r="I8" t="n">
        <v>32</v>
      </c>
      <c r="J8" t="n">
        <v>73.29000000000001</v>
      </c>
      <c r="K8" t="n">
        <v>32.27</v>
      </c>
      <c r="L8" t="n">
        <v>2.5</v>
      </c>
      <c r="M8" t="n">
        <v>30</v>
      </c>
      <c r="N8" t="n">
        <v>8.52</v>
      </c>
      <c r="O8" t="n">
        <v>9273.200000000001</v>
      </c>
      <c r="P8" t="n">
        <v>106.14</v>
      </c>
      <c r="Q8" t="n">
        <v>467.07</v>
      </c>
      <c r="R8" t="n">
        <v>78.77</v>
      </c>
      <c r="S8" t="n">
        <v>39.61</v>
      </c>
      <c r="T8" t="n">
        <v>14516.53</v>
      </c>
      <c r="U8" t="n">
        <v>0.5</v>
      </c>
      <c r="V8" t="n">
        <v>0.72</v>
      </c>
      <c r="W8" t="n">
        <v>2.66</v>
      </c>
      <c r="X8" t="n">
        <v>0.88</v>
      </c>
      <c r="Y8" t="n">
        <v>1</v>
      </c>
      <c r="Z8" t="n">
        <v>10</v>
      </c>
      <c r="AA8" t="n">
        <v>71.02686824704925</v>
      </c>
      <c r="AB8" t="n">
        <v>97.18209461985209</v>
      </c>
      <c r="AC8" t="n">
        <v>87.9071719052839</v>
      </c>
      <c r="AD8" t="n">
        <v>71026.86824704925</v>
      </c>
      <c r="AE8" t="n">
        <v>97182.0946198521</v>
      </c>
      <c r="AF8" t="n">
        <v>3.325091086374869e-06</v>
      </c>
      <c r="AG8" t="n">
        <v>0.1933333333333333</v>
      </c>
      <c r="AH8" t="n">
        <v>87907.1719052839</v>
      </c>
    </row>
    <row r="9">
      <c r="A9" t="n">
        <v>7</v>
      </c>
      <c r="B9" t="n">
        <v>30</v>
      </c>
      <c r="C9" t="inlineStr">
        <is>
          <t xml:space="preserve">CONCLUIDO	</t>
        </is>
      </c>
      <c r="D9" t="n">
        <v>5.4414</v>
      </c>
      <c r="E9" t="n">
        <v>18.38</v>
      </c>
      <c r="F9" t="n">
        <v>16.1</v>
      </c>
      <c r="G9" t="n">
        <v>34.5</v>
      </c>
      <c r="H9" t="n">
        <v>0.65</v>
      </c>
      <c r="I9" t="n">
        <v>28</v>
      </c>
      <c r="J9" t="n">
        <v>73.59</v>
      </c>
      <c r="K9" t="n">
        <v>32.27</v>
      </c>
      <c r="L9" t="n">
        <v>2.75</v>
      </c>
      <c r="M9" t="n">
        <v>26</v>
      </c>
      <c r="N9" t="n">
        <v>8.57</v>
      </c>
      <c r="O9" t="n">
        <v>9309.700000000001</v>
      </c>
      <c r="P9" t="n">
        <v>103.69</v>
      </c>
      <c r="Q9" t="n">
        <v>467.09</v>
      </c>
      <c r="R9" t="n">
        <v>74.81999999999999</v>
      </c>
      <c r="S9" t="n">
        <v>39.61</v>
      </c>
      <c r="T9" t="n">
        <v>12559.78</v>
      </c>
      <c r="U9" t="n">
        <v>0.53</v>
      </c>
      <c r="V9" t="n">
        <v>0.72</v>
      </c>
      <c r="W9" t="n">
        <v>2.65</v>
      </c>
      <c r="X9" t="n">
        <v>0.76</v>
      </c>
      <c r="Y9" t="n">
        <v>1</v>
      </c>
      <c r="Z9" t="n">
        <v>10</v>
      </c>
      <c r="AA9" t="n">
        <v>69.1011375219904</v>
      </c>
      <c r="AB9" t="n">
        <v>94.54722488458428</v>
      </c>
      <c r="AC9" t="n">
        <v>85.52377043948633</v>
      </c>
      <c r="AD9" t="n">
        <v>69101.1375219904</v>
      </c>
      <c r="AE9" t="n">
        <v>94547.22488458428</v>
      </c>
      <c r="AF9" t="n">
        <v>3.358045775315555e-06</v>
      </c>
      <c r="AG9" t="n">
        <v>0.1914583333333333</v>
      </c>
      <c r="AH9" t="n">
        <v>85523.77043948632</v>
      </c>
    </row>
    <row r="10">
      <c r="A10" t="n">
        <v>8</v>
      </c>
      <c r="B10" t="n">
        <v>30</v>
      </c>
      <c r="C10" t="inlineStr">
        <is>
          <t xml:space="preserve">CONCLUIDO	</t>
        </is>
      </c>
      <c r="D10" t="n">
        <v>5.4674</v>
      </c>
      <c r="E10" t="n">
        <v>18.29</v>
      </c>
      <c r="F10" t="n">
        <v>16.04</v>
      </c>
      <c r="G10" t="n">
        <v>37.02</v>
      </c>
      <c r="H10" t="n">
        <v>0.71</v>
      </c>
      <c r="I10" t="n">
        <v>26</v>
      </c>
      <c r="J10" t="n">
        <v>73.88</v>
      </c>
      <c r="K10" t="n">
        <v>32.27</v>
      </c>
      <c r="L10" t="n">
        <v>3</v>
      </c>
      <c r="M10" t="n">
        <v>24</v>
      </c>
      <c r="N10" t="n">
        <v>8.609999999999999</v>
      </c>
      <c r="O10" t="n">
        <v>9346.23</v>
      </c>
      <c r="P10" t="n">
        <v>102.17</v>
      </c>
      <c r="Q10" t="n">
        <v>467.07</v>
      </c>
      <c r="R10" t="n">
        <v>73.3</v>
      </c>
      <c r="S10" t="n">
        <v>39.61</v>
      </c>
      <c r="T10" t="n">
        <v>11813.02</v>
      </c>
      <c r="U10" t="n">
        <v>0.54</v>
      </c>
      <c r="V10" t="n">
        <v>0.73</v>
      </c>
      <c r="W10" t="n">
        <v>2.64</v>
      </c>
      <c r="X10" t="n">
        <v>0.71</v>
      </c>
      <c r="Y10" t="n">
        <v>1</v>
      </c>
      <c r="Z10" t="n">
        <v>10</v>
      </c>
      <c r="AA10" t="n">
        <v>68.03029697385323</v>
      </c>
      <c r="AB10" t="n">
        <v>93.08205360447292</v>
      </c>
      <c r="AC10" t="n">
        <v>84.19843304996755</v>
      </c>
      <c r="AD10" t="n">
        <v>68030.29697385323</v>
      </c>
      <c r="AE10" t="n">
        <v>93082.05360447292</v>
      </c>
      <c r="AF10" t="n">
        <v>3.374091129481433e-06</v>
      </c>
      <c r="AG10" t="n">
        <v>0.1905208333333333</v>
      </c>
      <c r="AH10" t="n">
        <v>84198.43304996754</v>
      </c>
    </row>
    <row r="11">
      <c r="A11" t="n">
        <v>9</v>
      </c>
      <c r="B11" t="n">
        <v>30</v>
      </c>
      <c r="C11" t="inlineStr">
        <is>
          <t xml:space="preserve">CONCLUIDO	</t>
        </is>
      </c>
      <c r="D11" t="n">
        <v>5.4917</v>
      </c>
      <c r="E11" t="n">
        <v>18.21</v>
      </c>
      <c r="F11" t="n">
        <v>15.99</v>
      </c>
      <c r="G11" t="n">
        <v>39.98</v>
      </c>
      <c r="H11" t="n">
        <v>0.77</v>
      </c>
      <c r="I11" t="n">
        <v>24</v>
      </c>
      <c r="J11" t="n">
        <v>74.18000000000001</v>
      </c>
      <c r="K11" t="n">
        <v>32.27</v>
      </c>
      <c r="L11" t="n">
        <v>3.25</v>
      </c>
      <c r="M11" t="n">
        <v>22</v>
      </c>
      <c r="N11" t="n">
        <v>8.66</v>
      </c>
      <c r="O11" t="n">
        <v>9382.780000000001</v>
      </c>
      <c r="P11" t="n">
        <v>100.25</v>
      </c>
      <c r="Q11" t="n">
        <v>467.09</v>
      </c>
      <c r="R11" t="n">
        <v>71.29000000000001</v>
      </c>
      <c r="S11" t="n">
        <v>39.61</v>
      </c>
      <c r="T11" t="n">
        <v>10817.94</v>
      </c>
      <c r="U11" t="n">
        <v>0.5600000000000001</v>
      </c>
      <c r="V11" t="n">
        <v>0.73</v>
      </c>
      <c r="W11" t="n">
        <v>2.65</v>
      </c>
      <c r="X11" t="n">
        <v>0.66</v>
      </c>
      <c r="Y11" t="n">
        <v>1</v>
      </c>
      <c r="Z11" t="n">
        <v>10</v>
      </c>
      <c r="AA11" t="n">
        <v>66.82660497768745</v>
      </c>
      <c r="AB11" t="n">
        <v>91.4351091121767</v>
      </c>
      <c r="AC11" t="n">
        <v>82.70867062851443</v>
      </c>
      <c r="AD11" t="n">
        <v>66826.60497768746</v>
      </c>
      <c r="AE11" t="n">
        <v>91435.10911217671</v>
      </c>
      <c r="AF11" t="n">
        <v>3.389087364336464e-06</v>
      </c>
      <c r="AG11" t="n">
        <v>0.1896875</v>
      </c>
      <c r="AH11" t="n">
        <v>82708.67062851443</v>
      </c>
    </row>
    <row r="12">
      <c r="A12" t="n">
        <v>10</v>
      </c>
      <c r="B12" t="n">
        <v>30</v>
      </c>
      <c r="C12" t="inlineStr">
        <is>
          <t xml:space="preserve">CONCLUIDO	</t>
        </is>
      </c>
      <c r="D12" t="n">
        <v>5.5347</v>
      </c>
      <c r="E12" t="n">
        <v>18.07</v>
      </c>
      <c r="F12" t="n">
        <v>15.9</v>
      </c>
      <c r="G12" t="n">
        <v>45.42</v>
      </c>
      <c r="H12" t="n">
        <v>0.82</v>
      </c>
      <c r="I12" t="n">
        <v>21</v>
      </c>
      <c r="J12" t="n">
        <v>74.48</v>
      </c>
      <c r="K12" t="n">
        <v>32.27</v>
      </c>
      <c r="L12" t="n">
        <v>3.5</v>
      </c>
      <c r="M12" t="n">
        <v>19</v>
      </c>
      <c r="N12" t="n">
        <v>8.710000000000001</v>
      </c>
      <c r="O12" t="n">
        <v>9419.35</v>
      </c>
      <c r="P12" t="n">
        <v>97.70999999999999</v>
      </c>
      <c r="Q12" t="n">
        <v>467.1</v>
      </c>
      <c r="R12" t="n">
        <v>68.31999999999999</v>
      </c>
      <c r="S12" t="n">
        <v>39.61</v>
      </c>
      <c r="T12" t="n">
        <v>9343.77</v>
      </c>
      <c r="U12" t="n">
        <v>0.58</v>
      </c>
      <c r="V12" t="n">
        <v>0.73</v>
      </c>
      <c r="W12" t="n">
        <v>2.64</v>
      </c>
      <c r="X12" t="n">
        <v>0.5600000000000001</v>
      </c>
      <c r="Y12" t="n">
        <v>1</v>
      </c>
      <c r="Z12" t="n">
        <v>10</v>
      </c>
      <c r="AA12" t="n">
        <v>65.09530613582085</v>
      </c>
      <c r="AB12" t="n">
        <v>89.06626965722171</v>
      </c>
      <c r="AC12" t="n">
        <v>80.56590988645253</v>
      </c>
      <c r="AD12" t="n">
        <v>65095.30613582085</v>
      </c>
      <c r="AE12" t="n">
        <v>89066.26965722171</v>
      </c>
      <c r="AF12" t="n">
        <v>3.4156239116108e-06</v>
      </c>
      <c r="AG12" t="n">
        <v>0.1882291666666667</v>
      </c>
      <c r="AH12" t="n">
        <v>80565.90988645253</v>
      </c>
    </row>
    <row r="13">
      <c r="A13" t="n">
        <v>11</v>
      </c>
      <c r="B13" t="n">
        <v>30</v>
      </c>
      <c r="C13" t="inlineStr">
        <is>
          <t xml:space="preserve">CONCLUIDO	</t>
        </is>
      </c>
      <c r="D13" t="n">
        <v>5.5483</v>
      </c>
      <c r="E13" t="n">
        <v>18.02</v>
      </c>
      <c r="F13" t="n">
        <v>15.87</v>
      </c>
      <c r="G13" t="n">
        <v>47.61</v>
      </c>
      <c r="H13" t="n">
        <v>0.88</v>
      </c>
      <c r="I13" t="n">
        <v>20</v>
      </c>
      <c r="J13" t="n">
        <v>74.77</v>
      </c>
      <c r="K13" t="n">
        <v>32.27</v>
      </c>
      <c r="L13" t="n">
        <v>3.75</v>
      </c>
      <c r="M13" t="n">
        <v>16</v>
      </c>
      <c r="N13" t="n">
        <v>8.75</v>
      </c>
      <c r="O13" t="n">
        <v>9455.940000000001</v>
      </c>
      <c r="P13" t="n">
        <v>96.39</v>
      </c>
      <c r="Q13" t="n">
        <v>467.08</v>
      </c>
      <c r="R13" t="n">
        <v>67.29000000000001</v>
      </c>
      <c r="S13" t="n">
        <v>39.61</v>
      </c>
      <c r="T13" t="n">
        <v>8834.01</v>
      </c>
      <c r="U13" t="n">
        <v>0.59</v>
      </c>
      <c r="V13" t="n">
        <v>0.74</v>
      </c>
      <c r="W13" t="n">
        <v>2.64</v>
      </c>
      <c r="X13" t="n">
        <v>0.54</v>
      </c>
      <c r="Y13" t="n">
        <v>1</v>
      </c>
      <c r="Z13" t="n">
        <v>10</v>
      </c>
      <c r="AA13" t="n">
        <v>64.32598184560791</v>
      </c>
      <c r="AB13" t="n">
        <v>88.01364622316059</v>
      </c>
      <c r="AC13" t="n">
        <v>79.6137473555716</v>
      </c>
      <c r="AD13" t="n">
        <v>64325.98184560792</v>
      </c>
      <c r="AE13" t="n">
        <v>88013.6462231606</v>
      </c>
      <c r="AF13" t="n">
        <v>3.424016866097566e-06</v>
      </c>
      <c r="AG13" t="n">
        <v>0.1877083333333333</v>
      </c>
      <c r="AH13" t="n">
        <v>79613.7473555716</v>
      </c>
    </row>
    <row r="14">
      <c r="A14" t="n">
        <v>12</v>
      </c>
      <c r="B14" t="n">
        <v>30</v>
      </c>
      <c r="C14" t="inlineStr">
        <is>
          <t xml:space="preserve">CONCLUIDO	</t>
        </is>
      </c>
      <c r="D14" t="n">
        <v>5.5543</v>
      </c>
      <c r="E14" t="n">
        <v>18</v>
      </c>
      <c r="F14" t="n">
        <v>15.86</v>
      </c>
      <c r="G14" t="n">
        <v>50.1</v>
      </c>
      <c r="H14" t="n">
        <v>0.93</v>
      </c>
      <c r="I14" t="n">
        <v>19</v>
      </c>
      <c r="J14" t="n">
        <v>75.06999999999999</v>
      </c>
      <c r="K14" t="n">
        <v>32.27</v>
      </c>
      <c r="L14" t="n">
        <v>4</v>
      </c>
      <c r="M14" t="n">
        <v>14</v>
      </c>
      <c r="N14" t="n">
        <v>8.800000000000001</v>
      </c>
      <c r="O14" t="n">
        <v>9492.549999999999</v>
      </c>
      <c r="P14" t="n">
        <v>95.15000000000001</v>
      </c>
      <c r="Q14" t="n">
        <v>467.07</v>
      </c>
      <c r="R14" t="n">
        <v>67.34999999999999</v>
      </c>
      <c r="S14" t="n">
        <v>39.61</v>
      </c>
      <c r="T14" t="n">
        <v>8870.5</v>
      </c>
      <c r="U14" t="n">
        <v>0.59</v>
      </c>
      <c r="V14" t="n">
        <v>0.74</v>
      </c>
      <c r="W14" t="n">
        <v>2.64</v>
      </c>
      <c r="X14" t="n">
        <v>0.53</v>
      </c>
      <c r="Y14" t="n">
        <v>1</v>
      </c>
      <c r="Z14" t="n">
        <v>10</v>
      </c>
      <c r="AA14" t="n">
        <v>63.70556214005567</v>
      </c>
      <c r="AB14" t="n">
        <v>87.16476061103879</v>
      </c>
      <c r="AC14" t="n">
        <v>78.84587819485196</v>
      </c>
      <c r="AD14" t="n">
        <v>63705.56214005567</v>
      </c>
      <c r="AE14" t="n">
        <v>87164.76061103879</v>
      </c>
      <c r="AF14" t="n">
        <v>3.427719640135845e-06</v>
      </c>
      <c r="AG14" t="n">
        <v>0.1875</v>
      </c>
      <c r="AH14" t="n">
        <v>78845.87819485196</v>
      </c>
    </row>
    <row r="15">
      <c r="A15" t="n">
        <v>13</v>
      </c>
      <c r="B15" t="n">
        <v>30</v>
      </c>
      <c r="C15" t="inlineStr">
        <is>
          <t xml:space="preserve">CONCLUIDO	</t>
        </is>
      </c>
      <c r="D15" t="n">
        <v>5.5649</v>
      </c>
      <c r="E15" t="n">
        <v>17.97</v>
      </c>
      <c r="F15" t="n">
        <v>15.85</v>
      </c>
      <c r="G15" t="n">
        <v>52.82</v>
      </c>
      <c r="H15" t="n">
        <v>0.99</v>
      </c>
      <c r="I15" t="n">
        <v>18</v>
      </c>
      <c r="J15" t="n">
        <v>75.37</v>
      </c>
      <c r="K15" t="n">
        <v>32.27</v>
      </c>
      <c r="L15" t="n">
        <v>4.25</v>
      </c>
      <c r="M15" t="n">
        <v>9</v>
      </c>
      <c r="N15" t="n">
        <v>8.85</v>
      </c>
      <c r="O15" t="n">
        <v>9529.18</v>
      </c>
      <c r="P15" t="n">
        <v>94.47</v>
      </c>
      <c r="Q15" t="n">
        <v>467.08</v>
      </c>
      <c r="R15" t="n">
        <v>66.31</v>
      </c>
      <c r="S15" t="n">
        <v>39.61</v>
      </c>
      <c r="T15" t="n">
        <v>8356.16</v>
      </c>
      <c r="U15" t="n">
        <v>0.6</v>
      </c>
      <c r="V15" t="n">
        <v>0.74</v>
      </c>
      <c r="W15" t="n">
        <v>2.65</v>
      </c>
      <c r="X15" t="n">
        <v>0.51</v>
      </c>
      <c r="Y15" t="n">
        <v>1</v>
      </c>
      <c r="Z15" t="n">
        <v>10</v>
      </c>
      <c r="AA15" t="n">
        <v>63.27919918280478</v>
      </c>
      <c r="AB15" t="n">
        <v>86.58139200312226</v>
      </c>
      <c r="AC15" t="n">
        <v>78.31818546811182</v>
      </c>
      <c r="AD15" t="n">
        <v>63279.19918280478</v>
      </c>
      <c r="AE15" t="n">
        <v>86581.39200312227</v>
      </c>
      <c r="AF15" t="n">
        <v>3.434261207603472e-06</v>
      </c>
      <c r="AG15" t="n">
        <v>0.1871875</v>
      </c>
      <c r="AH15" t="n">
        <v>78318.18546811183</v>
      </c>
    </row>
    <row r="16">
      <c r="A16" t="n">
        <v>14</v>
      </c>
      <c r="B16" t="n">
        <v>30</v>
      </c>
      <c r="C16" t="inlineStr">
        <is>
          <t xml:space="preserve">CONCLUIDO	</t>
        </is>
      </c>
      <c r="D16" t="n">
        <v>5.5811</v>
      </c>
      <c r="E16" t="n">
        <v>17.92</v>
      </c>
      <c r="F16" t="n">
        <v>15.81</v>
      </c>
      <c r="G16" t="n">
        <v>55.8</v>
      </c>
      <c r="H16" t="n">
        <v>1.04</v>
      </c>
      <c r="I16" t="n">
        <v>17</v>
      </c>
      <c r="J16" t="n">
        <v>75.66</v>
      </c>
      <c r="K16" t="n">
        <v>32.27</v>
      </c>
      <c r="L16" t="n">
        <v>4.5</v>
      </c>
      <c r="M16" t="n">
        <v>4</v>
      </c>
      <c r="N16" t="n">
        <v>8.890000000000001</v>
      </c>
      <c r="O16" t="n">
        <v>9565.83</v>
      </c>
      <c r="P16" t="n">
        <v>93.25</v>
      </c>
      <c r="Q16" t="n">
        <v>467.08</v>
      </c>
      <c r="R16" t="n">
        <v>65.06</v>
      </c>
      <c r="S16" t="n">
        <v>39.61</v>
      </c>
      <c r="T16" t="n">
        <v>7735.68</v>
      </c>
      <c r="U16" t="n">
        <v>0.61</v>
      </c>
      <c r="V16" t="n">
        <v>0.74</v>
      </c>
      <c r="W16" t="n">
        <v>2.65</v>
      </c>
      <c r="X16" t="n">
        <v>0.48</v>
      </c>
      <c r="Y16" t="n">
        <v>1</v>
      </c>
      <c r="Z16" t="n">
        <v>10</v>
      </c>
      <c r="AA16" t="n">
        <v>62.52098735530448</v>
      </c>
      <c r="AB16" t="n">
        <v>85.54397313079181</v>
      </c>
      <c r="AC16" t="n">
        <v>77.37977639692974</v>
      </c>
      <c r="AD16" t="n">
        <v>62520.98735530448</v>
      </c>
      <c r="AE16" t="n">
        <v>85543.97313079181</v>
      </c>
      <c r="AF16" t="n">
        <v>3.444258697506827e-06</v>
      </c>
      <c r="AG16" t="n">
        <v>0.1866666666666667</v>
      </c>
      <c r="AH16" t="n">
        <v>77379.77639692974</v>
      </c>
    </row>
    <row r="17">
      <c r="A17" t="n">
        <v>15</v>
      </c>
      <c r="B17" t="n">
        <v>30</v>
      </c>
      <c r="C17" t="inlineStr">
        <is>
          <t xml:space="preserve">CONCLUIDO	</t>
        </is>
      </c>
      <c r="D17" t="n">
        <v>5.5818</v>
      </c>
      <c r="E17" t="n">
        <v>17.92</v>
      </c>
      <c r="F17" t="n">
        <v>15.81</v>
      </c>
      <c r="G17" t="n">
        <v>55.79</v>
      </c>
      <c r="H17" t="n">
        <v>1.09</v>
      </c>
      <c r="I17" t="n">
        <v>17</v>
      </c>
      <c r="J17" t="n">
        <v>75.95999999999999</v>
      </c>
      <c r="K17" t="n">
        <v>32.27</v>
      </c>
      <c r="L17" t="n">
        <v>4.75</v>
      </c>
      <c r="M17" t="n">
        <v>1</v>
      </c>
      <c r="N17" t="n">
        <v>8.94</v>
      </c>
      <c r="O17" t="n">
        <v>9602.5</v>
      </c>
      <c r="P17" t="n">
        <v>93.52</v>
      </c>
      <c r="Q17" t="n">
        <v>467.1</v>
      </c>
      <c r="R17" t="n">
        <v>64.83</v>
      </c>
      <c r="S17" t="n">
        <v>39.61</v>
      </c>
      <c r="T17" t="n">
        <v>7620.58</v>
      </c>
      <c r="U17" t="n">
        <v>0.61</v>
      </c>
      <c r="V17" t="n">
        <v>0.74</v>
      </c>
      <c r="W17" t="n">
        <v>2.65</v>
      </c>
      <c r="X17" t="n">
        <v>0.47</v>
      </c>
      <c r="Y17" t="n">
        <v>1</v>
      </c>
      <c r="Z17" t="n">
        <v>10</v>
      </c>
      <c r="AA17" t="n">
        <v>62.6304037222727</v>
      </c>
      <c r="AB17" t="n">
        <v>85.69368143118707</v>
      </c>
      <c r="AC17" t="n">
        <v>77.51519674725225</v>
      </c>
      <c r="AD17" t="n">
        <v>62630.4037222727</v>
      </c>
      <c r="AE17" t="n">
        <v>85693.68143118707</v>
      </c>
      <c r="AF17" t="n">
        <v>3.444690687811292e-06</v>
      </c>
      <c r="AG17" t="n">
        <v>0.1866666666666667</v>
      </c>
      <c r="AH17" t="n">
        <v>77515.19674725225</v>
      </c>
    </row>
    <row r="18">
      <c r="A18" t="n">
        <v>16</v>
      </c>
      <c r="B18" t="n">
        <v>30</v>
      </c>
      <c r="C18" t="inlineStr">
        <is>
          <t xml:space="preserve">CONCLUIDO	</t>
        </is>
      </c>
      <c r="D18" t="n">
        <v>5.5817</v>
      </c>
      <c r="E18" t="n">
        <v>17.92</v>
      </c>
      <c r="F18" t="n">
        <v>15.81</v>
      </c>
      <c r="G18" t="n">
        <v>55.79</v>
      </c>
      <c r="H18" t="n">
        <v>1.15</v>
      </c>
      <c r="I18" t="n">
        <v>17</v>
      </c>
      <c r="J18" t="n">
        <v>76.26000000000001</v>
      </c>
      <c r="K18" t="n">
        <v>32.27</v>
      </c>
      <c r="L18" t="n">
        <v>5</v>
      </c>
      <c r="M18" t="n">
        <v>0</v>
      </c>
      <c r="N18" t="n">
        <v>8.99</v>
      </c>
      <c r="O18" t="n">
        <v>9639.200000000001</v>
      </c>
      <c r="P18" t="n">
        <v>93.7</v>
      </c>
      <c r="Q18" t="n">
        <v>467.13</v>
      </c>
      <c r="R18" t="n">
        <v>64.89</v>
      </c>
      <c r="S18" t="n">
        <v>39.61</v>
      </c>
      <c r="T18" t="n">
        <v>7648.85</v>
      </c>
      <c r="U18" t="n">
        <v>0.61</v>
      </c>
      <c r="V18" t="n">
        <v>0.74</v>
      </c>
      <c r="W18" t="n">
        <v>2.65</v>
      </c>
      <c r="X18" t="n">
        <v>0.47</v>
      </c>
      <c r="Y18" t="n">
        <v>1</v>
      </c>
      <c r="Z18" t="n">
        <v>10</v>
      </c>
      <c r="AA18" t="n">
        <v>62.70948531645793</v>
      </c>
      <c r="AB18" t="n">
        <v>85.80188435718497</v>
      </c>
      <c r="AC18" t="n">
        <v>77.61307293785669</v>
      </c>
      <c r="AD18" t="n">
        <v>62709.48531645793</v>
      </c>
      <c r="AE18" t="n">
        <v>85801.88435718497</v>
      </c>
      <c r="AF18" t="n">
        <v>3.444628974910654e-06</v>
      </c>
      <c r="AG18" t="n">
        <v>0.1866666666666667</v>
      </c>
      <c r="AH18" t="n">
        <v>77613.07293785669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5.2298</v>
      </c>
      <c r="E2" t="n">
        <v>19.12</v>
      </c>
      <c r="F2" t="n">
        <v>16.83</v>
      </c>
      <c r="G2" t="n">
        <v>19.06</v>
      </c>
      <c r="H2" t="n">
        <v>0.43</v>
      </c>
      <c r="I2" t="n">
        <v>53</v>
      </c>
      <c r="J2" t="n">
        <v>39.78</v>
      </c>
      <c r="K2" t="n">
        <v>19.54</v>
      </c>
      <c r="L2" t="n">
        <v>1</v>
      </c>
      <c r="M2" t="n">
        <v>51</v>
      </c>
      <c r="N2" t="n">
        <v>4.24</v>
      </c>
      <c r="O2" t="n">
        <v>5140</v>
      </c>
      <c r="P2" t="n">
        <v>71.75</v>
      </c>
      <c r="Q2" t="n">
        <v>467.1</v>
      </c>
      <c r="R2" t="n">
        <v>98.66</v>
      </c>
      <c r="S2" t="n">
        <v>39.61</v>
      </c>
      <c r="T2" t="n">
        <v>24354.58</v>
      </c>
      <c r="U2" t="n">
        <v>0.4</v>
      </c>
      <c r="V2" t="n">
        <v>0.6899999999999999</v>
      </c>
      <c r="W2" t="n">
        <v>2.7</v>
      </c>
      <c r="X2" t="n">
        <v>1.5</v>
      </c>
      <c r="Y2" t="n">
        <v>1</v>
      </c>
      <c r="Z2" t="n">
        <v>10</v>
      </c>
      <c r="AA2" t="n">
        <v>52.4634450410235</v>
      </c>
      <c r="AB2" t="n">
        <v>71.78280002894786</v>
      </c>
      <c r="AC2" t="n">
        <v>64.93195034199364</v>
      </c>
      <c r="AD2" t="n">
        <v>52463.4450410235</v>
      </c>
      <c r="AE2" t="n">
        <v>71782.80002894787</v>
      </c>
      <c r="AF2" t="n">
        <v>3.464050493385735e-06</v>
      </c>
      <c r="AG2" t="n">
        <v>0.1991666666666667</v>
      </c>
      <c r="AH2" t="n">
        <v>64931.95034199364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5.3679</v>
      </c>
      <c r="E3" t="n">
        <v>18.63</v>
      </c>
      <c r="F3" t="n">
        <v>16.49</v>
      </c>
      <c r="G3" t="n">
        <v>24.73</v>
      </c>
      <c r="H3" t="n">
        <v>0.53</v>
      </c>
      <c r="I3" t="n">
        <v>40</v>
      </c>
      <c r="J3" t="n">
        <v>40.06</v>
      </c>
      <c r="K3" t="n">
        <v>19.54</v>
      </c>
      <c r="L3" t="n">
        <v>1.25</v>
      </c>
      <c r="M3" t="n">
        <v>35</v>
      </c>
      <c r="N3" t="n">
        <v>4.26</v>
      </c>
      <c r="O3" t="n">
        <v>5174.29</v>
      </c>
      <c r="P3" t="n">
        <v>67.43000000000001</v>
      </c>
      <c r="Q3" t="n">
        <v>467.1</v>
      </c>
      <c r="R3" t="n">
        <v>87.16</v>
      </c>
      <c r="S3" t="n">
        <v>39.61</v>
      </c>
      <c r="T3" t="n">
        <v>18671.67</v>
      </c>
      <c r="U3" t="n">
        <v>0.45</v>
      </c>
      <c r="V3" t="n">
        <v>0.71</v>
      </c>
      <c r="W3" t="n">
        <v>2.68</v>
      </c>
      <c r="X3" t="n">
        <v>1.15</v>
      </c>
      <c r="Y3" t="n">
        <v>1</v>
      </c>
      <c r="Z3" t="n">
        <v>10</v>
      </c>
      <c r="AA3" t="n">
        <v>48.87099782753075</v>
      </c>
      <c r="AB3" t="n">
        <v>66.86745526386402</v>
      </c>
      <c r="AC3" t="n">
        <v>60.48571918255814</v>
      </c>
      <c r="AD3" t="n">
        <v>48870.99782753075</v>
      </c>
      <c r="AE3" t="n">
        <v>66867.45526386402</v>
      </c>
      <c r="AF3" t="n">
        <v>3.555523470007512e-06</v>
      </c>
      <c r="AG3" t="n">
        <v>0.1940625</v>
      </c>
      <c r="AH3" t="n">
        <v>60485.71918255813</v>
      </c>
    </row>
    <row r="4">
      <c r="A4" t="n">
        <v>2</v>
      </c>
      <c r="B4" t="n">
        <v>15</v>
      </c>
      <c r="C4" t="inlineStr">
        <is>
          <t xml:space="preserve">CONCLUIDO	</t>
        </is>
      </c>
      <c r="D4" t="n">
        <v>5.4429</v>
      </c>
      <c r="E4" t="n">
        <v>18.37</v>
      </c>
      <c r="F4" t="n">
        <v>16.3</v>
      </c>
      <c r="G4" t="n">
        <v>28.76</v>
      </c>
      <c r="H4" t="n">
        <v>0.64</v>
      </c>
      <c r="I4" t="n">
        <v>34</v>
      </c>
      <c r="J4" t="n">
        <v>40.34</v>
      </c>
      <c r="K4" t="n">
        <v>19.54</v>
      </c>
      <c r="L4" t="n">
        <v>1.5</v>
      </c>
      <c r="M4" t="n">
        <v>13</v>
      </c>
      <c r="N4" t="n">
        <v>4.29</v>
      </c>
      <c r="O4" t="n">
        <v>5208.6</v>
      </c>
      <c r="P4" t="n">
        <v>64.44</v>
      </c>
      <c r="Q4" t="n">
        <v>467.07</v>
      </c>
      <c r="R4" t="n">
        <v>80.37</v>
      </c>
      <c r="S4" t="n">
        <v>39.61</v>
      </c>
      <c r="T4" t="n">
        <v>15305.94</v>
      </c>
      <c r="U4" t="n">
        <v>0.49</v>
      </c>
      <c r="V4" t="n">
        <v>0.72</v>
      </c>
      <c r="W4" t="n">
        <v>2.69</v>
      </c>
      <c r="X4" t="n">
        <v>0.96</v>
      </c>
      <c r="Y4" t="n">
        <v>1</v>
      </c>
      <c r="Z4" t="n">
        <v>10</v>
      </c>
      <c r="AA4" t="n">
        <v>46.70490879012202</v>
      </c>
      <c r="AB4" t="n">
        <v>63.9037166817789</v>
      </c>
      <c r="AC4" t="n">
        <v>57.80483565111305</v>
      </c>
      <c r="AD4" t="n">
        <v>46704.90879012202</v>
      </c>
      <c r="AE4" t="n">
        <v>63903.7166817789</v>
      </c>
      <c r="AF4" t="n">
        <v>3.605201046014995e-06</v>
      </c>
      <c r="AG4" t="n">
        <v>0.1913541666666667</v>
      </c>
      <c r="AH4" t="n">
        <v>57804.83565111306</v>
      </c>
    </row>
    <row r="5">
      <c r="A5" t="n">
        <v>3</v>
      </c>
      <c r="B5" t="n">
        <v>15</v>
      </c>
      <c r="C5" t="inlineStr">
        <is>
          <t xml:space="preserve">CONCLUIDO	</t>
        </is>
      </c>
      <c r="D5" t="n">
        <v>5.4445</v>
      </c>
      <c r="E5" t="n">
        <v>18.37</v>
      </c>
      <c r="F5" t="n">
        <v>16.3</v>
      </c>
      <c r="G5" t="n">
        <v>29.64</v>
      </c>
      <c r="H5" t="n">
        <v>0.74</v>
      </c>
      <c r="I5" t="n">
        <v>33</v>
      </c>
      <c r="J5" t="n">
        <v>40.61</v>
      </c>
      <c r="K5" t="n">
        <v>19.54</v>
      </c>
      <c r="L5" t="n">
        <v>1.75</v>
      </c>
      <c r="M5" t="n">
        <v>2</v>
      </c>
      <c r="N5" t="n">
        <v>4.32</v>
      </c>
      <c r="O5" t="n">
        <v>5242.92</v>
      </c>
      <c r="P5" t="n">
        <v>64.69</v>
      </c>
      <c r="Q5" t="n">
        <v>467.1</v>
      </c>
      <c r="R5" t="n">
        <v>79.93000000000001</v>
      </c>
      <c r="S5" t="n">
        <v>39.61</v>
      </c>
      <c r="T5" t="n">
        <v>15093.18</v>
      </c>
      <c r="U5" t="n">
        <v>0.5</v>
      </c>
      <c r="V5" t="n">
        <v>0.72</v>
      </c>
      <c r="W5" t="n">
        <v>2.71</v>
      </c>
      <c r="X5" t="n">
        <v>0.97</v>
      </c>
      <c r="Y5" t="n">
        <v>1</v>
      </c>
      <c r="Z5" t="n">
        <v>10</v>
      </c>
      <c r="AA5" t="n">
        <v>46.80285262398255</v>
      </c>
      <c r="AB5" t="n">
        <v>64.0377277562438</v>
      </c>
      <c r="AC5" t="n">
        <v>57.92605689671678</v>
      </c>
      <c r="AD5" t="n">
        <v>46802.85262398255</v>
      </c>
      <c r="AE5" t="n">
        <v>64037.7277562438</v>
      </c>
      <c r="AF5" t="n">
        <v>3.606260834303154e-06</v>
      </c>
      <c r="AG5" t="n">
        <v>0.1913541666666667</v>
      </c>
      <c r="AH5" t="n">
        <v>57926.05689671678</v>
      </c>
    </row>
    <row r="6">
      <c r="A6" t="n">
        <v>4</v>
      </c>
      <c r="B6" t="n">
        <v>15</v>
      </c>
      <c r="C6" t="inlineStr">
        <is>
          <t xml:space="preserve">CONCLUIDO	</t>
        </is>
      </c>
      <c r="D6" t="n">
        <v>5.4449</v>
      </c>
      <c r="E6" t="n">
        <v>18.37</v>
      </c>
      <c r="F6" t="n">
        <v>16.3</v>
      </c>
      <c r="G6" t="n">
        <v>29.64</v>
      </c>
      <c r="H6" t="n">
        <v>0.84</v>
      </c>
      <c r="I6" t="n">
        <v>33</v>
      </c>
      <c r="J6" t="n">
        <v>40.89</v>
      </c>
      <c r="K6" t="n">
        <v>19.54</v>
      </c>
      <c r="L6" t="n">
        <v>2</v>
      </c>
      <c r="M6" t="n">
        <v>0</v>
      </c>
      <c r="N6" t="n">
        <v>4.35</v>
      </c>
      <c r="O6" t="n">
        <v>5277.26</v>
      </c>
      <c r="P6" t="n">
        <v>65.05</v>
      </c>
      <c r="Q6" t="n">
        <v>467.19</v>
      </c>
      <c r="R6" t="n">
        <v>80.09</v>
      </c>
      <c r="S6" t="n">
        <v>39.61</v>
      </c>
      <c r="T6" t="n">
        <v>15172.29</v>
      </c>
      <c r="U6" t="n">
        <v>0.49</v>
      </c>
      <c r="V6" t="n">
        <v>0.72</v>
      </c>
      <c r="W6" t="n">
        <v>2.71</v>
      </c>
      <c r="X6" t="n">
        <v>0.97</v>
      </c>
      <c r="Y6" t="n">
        <v>1</v>
      </c>
      <c r="Z6" t="n">
        <v>10</v>
      </c>
      <c r="AA6" t="n">
        <v>46.95948038175484</v>
      </c>
      <c r="AB6" t="n">
        <v>64.25203276435673</v>
      </c>
      <c r="AC6" t="n">
        <v>58.11990893563445</v>
      </c>
      <c r="AD6" t="n">
        <v>46959.48038175484</v>
      </c>
      <c r="AE6" t="n">
        <v>64252.03276435673</v>
      </c>
      <c r="AF6" t="n">
        <v>3.606525781375194e-06</v>
      </c>
      <c r="AG6" t="n">
        <v>0.1913541666666667</v>
      </c>
      <c r="AH6" t="n">
        <v>58119.90893563445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3.6643</v>
      </c>
      <c r="E2" t="n">
        <v>27.29</v>
      </c>
      <c r="F2" t="n">
        <v>20.24</v>
      </c>
      <c r="G2" t="n">
        <v>7.27</v>
      </c>
      <c r="H2" t="n">
        <v>0.12</v>
      </c>
      <c r="I2" t="n">
        <v>167</v>
      </c>
      <c r="J2" t="n">
        <v>141.81</v>
      </c>
      <c r="K2" t="n">
        <v>47.83</v>
      </c>
      <c r="L2" t="n">
        <v>1</v>
      </c>
      <c r="M2" t="n">
        <v>165</v>
      </c>
      <c r="N2" t="n">
        <v>22.98</v>
      </c>
      <c r="O2" t="n">
        <v>17723.39</v>
      </c>
      <c r="P2" t="n">
        <v>230</v>
      </c>
      <c r="Q2" t="n">
        <v>467.3</v>
      </c>
      <c r="R2" t="n">
        <v>210.39</v>
      </c>
      <c r="S2" t="n">
        <v>39.61</v>
      </c>
      <c r="T2" t="n">
        <v>79650.21000000001</v>
      </c>
      <c r="U2" t="n">
        <v>0.19</v>
      </c>
      <c r="V2" t="n">
        <v>0.58</v>
      </c>
      <c r="W2" t="n">
        <v>2.87</v>
      </c>
      <c r="X2" t="n">
        <v>4.9</v>
      </c>
      <c r="Y2" t="n">
        <v>1</v>
      </c>
      <c r="Z2" t="n">
        <v>10</v>
      </c>
      <c r="AA2" t="n">
        <v>209.1605834267338</v>
      </c>
      <c r="AB2" t="n">
        <v>286.1827377580204</v>
      </c>
      <c r="AC2" t="n">
        <v>258.8698589264743</v>
      </c>
      <c r="AD2" t="n">
        <v>209160.5834267338</v>
      </c>
      <c r="AE2" t="n">
        <v>286182.7377580204</v>
      </c>
      <c r="AF2" t="n">
        <v>2.029769530278159e-06</v>
      </c>
      <c r="AG2" t="n">
        <v>0.2842708333333333</v>
      </c>
      <c r="AH2" t="n">
        <v>258869.8589264742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4.0309</v>
      </c>
      <c r="E3" t="n">
        <v>24.81</v>
      </c>
      <c r="F3" t="n">
        <v>18.97</v>
      </c>
      <c r="G3" t="n">
        <v>9.109999999999999</v>
      </c>
      <c r="H3" t="n">
        <v>0.16</v>
      </c>
      <c r="I3" t="n">
        <v>125</v>
      </c>
      <c r="J3" t="n">
        <v>142.15</v>
      </c>
      <c r="K3" t="n">
        <v>47.83</v>
      </c>
      <c r="L3" t="n">
        <v>1.25</v>
      </c>
      <c r="M3" t="n">
        <v>123</v>
      </c>
      <c r="N3" t="n">
        <v>23.07</v>
      </c>
      <c r="O3" t="n">
        <v>17765.46</v>
      </c>
      <c r="P3" t="n">
        <v>215.01</v>
      </c>
      <c r="Q3" t="n">
        <v>467.26</v>
      </c>
      <c r="R3" t="n">
        <v>168.5</v>
      </c>
      <c r="S3" t="n">
        <v>39.61</v>
      </c>
      <c r="T3" t="n">
        <v>58914.07</v>
      </c>
      <c r="U3" t="n">
        <v>0.24</v>
      </c>
      <c r="V3" t="n">
        <v>0.62</v>
      </c>
      <c r="W3" t="n">
        <v>2.81</v>
      </c>
      <c r="X3" t="n">
        <v>3.63</v>
      </c>
      <c r="Y3" t="n">
        <v>1</v>
      </c>
      <c r="Z3" t="n">
        <v>10</v>
      </c>
      <c r="AA3" t="n">
        <v>178.1598156598303</v>
      </c>
      <c r="AB3" t="n">
        <v>243.7661196420149</v>
      </c>
      <c r="AC3" t="n">
        <v>220.5014233113494</v>
      </c>
      <c r="AD3" t="n">
        <v>178159.8156598303</v>
      </c>
      <c r="AE3" t="n">
        <v>243766.1196420149</v>
      </c>
      <c r="AF3" t="n">
        <v>2.232840651583721e-06</v>
      </c>
      <c r="AG3" t="n">
        <v>0.2584375</v>
      </c>
      <c r="AH3" t="n">
        <v>220501.4233113494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4.2849</v>
      </c>
      <c r="E4" t="n">
        <v>23.34</v>
      </c>
      <c r="F4" t="n">
        <v>18.22</v>
      </c>
      <c r="G4" t="n">
        <v>10.93</v>
      </c>
      <c r="H4" t="n">
        <v>0.19</v>
      </c>
      <c r="I4" t="n">
        <v>100</v>
      </c>
      <c r="J4" t="n">
        <v>142.49</v>
      </c>
      <c r="K4" t="n">
        <v>47.83</v>
      </c>
      <c r="L4" t="n">
        <v>1.5</v>
      </c>
      <c r="M4" t="n">
        <v>98</v>
      </c>
      <c r="N4" t="n">
        <v>23.16</v>
      </c>
      <c r="O4" t="n">
        <v>17807.56</v>
      </c>
      <c r="P4" t="n">
        <v>205.89</v>
      </c>
      <c r="Q4" t="n">
        <v>467.14</v>
      </c>
      <c r="R4" t="n">
        <v>143.85</v>
      </c>
      <c r="S4" t="n">
        <v>39.61</v>
      </c>
      <c r="T4" t="n">
        <v>46717.38</v>
      </c>
      <c r="U4" t="n">
        <v>0.28</v>
      </c>
      <c r="V4" t="n">
        <v>0.64</v>
      </c>
      <c r="W4" t="n">
        <v>2.78</v>
      </c>
      <c r="X4" t="n">
        <v>2.88</v>
      </c>
      <c r="Y4" t="n">
        <v>1</v>
      </c>
      <c r="Z4" t="n">
        <v>10</v>
      </c>
      <c r="AA4" t="n">
        <v>160.8076840716964</v>
      </c>
      <c r="AB4" t="n">
        <v>220.0241676811241</v>
      </c>
      <c r="AC4" t="n">
        <v>199.0253699235596</v>
      </c>
      <c r="AD4" t="n">
        <v>160807.6840716964</v>
      </c>
      <c r="AE4" t="n">
        <v>220024.1676811241</v>
      </c>
      <c r="AF4" t="n">
        <v>2.373539137158224e-06</v>
      </c>
      <c r="AG4" t="n">
        <v>0.243125</v>
      </c>
      <c r="AH4" t="n">
        <v>199025.3699235596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4.4741</v>
      </c>
      <c r="E5" t="n">
        <v>22.35</v>
      </c>
      <c r="F5" t="n">
        <v>17.72</v>
      </c>
      <c r="G5" t="n">
        <v>12.81</v>
      </c>
      <c r="H5" t="n">
        <v>0.22</v>
      </c>
      <c r="I5" t="n">
        <v>83</v>
      </c>
      <c r="J5" t="n">
        <v>142.83</v>
      </c>
      <c r="K5" t="n">
        <v>47.83</v>
      </c>
      <c r="L5" t="n">
        <v>1.75</v>
      </c>
      <c r="M5" t="n">
        <v>81</v>
      </c>
      <c r="N5" t="n">
        <v>23.25</v>
      </c>
      <c r="O5" t="n">
        <v>17849.7</v>
      </c>
      <c r="P5" t="n">
        <v>199.72</v>
      </c>
      <c r="Q5" t="n">
        <v>467.26</v>
      </c>
      <c r="R5" t="n">
        <v>127.89</v>
      </c>
      <c r="S5" t="n">
        <v>39.61</v>
      </c>
      <c r="T5" t="n">
        <v>38820.32</v>
      </c>
      <c r="U5" t="n">
        <v>0.31</v>
      </c>
      <c r="V5" t="n">
        <v>0.66</v>
      </c>
      <c r="W5" t="n">
        <v>2.74</v>
      </c>
      <c r="X5" t="n">
        <v>2.39</v>
      </c>
      <c r="Y5" t="n">
        <v>1</v>
      </c>
      <c r="Z5" t="n">
        <v>10</v>
      </c>
      <c r="AA5" t="n">
        <v>149.6299703775185</v>
      </c>
      <c r="AB5" t="n">
        <v>204.7303266788325</v>
      </c>
      <c r="AC5" t="n">
        <v>185.1911516414812</v>
      </c>
      <c r="AD5" t="n">
        <v>149629.9703775185</v>
      </c>
      <c r="AE5" t="n">
        <v>204730.3266788325</v>
      </c>
      <c r="AF5" t="n">
        <v>2.478342890979862e-06</v>
      </c>
      <c r="AG5" t="n">
        <v>0.2328125</v>
      </c>
      <c r="AH5" t="n">
        <v>185191.1516414811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4.6241</v>
      </c>
      <c r="E6" t="n">
        <v>21.63</v>
      </c>
      <c r="F6" t="n">
        <v>17.35</v>
      </c>
      <c r="G6" t="n">
        <v>14.66</v>
      </c>
      <c r="H6" t="n">
        <v>0.25</v>
      </c>
      <c r="I6" t="n">
        <v>71</v>
      </c>
      <c r="J6" t="n">
        <v>143.17</v>
      </c>
      <c r="K6" t="n">
        <v>47.83</v>
      </c>
      <c r="L6" t="n">
        <v>2</v>
      </c>
      <c r="M6" t="n">
        <v>69</v>
      </c>
      <c r="N6" t="n">
        <v>23.34</v>
      </c>
      <c r="O6" t="n">
        <v>17891.86</v>
      </c>
      <c r="P6" t="n">
        <v>194.85</v>
      </c>
      <c r="Q6" t="n">
        <v>467.14</v>
      </c>
      <c r="R6" t="n">
        <v>115.64</v>
      </c>
      <c r="S6" t="n">
        <v>39.61</v>
      </c>
      <c r="T6" t="n">
        <v>32755.95</v>
      </c>
      <c r="U6" t="n">
        <v>0.34</v>
      </c>
      <c r="V6" t="n">
        <v>0.67</v>
      </c>
      <c r="W6" t="n">
        <v>2.72</v>
      </c>
      <c r="X6" t="n">
        <v>2.01</v>
      </c>
      <c r="Y6" t="n">
        <v>1</v>
      </c>
      <c r="Z6" t="n">
        <v>10</v>
      </c>
      <c r="AA6" t="n">
        <v>141.4865143996397</v>
      </c>
      <c r="AB6" t="n">
        <v>193.5880909459822</v>
      </c>
      <c r="AC6" t="n">
        <v>175.1123152487444</v>
      </c>
      <c r="AD6" t="n">
        <v>141486.5143996397</v>
      </c>
      <c r="AE6" t="n">
        <v>193588.0909459822</v>
      </c>
      <c r="AF6" t="n">
        <v>2.561432547815199e-06</v>
      </c>
      <c r="AG6" t="n">
        <v>0.2253125</v>
      </c>
      <c r="AH6" t="n">
        <v>175112.3152487444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4.7399</v>
      </c>
      <c r="E7" t="n">
        <v>21.1</v>
      </c>
      <c r="F7" t="n">
        <v>17.08</v>
      </c>
      <c r="G7" t="n">
        <v>16.53</v>
      </c>
      <c r="H7" t="n">
        <v>0.28</v>
      </c>
      <c r="I7" t="n">
        <v>62</v>
      </c>
      <c r="J7" t="n">
        <v>143.51</v>
      </c>
      <c r="K7" t="n">
        <v>47.83</v>
      </c>
      <c r="L7" t="n">
        <v>2.25</v>
      </c>
      <c r="M7" t="n">
        <v>60</v>
      </c>
      <c r="N7" t="n">
        <v>23.44</v>
      </c>
      <c r="O7" t="n">
        <v>17934.06</v>
      </c>
      <c r="P7" t="n">
        <v>191.17</v>
      </c>
      <c r="Q7" t="n">
        <v>467.11</v>
      </c>
      <c r="R7" t="n">
        <v>106.94</v>
      </c>
      <c r="S7" t="n">
        <v>39.61</v>
      </c>
      <c r="T7" t="n">
        <v>28449.68</v>
      </c>
      <c r="U7" t="n">
        <v>0.37</v>
      </c>
      <c r="V7" t="n">
        <v>0.68</v>
      </c>
      <c r="W7" t="n">
        <v>2.7</v>
      </c>
      <c r="X7" t="n">
        <v>1.74</v>
      </c>
      <c r="Y7" t="n">
        <v>1</v>
      </c>
      <c r="Z7" t="n">
        <v>10</v>
      </c>
      <c r="AA7" t="n">
        <v>135.6255952598324</v>
      </c>
      <c r="AB7" t="n">
        <v>185.568922813398</v>
      </c>
      <c r="AC7" t="n">
        <v>167.8584852677584</v>
      </c>
      <c r="AD7" t="n">
        <v>135625.5952598325</v>
      </c>
      <c r="AE7" t="n">
        <v>185568.922813398</v>
      </c>
      <c r="AF7" t="n">
        <v>2.625577762892078e-06</v>
      </c>
      <c r="AG7" t="n">
        <v>0.2197916666666667</v>
      </c>
      <c r="AH7" t="n">
        <v>167858.4852677584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4.8152</v>
      </c>
      <c r="E8" t="n">
        <v>20.77</v>
      </c>
      <c r="F8" t="n">
        <v>16.92</v>
      </c>
      <c r="G8" t="n">
        <v>18.13</v>
      </c>
      <c r="H8" t="n">
        <v>0.31</v>
      </c>
      <c r="I8" t="n">
        <v>56</v>
      </c>
      <c r="J8" t="n">
        <v>143.86</v>
      </c>
      <c r="K8" t="n">
        <v>47.83</v>
      </c>
      <c r="L8" t="n">
        <v>2.5</v>
      </c>
      <c r="M8" t="n">
        <v>54</v>
      </c>
      <c r="N8" t="n">
        <v>23.53</v>
      </c>
      <c r="O8" t="n">
        <v>17976.29</v>
      </c>
      <c r="P8" t="n">
        <v>189</v>
      </c>
      <c r="Q8" t="n">
        <v>467.1</v>
      </c>
      <c r="R8" t="n">
        <v>101.83</v>
      </c>
      <c r="S8" t="n">
        <v>39.61</v>
      </c>
      <c r="T8" t="n">
        <v>25923.94</v>
      </c>
      <c r="U8" t="n">
        <v>0.39</v>
      </c>
      <c r="V8" t="n">
        <v>0.6899999999999999</v>
      </c>
      <c r="W8" t="n">
        <v>2.7</v>
      </c>
      <c r="X8" t="n">
        <v>1.59</v>
      </c>
      <c r="Y8" t="n">
        <v>1</v>
      </c>
      <c r="Z8" t="n">
        <v>10</v>
      </c>
      <c r="AA8" t="n">
        <v>132.1098935414729</v>
      </c>
      <c r="AB8" t="n">
        <v>180.7585846205276</v>
      </c>
      <c r="AC8" t="n">
        <v>163.507239000662</v>
      </c>
      <c r="AD8" t="n">
        <v>132109.8935414729</v>
      </c>
      <c r="AE8" t="n">
        <v>180758.5846205276</v>
      </c>
      <c r="AF8" t="n">
        <v>2.667288770623418e-06</v>
      </c>
      <c r="AG8" t="n">
        <v>0.2163541666666667</v>
      </c>
      <c r="AH8" t="n">
        <v>163507.239000662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4.902</v>
      </c>
      <c r="E9" t="n">
        <v>20.4</v>
      </c>
      <c r="F9" t="n">
        <v>16.73</v>
      </c>
      <c r="G9" t="n">
        <v>20.07</v>
      </c>
      <c r="H9" t="n">
        <v>0.34</v>
      </c>
      <c r="I9" t="n">
        <v>50</v>
      </c>
      <c r="J9" t="n">
        <v>144.2</v>
      </c>
      <c r="K9" t="n">
        <v>47.83</v>
      </c>
      <c r="L9" t="n">
        <v>2.75</v>
      </c>
      <c r="M9" t="n">
        <v>48</v>
      </c>
      <c r="N9" t="n">
        <v>23.62</v>
      </c>
      <c r="O9" t="n">
        <v>18018.55</v>
      </c>
      <c r="P9" t="n">
        <v>186.29</v>
      </c>
      <c r="Q9" t="n">
        <v>467.08</v>
      </c>
      <c r="R9" t="n">
        <v>95.2</v>
      </c>
      <c r="S9" t="n">
        <v>39.61</v>
      </c>
      <c r="T9" t="n">
        <v>22639.72</v>
      </c>
      <c r="U9" t="n">
        <v>0.42</v>
      </c>
      <c r="V9" t="n">
        <v>0.7</v>
      </c>
      <c r="W9" t="n">
        <v>2.69</v>
      </c>
      <c r="X9" t="n">
        <v>1.39</v>
      </c>
      <c r="Y9" t="n">
        <v>1</v>
      </c>
      <c r="Z9" t="n">
        <v>10</v>
      </c>
      <c r="AA9" t="n">
        <v>128.0770094720986</v>
      </c>
      <c r="AB9" t="n">
        <v>175.2406147185242</v>
      </c>
      <c r="AC9" t="n">
        <v>158.5158964015847</v>
      </c>
      <c r="AD9" t="n">
        <v>128077.0094720986</v>
      </c>
      <c r="AE9" t="n">
        <v>175240.6147185242</v>
      </c>
      <c r="AF9" t="n">
        <v>2.715369985378799e-06</v>
      </c>
      <c r="AG9" t="n">
        <v>0.2125</v>
      </c>
      <c r="AH9" t="n">
        <v>158515.8964015846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4.9535</v>
      </c>
      <c r="E10" t="n">
        <v>20.19</v>
      </c>
      <c r="F10" t="n">
        <v>16.63</v>
      </c>
      <c r="G10" t="n">
        <v>21.69</v>
      </c>
      <c r="H10" t="n">
        <v>0.37</v>
      </c>
      <c r="I10" t="n">
        <v>46</v>
      </c>
      <c r="J10" t="n">
        <v>144.54</v>
      </c>
      <c r="K10" t="n">
        <v>47.83</v>
      </c>
      <c r="L10" t="n">
        <v>3</v>
      </c>
      <c r="M10" t="n">
        <v>44</v>
      </c>
      <c r="N10" t="n">
        <v>23.71</v>
      </c>
      <c r="O10" t="n">
        <v>18060.85</v>
      </c>
      <c r="P10" t="n">
        <v>184.63</v>
      </c>
      <c r="Q10" t="n">
        <v>467.09</v>
      </c>
      <c r="R10" t="n">
        <v>92.14</v>
      </c>
      <c r="S10" t="n">
        <v>39.61</v>
      </c>
      <c r="T10" t="n">
        <v>21132.19</v>
      </c>
      <c r="U10" t="n">
        <v>0.43</v>
      </c>
      <c r="V10" t="n">
        <v>0.7</v>
      </c>
      <c r="W10" t="n">
        <v>2.68</v>
      </c>
      <c r="X10" t="n">
        <v>1.3</v>
      </c>
      <c r="Y10" t="n">
        <v>1</v>
      </c>
      <c r="Z10" t="n">
        <v>10</v>
      </c>
      <c r="AA10" t="n">
        <v>125.7512394102265</v>
      </c>
      <c r="AB10" t="n">
        <v>172.0583935141388</v>
      </c>
      <c r="AC10" t="n">
        <v>155.6373819226692</v>
      </c>
      <c r="AD10" t="n">
        <v>125751.2394102265</v>
      </c>
      <c r="AE10" t="n">
        <v>172058.3935141388</v>
      </c>
      <c r="AF10" t="n">
        <v>2.743897434225598e-06</v>
      </c>
      <c r="AG10" t="n">
        <v>0.2103125</v>
      </c>
      <c r="AH10" t="n">
        <v>155637.3819226692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5.0147</v>
      </c>
      <c r="E11" t="n">
        <v>19.94</v>
      </c>
      <c r="F11" t="n">
        <v>16.5</v>
      </c>
      <c r="G11" t="n">
        <v>23.57</v>
      </c>
      <c r="H11" t="n">
        <v>0.4</v>
      </c>
      <c r="I11" t="n">
        <v>42</v>
      </c>
      <c r="J11" t="n">
        <v>144.89</v>
      </c>
      <c r="K11" t="n">
        <v>47.83</v>
      </c>
      <c r="L11" t="n">
        <v>3.25</v>
      </c>
      <c r="M11" t="n">
        <v>40</v>
      </c>
      <c r="N11" t="n">
        <v>23.81</v>
      </c>
      <c r="O11" t="n">
        <v>18103.18</v>
      </c>
      <c r="P11" t="n">
        <v>182.5</v>
      </c>
      <c r="Q11" t="n">
        <v>467.09</v>
      </c>
      <c r="R11" t="n">
        <v>87.97</v>
      </c>
      <c r="S11" t="n">
        <v>39.61</v>
      </c>
      <c r="T11" t="n">
        <v>19064.09</v>
      </c>
      <c r="U11" t="n">
        <v>0.45</v>
      </c>
      <c r="V11" t="n">
        <v>0.71</v>
      </c>
      <c r="W11" t="n">
        <v>2.67</v>
      </c>
      <c r="X11" t="n">
        <v>1.17</v>
      </c>
      <c r="Y11" t="n">
        <v>1</v>
      </c>
      <c r="Z11" t="n">
        <v>10</v>
      </c>
      <c r="AA11" t="n">
        <v>122.9513263389861</v>
      </c>
      <c r="AB11" t="n">
        <v>168.2274289266228</v>
      </c>
      <c r="AC11" t="n">
        <v>152.172039218592</v>
      </c>
      <c r="AD11" t="n">
        <v>122951.3263389861</v>
      </c>
      <c r="AE11" t="n">
        <v>168227.4289266228</v>
      </c>
      <c r="AF11" t="n">
        <v>2.777798014214415e-06</v>
      </c>
      <c r="AG11" t="n">
        <v>0.2077083333333334</v>
      </c>
      <c r="AH11" t="n">
        <v>152172.039218592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5.0716</v>
      </c>
      <c r="E12" t="n">
        <v>19.72</v>
      </c>
      <c r="F12" t="n">
        <v>16.39</v>
      </c>
      <c r="G12" t="n">
        <v>25.88</v>
      </c>
      <c r="H12" t="n">
        <v>0.43</v>
      </c>
      <c r="I12" t="n">
        <v>38</v>
      </c>
      <c r="J12" t="n">
        <v>145.23</v>
      </c>
      <c r="K12" t="n">
        <v>47.83</v>
      </c>
      <c r="L12" t="n">
        <v>3.5</v>
      </c>
      <c r="M12" t="n">
        <v>36</v>
      </c>
      <c r="N12" t="n">
        <v>23.9</v>
      </c>
      <c r="O12" t="n">
        <v>18145.54</v>
      </c>
      <c r="P12" t="n">
        <v>180.47</v>
      </c>
      <c r="Q12" t="n">
        <v>467.1</v>
      </c>
      <c r="R12" t="n">
        <v>84.38</v>
      </c>
      <c r="S12" t="n">
        <v>39.61</v>
      </c>
      <c r="T12" t="n">
        <v>17291.48</v>
      </c>
      <c r="U12" t="n">
        <v>0.47</v>
      </c>
      <c r="V12" t="n">
        <v>0.71</v>
      </c>
      <c r="W12" t="n">
        <v>2.67</v>
      </c>
      <c r="X12" t="n">
        <v>1.06</v>
      </c>
      <c r="Y12" t="n">
        <v>1</v>
      </c>
      <c r="Z12" t="n">
        <v>10</v>
      </c>
      <c r="AA12" t="n">
        <v>120.4065834488185</v>
      </c>
      <c r="AB12" t="n">
        <v>164.7455994381642</v>
      </c>
      <c r="AC12" t="n">
        <v>149.0225106497324</v>
      </c>
      <c r="AD12" t="n">
        <v>120406.5834488185</v>
      </c>
      <c r="AE12" t="n">
        <v>164745.5994381642</v>
      </c>
      <c r="AF12" t="n">
        <v>2.809316690707286e-06</v>
      </c>
      <c r="AG12" t="n">
        <v>0.2054166666666667</v>
      </c>
      <c r="AH12" t="n">
        <v>149022.5106497324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5.0977</v>
      </c>
      <c r="E13" t="n">
        <v>19.62</v>
      </c>
      <c r="F13" t="n">
        <v>16.35</v>
      </c>
      <c r="G13" t="n">
        <v>27.25</v>
      </c>
      <c r="H13" t="n">
        <v>0.46</v>
      </c>
      <c r="I13" t="n">
        <v>36</v>
      </c>
      <c r="J13" t="n">
        <v>145.57</v>
      </c>
      <c r="K13" t="n">
        <v>47.83</v>
      </c>
      <c r="L13" t="n">
        <v>3.75</v>
      </c>
      <c r="M13" t="n">
        <v>34</v>
      </c>
      <c r="N13" t="n">
        <v>23.99</v>
      </c>
      <c r="O13" t="n">
        <v>18187.93</v>
      </c>
      <c r="P13" t="n">
        <v>179.81</v>
      </c>
      <c r="Q13" t="n">
        <v>467.08</v>
      </c>
      <c r="R13" t="n">
        <v>83.28</v>
      </c>
      <c r="S13" t="n">
        <v>39.61</v>
      </c>
      <c r="T13" t="n">
        <v>16750.69</v>
      </c>
      <c r="U13" t="n">
        <v>0.48</v>
      </c>
      <c r="V13" t="n">
        <v>0.71</v>
      </c>
      <c r="W13" t="n">
        <v>2.66</v>
      </c>
      <c r="X13" t="n">
        <v>1.01</v>
      </c>
      <c r="Y13" t="n">
        <v>1</v>
      </c>
      <c r="Z13" t="n">
        <v>10</v>
      </c>
      <c r="AA13" t="n">
        <v>119.4073429265384</v>
      </c>
      <c r="AB13" t="n">
        <v>163.3783944722007</v>
      </c>
      <c r="AC13" t="n">
        <v>147.7857898068357</v>
      </c>
      <c r="AD13" t="n">
        <v>119407.3429265384</v>
      </c>
      <c r="AE13" t="n">
        <v>163378.3944722007</v>
      </c>
      <c r="AF13" t="n">
        <v>2.823774290996634e-06</v>
      </c>
      <c r="AG13" t="n">
        <v>0.204375</v>
      </c>
      <c r="AH13" t="n">
        <v>147785.7898068357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5.1409</v>
      </c>
      <c r="E14" t="n">
        <v>19.45</v>
      </c>
      <c r="F14" t="n">
        <v>16.27</v>
      </c>
      <c r="G14" t="n">
        <v>29.58</v>
      </c>
      <c r="H14" t="n">
        <v>0.49</v>
      </c>
      <c r="I14" t="n">
        <v>33</v>
      </c>
      <c r="J14" t="n">
        <v>145.92</v>
      </c>
      <c r="K14" t="n">
        <v>47.83</v>
      </c>
      <c r="L14" t="n">
        <v>4</v>
      </c>
      <c r="M14" t="n">
        <v>31</v>
      </c>
      <c r="N14" t="n">
        <v>24.09</v>
      </c>
      <c r="O14" t="n">
        <v>18230.35</v>
      </c>
      <c r="P14" t="n">
        <v>178.27</v>
      </c>
      <c r="Q14" t="n">
        <v>467.14</v>
      </c>
      <c r="R14" t="n">
        <v>80.42</v>
      </c>
      <c r="S14" t="n">
        <v>39.61</v>
      </c>
      <c r="T14" t="n">
        <v>15335.19</v>
      </c>
      <c r="U14" t="n">
        <v>0.49</v>
      </c>
      <c r="V14" t="n">
        <v>0.72</v>
      </c>
      <c r="W14" t="n">
        <v>2.66</v>
      </c>
      <c r="X14" t="n">
        <v>0.9399999999999999</v>
      </c>
      <c r="Y14" t="n">
        <v>1</v>
      </c>
      <c r="Z14" t="n">
        <v>10</v>
      </c>
      <c r="AA14" t="n">
        <v>117.5382750887646</v>
      </c>
      <c r="AB14" t="n">
        <v>160.8210533991064</v>
      </c>
      <c r="AC14" t="n">
        <v>145.4725177765061</v>
      </c>
      <c r="AD14" t="n">
        <v>117538.2750887646</v>
      </c>
      <c r="AE14" t="n">
        <v>160821.0533991064</v>
      </c>
      <c r="AF14" t="n">
        <v>2.847704112165212e-06</v>
      </c>
      <c r="AG14" t="n">
        <v>0.2026041666666667</v>
      </c>
      <c r="AH14" t="n">
        <v>145472.5177765061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5.17</v>
      </c>
      <c r="E15" t="n">
        <v>19.34</v>
      </c>
      <c r="F15" t="n">
        <v>16.22</v>
      </c>
      <c r="G15" t="n">
        <v>31.39</v>
      </c>
      <c r="H15" t="n">
        <v>0.51</v>
      </c>
      <c r="I15" t="n">
        <v>31</v>
      </c>
      <c r="J15" t="n">
        <v>146.26</v>
      </c>
      <c r="K15" t="n">
        <v>47.83</v>
      </c>
      <c r="L15" t="n">
        <v>4.25</v>
      </c>
      <c r="M15" t="n">
        <v>29</v>
      </c>
      <c r="N15" t="n">
        <v>24.18</v>
      </c>
      <c r="O15" t="n">
        <v>18272.81</v>
      </c>
      <c r="P15" t="n">
        <v>177.39</v>
      </c>
      <c r="Q15" t="n">
        <v>467.07</v>
      </c>
      <c r="R15" t="n">
        <v>78.59</v>
      </c>
      <c r="S15" t="n">
        <v>39.61</v>
      </c>
      <c r="T15" t="n">
        <v>14431.09</v>
      </c>
      <c r="U15" t="n">
        <v>0.5</v>
      </c>
      <c r="V15" t="n">
        <v>0.72</v>
      </c>
      <c r="W15" t="n">
        <v>2.67</v>
      </c>
      <c r="X15" t="n">
        <v>0.89</v>
      </c>
      <c r="Y15" t="n">
        <v>1</v>
      </c>
      <c r="Z15" t="n">
        <v>10</v>
      </c>
      <c r="AA15" t="n">
        <v>116.3780380016184</v>
      </c>
      <c r="AB15" t="n">
        <v>159.233565830426</v>
      </c>
      <c r="AC15" t="n">
        <v>144.0365377933271</v>
      </c>
      <c r="AD15" t="n">
        <v>116378.0380016184</v>
      </c>
      <c r="AE15" t="n">
        <v>159233.565830426</v>
      </c>
      <c r="AF15" t="n">
        <v>2.863823505591267e-06</v>
      </c>
      <c r="AG15" t="n">
        <v>0.2014583333333333</v>
      </c>
      <c r="AH15" t="n">
        <v>144036.5377933272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5.2095</v>
      </c>
      <c r="E16" t="n">
        <v>19.2</v>
      </c>
      <c r="F16" t="n">
        <v>16.13</v>
      </c>
      <c r="G16" t="n">
        <v>33.37</v>
      </c>
      <c r="H16" t="n">
        <v>0.54</v>
      </c>
      <c r="I16" t="n">
        <v>29</v>
      </c>
      <c r="J16" t="n">
        <v>146.61</v>
      </c>
      <c r="K16" t="n">
        <v>47.83</v>
      </c>
      <c r="L16" t="n">
        <v>4.5</v>
      </c>
      <c r="M16" t="n">
        <v>27</v>
      </c>
      <c r="N16" t="n">
        <v>24.28</v>
      </c>
      <c r="O16" t="n">
        <v>18315.3</v>
      </c>
      <c r="P16" t="n">
        <v>175.52</v>
      </c>
      <c r="Q16" t="n">
        <v>467.07</v>
      </c>
      <c r="R16" t="n">
        <v>75.79000000000001</v>
      </c>
      <c r="S16" t="n">
        <v>39.61</v>
      </c>
      <c r="T16" t="n">
        <v>13040.79</v>
      </c>
      <c r="U16" t="n">
        <v>0.52</v>
      </c>
      <c r="V16" t="n">
        <v>0.72</v>
      </c>
      <c r="W16" t="n">
        <v>2.66</v>
      </c>
      <c r="X16" t="n">
        <v>0.8</v>
      </c>
      <c r="Y16" t="n">
        <v>1</v>
      </c>
      <c r="Z16" t="n">
        <v>10</v>
      </c>
      <c r="AA16" t="n">
        <v>114.4682482133962</v>
      </c>
      <c r="AB16" t="n">
        <v>156.6205071882026</v>
      </c>
      <c r="AC16" t="n">
        <v>141.6728658004659</v>
      </c>
      <c r="AD16" t="n">
        <v>114468.2482133962</v>
      </c>
      <c r="AE16" t="n">
        <v>156620.5071882026</v>
      </c>
      <c r="AF16" t="n">
        <v>2.885703781891239e-06</v>
      </c>
      <c r="AG16" t="n">
        <v>0.2</v>
      </c>
      <c r="AH16" t="n">
        <v>141672.8658004659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5.2214</v>
      </c>
      <c r="E17" t="n">
        <v>19.15</v>
      </c>
      <c r="F17" t="n">
        <v>16.11</v>
      </c>
      <c r="G17" t="n">
        <v>34.53</v>
      </c>
      <c r="H17" t="n">
        <v>0.57</v>
      </c>
      <c r="I17" t="n">
        <v>28</v>
      </c>
      <c r="J17" t="n">
        <v>146.95</v>
      </c>
      <c r="K17" t="n">
        <v>47.83</v>
      </c>
      <c r="L17" t="n">
        <v>4.75</v>
      </c>
      <c r="M17" t="n">
        <v>26</v>
      </c>
      <c r="N17" t="n">
        <v>24.37</v>
      </c>
      <c r="O17" t="n">
        <v>18357.82</v>
      </c>
      <c r="P17" t="n">
        <v>174.86</v>
      </c>
      <c r="Q17" t="n">
        <v>467.1</v>
      </c>
      <c r="R17" t="n">
        <v>75.15000000000001</v>
      </c>
      <c r="S17" t="n">
        <v>39.61</v>
      </c>
      <c r="T17" t="n">
        <v>12728.33</v>
      </c>
      <c r="U17" t="n">
        <v>0.53</v>
      </c>
      <c r="V17" t="n">
        <v>0.72</v>
      </c>
      <c r="W17" t="n">
        <v>2.66</v>
      </c>
      <c r="X17" t="n">
        <v>0.78</v>
      </c>
      <c r="Y17" t="n">
        <v>1</v>
      </c>
      <c r="Z17" t="n">
        <v>10</v>
      </c>
      <c r="AA17" t="n">
        <v>113.8670989893069</v>
      </c>
      <c r="AB17" t="n">
        <v>155.797988298972</v>
      </c>
      <c r="AC17" t="n">
        <v>140.9288469596107</v>
      </c>
      <c r="AD17" t="n">
        <v>113867.0989893069</v>
      </c>
      <c r="AE17" t="n">
        <v>155797.988298972</v>
      </c>
      <c r="AF17" t="n">
        <v>2.892295561333509e-06</v>
      </c>
      <c r="AG17" t="n">
        <v>0.1994791666666667</v>
      </c>
      <c r="AH17" t="n">
        <v>140928.8469596107</v>
      </c>
    </row>
    <row r="18">
      <c r="A18" t="n">
        <v>16</v>
      </c>
      <c r="B18" t="n">
        <v>70</v>
      </c>
      <c r="C18" t="inlineStr">
        <is>
          <t xml:space="preserve">CONCLUIDO	</t>
        </is>
      </c>
      <c r="D18" t="n">
        <v>5.2595</v>
      </c>
      <c r="E18" t="n">
        <v>19.01</v>
      </c>
      <c r="F18" t="n">
        <v>16.03</v>
      </c>
      <c r="G18" t="n">
        <v>37</v>
      </c>
      <c r="H18" t="n">
        <v>0.6</v>
      </c>
      <c r="I18" t="n">
        <v>26</v>
      </c>
      <c r="J18" t="n">
        <v>147.3</v>
      </c>
      <c r="K18" t="n">
        <v>47.83</v>
      </c>
      <c r="L18" t="n">
        <v>5</v>
      </c>
      <c r="M18" t="n">
        <v>24</v>
      </c>
      <c r="N18" t="n">
        <v>24.47</v>
      </c>
      <c r="O18" t="n">
        <v>18400.38</v>
      </c>
      <c r="P18" t="n">
        <v>173.55</v>
      </c>
      <c r="Q18" t="n">
        <v>467.21</v>
      </c>
      <c r="R18" t="n">
        <v>72.8</v>
      </c>
      <c r="S18" t="n">
        <v>39.61</v>
      </c>
      <c r="T18" t="n">
        <v>11562.1</v>
      </c>
      <c r="U18" t="n">
        <v>0.54</v>
      </c>
      <c r="V18" t="n">
        <v>0.73</v>
      </c>
      <c r="W18" t="n">
        <v>2.65</v>
      </c>
      <c r="X18" t="n">
        <v>0.7</v>
      </c>
      <c r="Y18" t="n">
        <v>1</v>
      </c>
      <c r="Z18" t="n">
        <v>10</v>
      </c>
      <c r="AA18" t="n">
        <v>112.3003927130642</v>
      </c>
      <c r="AB18" t="n">
        <v>153.654351653615</v>
      </c>
      <c r="AC18" t="n">
        <v>138.989795987073</v>
      </c>
      <c r="AD18" t="n">
        <v>112300.3927130642</v>
      </c>
      <c r="AE18" t="n">
        <v>153654.351653615</v>
      </c>
      <c r="AF18" t="n">
        <v>2.913400334169684e-06</v>
      </c>
      <c r="AG18" t="n">
        <v>0.1980208333333333</v>
      </c>
      <c r="AH18" t="n">
        <v>138989.795987073</v>
      </c>
    </row>
    <row r="19">
      <c r="A19" t="n">
        <v>17</v>
      </c>
      <c r="B19" t="n">
        <v>70</v>
      </c>
      <c r="C19" t="inlineStr">
        <is>
          <t xml:space="preserve">CONCLUIDO	</t>
        </is>
      </c>
      <c r="D19" t="n">
        <v>5.2662</v>
      </c>
      <c r="E19" t="n">
        <v>18.99</v>
      </c>
      <c r="F19" t="n">
        <v>16.04</v>
      </c>
      <c r="G19" t="n">
        <v>38.49</v>
      </c>
      <c r="H19" t="n">
        <v>0.63</v>
      </c>
      <c r="I19" t="n">
        <v>25</v>
      </c>
      <c r="J19" t="n">
        <v>147.64</v>
      </c>
      <c r="K19" t="n">
        <v>47.83</v>
      </c>
      <c r="L19" t="n">
        <v>5.25</v>
      </c>
      <c r="M19" t="n">
        <v>23</v>
      </c>
      <c r="N19" t="n">
        <v>24.56</v>
      </c>
      <c r="O19" t="n">
        <v>18442.97</v>
      </c>
      <c r="P19" t="n">
        <v>172.86</v>
      </c>
      <c r="Q19" t="n">
        <v>467.09</v>
      </c>
      <c r="R19" t="n">
        <v>72.93000000000001</v>
      </c>
      <c r="S19" t="n">
        <v>39.61</v>
      </c>
      <c r="T19" t="n">
        <v>11631.91</v>
      </c>
      <c r="U19" t="n">
        <v>0.54</v>
      </c>
      <c r="V19" t="n">
        <v>0.73</v>
      </c>
      <c r="W19" t="n">
        <v>2.65</v>
      </c>
      <c r="X19" t="n">
        <v>0.7</v>
      </c>
      <c r="Y19" t="n">
        <v>1</v>
      </c>
      <c r="Z19" t="n">
        <v>10</v>
      </c>
      <c r="AA19" t="n">
        <v>111.8616938544206</v>
      </c>
      <c r="AB19" t="n">
        <v>153.0541045211915</v>
      </c>
      <c r="AC19" t="n">
        <v>138.4468355985156</v>
      </c>
      <c r="AD19" t="n">
        <v>111861.6938544206</v>
      </c>
      <c r="AE19" t="n">
        <v>153054.1045211915</v>
      </c>
      <c r="AF19" t="n">
        <v>2.917111672174997e-06</v>
      </c>
      <c r="AG19" t="n">
        <v>0.1978125</v>
      </c>
      <c r="AH19" t="n">
        <v>138446.8355985156</v>
      </c>
    </row>
    <row r="20">
      <c r="A20" t="n">
        <v>18</v>
      </c>
      <c r="B20" t="n">
        <v>70</v>
      </c>
      <c r="C20" t="inlineStr">
        <is>
          <t xml:space="preserve">CONCLUIDO	</t>
        </is>
      </c>
      <c r="D20" t="n">
        <v>5.2846</v>
      </c>
      <c r="E20" t="n">
        <v>18.92</v>
      </c>
      <c r="F20" t="n">
        <v>16</v>
      </c>
      <c r="G20" t="n">
        <v>40</v>
      </c>
      <c r="H20" t="n">
        <v>0.66</v>
      </c>
      <c r="I20" t="n">
        <v>24</v>
      </c>
      <c r="J20" t="n">
        <v>147.99</v>
      </c>
      <c r="K20" t="n">
        <v>47.83</v>
      </c>
      <c r="L20" t="n">
        <v>5.5</v>
      </c>
      <c r="M20" t="n">
        <v>22</v>
      </c>
      <c r="N20" t="n">
        <v>24.66</v>
      </c>
      <c r="O20" t="n">
        <v>18485.59</v>
      </c>
      <c r="P20" t="n">
        <v>171.79</v>
      </c>
      <c r="Q20" t="n">
        <v>467.14</v>
      </c>
      <c r="R20" t="n">
        <v>71.62</v>
      </c>
      <c r="S20" t="n">
        <v>39.61</v>
      </c>
      <c r="T20" t="n">
        <v>10981.93</v>
      </c>
      <c r="U20" t="n">
        <v>0.55</v>
      </c>
      <c r="V20" t="n">
        <v>0.73</v>
      </c>
      <c r="W20" t="n">
        <v>2.65</v>
      </c>
      <c r="X20" t="n">
        <v>0.67</v>
      </c>
      <c r="Y20" t="n">
        <v>1</v>
      </c>
      <c r="Z20" t="n">
        <v>10</v>
      </c>
      <c r="AA20" t="n">
        <v>110.9128166868081</v>
      </c>
      <c r="AB20" t="n">
        <v>151.7558089189585</v>
      </c>
      <c r="AC20" t="n">
        <v>137.2724475063901</v>
      </c>
      <c r="AD20" t="n">
        <v>110912.8166868081</v>
      </c>
      <c r="AE20" t="n">
        <v>151755.8089189585</v>
      </c>
      <c r="AF20" t="n">
        <v>2.927304003413464e-06</v>
      </c>
      <c r="AG20" t="n">
        <v>0.1970833333333334</v>
      </c>
      <c r="AH20" t="n">
        <v>137272.4475063901</v>
      </c>
    </row>
    <row r="21">
      <c r="A21" t="n">
        <v>19</v>
      </c>
      <c r="B21" t="n">
        <v>70</v>
      </c>
      <c r="C21" t="inlineStr">
        <is>
          <t xml:space="preserve">CONCLUIDO	</t>
        </is>
      </c>
      <c r="D21" t="n">
        <v>5.3015</v>
      </c>
      <c r="E21" t="n">
        <v>18.86</v>
      </c>
      <c r="F21" t="n">
        <v>15.97</v>
      </c>
      <c r="G21" t="n">
        <v>41.66</v>
      </c>
      <c r="H21" t="n">
        <v>0.6899999999999999</v>
      </c>
      <c r="I21" t="n">
        <v>23</v>
      </c>
      <c r="J21" t="n">
        <v>148.33</v>
      </c>
      <c r="K21" t="n">
        <v>47.83</v>
      </c>
      <c r="L21" t="n">
        <v>5.75</v>
      </c>
      <c r="M21" t="n">
        <v>21</v>
      </c>
      <c r="N21" t="n">
        <v>24.75</v>
      </c>
      <c r="O21" t="n">
        <v>18528.25</v>
      </c>
      <c r="P21" t="n">
        <v>170.71</v>
      </c>
      <c r="Q21" t="n">
        <v>467.1</v>
      </c>
      <c r="R21" t="n">
        <v>70.62</v>
      </c>
      <c r="S21" t="n">
        <v>39.61</v>
      </c>
      <c r="T21" t="n">
        <v>10487.05</v>
      </c>
      <c r="U21" t="n">
        <v>0.5600000000000001</v>
      </c>
      <c r="V21" t="n">
        <v>0.73</v>
      </c>
      <c r="W21" t="n">
        <v>2.65</v>
      </c>
      <c r="X21" t="n">
        <v>0.64</v>
      </c>
      <c r="Y21" t="n">
        <v>1</v>
      </c>
      <c r="Z21" t="n">
        <v>10</v>
      </c>
      <c r="AA21" t="n">
        <v>110.0154903259146</v>
      </c>
      <c r="AB21" t="n">
        <v>150.5280474047395</v>
      </c>
      <c r="AC21" t="n">
        <v>136.1618618279136</v>
      </c>
      <c r="AD21" t="n">
        <v>110015.4903259146</v>
      </c>
      <c r="AE21" t="n">
        <v>150528.0474047395</v>
      </c>
      <c r="AF21" t="n">
        <v>2.936665438083578e-06</v>
      </c>
      <c r="AG21" t="n">
        <v>0.1964583333333333</v>
      </c>
      <c r="AH21" t="n">
        <v>136161.8618279136</v>
      </c>
    </row>
    <row r="22">
      <c r="A22" t="n">
        <v>20</v>
      </c>
      <c r="B22" t="n">
        <v>70</v>
      </c>
      <c r="C22" t="inlineStr">
        <is>
          <t xml:space="preserve">CONCLUIDO	</t>
        </is>
      </c>
      <c r="D22" t="n">
        <v>5.3177</v>
      </c>
      <c r="E22" t="n">
        <v>18.81</v>
      </c>
      <c r="F22" t="n">
        <v>15.94</v>
      </c>
      <c r="G22" t="n">
        <v>43.48</v>
      </c>
      <c r="H22" t="n">
        <v>0.71</v>
      </c>
      <c r="I22" t="n">
        <v>22</v>
      </c>
      <c r="J22" t="n">
        <v>148.68</v>
      </c>
      <c r="K22" t="n">
        <v>47.83</v>
      </c>
      <c r="L22" t="n">
        <v>6</v>
      </c>
      <c r="M22" t="n">
        <v>20</v>
      </c>
      <c r="N22" t="n">
        <v>24.85</v>
      </c>
      <c r="O22" t="n">
        <v>18570.94</v>
      </c>
      <c r="P22" t="n">
        <v>169.72</v>
      </c>
      <c r="Q22" t="n">
        <v>467.07</v>
      </c>
      <c r="R22" t="n">
        <v>69.66</v>
      </c>
      <c r="S22" t="n">
        <v>39.61</v>
      </c>
      <c r="T22" t="n">
        <v>10010.28</v>
      </c>
      <c r="U22" t="n">
        <v>0.57</v>
      </c>
      <c r="V22" t="n">
        <v>0.73</v>
      </c>
      <c r="W22" t="n">
        <v>2.65</v>
      </c>
      <c r="X22" t="n">
        <v>0.61</v>
      </c>
      <c r="Y22" t="n">
        <v>1</v>
      </c>
      <c r="Z22" t="n">
        <v>10</v>
      </c>
      <c r="AA22" t="n">
        <v>109.1791607088427</v>
      </c>
      <c r="AB22" t="n">
        <v>149.3837443264037</v>
      </c>
      <c r="AC22" t="n">
        <v>135.1267694293344</v>
      </c>
      <c r="AD22" t="n">
        <v>109179.1607088427</v>
      </c>
      <c r="AE22" t="n">
        <v>149383.7443264037</v>
      </c>
      <c r="AF22" t="n">
        <v>2.945639121021795e-06</v>
      </c>
      <c r="AG22" t="n">
        <v>0.1959375</v>
      </c>
      <c r="AH22" t="n">
        <v>135126.7694293344</v>
      </c>
    </row>
    <row r="23">
      <c r="A23" t="n">
        <v>21</v>
      </c>
      <c r="B23" t="n">
        <v>70</v>
      </c>
      <c r="C23" t="inlineStr">
        <is>
          <t xml:space="preserve">CONCLUIDO	</t>
        </is>
      </c>
      <c r="D23" t="n">
        <v>5.3336</v>
      </c>
      <c r="E23" t="n">
        <v>18.75</v>
      </c>
      <c r="F23" t="n">
        <v>15.91</v>
      </c>
      <c r="G23" t="n">
        <v>45.47</v>
      </c>
      <c r="H23" t="n">
        <v>0.74</v>
      </c>
      <c r="I23" t="n">
        <v>21</v>
      </c>
      <c r="J23" t="n">
        <v>149.02</v>
      </c>
      <c r="K23" t="n">
        <v>47.83</v>
      </c>
      <c r="L23" t="n">
        <v>6.25</v>
      </c>
      <c r="M23" t="n">
        <v>19</v>
      </c>
      <c r="N23" t="n">
        <v>24.95</v>
      </c>
      <c r="O23" t="n">
        <v>18613.66</v>
      </c>
      <c r="P23" t="n">
        <v>168.94</v>
      </c>
      <c r="Q23" t="n">
        <v>467.08</v>
      </c>
      <c r="R23" t="n">
        <v>68.92</v>
      </c>
      <c r="S23" t="n">
        <v>39.61</v>
      </c>
      <c r="T23" t="n">
        <v>9647.59</v>
      </c>
      <c r="U23" t="n">
        <v>0.57</v>
      </c>
      <c r="V23" t="n">
        <v>0.73</v>
      </c>
      <c r="W23" t="n">
        <v>2.64</v>
      </c>
      <c r="X23" t="n">
        <v>0.58</v>
      </c>
      <c r="Y23" t="n">
        <v>1</v>
      </c>
      <c r="Z23" t="n">
        <v>10</v>
      </c>
      <c r="AA23" t="n">
        <v>108.448809901142</v>
      </c>
      <c r="AB23" t="n">
        <v>148.3844461305045</v>
      </c>
      <c r="AC23" t="n">
        <v>134.2228428507276</v>
      </c>
      <c r="AD23" t="n">
        <v>108448.809901142</v>
      </c>
      <c r="AE23" t="n">
        <v>148384.4461305045</v>
      </c>
      <c r="AF23" t="n">
        <v>2.954446624646341e-06</v>
      </c>
      <c r="AG23" t="n">
        <v>0.1953125</v>
      </c>
      <c r="AH23" t="n">
        <v>134222.8428507276</v>
      </c>
    </row>
    <row r="24">
      <c r="A24" t="n">
        <v>22</v>
      </c>
      <c r="B24" t="n">
        <v>70</v>
      </c>
      <c r="C24" t="inlineStr">
        <is>
          <t xml:space="preserve">CONCLUIDO	</t>
        </is>
      </c>
      <c r="D24" t="n">
        <v>5.3513</v>
      </c>
      <c r="E24" t="n">
        <v>18.69</v>
      </c>
      <c r="F24" t="n">
        <v>15.88</v>
      </c>
      <c r="G24" t="n">
        <v>47.64</v>
      </c>
      <c r="H24" t="n">
        <v>0.77</v>
      </c>
      <c r="I24" t="n">
        <v>20</v>
      </c>
      <c r="J24" t="n">
        <v>149.37</v>
      </c>
      <c r="K24" t="n">
        <v>47.83</v>
      </c>
      <c r="L24" t="n">
        <v>6.5</v>
      </c>
      <c r="M24" t="n">
        <v>18</v>
      </c>
      <c r="N24" t="n">
        <v>25.04</v>
      </c>
      <c r="O24" t="n">
        <v>18656.42</v>
      </c>
      <c r="P24" t="n">
        <v>168.56</v>
      </c>
      <c r="Q24" t="n">
        <v>467.09</v>
      </c>
      <c r="R24" t="n">
        <v>67.78</v>
      </c>
      <c r="S24" t="n">
        <v>39.61</v>
      </c>
      <c r="T24" t="n">
        <v>9080.059999999999</v>
      </c>
      <c r="U24" t="n">
        <v>0.58</v>
      </c>
      <c r="V24" t="n">
        <v>0.73</v>
      </c>
      <c r="W24" t="n">
        <v>2.64</v>
      </c>
      <c r="X24" t="n">
        <v>0.55</v>
      </c>
      <c r="Y24" t="n">
        <v>1</v>
      </c>
      <c r="Z24" t="n">
        <v>10</v>
      </c>
      <c r="AA24" t="n">
        <v>107.868079077606</v>
      </c>
      <c r="AB24" t="n">
        <v>147.5898645977071</v>
      </c>
      <c r="AC24" t="n">
        <v>133.5040950642179</v>
      </c>
      <c r="AD24" t="n">
        <v>107868.079077606</v>
      </c>
      <c r="AE24" t="n">
        <v>147589.8645977071</v>
      </c>
      <c r="AF24" t="n">
        <v>2.964251204152911e-06</v>
      </c>
      <c r="AG24" t="n">
        <v>0.1946875</v>
      </c>
      <c r="AH24" t="n">
        <v>133504.095064218</v>
      </c>
    </row>
    <row r="25">
      <c r="A25" t="n">
        <v>23</v>
      </c>
      <c r="B25" t="n">
        <v>70</v>
      </c>
      <c r="C25" t="inlineStr">
        <is>
          <t xml:space="preserve">CONCLUIDO	</t>
        </is>
      </c>
      <c r="D25" t="n">
        <v>5.3644</v>
      </c>
      <c r="E25" t="n">
        <v>18.64</v>
      </c>
      <c r="F25" t="n">
        <v>15.86</v>
      </c>
      <c r="G25" t="n">
        <v>50.1</v>
      </c>
      <c r="H25" t="n">
        <v>0.8</v>
      </c>
      <c r="I25" t="n">
        <v>19</v>
      </c>
      <c r="J25" t="n">
        <v>149.72</v>
      </c>
      <c r="K25" t="n">
        <v>47.83</v>
      </c>
      <c r="L25" t="n">
        <v>6.75</v>
      </c>
      <c r="M25" t="n">
        <v>17</v>
      </c>
      <c r="N25" t="n">
        <v>25.14</v>
      </c>
      <c r="O25" t="n">
        <v>18699.2</v>
      </c>
      <c r="P25" t="n">
        <v>167.75</v>
      </c>
      <c r="Q25" t="n">
        <v>467.07</v>
      </c>
      <c r="R25" t="n">
        <v>67.37</v>
      </c>
      <c r="S25" t="n">
        <v>39.61</v>
      </c>
      <c r="T25" t="n">
        <v>8881.299999999999</v>
      </c>
      <c r="U25" t="n">
        <v>0.59</v>
      </c>
      <c r="V25" t="n">
        <v>0.74</v>
      </c>
      <c r="W25" t="n">
        <v>2.64</v>
      </c>
      <c r="X25" t="n">
        <v>0.53</v>
      </c>
      <c r="Y25" t="n">
        <v>1</v>
      </c>
      <c r="Z25" t="n">
        <v>10</v>
      </c>
      <c r="AA25" t="n">
        <v>107.2062514925747</v>
      </c>
      <c r="AB25" t="n">
        <v>146.6843228980954</v>
      </c>
      <c r="AC25" t="n">
        <v>132.6849769934811</v>
      </c>
      <c r="AD25" t="n">
        <v>107206.2514925747</v>
      </c>
      <c r="AE25" t="n">
        <v>146684.3228980954</v>
      </c>
      <c r="AF25" t="n">
        <v>2.971507700849863e-06</v>
      </c>
      <c r="AG25" t="n">
        <v>0.1941666666666667</v>
      </c>
      <c r="AH25" t="n">
        <v>132684.9769934811</v>
      </c>
    </row>
    <row r="26">
      <c r="A26" t="n">
        <v>24</v>
      </c>
      <c r="B26" t="n">
        <v>70</v>
      </c>
      <c r="C26" t="inlineStr">
        <is>
          <t xml:space="preserve">CONCLUIDO	</t>
        </is>
      </c>
      <c r="D26" t="n">
        <v>5.3662</v>
      </c>
      <c r="E26" t="n">
        <v>18.64</v>
      </c>
      <c r="F26" t="n">
        <v>15.86</v>
      </c>
      <c r="G26" t="n">
        <v>50.08</v>
      </c>
      <c r="H26" t="n">
        <v>0.83</v>
      </c>
      <c r="I26" t="n">
        <v>19</v>
      </c>
      <c r="J26" t="n">
        <v>150.07</v>
      </c>
      <c r="K26" t="n">
        <v>47.83</v>
      </c>
      <c r="L26" t="n">
        <v>7</v>
      </c>
      <c r="M26" t="n">
        <v>17</v>
      </c>
      <c r="N26" t="n">
        <v>25.24</v>
      </c>
      <c r="O26" t="n">
        <v>18742.03</v>
      </c>
      <c r="P26" t="n">
        <v>167.06</v>
      </c>
      <c r="Q26" t="n">
        <v>467.11</v>
      </c>
      <c r="R26" t="n">
        <v>67.11</v>
      </c>
      <c r="S26" t="n">
        <v>39.61</v>
      </c>
      <c r="T26" t="n">
        <v>8749.559999999999</v>
      </c>
      <c r="U26" t="n">
        <v>0.59</v>
      </c>
      <c r="V26" t="n">
        <v>0.74</v>
      </c>
      <c r="W26" t="n">
        <v>2.64</v>
      </c>
      <c r="X26" t="n">
        <v>0.52</v>
      </c>
      <c r="Y26" t="n">
        <v>1</v>
      </c>
      <c r="Z26" t="n">
        <v>10</v>
      </c>
      <c r="AA26" t="n">
        <v>106.8600260421455</v>
      </c>
      <c r="AB26" t="n">
        <v>146.2106019624296</v>
      </c>
      <c r="AC26" t="n">
        <v>132.2564673190436</v>
      </c>
      <c r="AD26" t="n">
        <v>106860.0260421455</v>
      </c>
      <c r="AE26" t="n">
        <v>146210.6019624296</v>
      </c>
      <c r="AF26" t="n">
        <v>2.972504776731887e-06</v>
      </c>
      <c r="AG26" t="n">
        <v>0.1941666666666667</v>
      </c>
      <c r="AH26" t="n">
        <v>132256.4673190436</v>
      </c>
    </row>
    <row r="27">
      <c r="A27" t="n">
        <v>25</v>
      </c>
      <c r="B27" t="n">
        <v>70</v>
      </c>
      <c r="C27" t="inlineStr">
        <is>
          <t xml:space="preserve">CONCLUIDO	</t>
        </is>
      </c>
      <c r="D27" t="n">
        <v>5.3875</v>
      </c>
      <c r="E27" t="n">
        <v>18.56</v>
      </c>
      <c r="F27" t="n">
        <v>15.81</v>
      </c>
      <c r="G27" t="n">
        <v>52.71</v>
      </c>
      <c r="H27" t="n">
        <v>0.85</v>
      </c>
      <c r="I27" t="n">
        <v>18</v>
      </c>
      <c r="J27" t="n">
        <v>150.41</v>
      </c>
      <c r="K27" t="n">
        <v>47.83</v>
      </c>
      <c r="L27" t="n">
        <v>7.25</v>
      </c>
      <c r="M27" t="n">
        <v>16</v>
      </c>
      <c r="N27" t="n">
        <v>25.33</v>
      </c>
      <c r="O27" t="n">
        <v>18784.88</v>
      </c>
      <c r="P27" t="n">
        <v>165.55</v>
      </c>
      <c r="Q27" t="n">
        <v>467.12</v>
      </c>
      <c r="R27" t="n">
        <v>65.43000000000001</v>
      </c>
      <c r="S27" t="n">
        <v>39.61</v>
      </c>
      <c r="T27" t="n">
        <v>7914.27</v>
      </c>
      <c r="U27" t="n">
        <v>0.61</v>
      </c>
      <c r="V27" t="n">
        <v>0.74</v>
      </c>
      <c r="W27" t="n">
        <v>2.64</v>
      </c>
      <c r="X27" t="n">
        <v>0.48</v>
      </c>
      <c r="Y27" t="n">
        <v>1</v>
      </c>
      <c r="Z27" t="n">
        <v>10</v>
      </c>
      <c r="AA27" t="n">
        <v>105.6736534896684</v>
      </c>
      <c r="AB27" t="n">
        <v>144.5873546970681</v>
      </c>
      <c r="AC27" t="n">
        <v>130.7881404944458</v>
      </c>
      <c r="AD27" t="n">
        <v>105673.6534896684</v>
      </c>
      <c r="AE27" t="n">
        <v>144587.3546970681</v>
      </c>
      <c r="AF27" t="n">
        <v>2.984303508002505e-06</v>
      </c>
      <c r="AG27" t="n">
        <v>0.1933333333333333</v>
      </c>
      <c r="AH27" t="n">
        <v>130788.1404944458</v>
      </c>
    </row>
    <row r="28">
      <c r="A28" t="n">
        <v>26</v>
      </c>
      <c r="B28" t="n">
        <v>70</v>
      </c>
      <c r="C28" t="inlineStr">
        <is>
          <t xml:space="preserve">CONCLUIDO	</t>
        </is>
      </c>
      <c r="D28" t="n">
        <v>5.4011</v>
      </c>
      <c r="E28" t="n">
        <v>18.51</v>
      </c>
      <c r="F28" t="n">
        <v>15.8</v>
      </c>
      <c r="G28" t="n">
        <v>55.75</v>
      </c>
      <c r="H28" t="n">
        <v>0.88</v>
      </c>
      <c r="I28" t="n">
        <v>17</v>
      </c>
      <c r="J28" t="n">
        <v>150.76</v>
      </c>
      <c r="K28" t="n">
        <v>47.83</v>
      </c>
      <c r="L28" t="n">
        <v>7.5</v>
      </c>
      <c r="M28" t="n">
        <v>15</v>
      </c>
      <c r="N28" t="n">
        <v>25.43</v>
      </c>
      <c r="O28" t="n">
        <v>18827.77</v>
      </c>
      <c r="P28" t="n">
        <v>164.7</v>
      </c>
      <c r="Q28" t="n">
        <v>467.07</v>
      </c>
      <c r="R28" t="n">
        <v>64.97</v>
      </c>
      <c r="S28" t="n">
        <v>39.61</v>
      </c>
      <c r="T28" t="n">
        <v>7691.03</v>
      </c>
      <c r="U28" t="n">
        <v>0.61</v>
      </c>
      <c r="V28" t="n">
        <v>0.74</v>
      </c>
      <c r="W28" t="n">
        <v>2.64</v>
      </c>
      <c r="X28" t="n">
        <v>0.46</v>
      </c>
      <c r="Y28" t="n">
        <v>1</v>
      </c>
      <c r="Z28" t="n">
        <v>10</v>
      </c>
      <c r="AA28" t="n">
        <v>105.0125397514229</v>
      </c>
      <c r="AB28" t="n">
        <v>143.6827897141213</v>
      </c>
      <c r="AC28" t="n">
        <v>129.9699059239063</v>
      </c>
      <c r="AD28" t="n">
        <v>105012.5397514229</v>
      </c>
      <c r="AE28" t="n">
        <v>143682.7897141213</v>
      </c>
      <c r="AF28" t="n">
        <v>2.991836970222242e-06</v>
      </c>
      <c r="AG28" t="n">
        <v>0.1928125</v>
      </c>
      <c r="AH28" t="n">
        <v>129969.9059239063</v>
      </c>
    </row>
    <row r="29">
      <c r="A29" t="n">
        <v>27</v>
      </c>
      <c r="B29" t="n">
        <v>70</v>
      </c>
      <c r="C29" t="inlineStr">
        <is>
          <t xml:space="preserve">CONCLUIDO	</t>
        </is>
      </c>
      <c r="D29" t="n">
        <v>5.4031</v>
      </c>
      <c r="E29" t="n">
        <v>18.51</v>
      </c>
      <c r="F29" t="n">
        <v>15.79</v>
      </c>
      <c r="G29" t="n">
        <v>55.72</v>
      </c>
      <c r="H29" t="n">
        <v>0.91</v>
      </c>
      <c r="I29" t="n">
        <v>17</v>
      </c>
      <c r="J29" t="n">
        <v>151.11</v>
      </c>
      <c r="K29" t="n">
        <v>47.83</v>
      </c>
      <c r="L29" t="n">
        <v>7.75</v>
      </c>
      <c r="M29" t="n">
        <v>15</v>
      </c>
      <c r="N29" t="n">
        <v>25.53</v>
      </c>
      <c r="O29" t="n">
        <v>18870.7</v>
      </c>
      <c r="P29" t="n">
        <v>164.33</v>
      </c>
      <c r="Q29" t="n">
        <v>467.11</v>
      </c>
      <c r="R29" t="n">
        <v>64.81</v>
      </c>
      <c r="S29" t="n">
        <v>39.61</v>
      </c>
      <c r="T29" t="n">
        <v>7609.91</v>
      </c>
      <c r="U29" t="n">
        <v>0.61</v>
      </c>
      <c r="V29" t="n">
        <v>0.74</v>
      </c>
      <c r="W29" t="n">
        <v>2.63</v>
      </c>
      <c r="X29" t="n">
        <v>0.45</v>
      </c>
      <c r="Y29" t="n">
        <v>1</v>
      </c>
      <c r="Z29" t="n">
        <v>10</v>
      </c>
      <c r="AA29" t="n">
        <v>104.7904467936583</v>
      </c>
      <c r="AB29" t="n">
        <v>143.3789123312581</v>
      </c>
      <c r="AC29" t="n">
        <v>129.6950301719689</v>
      </c>
      <c r="AD29" t="n">
        <v>104790.4467936583</v>
      </c>
      <c r="AE29" t="n">
        <v>143378.9123312581</v>
      </c>
      <c r="AF29" t="n">
        <v>2.99294483231338e-06</v>
      </c>
      <c r="AG29" t="n">
        <v>0.1928125</v>
      </c>
      <c r="AH29" t="n">
        <v>129695.0301719689</v>
      </c>
    </row>
    <row r="30">
      <c r="A30" t="n">
        <v>28</v>
      </c>
      <c r="B30" t="n">
        <v>70</v>
      </c>
      <c r="C30" t="inlineStr">
        <is>
          <t xml:space="preserve">CONCLUIDO	</t>
        </is>
      </c>
      <c r="D30" t="n">
        <v>5.421</v>
      </c>
      <c r="E30" t="n">
        <v>18.45</v>
      </c>
      <c r="F30" t="n">
        <v>15.76</v>
      </c>
      <c r="G30" t="n">
        <v>59.09</v>
      </c>
      <c r="H30" t="n">
        <v>0.9399999999999999</v>
      </c>
      <c r="I30" t="n">
        <v>16</v>
      </c>
      <c r="J30" t="n">
        <v>151.46</v>
      </c>
      <c r="K30" t="n">
        <v>47.83</v>
      </c>
      <c r="L30" t="n">
        <v>8</v>
      </c>
      <c r="M30" t="n">
        <v>14</v>
      </c>
      <c r="N30" t="n">
        <v>25.63</v>
      </c>
      <c r="O30" t="n">
        <v>18913.66</v>
      </c>
      <c r="P30" t="n">
        <v>163.68</v>
      </c>
      <c r="Q30" t="n">
        <v>467.07</v>
      </c>
      <c r="R30" t="n">
        <v>63.77</v>
      </c>
      <c r="S30" t="n">
        <v>39.61</v>
      </c>
      <c r="T30" t="n">
        <v>7094.58</v>
      </c>
      <c r="U30" t="n">
        <v>0.62</v>
      </c>
      <c r="V30" t="n">
        <v>0.74</v>
      </c>
      <c r="W30" t="n">
        <v>2.63</v>
      </c>
      <c r="X30" t="n">
        <v>0.42</v>
      </c>
      <c r="Y30" t="n">
        <v>1</v>
      </c>
      <c r="Z30" t="n">
        <v>10</v>
      </c>
      <c r="AA30" t="n">
        <v>104.104832126257</v>
      </c>
      <c r="AB30" t="n">
        <v>142.4408240961357</v>
      </c>
      <c r="AC30" t="n">
        <v>128.8464717613912</v>
      </c>
      <c r="AD30" t="n">
        <v>104104.832126257</v>
      </c>
      <c r="AE30" t="n">
        <v>142440.8240961357</v>
      </c>
      <c r="AF30" t="n">
        <v>3.002860198029063e-06</v>
      </c>
      <c r="AG30" t="n">
        <v>0.1921875</v>
      </c>
      <c r="AH30" t="n">
        <v>128846.4717613912</v>
      </c>
    </row>
    <row r="31">
      <c r="A31" t="n">
        <v>29</v>
      </c>
      <c r="B31" t="n">
        <v>70</v>
      </c>
      <c r="C31" t="inlineStr">
        <is>
          <t xml:space="preserve">CONCLUIDO	</t>
        </is>
      </c>
      <c r="D31" t="n">
        <v>5.4171</v>
      </c>
      <c r="E31" t="n">
        <v>18.46</v>
      </c>
      <c r="F31" t="n">
        <v>15.77</v>
      </c>
      <c r="G31" t="n">
        <v>59.14</v>
      </c>
      <c r="H31" t="n">
        <v>0.96</v>
      </c>
      <c r="I31" t="n">
        <v>16</v>
      </c>
      <c r="J31" t="n">
        <v>151.81</v>
      </c>
      <c r="K31" t="n">
        <v>47.83</v>
      </c>
      <c r="L31" t="n">
        <v>8.25</v>
      </c>
      <c r="M31" t="n">
        <v>14</v>
      </c>
      <c r="N31" t="n">
        <v>25.73</v>
      </c>
      <c r="O31" t="n">
        <v>18956.65</v>
      </c>
      <c r="P31" t="n">
        <v>162.86</v>
      </c>
      <c r="Q31" t="n">
        <v>467.07</v>
      </c>
      <c r="R31" t="n">
        <v>64.03</v>
      </c>
      <c r="S31" t="n">
        <v>39.61</v>
      </c>
      <c r="T31" t="n">
        <v>7227.97</v>
      </c>
      <c r="U31" t="n">
        <v>0.62</v>
      </c>
      <c r="V31" t="n">
        <v>0.74</v>
      </c>
      <c r="W31" t="n">
        <v>2.64</v>
      </c>
      <c r="X31" t="n">
        <v>0.44</v>
      </c>
      <c r="Y31" t="n">
        <v>1</v>
      </c>
      <c r="Z31" t="n">
        <v>10</v>
      </c>
      <c r="AA31" t="n">
        <v>103.8307454162092</v>
      </c>
      <c r="AB31" t="n">
        <v>142.0658065675963</v>
      </c>
      <c r="AC31" t="n">
        <v>128.5072453794351</v>
      </c>
      <c r="AD31" t="n">
        <v>103830.7454162092</v>
      </c>
      <c r="AE31" t="n">
        <v>142065.8065675963</v>
      </c>
      <c r="AF31" t="n">
        <v>3.000699866951344e-06</v>
      </c>
      <c r="AG31" t="n">
        <v>0.1922916666666667</v>
      </c>
      <c r="AH31" t="n">
        <v>128507.2453794351</v>
      </c>
    </row>
    <row r="32">
      <c r="A32" t="n">
        <v>30</v>
      </c>
      <c r="B32" t="n">
        <v>70</v>
      </c>
      <c r="C32" t="inlineStr">
        <is>
          <t xml:space="preserve">CONCLUIDO	</t>
        </is>
      </c>
      <c r="D32" t="n">
        <v>5.4388</v>
      </c>
      <c r="E32" t="n">
        <v>18.39</v>
      </c>
      <c r="F32" t="n">
        <v>15.72</v>
      </c>
      <c r="G32" t="n">
        <v>62.9</v>
      </c>
      <c r="H32" t="n">
        <v>0.99</v>
      </c>
      <c r="I32" t="n">
        <v>15</v>
      </c>
      <c r="J32" t="n">
        <v>152.15</v>
      </c>
      <c r="K32" t="n">
        <v>47.83</v>
      </c>
      <c r="L32" t="n">
        <v>8.5</v>
      </c>
      <c r="M32" t="n">
        <v>13</v>
      </c>
      <c r="N32" t="n">
        <v>25.83</v>
      </c>
      <c r="O32" t="n">
        <v>18999.67</v>
      </c>
      <c r="P32" t="n">
        <v>161.52</v>
      </c>
      <c r="Q32" t="n">
        <v>467.1</v>
      </c>
      <c r="R32" t="n">
        <v>62.58</v>
      </c>
      <c r="S32" t="n">
        <v>39.61</v>
      </c>
      <c r="T32" t="n">
        <v>6508.36</v>
      </c>
      <c r="U32" t="n">
        <v>0.63</v>
      </c>
      <c r="V32" t="n">
        <v>0.74</v>
      </c>
      <c r="W32" t="n">
        <v>2.64</v>
      </c>
      <c r="X32" t="n">
        <v>0.39</v>
      </c>
      <c r="Y32" t="n">
        <v>1</v>
      </c>
      <c r="Z32" t="n">
        <v>10</v>
      </c>
      <c r="AA32" t="n">
        <v>102.7358002378556</v>
      </c>
      <c r="AB32" t="n">
        <v>140.5676542690017</v>
      </c>
      <c r="AC32" t="n">
        <v>127.1520746335479</v>
      </c>
      <c r="AD32" t="n">
        <v>102735.8002378556</v>
      </c>
      <c r="AE32" t="n">
        <v>140567.6542690017</v>
      </c>
      <c r="AF32" t="n">
        <v>3.01272017064019e-06</v>
      </c>
      <c r="AG32" t="n">
        <v>0.1915625</v>
      </c>
      <c r="AH32" t="n">
        <v>127152.0746335479</v>
      </c>
    </row>
    <row r="33">
      <c r="A33" t="n">
        <v>31</v>
      </c>
      <c r="B33" t="n">
        <v>70</v>
      </c>
      <c r="C33" t="inlineStr">
        <is>
          <t xml:space="preserve">CONCLUIDO	</t>
        </is>
      </c>
      <c r="D33" t="n">
        <v>5.438</v>
      </c>
      <c r="E33" t="n">
        <v>18.39</v>
      </c>
      <c r="F33" t="n">
        <v>15.73</v>
      </c>
      <c r="G33" t="n">
        <v>62.91</v>
      </c>
      <c r="H33" t="n">
        <v>1.02</v>
      </c>
      <c r="I33" t="n">
        <v>15</v>
      </c>
      <c r="J33" t="n">
        <v>152.5</v>
      </c>
      <c r="K33" t="n">
        <v>47.83</v>
      </c>
      <c r="L33" t="n">
        <v>8.75</v>
      </c>
      <c r="M33" t="n">
        <v>13</v>
      </c>
      <c r="N33" t="n">
        <v>25.93</v>
      </c>
      <c r="O33" t="n">
        <v>19042.73</v>
      </c>
      <c r="P33" t="n">
        <v>161.21</v>
      </c>
      <c r="Q33" t="n">
        <v>467.21</v>
      </c>
      <c r="R33" t="n">
        <v>62.65</v>
      </c>
      <c r="S33" t="n">
        <v>39.61</v>
      </c>
      <c r="T33" t="n">
        <v>6541.09</v>
      </c>
      <c r="U33" t="n">
        <v>0.63</v>
      </c>
      <c r="V33" t="n">
        <v>0.74</v>
      </c>
      <c r="W33" t="n">
        <v>2.64</v>
      </c>
      <c r="X33" t="n">
        <v>0.39</v>
      </c>
      <c r="Y33" t="n">
        <v>1</v>
      </c>
      <c r="Z33" t="n">
        <v>10</v>
      </c>
      <c r="AA33" t="n">
        <v>102.630998314092</v>
      </c>
      <c r="AB33" t="n">
        <v>140.4242596533738</v>
      </c>
      <c r="AC33" t="n">
        <v>127.0223653987798</v>
      </c>
      <c r="AD33" t="n">
        <v>102630.998314092</v>
      </c>
      <c r="AE33" t="n">
        <v>140424.2596533738</v>
      </c>
      <c r="AF33" t="n">
        <v>3.012277025803735e-06</v>
      </c>
      <c r="AG33" t="n">
        <v>0.1915625</v>
      </c>
      <c r="AH33" t="n">
        <v>127022.3653987798</v>
      </c>
    </row>
    <row r="34">
      <c r="A34" t="n">
        <v>32</v>
      </c>
      <c r="B34" t="n">
        <v>70</v>
      </c>
      <c r="C34" t="inlineStr">
        <is>
          <t xml:space="preserve">CONCLUIDO	</t>
        </is>
      </c>
      <c r="D34" t="n">
        <v>5.452</v>
      </c>
      <c r="E34" t="n">
        <v>18.34</v>
      </c>
      <c r="F34" t="n">
        <v>15.71</v>
      </c>
      <c r="G34" t="n">
        <v>67.33</v>
      </c>
      <c r="H34" t="n">
        <v>1.04</v>
      </c>
      <c r="I34" t="n">
        <v>14</v>
      </c>
      <c r="J34" t="n">
        <v>152.85</v>
      </c>
      <c r="K34" t="n">
        <v>47.83</v>
      </c>
      <c r="L34" t="n">
        <v>9</v>
      </c>
      <c r="M34" t="n">
        <v>12</v>
      </c>
      <c r="N34" t="n">
        <v>26.03</v>
      </c>
      <c r="O34" t="n">
        <v>19085.83</v>
      </c>
      <c r="P34" t="n">
        <v>160.67</v>
      </c>
      <c r="Q34" t="n">
        <v>467.08</v>
      </c>
      <c r="R34" t="n">
        <v>62.11</v>
      </c>
      <c r="S34" t="n">
        <v>39.61</v>
      </c>
      <c r="T34" t="n">
        <v>6276.36</v>
      </c>
      <c r="U34" t="n">
        <v>0.64</v>
      </c>
      <c r="V34" t="n">
        <v>0.74</v>
      </c>
      <c r="W34" t="n">
        <v>2.63</v>
      </c>
      <c r="X34" t="n">
        <v>0.38</v>
      </c>
      <c r="Y34" t="n">
        <v>1</v>
      </c>
      <c r="Z34" t="n">
        <v>10</v>
      </c>
      <c r="AA34" t="n">
        <v>102.0955390928462</v>
      </c>
      <c r="AB34" t="n">
        <v>139.6916207240721</v>
      </c>
      <c r="AC34" t="n">
        <v>126.3596485006253</v>
      </c>
      <c r="AD34" t="n">
        <v>102095.5390928462</v>
      </c>
      <c r="AE34" t="n">
        <v>139691.6207240721</v>
      </c>
      <c r="AF34" t="n">
        <v>3.0200320604417e-06</v>
      </c>
      <c r="AG34" t="n">
        <v>0.1910416666666667</v>
      </c>
      <c r="AH34" t="n">
        <v>126359.6485006253</v>
      </c>
    </row>
    <row r="35">
      <c r="A35" t="n">
        <v>33</v>
      </c>
      <c r="B35" t="n">
        <v>70</v>
      </c>
      <c r="C35" t="inlineStr">
        <is>
          <t xml:space="preserve">CONCLUIDO	</t>
        </is>
      </c>
      <c r="D35" t="n">
        <v>5.4563</v>
      </c>
      <c r="E35" t="n">
        <v>18.33</v>
      </c>
      <c r="F35" t="n">
        <v>15.69</v>
      </c>
      <c r="G35" t="n">
        <v>67.26000000000001</v>
      </c>
      <c r="H35" t="n">
        <v>1.07</v>
      </c>
      <c r="I35" t="n">
        <v>14</v>
      </c>
      <c r="J35" t="n">
        <v>153.2</v>
      </c>
      <c r="K35" t="n">
        <v>47.83</v>
      </c>
      <c r="L35" t="n">
        <v>9.25</v>
      </c>
      <c r="M35" t="n">
        <v>12</v>
      </c>
      <c r="N35" t="n">
        <v>26.12</v>
      </c>
      <c r="O35" t="n">
        <v>19128.96</v>
      </c>
      <c r="P35" t="n">
        <v>159.54</v>
      </c>
      <c r="Q35" t="n">
        <v>467.07</v>
      </c>
      <c r="R35" t="n">
        <v>61.8</v>
      </c>
      <c r="S35" t="n">
        <v>39.61</v>
      </c>
      <c r="T35" t="n">
        <v>6118.7</v>
      </c>
      <c r="U35" t="n">
        <v>0.64</v>
      </c>
      <c r="V35" t="n">
        <v>0.74</v>
      </c>
      <c r="W35" t="n">
        <v>2.63</v>
      </c>
      <c r="X35" t="n">
        <v>0.36</v>
      </c>
      <c r="Y35" t="n">
        <v>1</v>
      </c>
      <c r="Z35" t="n">
        <v>10</v>
      </c>
      <c r="AA35" t="n">
        <v>101.479153622389</v>
      </c>
      <c r="AB35" t="n">
        <v>138.8482549303852</v>
      </c>
      <c r="AC35" t="n">
        <v>125.5967723546163</v>
      </c>
      <c r="AD35" t="n">
        <v>101479.153622389</v>
      </c>
      <c r="AE35" t="n">
        <v>138848.2549303852</v>
      </c>
      <c r="AF35" t="n">
        <v>3.022413963937646e-06</v>
      </c>
      <c r="AG35" t="n">
        <v>0.1909375</v>
      </c>
      <c r="AH35" t="n">
        <v>125596.7723546163</v>
      </c>
    </row>
    <row r="36">
      <c r="A36" t="n">
        <v>34</v>
      </c>
      <c r="B36" t="n">
        <v>70</v>
      </c>
      <c r="C36" t="inlineStr">
        <is>
          <t xml:space="preserve">CONCLUIDO	</t>
        </is>
      </c>
      <c r="D36" t="n">
        <v>5.4669</v>
      </c>
      <c r="E36" t="n">
        <v>18.29</v>
      </c>
      <c r="F36" t="n">
        <v>15.69</v>
      </c>
      <c r="G36" t="n">
        <v>72.41</v>
      </c>
      <c r="H36" t="n">
        <v>1.1</v>
      </c>
      <c r="I36" t="n">
        <v>13</v>
      </c>
      <c r="J36" t="n">
        <v>153.55</v>
      </c>
      <c r="K36" t="n">
        <v>47.83</v>
      </c>
      <c r="L36" t="n">
        <v>9.5</v>
      </c>
      <c r="M36" t="n">
        <v>11</v>
      </c>
      <c r="N36" t="n">
        <v>26.22</v>
      </c>
      <c r="O36" t="n">
        <v>19172.12</v>
      </c>
      <c r="P36" t="n">
        <v>158.57</v>
      </c>
      <c r="Q36" t="n">
        <v>467.07</v>
      </c>
      <c r="R36" t="n">
        <v>61.48</v>
      </c>
      <c r="S36" t="n">
        <v>39.61</v>
      </c>
      <c r="T36" t="n">
        <v>5967.93</v>
      </c>
      <c r="U36" t="n">
        <v>0.64</v>
      </c>
      <c r="V36" t="n">
        <v>0.74</v>
      </c>
      <c r="W36" t="n">
        <v>2.63</v>
      </c>
      <c r="X36" t="n">
        <v>0.35</v>
      </c>
      <c r="Y36" t="n">
        <v>1</v>
      </c>
      <c r="Z36" t="n">
        <v>10</v>
      </c>
      <c r="AA36" t="n">
        <v>100.8562822823526</v>
      </c>
      <c r="AB36" t="n">
        <v>137.9960148838036</v>
      </c>
      <c r="AC36" t="n">
        <v>124.8258689019537</v>
      </c>
      <c r="AD36" t="n">
        <v>100856.2822823526</v>
      </c>
      <c r="AE36" t="n">
        <v>137996.0148838036</v>
      </c>
      <c r="AF36" t="n">
        <v>3.028285633020676e-06</v>
      </c>
      <c r="AG36" t="n">
        <v>0.1905208333333333</v>
      </c>
      <c r="AH36" t="n">
        <v>124825.8689019537</v>
      </c>
    </row>
    <row r="37">
      <c r="A37" t="n">
        <v>35</v>
      </c>
      <c r="B37" t="n">
        <v>70</v>
      </c>
      <c r="C37" t="inlineStr">
        <is>
          <t xml:space="preserve">CONCLUIDO	</t>
        </is>
      </c>
      <c r="D37" t="n">
        <v>5.471</v>
      </c>
      <c r="E37" t="n">
        <v>18.28</v>
      </c>
      <c r="F37" t="n">
        <v>15.67</v>
      </c>
      <c r="G37" t="n">
        <v>72.34</v>
      </c>
      <c r="H37" t="n">
        <v>1.12</v>
      </c>
      <c r="I37" t="n">
        <v>13</v>
      </c>
      <c r="J37" t="n">
        <v>153.9</v>
      </c>
      <c r="K37" t="n">
        <v>47.83</v>
      </c>
      <c r="L37" t="n">
        <v>9.75</v>
      </c>
      <c r="M37" t="n">
        <v>11</v>
      </c>
      <c r="N37" t="n">
        <v>26.32</v>
      </c>
      <c r="O37" t="n">
        <v>19215.32</v>
      </c>
      <c r="P37" t="n">
        <v>158.7</v>
      </c>
      <c r="Q37" t="n">
        <v>467.07</v>
      </c>
      <c r="R37" t="n">
        <v>61.01</v>
      </c>
      <c r="S37" t="n">
        <v>39.61</v>
      </c>
      <c r="T37" t="n">
        <v>5731.59</v>
      </c>
      <c r="U37" t="n">
        <v>0.65</v>
      </c>
      <c r="V37" t="n">
        <v>0.74</v>
      </c>
      <c r="W37" t="n">
        <v>2.63</v>
      </c>
      <c r="X37" t="n">
        <v>0.34</v>
      </c>
      <c r="Y37" t="n">
        <v>1</v>
      </c>
      <c r="Z37" t="n">
        <v>10</v>
      </c>
      <c r="AA37" t="n">
        <v>100.8031600560168</v>
      </c>
      <c r="AB37" t="n">
        <v>137.9233307101438</v>
      </c>
      <c r="AC37" t="n">
        <v>124.7601216038151</v>
      </c>
      <c r="AD37" t="n">
        <v>100803.1600560168</v>
      </c>
      <c r="AE37" t="n">
        <v>137923.3307101438</v>
      </c>
      <c r="AF37" t="n">
        <v>3.030556750307509e-06</v>
      </c>
      <c r="AG37" t="n">
        <v>0.1904166666666667</v>
      </c>
      <c r="AH37" t="n">
        <v>124760.1216038151</v>
      </c>
    </row>
    <row r="38">
      <c r="A38" t="n">
        <v>36</v>
      </c>
      <c r="B38" t="n">
        <v>70</v>
      </c>
      <c r="C38" t="inlineStr">
        <is>
          <t xml:space="preserve">CONCLUIDO	</t>
        </is>
      </c>
      <c r="D38" t="n">
        <v>5.4693</v>
      </c>
      <c r="E38" t="n">
        <v>18.28</v>
      </c>
      <c r="F38" t="n">
        <v>15.68</v>
      </c>
      <c r="G38" t="n">
        <v>72.37</v>
      </c>
      <c r="H38" t="n">
        <v>1.15</v>
      </c>
      <c r="I38" t="n">
        <v>13</v>
      </c>
      <c r="J38" t="n">
        <v>154.25</v>
      </c>
      <c r="K38" t="n">
        <v>47.83</v>
      </c>
      <c r="L38" t="n">
        <v>10</v>
      </c>
      <c r="M38" t="n">
        <v>11</v>
      </c>
      <c r="N38" t="n">
        <v>26.43</v>
      </c>
      <c r="O38" t="n">
        <v>19258.55</v>
      </c>
      <c r="P38" t="n">
        <v>158.06</v>
      </c>
      <c r="Q38" t="n">
        <v>467.08</v>
      </c>
      <c r="R38" t="n">
        <v>61.38</v>
      </c>
      <c r="S38" t="n">
        <v>39.61</v>
      </c>
      <c r="T38" t="n">
        <v>5915.86</v>
      </c>
      <c r="U38" t="n">
        <v>0.65</v>
      </c>
      <c r="V38" t="n">
        <v>0.74</v>
      </c>
      <c r="W38" t="n">
        <v>2.63</v>
      </c>
      <c r="X38" t="n">
        <v>0.35</v>
      </c>
      <c r="Y38" t="n">
        <v>1</v>
      </c>
      <c r="Z38" t="n">
        <v>10</v>
      </c>
      <c r="AA38" t="n">
        <v>100.5689729148647</v>
      </c>
      <c r="AB38" t="n">
        <v>137.6029055320122</v>
      </c>
      <c r="AC38" t="n">
        <v>124.4702773549647</v>
      </c>
      <c r="AD38" t="n">
        <v>100568.9729148647</v>
      </c>
      <c r="AE38" t="n">
        <v>137602.9055320122</v>
      </c>
      <c r="AF38" t="n">
        <v>3.029615067530041e-06</v>
      </c>
      <c r="AG38" t="n">
        <v>0.1904166666666667</v>
      </c>
      <c r="AH38" t="n">
        <v>124470.2773549647</v>
      </c>
    </row>
    <row r="39">
      <c r="A39" t="n">
        <v>37</v>
      </c>
      <c r="B39" t="n">
        <v>70</v>
      </c>
      <c r="C39" t="inlineStr">
        <is>
          <t xml:space="preserve">CONCLUIDO	</t>
        </is>
      </c>
      <c r="D39" t="n">
        <v>5.4911</v>
      </c>
      <c r="E39" t="n">
        <v>18.21</v>
      </c>
      <c r="F39" t="n">
        <v>15.64</v>
      </c>
      <c r="G39" t="n">
        <v>78.18000000000001</v>
      </c>
      <c r="H39" t="n">
        <v>1.17</v>
      </c>
      <c r="I39" t="n">
        <v>12</v>
      </c>
      <c r="J39" t="n">
        <v>154.6</v>
      </c>
      <c r="K39" t="n">
        <v>47.83</v>
      </c>
      <c r="L39" t="n">
        <v>10.25</v>
      </c>
      <c r="M39" t="n">
        <v>10</v>
      </c>
      <c r="N39" t="n">
        <v>26.53</v>
      </c>
      <c r="O39" t="n">
        <v>19301.82</v>
      </c>
      <c r="P39" t="n">
        <v>156.21</v>
      </c>
      <c r="Q39" t="n">
        <v>467.07</v>
      </c>
      <c r="R39" t="n">
        <v>59.85</v>
      </c>
      <c r="S39" t="n">
        <v>39.61</v>
      </c>
      <c r="T39" t="n">
        <v>5156.97</v>
      </c>
      <c r="U39" t="n">
        <v>0.66</v>
      </c>
      <c r="V39" t="n">
        <v>0.75</v>
      </c>
      <c r="W39" t="n">
        <v>2.63</v>
      </c>
      <c r="X39" t="n">
        <v>0.3</v>
      </c>
      <c r="Y39" t="n">
        <v>1</v>
      </c>
      <c r="Z39" t="n">
        <v>10</v>
      </c>
      <c r="AA39" t="n">
        <v>99.28898118123483</v>
      </c>
      <c r="AB39" t="n">
        <v>135.8515643728108</v>
      </c>
      <c r="AC39" t="n">
        <v>122.8860817379742</v>
      </c>
      <c r="AD39" t="n">
        <v>99288.98118123483</v>
      </c>
      <c r="AE39" t="n">
        <v>135851.5643728108</v>
      </c>
      <c r="AF39" t="n">
        <v>3.041690764323444e-06</v>
      </c>
      <c r="AG39" t="n">
        <v>0.1896875</v>
      </c>
      <c r="AH39" t="n">
        <v>122886.0817379742</v>
      </c>
    </row>
    <row r="40">
      <c r="A40" t="n">
        <v>38</v>
      </c>
      <c r="B40" t="n">
        <v>70</v>
      </c>
      <c r="C40" t="inlineStr">
        <is>
          <t xml:space="preserve">CONCLUIDO	</t>
        </is>
      </c>
      <c r="D40" t="n">
        <v>5.488</v>
      </c>
      <c r="E40" t="n">
        <v>18.22</v>
      </c>
      <c r="F40" t="n">
        <v>15.65</v>
      </c>
      <c r="G40" t="n">
        <v>78.23</v>
      </c>
      <c r="H40" t="n">
        <v>1.2</v>
      </c>
      <c r="I40" t="n">
        <v>12</v>
      </c>
      <c r="J40" t="n">
        <v>154.95</v>
      </c>
      <c r="K40" t="n">
        <v>47.83</v>
      </c>
      <c r="L40" t="n">
        <v>10.5</v>
      </c>
      <c r="M40" t="n">
        <v>10</v>
      </c>
      <c r="N40" t="n">
        <v>26.63</v>
      </c>
      <c r="O40" t="n">
        <v>19345.12</v>
      </c>
      <c r="P40" t="n">
        <v>156.11</v>
      </c>
      <c r="Q40" t="n">
        <v>467.07</v>
      </c>
      <c r="R40" t="n">
        <v>60.31</v>
      </c>
      <c r="S40" t="n">
        <v>39.61</v>
      </c>
      <c r="T40" t="n">
        <v>5384.99</v>
      </c>
      <c r="U40" t="n">
        <v>0.66</v>
      </c>
      <c r="V40" t="n">
        <v>0.75</v>
      </c>
      <c r="W40" t="n">
        <v>2.62</v>
      </c>
      <c r="X40" t="n">
        <v>0.31</v>
      </c>
      <c r="Y40" t="n">
        <v>1</v>
      </c>
      <c r="Z40" t="n">
        <v>10</v>
      </c>
      <c r="AA40" t="n">
        <v>99.31817953901778</v>
      </c>
      <c r="AB40" t="n">
        <v>135.89151485407</v>
      </c>
      <c r="AC40" t="n">
        <v>122.9222194013729</v>
      </c>
      <c r="AD40" t="n">
        <v>99318.17953901777</v>
      </c>
      <c r="AE40" t="n">
        <v>135891.51485407</v>
      </c>
      <c r="AF40" t="n">
        <v>3.039973578082181e-06</v>
      </c>
      <c r="AG40" t="n">
        <v>0.1897916666666667</v>
      </c>
      <c r="AH40" t="n">
        <v>122922.2194013729</v>
      </c>
    </row>
    <row r="41">
      <c r="A41" t="n">
        <v>39</v>
      </c>
      <c r="B41" t="n">
        <v>70</v>
      </c>
      <c r="C41" t="inlineStr">
        <is>
          <t xml:space="preserve">CONCLUIDO	</t>
        </is>
      </c>
      <c r="D41" t="n">
        <v>5.4887</v>
      </c>
      <c r="E41" t="n">
        <v>18.22</v>
      </c>
      <c r="F41" t="n">
        <v>15.64</v>
      </c>
      <c r="G41" t="n">
        <v>78.22</v>
      </c>
      <c r="H41" t="n">
        <v>1.23</v>
      </c>
      <c r="I41" t="n">
        <v>12</v>
      </c>
      <c r="J41" t="n">
        <v>155.31</v>
      </c>
      <c r="K41" t="n">
        <v>47.83</v>
      </c>
      <c r="L41" t="n">
        <v>10.75</v>
      </c>
      <c r="M41" t="n">
        <v>10</v>
      </c>
      <c r="N41" t="n">
        <v>26.73</v>
      </c>
      <c r="O41" t="n">
        <v>19388.45</v>
      </c>
      <c r="P41" t="n">
        <v>155.37</v>
      </c>
      <c r="Q41" t="n">
        <v>467.07</v>
      </c>
      <c r="R41" t="n">
        <v>60.23</v>
      </c>
      <c r="S41" t="n">
        <v>39.61</v>
      </c>
      <c r="T41" t="n">
        <v>5348.1</v>
      </c>
      <c r="U41" t="n">
        <v>0.66</v>
      </c>
      <c r="V41" t="n">
        <v>0.75</v>
      </c>
      <c r="W41" t="n">
        <v>2.62</v>
      </c>
      <c r="X41" t="n">
        <v>0.31</v>
      </c>
      <c r="Y41" t="n">
        <v>1</v>
      </c>
      <c r="Z41" t="n">
        <v>10</v>
      </c>
      <c r="AA41" t="n">
        <v>98.96158824765503</v>
      </c>
      <c r="AB41" t="n">
        <v>135.4036109175302</v>
      </c>
      <c r="AC41" t="n">
        <v>122.4808803317589</v>
      </c>
      <c r="AD41" t="n">
        <v>98961.58824765503</v>
      </c>
      <c r="AE41" t="n">
        <v>135403.6109175303</v>
      </c>
      <c r="AF41" t="n">
        <v>3.040361329814079e-06</v>
      </c>
      <c r="AG41" t="n">
        <v>0.1897916666666667</v>
      </c>
      <c r="AH41" t="n">
        <v>122480.8803317589</v>
      </c>
    </row>
    <row r="42">
      <c r="A42" t="n">
        <v>40</v>
      </c>
      <c r="B42" t="n">
        <v>70</v>
      </c>
      <c r="C42" t="inlineStr">
        <is>
          <t xml:space="preserve">CONCLUIDO	</t>
        </is>
      </c>
      <c r="D42" t="n">
        <v>5.486</v>
      </c>
      <c r="E42" t="n">
        <v>18.23</v>
      </c>
      <c r="F42" t="n">
        <v>15.65</v>
      </c>
      <c r="G42" t="n">
        <v>78.27</v>
      </c>
      <c r="H42" t="n">
        <v>1.25</v>
      </c>
      <c r="I42" t="n">
        <v>12</v>
      </c>
      <c r="J42" t="n">
        <v>155.66</v>
      </c>
      <c r="K42" t="n">
        <v>47.83</v>
      </c>
      <c r="L42" t="n">
        <v>11</v>
      </c>
      <c r="M42" t="n">
        <v>10</v>
      </c>
      <c r="N42" t="n">
        <v>26.83</v>
      </c>
      <c r="O42" t="n">
        <v>19431.82</v>
      </c>
      <c r="P42" t="n">
        <v>154.19</v>
      </c>
      <c r="Q42" t="n">
        <v>467.07</v>
      </c>
      <c r="R42" t="n">
        <v>60.33</v>
      </c>
      <c r="S42" t="n">
        <v>39.61</v>
      </c>
      <c r="T42" t="n">
        <v>5393.43</v>
      </c>
      <c r="U42" t="n">
        <v>0.66</v>
      </c>
      <c r="V42" t="n">
        <v>0.75</v>
      </c>
      <c r="W42" t="n">
        <v>2.63</v>
      </c>
      <c r="X42" t="n">
        <v>0.32</v>
      </c>
      <c r="Y42" t="n">
        <v>1</v>
      </c>
      <c r="Z42" t="n">
        <v>10</v>
      </c>
      <c r="AA42" t="n">
        <v>98.50740785988289</v>
      </c>
      <c r="AB42" t="n">
        <v>134.7821812739562</v>
      </c>
      <c r="AC42" t="n">
        <v>121.9187590611853</v>
      </c>
      <c r="AD42" t="n">
        <v>98507.40785988289</v>
      </c>
      <c r="AE42" t="n">
        <v>134782.1812739561</v>
      </c>
      <c r="AF42" t="n">
        <v>3.038865715991043e-06</v>
      </c>
      <c r="AG42" t="n">
        <v>0.1898958333333333</v>
      </c>
      <c r="AH42" t="n">
        <v>121918.7590611853</v>
      </c>
    </row>
    <row r="43">
      <c r="A43" t="n">
        <v>41</v>
      </c>
      <c r="B43" t="n">
        <v>70</v>
      </c>
      <c r="C43" t="inlineStr">
        <is>
          <t xml:space="preserve">CONCLUIDO	</t>
        </is>
      </c>
      <c r="D43" t="n">
        <v>5.5082</v>
      </c>
      <c r="E43" t="n">
        <v>18.15</v>
      </c>
      <c r="F43" t="n">
        <v>15.61</v>
      </c>
      <c r="G43" t="n">
        <v>85.14</v>
      </c>
      <c r="H43" t="n">
        <v>1.28</v>
      </c>
      <c r="I43" t="n">
        <v>11</v>
      </c>
      <c r="J43" t="n">
        <v>156.01</v>
      </c>
      <c r="K43" t="n">
        <v>47.83</v>
      </c>
      <c r="L43" t="n">
        <v>11.25</v>
      </c>
      <c r="M43" t="n">
        <v>9</v>
      </c>
      <c r="N43" t="n">
        <v>26.93</v>
      </c>
      <c r="O43" t="n">
        <v>19475.23</v>
      </c>
      <c r="P43" t="n">
        <v>153.41</v>
      </c>
      <c r="Q43" t="n">
        <v>467.07</v>
      </c>
      <c r="R43" t="n">
        <v>58.85</v>
      </c>
      <c r="S43" t="n">
        <v>39.61</v>
      </c>
      <c r="T43" t="n">
        <v>4662.15</v>
      </c>
      <c r="U43" t="n">
        <v>0.67</v>
      </c>
      <c r="V43" t="n">
        <v>0.75</v>
      </c>
      <c r="W43" t="n">
        <v>2.63</v>
      </c>
      <c r="X43" t="n">
        <v>0.28</v>
      </c>
      <c r="Y43" t="n">
        <v>1</v>
      </c>
      <c r="Z43" t="n">
        <v>10</v>
      </c>
      <c r="AA43" t="n">
        <v>97.70208378913811</v>
      </c>
      <c r="AB43" t="n">
        <v>133.6803013519732</v>
      </c>
      <c r="AC43" t="n">
        <v>120.9220410124578</v>
      </c>
      <c r="AD43" t="n">
        <v>97702.08378913811</v>
      </c>
      <c r="AE43" t="n">
        <v>133680.3013519732</v>
      </c>
      <c r="AF43" t="n">
        <v>3.051162985202673e-06</v>
      </c>
      <c r="AG43" t="n">
        <v>0.1890625</v>
      </c>
      <c r="AH43" t="n">
        <v>120922.0410124578</v>
      </c>
    </row>
    <row r="44">
      <c r="A44" t="n">
        <v>42</v>
      </c>
      <c r="B44" t="n">
        <v>70</v>
      </c>
      <c r="C44" t="inlineStr">
        <is>
          <t xml:space="preserve">CONCLUIDO	</t>
        </is>
      </c>
      <c r="D44" t="n">
        <v>5.5049</v>
      </c>
      <c r="E44" t="n">
        <v>18.17</v>
      </c>
      <c r="F44" t="n">
        <v>15.62</v>
      </c>
      <c r="G44" t="n">
        <v>85.2</v>
      </c>
      <c r="H44" t="n">
        <v>1.3</v>
      </c>
      <c r="I44" t="n">
        <v>11</v>
      </c>
      <c r="J44" t="n">
        <v>156.36</v>
      </c>
      <c r="K44" t="n">
        <v>47.83</v>
      </c>
      <c r="L44" t="n">
        <v>11.5</v>
      </c>
      <c r="M44" t="n">
        <v>9</v>
      </c>
      <c r="N44" t="n">
        <v>27.03</v>
      </c>
      <c r="O44" t="n">
        <v>19518.67</v>
      </c>
      <c r="P44" t="n">
        <v>153.19</v>
      </c>
      <c r="Q44" t="n">
        <v>467.08</v>
      </c>
      <c r="R44" t="n">
        <v>59.29</v>
      </c>
      <c r="S44" t="n">
        <v>39.61</v>
      </c>
      <c r="T44" t="n">
        <v>4881.54</v>
      </c>
      <c r="U44" t="n">
        <v>0.67</v>
      </c>
      <c r="V44" t="n">
        <v>0.75</v>
      </c>
      <c r="W44" t="n">
        <v>2.63</v>
      </c>
      <c r="X44" t="n">
        <v>0.29</v>
      </c>
      <c r="Y44" t="n">
        <v>1</v>
      </c>
      <c r="Z44" t="n">
        <v>10</v>
      </c>
      <c r="AA44" t="n">
        <v>97.68134161578408</v>
      </c>
      <c r="AB44" t="n">
        <v>133.6519209953101</v>
      </c>
      <c r="AC44" t="n">
        <v>120.8963692372026</v>
      </c>
      <c r="AD44" t="n">
        <v>97681.34161578408</v>
      </c>
      <c r="AE44" t="n">
        <v>133651.9209953101</v>
      </c>
      <c r="AF44" t="n">
        <v>3.049335012752295e-06</v>
      </c>
      <c r="AG44" t="n">
        <v>0.1892708333333334</v>
      </c>
      <c r="AH44" t="n">
        <v>120896.3692372026</v>
      </c>
    </row>
    <row r="45">
      <c r="A45" t="n">
        <v>43</v>
      </c>
      <c r="B45" t="n">
        <v>70</v>
      </c>
      <c r="C45" t="inlineStr">
        <is>
          <t xml:space="preserve">CONCLUIDO	</t>
        </is>
      </c>
      <c r="D45" t="n">
        <v>5.505</v>
      </c>
      <c r="E45" t="n">
        <v>18.17</v>
      </c>
      <c r="F45" t="n">
        <v>15.62</v>
      </c>
      <c r="G45" t="n">
        <v>85.2</v>
      </c>
      <c r="H45" t="n">
        <v>1.33</v>
      </c>
      <c r="I45" t="n">
        <v>11</v>
      </c>
      <c r="J45" t="n">
        <v>156.71</v>
      </c>
      <c r="K45" t="n">
        <v>47.83</v>
      </c>
      <c r="L45" t="n">
        <v>11.75</v>
      </c>
      <c r="M45" t="n">
        <v>9</v>
      </c>
      <c r="N45" t="n">
        <v>27.14</v>
      </c>
      <c r="O45" t="n">
        <v>19562.15</v>
      </c>
      <c r="P45" t="n">
        <v>152.7</v>
      </c>
      <c r="Q45" t="n">
        <v>467.07</v>
      </c>
      <c r="R45" t="n">
        <v>59.35</v>
      </c>
      <c r="S45" t="n">
        <v>39.61</v>
      </c>
      <c r="T45" t="n">
        <v>4908.55</v>
      </c>
      <c r="U45" t="n">
        <v>0.67</v>
      </c>
      <c r="V45" t="n">
        <v>0.75</v>
      </c>
      <c r="W45" t="n">
        <v>2.62</v>
      </c>
      <c r="X45" t="n">
        <v>0.29</v>
      </c>
      <c r="Y45" t="n">
        <v>1</v>
      </c>
      <c r="Z45" t="n">
        <v>10</v>
      </c>
      <c r="AA45" t="n">
        <v>97.46432269070536</v>
      </c>
      <c r="AB45" t="n">
        <v>133.3549861278183</v>
      </c>
      <c r="AC45" t="n">
        <v>120.6277734167134</v>
      </c>
      <c r="AD45" t="n">
        <v>97464.32269070536</v>
      </c>
      <c r="AE45" t="n">
        <v>133354.9861278183</v>
      </c>
      <c r="AF45" t="n">
        <v>3.049390405856852e-06</v>
      </c>
      <c r="AG45" t="n">
        <v>0.1892708333333334</v>
      </c>
      <c r="AH45" t="n">
        <v>120627.7734167134</v>
      </c>
    </row>
    <row r="46">
      <c r="A46" t="n">
        <v>44</v>
      </c>
      <c r="B46" t="n">
        <v>70</v>
      </c>
      <c r="C46" t="inlineStr">
        <is>
          <t xml:space="preserve">CONCLUIDO	</t>
        </is>
      </c>
      <c r="D46" t="n">
        <v>5.5238</v>
      </c>
      <c r="E46" t="n">
        <v>18.1</v>
      </c>
      <c r="F46" t="n">
        <v>15.59</v>
      </c>
      <c r="G46" t="n">
        <v>93.52</v>
      </c>
      <c r="H46" t="n">
        <v>1.35</v>
      </c>
      <c r="I46" t="n">
        <v>10</v>
      </c>
      <c r="J46" t="n">
        <v>157.07</v>
      </c>
      <c r="K46" t="n">
        <v>47.83</v>
      </c>
      <c r="L46" t="n">
        <v>12</v>
      </c>
      <c r="M46" t="n">
        <v>8</v>
      </c>
      <c r="N46" t="n">
        <v>27.24</v>
      </c>
      <c r="O46" t="n">
        <v>19605.66</v>
      </c>
      <c r="P46" t="n">
        <v>150.93</v>
      </c>
      <c r="Q46" t="n">
        <v>467.1</v>
      </c>
      <c r="R46" t="n">
        <v>58.21</v>
      </c>
      <c r="S46" t="n">
        <v>39.61</v>
      </c>
      <c r="T46" t="n">
        <v>4344.63</v>
      </c>
      <c r="U46" t="n">
        <v>0.68</v>
      </c>
      <c r="V46" t="n">
        <v>0.75</v>
      </c>
      <c r="W46" t="n">
        <v>2.62</v>
      </c>
      <c r="X46" t="n">
        <v>0.25</v>
      </c>
      <c r="Y46" t="n">
        <v>1</v>
      </c>
      <c r="Z46" t="n">
        <v>10</v>
      </c>
      <c r="AA46" t="n">
        <v>96.30891981565405</v>
      </c>
      <c r="AB46" t="n">
        <v>131.7741129413965</v>
      </c>
      <c r="AC46" t="n">
        <v>119.1977765484337</v>
      </c>
      <c r="AD46" t="n">
        <v>96308.91981565405</v>
      </c>
      <c r="AE46" t="n">
        <v>131774.1129413965</v>
      </c>
      <c r="AF46" t="n">
        <v>3.059804309513547e-06</v>
      </c>
      <c r="AG46" t="n">
        <v>0.1885416666666667</v>
      </c>
      <c r="AH46" t="n">
        <v>119197.7765484337</v>
      </c>
    </row>
    <row r="47">
      <c r="A47" t="n">
        <v>45</v>
      </c>
      <c r="B47" t="n">
        <v>70</v>
      </c>
      <c r="C47" t="inlineStr">
        <is>
          <t xml:space="preserve">CONCLUIDO	</t>
        </is>
      </c>
      <c r="D47" t="n">
        <v>5.5224</v>
      </c>
      <c r="E47" t="n">
        <v>18.11</v>
      </c>
      <c r="F47" t="n">
        <v>15.59</v>
      </c>
      <c r="G47" t="n">
        <v>93.55</v>
      </c>
      <c r="H47" t="n">
        <v>1.38</v>
      </c>
      <c r="I47" t="n">
        <v>10</v>
      </c>
      <c r="J47" t="n">
        <v>157.42</v>
      </c>
      <c r="K47" t="n">
        <v>47.83</v>
      </c>
      <c r="L47" t="n">
        <v>12.25</v>
      </c>
      <c r="M47" t="n">
        <v>8</v>
      </c>
      <c r="N47" t="n">
        <v>27.34</v>
      </c>
      <c r="O47" t="n">
        <v>19649.2</v>
      </c>
      <c r="P47" t="n">
        <v>150.96</v>
      </c>
      <c r="Q47" t="n">
        <v>467.11</v>
      </c>
      <c r="R47" t="n">
        <v>58.35</v>
      </c>
      <c r="S47" t="n">
        <v>39.61</v>
      </c>
      <c r="T47" t="n">
        <v>4415.19</v>
      </c>
      <c r="U47" t="n">
        <v>0.68</v>
      </c>
      <c r="V47" t="n">
        <v>0.75</v>
      </c>
      <c r="W47" t="n">
        <v>2.62</v>
      </c>
      <c r="X47" t="n">
        <v>0.26</v>
      </c>
      <c r="Y47" t="n">
        <v>1</v>
      </c>
      <c r="Z47" t="n">
        <v>10</v>
      </c>
      <c r="AA47" t="n">
        <v>96.34621933195233</v>
      </c>
      <c r="AB47" t="n">
        <v>131.8251477851343</v>
      </c>
      <c r="AC47" t="n">
        <v>119.243940698313</v>
      </c>
      <c r="AD47" t="n">
        <v>96346.21933195232</v>
      </c>
      <c r="AE47" t="n">
        <v>131825.1477851343</v>
      </c>
      <c r="AF47" t="n">
        <v>3.059028806049751e-06</v>
      </c>
      <c r="AG47" t="n">
        <v>0.1886458333333333</v>
      </c>
      <c r="AH47" t="n">
        <v>119243.940698313</v>
      </c>
    </row>
    <row r="48">
      <c r="A48" t="n">
        <v>46</v>
      </c>
      <c r="B48" t="n">
        <v>70</v>
      </c>
      <c r="C48" t="inlineStr">
        <is>
          <t xml:space="preserve">CONCLUIDO	</t>
        </is>
      </c>
      <c r="D48" t="n">
        <v>5.5213</v>
      </c>
      <c r="E48" t="n">
        <v>18.11</v>
      </c>
      <c r="F48" t="n">
        <v>15.59</v>
      </c>
      <c r="G48" t="n">
        <v>93.56999999999999</v>
      </c>
      <c r="H48" t="n">
        <v>1.4</v>
      </c>
      <c r="I48" t="n">
        <v>10</v>
      </c>
      <c r="J48" t="n">
        <v>157.77</v>
      </c>
      <c r="K48" t="n">
        <v>47.83</v>
      </c>
      <c r="L48" t="n">
        <v>12.5</v>
      </c>
      <c r="M48" t="n">
        <v>8</v>
      </c>
      <c r="N48" t="n">
        <v>27.45</v>
      </c>
      <c r="O48" t="n">
        <v>19692.79</v>
      </c>
      <c r="P48" t="n">
        <v>150.56</v>
      </c>
      <c r="Q48" t="n">
        <v>467.08</v>
      </c>
      <c r="R48" t="n">
        <v>58.55</v>
      </c>
      <c r="S48" t="n">
        <v>39.61</v>
      </c>
      <c r="T48" t="n">
        <v>4516.37</v>
      </c>
      <c r="U48" t="n">
        <v>0.68</v>
      </c>
      <c r="V48" t="n">
        <v>0.75</v>
      </c>
      <c r="W48" t="n">
        <v>2.62</v>
      </c>
      <c r="X48" t="n">
        <v>0.26</v>
      </c>
      <c r="Y48" t="n">
        <v>1</v>
      </c>
      <c r="Z48" t="n">
        <v>10</v>
      </c>
      <c r="AA48" t="n">
        <v>96.18975997115172</v>
      </c>
      <c r="AB48" t="n">
        <v>131.6110731851871</v>
      </c>
      <c r="AC48" t="n">
        <v>119.0502970777292</v>
      </c>
      <c r="AD48" t="n">
        <v>96189.75997115171</v>
      </c>
      <c r="AE48" t="n">
        <v>131611.0731851871</v>
      </c>
      <c r="AF48" t="n">
        <v>3.058419481899625e-06</v>
      </c>
      <c r="AG48" t="n">
        <v>0.1886458333333333</v>
      </c>
      <c r="AH48" t="n">
        <v>119050.2970777292</v>
      </c>
    </row>
    <row r="49">
      <c r="A49" t="n">
        <v>47</v>
      </c>
      <c r="B49" t="n">
        <v>70</v>
      </c>
      <c r="C49" t="inlineStr">
        <is>
          <t xml:space="preserve">CONCLUIDO	</t>
        </is>
      </c>
      <c r="D49" t="n">
        <v>5.5231</v>
      </c>
      <c r="E49" t="n">
        <v>18.11</v>
      </c>
      <c r="F49" t="n">
        <v>15.59</v>
      </c>
      <c r="G49" t="n">
        <v>93.53</v>
      </c>
      <c r="H49" t="n">
        <v>1.43</v>
      </c>
      <c r="I49" t="n">
        <v>10</v>
      </c>
      <c r="J49" t="n">
        <v>158.13</v>
      </c>
      <c r="K49" t="n">
        <v>47.83</v>
      </c>
      <c r="L49" t="n">
        <v>12.75</v>
      </c>
      <c r="M49" t="n">
        <v>8</v>
      </c>
      <c r="N49" t="n">
        <v>27.55</v>
      </c>
      <c r="O49" t="n">
        <v>19736.4</v>
      </c>
      <c r="P49" t="n">
        <v>149.07</v>
      </c>
      <c r="Q49" t="n">
        <v>467.07</v>
      </c>
      <c r="R49" t="n">
        <v>58.26</v>
      </c>
      <c r="S49" t="n">
        <v>39.61</v>
      </c>
      <c r="T49" t="n">
        <v>4369.51</v>
      </c>
      <c r="U49" t="n">
        <v>0.68</v>
      </c>
      <c r="V49" t="n">
        <v>0.75</v>
      </c>
      <c r="W49" t="n">
        <v>2.62</v>
      </c>
      <c r="X49" t="n">
        <v>0.25</v>
      </c>
      <c r="Y49" t="n">
        <v>1</v>
      </c>
      <c r="Z49" t="n">
        <v>10</v>
      </c>
      <c r="AA49" t="n">
        <v>95.50662334118418</v>
      </c>
      <c r="AB49" t="n">
        <v>130.676375510205</v>
      </c>
      <c r="AC49" t="n">
        <v>118.2048056369906</v>
      </c>
      <c r="AD49" t="n">
        <v>95506.62334118418</v>
      </c>
      <c r="AE49" t="n">
        <v>130676.375510205</v>
      </c>
      <c r="AF49" t="n">
        <v>3.059416557781649e-06</v>
      </c>
      <c r="AG49" t="n">
        <v>0.1886458333333333</v>
      </c>
      <c r="AH49" t="n">
        <v>118204.8056369906</v>
      </c>
    </row>
    <row r="50">
      <c r="A50" t="n">
        <v>48</v>
      </c>
      <c r="B50" t="n">
        <v>70</v>
      </c>
      <c r="C50" t="inlineStr">
        <is>
          <t xml:space="preserve">CONCLUIDO	</t>
        </is>
      </c>
      <c r="D50" t="n">
        <v>5.5236</v>
      </c>
      <c r="E50" t="n">
        <v>18.1</v>
      </c>
      <c r="F50" t="n">
        <v>15.59</v>
      </c>
      <c r="G50" t="n">
        <v>93.52</v>
      </c>
      <c r="H50" t="n">
        <v>1.45</v>
      </c>
      <c r="I50" t="n">
        <v>10</v>
      </c>
      <c r="J50" t="n">
        <v>158.48</v>
      </c>
      <c r="K50" t="n">
        <v>47.83</v>
      </c>
      <c r="L50" t="n">
        <v>13</v>
      </c>
      <c r="M50" t="n">
        <v>8</v>
      </c>
      <c r="N50" t="n">
        <v>27.65</v>
      </c>
      <c r="O50" t="n">
        <v>19780.06</v>
      </c>
      <c r="P50" t="n">
        <v>147.07</v>
      </c>
      <c r="Q50" t="n">
        <v>467.07</v>
      </c>
      <c r="R50" t="n">
        <v>58.36</v>
      </c>
      <c r="S50" t="n">
        <v>39.61</v>
      </c>
      <c r="T50" t="n">
        <v>4423.11</v>
      </c>
      <c r="U50" t="n">
        <v>0.68</v>
      </c>
      <c r="V50" t="n">
        <v>0.75</v>
      </c>
      <c r="W50" t="n">
        <v>2.62</v>
      </c>
      <c r="X50" t="n">
        <v>0.25</v>
      </c>
      <c r="Y50" t="n">
        <v>1</v>
      </c>
      <c r="Z50" t="n">
        <v>10</v>
      </c>
      <c r="AA50" t="n">
        <v>94.62212981492088</v>
      </c>
      <c r="AB50" t="n">
        <v>129.4661724464717</v>
      </c>
      <c r="AC50" t="n">
        <v>117.110102655129</v>
      </c>
      <c r="AD50" t="n">
        <v>94622.12981492089</v>
      </c>
      <c r="AE50" t="n">
        <v>129466.1724464717</v>
      </c>
      <c r="AF50" t="n">
        <v>3.059693523304434e-06</v>
      </c>
      <c r="AG50" t="n">
        <v>0.1885416666666667</v>
      </c>
      <c r="AH50" t="n">
        <v>117110.102655129</v>
      </c>
    </row>
    <row r="51">
      <c r="A51" t="n">
        <v>49</v>
      </c>
      <c r="B51" t="n">
        <v>70</v>
      </c>
      <c r="C51" t="inlineStr">
        <is>
          <t xml:space="preserve">CONCLUIDO	</t>
        </is>
      </c>
      <c r="D51" t="n">
        <v>5.5403</v>
      </c>
      <c r="E51" t="n">
        <v>18.05</v>
      </c>
      <c r="F51" t="n">
        <v>15.56</v>
      </c>
      <c r="G51" t="n">
        <v>103.74</v>
      </c>
      <c r="H51" t="n">
        <v>1.48</v>
      </c>
      <c r="I51" t="n">
        <v>9</v>
      </c>
      <c r="J51" t="n">
        <v>158.84</v>
      </c>
      <c r="K51" t="n">
        <v>47.83</v>
      </c>
      <c r="L51" t="n">
        <v>13.25</v>
      </c>
      <c r="M51" t="n">
        <v>7</v>
      </c>
      <c r="N51" t="n">
        <v>27.76</v>
      </c>
      <c r="O51" t="n">
        <v>19823.75</v>
      </c>
      <c r="P51" t="n">
        <v>146.12</v>
      </c>
      <c r="Q51" t="n">
        <v>467.07</v>
      </c>
      <c r="R51" t="n">
        <v>57.31</v>
      </c>
      <c r="S51" t="n">
        <v>39.61</v>
      </c>
      <c r="T51" t="n">
        <v>3900.86</v>
      </c>
      <c r="U51" t="n">
        <v>0.6899999999999999</v>
      </c>
      <c r="V51" t="n">
        <v>0.75</v>
      </c>
      <c r="W51" t="n">
        <v>2.63</v>
      </c>
      <c r="X51" t="n">
        <v>0.23</v>
      </c>
      <c r="Y51" t="n">
        <v>1</v>
      </c>
      <c r="Z51" t="n">
        <v>10</v>
      </c>
      <c r="AA51" t="n">
        <v>93.87340707783936</v>
      </c>
      <c r="AB51" t="n">
        <v>128.4417369662814</v>
      </c>
      <c r="AC51" t="n">
        <v>116.1834378593635</v>
      </c>
      <c r="AD51" t="n">
        <v>93873.40707783937</v>
      </c>
      <c r="AE51" t="n">
        <v>128441.7369662814</v>
      </c>
      <c r="AF51" t="n">
        <v>3.068944171765435e-06</v>
      </c>
      <c r="AG51" t="n">
        <v>0.1880208333333333</v>
      </c>
      <c r="AH51" t="n">
        <v>116183.4378593635</v>
      </c>
    </row>
    <row r="52">
      <c r="A52" t="n">
        <v>50</v>
      </c>
      <c r="B52" t="n">
        <v>70</v>
      </c>
      <c r="C52" t="inlineStr">
        <is>
          <t xml:space="preserve">CONCLUIDO	</t>
        </is>
      </c>
      <c r="D52" t="n">
        <v>5.5426</v>
      </c>
      <c r="E52" t="n">
        <v>18.04</v>
      </c>
      <c r="F52" t="n">
        <v>15.55</v>
      </c>
      <c r="G52" t="n">
        <v>103.69</v>
      </c>
      <c r="H52" t="n">
        <v>1.5</v>
      </c>
      <c r="I52" t="n">
        <v>9</v>
      </c>
      <c r="J52" t="n">
        <v>159.19</v>
      </c>
      <c r="K52" t="n">
        <v>47.83</v>
      </c>
      <c r="L52" t="n">
        <v>13.5</v>
      </c>
      <c r="M52" t="n">
        <v>7</v>
      </c>
      <c r="N52" t="n">
        <v>27.86</v>
      </c>
      <c r="O52" t="n">
        <v>19867.59</v>
      </c>
      <c r="P52" t="n">
        <v>146.74</v>
      </c>
      <c r="Q52" t="n">
        <v>467.07</v>
      </c>
      <c r="R52" t="n">
        <v>57.25</v>
      </c>
      <c r="S52" t="n">
        <v>39.61</v>
      </c>
      <c r="T52" t="n">
        <v>3871.87</v>
      </c>
      <c r="U52" t="n">
        <v>0.6899999999999999</v>
      </c>
      <c r="V52" t="n">
        <v>0.75</v>
      </c>
      <c r="W52" t="n">
        <v>2.62</v>
      </c>
      <c r="X52" t="n">
        <v>0.22</v>
      </c>
      <c r="Y52" t="n">
        <v>1</v>
      </c>
      <c r="Z52" t="n">
        <v>10</v>
      </c>
      <c r="AA52" t="n">
        <v>94.08767168127578</v>
      </c>
      <c r="AB52" t="n">
        <v>128.7349032493901</v>
      </c>
      <c r="AC52" t="n">
        <v>116.4486247638739</v>
      </c>
      <c r="AD52" t="n">
        <v>94087.67168127578</v>
      </c>
      <c r="AE52" t="n">
        <v>128734.9032493901</v>
      </c>
      <c r="AF52" t="n">
        <v>3.070218213170243e-06</v>
      </c>
      <c r="AG52" t="n">
        <v>0.1879166666666666</v>
      </c>
      <c r="AH52" t="n">
        <v>116448.6247638739</v>
      </c>
    </row>
    <row r="53">
      <c r="A53" t="n">
        <v>51</v>
      </c>
      <c r="B53" t="n">
        <v>70</v>
      </c>
      <c r="C53" t="inlineStr">
        <is>
          <t xml:space="preserve">CONCLUIDO	</t>
        </is>
      </c>
      <c r="D53" t="n">
        <v>5.5391</v>
      </c>
      <c r="E53" t="n">
        <v>18.05</v>
      </c>
      <c r="F53" t="n">
        <v>15.56</v>
      </c>
      <c r="G53" t="n">
        <v>103.77</v>
      </c>
      <c r="H53" t="n">
        <v>1.53</v>
      </c>
      <c r="I53" t="n">
        <v>9</v>
      </c>
      <c r="J53" t="n">
        <v>159.55</v>
      </c>
      <c r="K53" t="n">
        <v>47.83</v>
      </c>
      <c r="L53" t="n">
        <v>13.75</v>
      </c>
      <c r="M53" t="n">
        <v>7</v>
      </c>
      <c r="N53" t="n">
        <v>27.97</v>
      </c>
      <c r="O53" t="n">
        <v>19911.36</v>
      </c>
      <c r="P53" t="n">
        <v>146.89</v>
      </c>
      <c r="Q53" t="n">
        <v>467.07</v>
      </c>
      <c r="R53" t="n">
        <v>57.48</v>
      </c>
      <c r="S53" t="n">
        <v>39.61</v>
      </c>
      <c r="T53" t="n">
        <v>3985.77</v>
      </c>
      <c r="U53" t="n">
        <v>0.6899999999999999</v>
      </c>
      <c r="V53" t="n">
        <v>0.75</v>
      </c>
      <c r="W53" t="n">
        <v>2.62</v>
      </c>
      <c r="X53" t="n">
        <v>0.23</v>
      </c>
      <c r="Y53" t="n">
        <v>1</v>
      </c>
      <c r="Z53" t="n">
        <v>10</v>
      </c>
      <c r="AA53" t="n">
        <v>94.22949603215341</v>
      </c>
      <c r="AB53" t="n">
        <v>128.9289535831095</v>
      </c>
      <c r="AC53" t="n">
        <v>116.6241552060945</v>
      </c>
      <c r="AD53" t="n">
        <v>94229.4960321534</v>
      </c>
      <c r="AE53" t="n">
        <v>128928.9535831095</v>
      </c>
      <c r="AF53" t="n">
        <v>3.068279454510752e-06</v>
      </c>
      <c r="AG53" t="n">
        <v>0.1880208333333333</v>
      </c>
      <c r="AH53" t="n">
        <v>116624.1552060945</v>
      </c>
    </row>
    <row r="54">
      <c r="A54" t="n">
        <v>52</v>
      </c>
      <c r="B54" t="n">
        <v>70</v>
      </c>
      <c r="C54" t="inlineStr">
        <is>
          <t xml:space="preserve">CONCLUIDO	</t>
        </is>
      </c>
      <c r="D54" t="n">
        <v>5.5419</v>
      </c>
      <c r="E54" t="n">
        <v>18.04</v>
      </c>
      <c r="F54" t="n">
        <v>15.56</v>
      </c>
      <c r="G54" t="n">
        <v>103.71</v>
      </c>
      <c r="H54" t="n">
        <v>1.55</v>
      </c>
      <c r="I54" t="n">
        <v>9</v>
      </c>
      <c r="J54" t="n">
        <v>159.9</v>
      </c>
      <c r="K54" t="n">
        <v>47.83</v>
      </c>
      <c r="L54" t="n">
        <v>14</v>
      </c>
      <c r="M54" t="n">
        <v>7</v>
      </c>
      <c r="N54" t="n">
        <v>28.07</v>
      </c>
      <c r="O54" t="n">
        <v>19955.16</v>
      </c>
      <c r="P54" t="n">
        <v>145.13</v>
      </c>
      <c r="Q54" t="n">
        <v>467.08</v>
      </c>
      <c r="R54" t="n">
        <v>57.19</v>
      </c>
      <c r="S54" t="n">
        <v>39.61</v>
      </c>
      <c r="T54" t="n">
        <v>3841.73</v>
      </c>
      <c r="U54" t="n">
        <v>0.6899999999999999</v>
      </c>
      <c r="V54" t="n">
        <v>0.75</v>
      </c>
      <c r="W54" t="n">
        <v>2.62</v>
      </c>
      <c r="X54" t="n">
        <v>0.22</v>
      </c>
      <c r="Y54" t="n">
        <v>1</v>
      </c>
      <c r="Z54" t="n">
        <v>10</v>
      </c>
      <c r="AA54" t="n">
        <v>93.41457068167395</v>
      </c>
      <c r="AB54" t="n">
        <v>127.813936766615</v>
      </c>
      <c r="AC54" t="n">
        <v>115.61555402963</v>
      </c>
      <c r="AD54" t="n">
        <v>93414.57068167395</v>
      </c>
      <c r="AE54" t="n">
        <v>127813.936766615</v>
      </c>
      <c r="AF54" t="n">
        <v>3.069830461438345e-06</v>
      </c>
      <c r="AG54" t="n">
        <v>0.1879166666666666</v>
      </c>
      <c r="AH54" t="n">
        <v>115615.55402963</v>
      </c>
    </row>
    <row r="55">
      <c r="A55" t="n">
        <v>53</v>
      </c>
      <c r="B55" t="n">
        <v>70</v>
      </c>
      <c r="C55" t="inlineStr">
        <is>
          <t xml:space="preserve">CONCLUIDO	</t>
        </is>
      </c>
      <c r="D55" t="n">
        <v>5.5366</v>
      </c>
      <c r="E55" t="n">
        <v>18.06</v>
      </c>
      <c r="F55" t="n">
        <v>15.57</v>
      </c>
      <c r="G55" t="n">
        <v>103.82</v>
      </c>
      <c r="H55" t="n">
        <v>1.58</v>
      </c>
      <c r="I55" t="n">
        <v>9</v>
      </c>
      <c r="J55" t="n">
        <v>160.26</v>
      </c>
      <c r="K55" t="n">
        <v>47.83</v>
      </c>
      <c r="L55" t="n">
        <v>14.25</v>
      </c>
      <c r="M55" t="n">
        <v>6</v>
      </c>
      <c r="N55" t="n">
        <v>28.18</v>
      </c>
      <c r="O55" t="n">
        <v>19998.99</v>
      </c>
      <c r="P55" t="n">
        <v>144.11</v>
      </c>
      <c r="Q55" t="n">
        <v>467.07</v>
      </c>
      <c r="R55" t="n">
        <v>57.75</v>
      </c>
      <c r="S55" t="n">
        <v>39.61</v>
      </c>
      <c r="T55" t="n">
        <v>4122.56</v>
      </c>
      <c r="U55" t="n">
        <v>0.6899999999999999</v>
      </c>
      <c r="V55" t="n">
        <v>0.75</v>
      </c>
      <c r="W55" t="n">
        <v>2.63</v>
      </c>
      <c r="X55" t="n">
        <v>0.24</v>
      </c>
      <c r="Y55" t="n">
        <v>1</v>
      </c>
      <c r="Z55" t="n">
        <v>10</v>
      </c>
      <c r="AA55" t="n">
        <v>93.07488263079932</v>
      </c>
      <c r="AB55" t="n">
        <v>127.3491605894294</v>
      </c>
      <c r="AC55" t="n">
        <v>115.1951354384774</v>
      </c>
      <c r="AD55" t="n">
        <v>93074.88263079933</v>
      </c>
      <c r="AE55" t="n">
        <v>127349.1605894294</v>
      </c>
      <c r="AF55" t="n">
        <v>3.066894626896829e-06</v>
      </c>
      <c r="AG55" t="n">
        <v>0.188125</v>
      </c>
      <c r="AH55" t="n">
        <v>115195.1354384774</v>
      </c>
    </row>
    <row r="56">
      <c r="A56" t="n">
        <v>54</v>
      </c>
      <c r="B56" t="n">
        <v>70</v>
      </c>
      <c r="C56" t="inlineStr">
        <is>
          <t xml:space="preserve">CONCLUIDO	</t>
        </is>
      </c>
      <c r="D56" t="n">
        <v>5.5392</v>
      </c>
      <c r="E56" t="n">
        <v>18.05</v>
      </c>
      <c r="F56" t="n">
        <v>15.56</v>
      </c>
      <c r="G56" t="n">
        <v>103.76</v>
      </c>
      <c r="H56" t="n">
        <v>1.6</v>
      </c>
      <c r="I56" t="n">
        <v>9</v>
      </c>
      <c r="J56" t="n">
        <v>160.61</v>
      </c>
      <c r="K56" t="n">
        <v>47.83</v>
      </c>
      <c r="L56" t="n">
        <v>14.5</v>
      </c>
      <c r="M56" t="n">
        <v>6</v>
      </c>
      <c r="N56" t="n">
        <v>28.28</v>
      </c>
      <c r="O56" t="n">
        <v>20042.86</v>
      </c>
      <c r="P56" t="n">
        <v>143.38</v>
      </c>
      <c r="Q56" t="n">
        <v>467.07</v>
      </c>
      <c r="R56" t="n">
        <v>57.51</v>
      </c>
      <c r="S56" t="n">
        <v>39.61</v>
      </c>
      <c r="T56" t="n">
        <v>4001.75</v>
      </c>
      <c r="U56" t="n">
        <v>0.6899999999999999</v>
      </c>
      <c r="V56" t="n">
        <v>0.75</v>
      </c>
      <c r="W56" t="n">
        <v>2.62</v>
      </c>
      <c r="X56" t="n">
        <v>0.23</v>
      </c>
      <c r="Y56" t="n">
        <v>1</v>
      </c>
      <c r="Z56" t="n">
        <v>10</v>
      </c>
      <c r="AA56" t="n">
        <v>92.69521995057389</v>
      </c>
      <c r="AB56" t="n">
        <v>126.8296893608099</v>
      </c>
      <c r="AC56" t="n">
        <v>114.7252418148347</v>
      </c>
      <c r="AD56" t="n">
        <v>92695.21995057388</v>
      </c>
      <c r="AE56" t="n">
        <v>126829.6893608099</v>
      </c>
      <c r="AF56" t="n">
        <v>3.068334847615309e-06</v>
      </c>
      <c r="AG56" t="n">
        <v>0.1880208333333333</v>
      </c>
      <c r="AH56" t="n">
        <v>114725.2418148347</v>
      </c>
    </row>
    <row r="57">
      <c r="A57" t="n">
        <v>55</v>
      </c>
      <c r="B57" t="n">
        <v>70</v>
      </c>
      <c r="C57" t="inlineStr">
        <is>
          <t xml:space="preserve">CONCLUIDO	</t>
        </is>
      </c>
      <c r="D57" t="n">
        <v>5.5616</v>
      </c>
      <c r="E57" t="n">
        <v>17.98</v>
      </c>
      <c r="F57" t="n">
        <v>15.52</v>
      </c>
      <c r="G57" t="n">
        <v>116.41</v>
      </c>
      <c r="H57" t="n">
        <v>1.62</v>
      </c>
      <c r="I57" t="n">
        <v>8</v>
      </c>
      <c r="J57" t="n">
        <v>160.97</v>
      </c>
      <c r="K57" t="n">
        <v>47.83</v>
      </c>
      <c r="L57" t="n">
        <v>14.75</v>
      </c>
      <c r="M57" t="n">
        <v>3</v>
      </c>
      <c r="N57" t="n">
        <v>28.39</v>
      </c>
      <c r="O57" t="n">
        <v>20086.77</v>
      </c>
      <c r="P57" t="n">
        <v>142.17</v>
      </c>
      <c r="Q57" t="n">
        <v>467.12</v>
      </c>
      <c r="R57" t="n">
        <v>55.93</v>
      </c>
      <c r="S57" t="n">
        <v>39.61</v>
      </c>
      <c r="T57" t="n">
        <v>3213.82</v>
      </c>
      <c r="U57" t="n">
        <v>0.71</v>
      </c>
      <c r="V57" t="n">
        <v>0.75</v>
      </c>
      <c r="W57" t="n">
        <v>2.62</v>
      </c>
      <c r="X57" t="n">
        <v>0.19</v>
      </c>
      <c r="Y57" t="n">
        <v>1</v>
      </c>
      <c r="Z57" t="n">
        <v>10</v>
      </c>
      <c r="AA57" t="n">
        <v>91.73082274331477</v>
      </c>
      <c r="AB57" t="n">
        <v>125.5101585556366</v>
      </c>
      <c r="AC57" t="n">
        <v>113.5316451777336</v>
      </c>
      <c r="AD57" t="n">
        <v>91730.82274331477</v>
      </c>
      <c r="AE57" t="n">
        <v>125510.1585556366</v>
      </c>
      <c r="AF57" t="n">
        <v>3.080742903036052e-06</v>
      </c>
      <c r="AG57" t="n">
        <v>0.1872916666666667</v>
      </c>
      <c r="AH57" t="n">
        <v>113531.6451777336</v>
      </c>
    </row>
    <row r="58">
      <c r="A58" t="n">
        <v>56</v>
      </c>
      <c r="B58" t="n">
        <v>70</v>
      </c>
      <c r="C58" t="inlineStr">
        <is>
          <t xml:space="preserve">CONCLUIDO	</t>
        </is>
      </c>
      <c r="D58" t="n">
        <v>5.5571</v>
      </c>
      <c r="E58" t="n">
        <v>18</v>
      </c>
      <c r="F58" t="n">
        <v>15.54</v>
      </c>
      <c r="G58" t="n">
        <v>116.52</v>
      </c>
      <c r="H58" t="n">
        <v>1.65</v>
      </c>
      <c r="I58" t="n">
        <v>8</v>
      </c>
      <c r="J58" t="n">
        <v>161.32</v>
      </c>
      <c r="K58" t="n">
        <v>47.83</v>
      </c>
      <c r="L58" t="n">
        <v>15</v>
      </c>
      <c r="M58" t="n">
        <v>1</v>
      </c>
      <c r="N58" t="n">
        <v>28.5</v>
      </c>
      <c r="O58" t="n">
        <v>20130.71</v>
      </c>
      <c r="P58" t="n">
        <v>142.36</v>
      </c>
      <c r="Q58" t="n">
        <v>467.08</v>
      </c>
      <c r="R58" t="n">
        <v>56.43</v>
      </c>
      <c r="S58" t="n">
        <v>39.61</v>
      </c>
      <c r="T58" t="n">
        <v>3465.75</v>
      </c>
      <c r="U58" t="n">
        <v>0.7</v>
      </c>
      <c r="V58" t="n">
        <v>0.75</v>
      </c>
      <c r="W58" t="n">
        <v>2.62</v>
      </c>
      <c r="X58" t="n">
        <v>0.2</v>
      </c>
      <c r="Y58" t="n">
        <v>1</v>
      </c>
      <c r="Z58" t="n">
        <v>10</v>
      </c>
      <c r="AA58" t="n">
        <v>91.92241656794306</v>
      </c>
      <c r="AB58" t="n">
        <v>125.7723056790159</v>
      </c>
      <c r="AC58" t="n">
        <v>113.7687733475835</v>
      </c>
      <c r="AD58" t="n">
        <v>91922.41656794306</v>
      </c>
      <c r="AE58" t="n">
        <v>125772.3056790159</v>
      </c>
      <c r="AF58" t="n">
        <v>3.078250213330992e-06</v>
      </c>
      <c r="AG58" t="n">
        <v>0.1875</v>
      </c>
      <c r="AH58" t="n">
        <v>113768.7733475835</v>
      </c>
    </row>
    <row r="59">
      <c r="A59" t="n">
        <v>57</v>
      </c>
      <c r="B59" t="n">
        <v>70</v>
      </c>
      <c r="C59" t="inlineStr">
        <is>
          <t xml:space="preserve">CONCLUIDO	</t>
        </is>
      </c>
      <c r="D59" t="n">
        <v>5.5566</v>
      </c>
      <c r="E59" t="n">
        <v>18</v>
      </c>
      <c r="F59" t="n">
        <v>15.54</v>
      </c>
      <c r="G59" t="n">
        <v>116.53</v>
      </c>
      <c r="H59" t="n">
        <v>1.67</v>
      </c>
      <c r="I59" t="n">
        <v>8</v>
      </c>
      <c r="J59" t="n">
        <v>161.68</v>
      </c>
      <c r="K59" t="n">
        <v>47.83</v>
      </c>
      <c r="L59" t="n">
        <v>15.25</v>
      </c>
      <c r="M59" t="n">
        <v>1</v>
      </c>
      <c r="N59" t="n">
        <v>28.6</v>
      </c>
      <c r="O59" t="n">
        <v>20174.69</v>
      </c>
      <c r="P59" t="n">
        <v>142.66</v>
      </c>
      <c r="Q59" t="n">
        <v>467.07</v>
      </c>
      <c r="R59" t="n">
        <v>56.45</v>
      </c>
      <c r="S59" t="n">
        <v>39.61</v>
      </c>
      <c r="T59" t="n">
        <v>3477.51</v>
      </c>
      <c r="U59" t="n">
        <v>0.7</v>
      </c>
      <c r="V59" t="n">
        <v>0.75</v>
      </c>
      <c r="W59" t="n">
        <v>2.63</v>
      </c>
      <c r="X59" t="n">
        <v>0.2</v>
      </c>
      <c r="Y59" t="n">
        <v>1</v>
      </c>
      <c r="Z59" t="n">
        <v>10</v>
      </c>
      <c r="AA59" t="n">
        <v>92.06107603642309</v>
      </c>
      <c r="AB59" t="n">
        <v>125.9620256810142</v>
      </c>
      <c r="AC59" t="n">
        <v>113.9403867388648</v>
      </c>
      <c r="AD59" t="n">
        <v>92061.0760364231</v>
      </c>
      <c r="AE59" t="n">
        <v>125962.0256810142</v>
      </c>
      <c r="AF59" t="n">
        <v>3.077973247808208e-06</v>
      </c>
      <c r="AG59" t="n">
        <v>0.1875</v>
      </c>
      <c r="AH59" t="n">
        <v>113940.3867388648</v>
      </c>
    </row>
    <row r="60">
      <c r="A60" t="n">
        <v>58</v>
      </c>
      <c r="B60" t="n">
        <v>70</v>
      </c>
      <c r="C60" t="inlineStr">
        <is>
          <t xml:space="preserve">CONCLUIDO	</t>
        </is>
      </c>
      <c r="D60" t="n">
        <v>5.5555</v>
      </c>
      <c r="E60" t="n">
        <v>18</v>
      </c>
      <c r="F60" t="n">
        <v>15.54</v>
      </c>
      <c r="G60" t="n">
        <v>116.56</v>
      </c>
      <c r="H60" t="n">
        <v>1.69</v>
      </c>
      <c r="I60" t="n">
        <v>8</v>
      </c>
      <c r="J60" t="n">
        <v>162.04</v>
      </c>
      <c r="K60" t="n">
        <v>47.83</v>
      </c>
      <c r="L60" t="n">
        <v>15.5</v>
      </c>
      <c r="M60" t="n">
        <v>1</v>
      </c>
      <c r="N60" t="n">
        <v>28.71</v>
      </c>
      <c r="O60" t="n">
        <v>20218.71</v>
      </c>
      <c r="P60" t="n">
        <v>142.91</v>
      </c>
      <c r="Q60" t="n">
        <v>467.07</v>
      </c>
      <c r="R60" t="n">
        <v>56.52</v>
      </c>
      <c r="S60" t="n">
        <v>39.61</v>
      </c>
      <c r="T60" t="n">
        <v>3509.07</v>
      </c>
      <c r="U60" t="n">
        <v>0.7</v>
      </c>
      <c r="V60" t="n">
        <v>0.75</v>
      </c>
      <c r="W60" t="n">
        <v>2.63</v>
      </c>
      <c r="X60" t="n">
        <v>0.21</v>
      </c>
      <c r="Y60" t="n">
        <v>1</v>
      </c>
      <c r="Z60" t="n">
        <v>10</v>
      </c>
      <c r="AA60" t="n">
        <v>92.18771669662054</v>
      </c>
      <c r="AB60" t="n">
        <v>126.1353010192879</v>
      </c>
      <c r="AC60" t="n">
        <v>114.0971249220472</v>
      </c>
      <c r="AD60" t="n">
        <v>92187.71669662054</v>
      </c>
      <c r="AE60" t="n">
        <v>126135.3010192879</v>
      </c>
      <c r="AF60" t="n">
        <v>3.077363923658082e-06</v>
      </c>
      <c r="AG60" t="n">
        <v>0.1875</v>
      </c>
      <c r="AH60" t="n">
        <v>114097.1249220472</v>
      </c>
    </row>
    <row r="61">
      <c r="A61" t="n">
        <v>59</v>
      </c>
      <c r="B61" t="n">
        <v>70</v>
      </c>
      <c r="C61" t="inlineStr">
        <is>
          <t xml:space="preserve">CONCLUIDO	</t>
        </is>
      </c>
      <c r="D61" t="n">
        <v>5.5574</v>
      </c>
      <c r="E61" t="n">
        <v>17.99</v>
      </c>
      <c r="F61" t="n">
        <v>15.53</v>
      </c>
      <c r="G61" t="n">
        <v>116.51</v>
      </c>
      <c r="H61" t="n">
        <v>1.72</v>
      </c>
      <c r="I61" t="n">
        <v>8</v>
      </c>
      <c r="J61" t="n">
        <v>162.4</v>
      </c>
      <c r="K61" t="n">
        <v>47.83</v>
      </c>
      <c r="L61" t="n">
        <v>15.75</v>
      </c>
      <c r="M61" t="n">
        <v>1</v>
      </c>
      <c r="N61" t="n">
        <v>28.82</v>
      </c>
      <c r="O61" t="n">
        <v>20262.76</v>
      </c>
      <c r="P61" t="n">
        <v>142.9</v>
      </c>
      <c r="Q61" t="n">
        <v>467.07</v>
      </c>
      <c r="R61" t="n">
        <v>56.3</v>
      </c>
      <c r="S61" t="n">
        <v>39.61</v>
      </c>
      <c r="T61" t="n">
        <v>3402.89</v>
      </c>
      <c r="U61" t="n">
        <v>0.7</v>
      </c>
      <c r="V61" t="n">
        <v>0.75</v>
      </c>
      <c r="W61" t="n">
        <v>2.63</v>
      </c>
      <c r="X61" t="n">
        <v>0.2</v>
      </c>
      <c r="Y61" t="n">
        <v>1</v>
      </c>
      <c r="Z61" t="n">
        <v>10</v>
      </c>
      <c r="AA61" t="n">
        <v>92.13440303643314</v>
      </c>
      <c r="AB61" t="n">
        <v>126.0623549173868</v>
      </c>
      <c r="AC61" t="n">
        <v>114.031140693731</v>
      </c>
      <c r="AD61" t="n">
        <v>92134.40303643314</v>
      </c>
      <c r="AE61" t="n">
        <v>126062.3549173868</v>
      </c>
      <c r="AF61" t="n">
        <v>3.078416392644663e-06</v>
      </c>
      <c r="AG61" t="n">
        <v>0.1873958333333333</v>
      </c>
      <c r="AH61" t="n">
        <v>114031.1406937311</v>
      </c>
    </row>
    <row r="62">
      <c r="A62" t="n">
        <v>60</v>
      </c>
      <c r="B62" t="n">
        <v>70</v>
      </c>
      <c r="C62" t="inlineStr">
        <is>
          <t xml:space="preserve">CONCLUIDO	</t>
        </is>
      </c>
      <c r="D62" t="n">
        <v>5.5586</v>
      </c>
      <c r="E62" t="n">
        <v>17.99</v>
      </c>
      <c r="F62" t="n">
        <v>15.53</v>
      </c>
      <c r="G62" t="n">
        <v>116.48</v>
      </c>
      <c r="H62" t="n">
        <v>1.74</v>
      </c>
      <c r="I62" t="n">
        <v>8</v>
      </c>
      <c r="J62" t="n">
        <v>162.75</v>
      </c>
      <c r="K62" t="n">
        <v>47.83</v>
      </c>
      <c r="L62" t="n">
        <v>16</v>
      </c>
      <c r="M62" t="n">
        <v>1</v>
      </c>
      <c r="N62" t="n">
        <v>28.92</v>
      </c>
      <c r="O62" t="n">
        <v>20306.85</v>
      </c>
      <c r="P62" t="n">
        <v>143.17</v>
      </c>
      <c r="Q62" t="n">
        <v>467.07</v>
      </c>
      <c r="R62" t="n">
        <v>56.26</v>
      </c>
      <c r="S62" t="n">
        <v>39.61</v>
      </c>
      <c r="T62" t="n">
        <v>3378.55</v>
      </c>
      <c r="U62" t="n">
        <v>0.7</v>
      </c>
      <c r="V62" t="n">
        <v>0.75</v>
      </c>
      <c r="W62" t="n">
        <v>2.63</v>
      </c>
      <c r="X62" t="n">
        <v>0.2</v>
      </c>
      <c r="Y62" t="n">
        <v>1</v>
      </c>
      <c r="Z62" t="n">
        <v>10</v>
      </c>
      <c r="AA62" t="n">
        <v>92.23246127905958</v>
      </c>
      <c r="AB62" t="n">
        <v>126.1965225309726</v>
      </c>
      <c r="AC62" t="n">
        <v>114.1525035385816</v>
      </c>
      <c r="AD62" t="n">
        <v>92232.46127905957</v>
      </c>
      <c r="AE62" t="n">
        <v>126196.5225309726</v>
      </c>
      <c r="AF62" t="n">
        <v>3.079081109899346e-06</v>
      </c>
      <c r="AG62" t="n">
        <v>0.1873958333333333</v>
      </c>
      <c r="AH62" t="n">
        <v>114152.5035385816</v>
      </c>
    </row>
    <row r="63">
      <c r="A63" t="n">
        <v>61</v>
      </c>
      <c r="B63" t="n">
        <v>70</v>
      </c>
      <c r="C63" t="inlineStr">
        <is>
          <t xml:space="preserve">CONCLUIDO	</t>
        </is>
      </c>
      <c r="D63" t="n">
        <v>5.5576</v>
      </c>
      <c r="E63" t="n">
        <v>17.99</v>
      </c>
      <c r="F63" t="n">
        <v>15.53</v>
      </c>
      <c r="G63" t="n">
        <v>116.5</v>
      </c>
      <c r="H63" t="n">
        <v>1.77</v>
      </c>
      <c r="I63" t="n">
        <v>8</v>
      </c>
      <c r="J63" t="n">
        <v>163.11</v>
      </c>
      <c r="K63" t="n">
        <v>47.83</v>
      </c>
      <c r="L63" t="n">
        <v>16.25</v>
      </c>
      <c r="M63" t="n">
        <v>1</v>
      </c>
      <c r="N63" t="n">
        <v>29.03</v>
      </c>
      <c r="O63" t="n">
        <v>20350.97</v>
      </c>
      <c r="P63" t="n">
        <v>143.45</v>
      </c>
      <c r="Q63" t="n">
        <v>467.07</v>
      </c>
      <c r="R63" t="n">
        <v>56.33</v>
      </c>
      <c r="S63" t="n">
        <v>39.61</v>
      </c>
      <c r="T63" t="n">
        <v>3415.42</v>
      </c>
      <c r="U63" t="n">
        <v>0.7</v>
      </c>
      <c r="V63" t="n">
        <v>0.75</v>
      </c>
      <c r="W63" t="n">
        <v>2.63</v>
      </c>
      <c r="X63" t="n">
        <v>0.2</v>
      </c>
      <c r="Y63" t="n">
        <v>1</v>
      </c>
      <c r="Z63" t="n">
        <v>10</v>
      </c>
      <c r="AA63" t="n">
        <v>92.37052326671741</v>
      </c>
      <c r="AB63" t="n">
        <v>126.385425033351</v>
      </c>
      <c r="AC63" t="n">
        <v>114.3233774512594</v>
      </c>
      <c r="AD63" t="n">
        <v>92370.52326671741</v>
      </c>
      <c r="AE63" t="n">
        <v>126385.425033351</v>
      </c>
      <c r="AF63" t="n">
        <v>3.078527178853777e-06</v>
      </c>
      <c r="AG63" t="n">
        <v>0.1873958333333333</v>
      </c>
      <c r="AH63" t="n">
        <v>114323.3774512594</v>
      </c>
    </row>
    <row r="64">
      <c r="A64" t="n">
        <v>62</v>
      </c>
      <c r="B64" t="n">
        <v>70</v>
      </c>
      <c r="C64" t="inlineStr">
        <is>
          <t xml:space="preserve">CONCLUIDO	</t>
        </is>
      </c>
      <c r="D64" t="n">
        <v>5.5573</v>
      </c>
      <c r="E64" t="n">
        <v>17.99</v>
      </c>
      <c r="F64" t="n">
        <v>15.54</v>
      </c>
      <c r="G64" t="n">
        <v>116.51</v>
      </c>
      <c r="H64" t="n">
        <v>1.79</v>
      </c>
      <c r="I64" t="n">
        <v>8</v>
      </c>
      <c r="J64" t="n">
        <v>163.47</v>
      </c>
      <c r="K64" t="n">
        <v>47.83</v>
      </c>
      <c r="L64" t="n">
        <v>16.5</v>
      </c>
      <c r="M64" t="n">
        <v>0</v>
      </c>
      <c r="N64" t="n">
        <v>29.14</v>
      </c>
      <c r="O64" t="n">
        <v>20395.14</v>
      </c>
      <c r="P64" t="n">
        <v>143.7</v>
      </c>
      <c r="Q64" t="n">
        <v>467.1</v>
      </c>
      <c r="R64" t="n">
        <v>56.27</v>
      </c>
      <c r="S64" t="n">
        <v>39.61</v>
      </c>
      <c r="T64" t="n">
        <v>3385.06</v>
      </c>
      <c r="U64" t="n">
        <v>0.7</v>
      </c>
      <c r="V64" t="n">
        <v>0.75</v>
      </c>
      <c r="W64" t="n">
        <v>2.63</v>
      </c>
      <c r="X64" t="n">
        <v>0.2</v>
      </c>
      <c r="Y64" t="n">
        <v>1</v>
      </c>
      <c r="Z64" t="n">
        <v>10</v>
      </c>
      <c r="AA64" t="n">
        <v>92.50208758760122</v>
      </c>
      <c r="AB64" t="n">
        <v>126.5654371413923</v>
      </c>
      <c r="AC64" t="n">
        <v>114.486209456358</v>
      </c>
      <c r="AD64" t="n">
        <v>92502.08758760123</v>
      </c>
      <c r="AE64" t="n">
        <v>126565.4371413923</v>
      </c>
      <c r="AF64" t="n">
        <v>3.078360999540106e-06</v>
      </c>
      <c r="AG64" t="n">
        <v>0.1873958333333333</v>
      </c>
      <c r="AH64" t="n">
        <v>114486.209456358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9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3.2168</v>
      </c>
      <c r="E2" t="n">
        <v>31.09</v>
      </c>
      <c r="F2" t="n">
        <v>21.41</v>
      </c>
      <c r="G2" t="n">
        <v>6.3</v>
      </c>
      <c r="H2" t="n">
        <v>0.1</v>
      </c>
      <c r="I2" t="n">
        <v>204</v>
      </c>
      <c r="J2" t="n">
        <v>176.73</v>
      </c>
      <c r="K2" t="n">
        <v>52.44</v>
      </c>
      <c r="L2" t="n">
        <v>1</v>
      </c>
      <c r="M2" t="n">
        <v>202</v>
      </c>
      <c r="N2" t="n">
        <v>33.29</v>
      </c>
      <c r="O2" t="n">
        <v>22031.19</v>
      </c>
      <c r="P2" t="n">
        <v>281.19</v>
      </c>
      <c r="Q2" t="n">
        <v>467.32</v>
      </c>
      <c r="R2" t="n">
        <v>248.08</v>
      </c>
      <c r="S2" t="n">
        <v>39.61</v>
      </c>
      <c r="T2" t="n">
        <v>98308.60000000001</v>
      </c>
      <c r="U2" t="n">
        <v>0.16</v>
      </c>
      <c r="V2" t="n">
        <v>0.54</v>
      </c>
      <c r="W2" t="n">
        <v>2.95</v>
      </c>
      <c r="X2" t="n">
        <v>6.07</v>
      </c>
      <c r="Y2" t="n">
        <v>1</v>
      </c>
      <c r="Z2" t="n">
        <v>10</v>
      </c>
      <c r="AA2" t="n">
        <v>287.2323040436046</v>
      </c>
      <c r="AB2" t="n">
        <v>393.0039101873849</v>
      </c>
      <c r="AC2" t="n">
        <v>355.4961685835523</v>
      </c>
      <c r="AD2" t="n">
        <v>287232.3040436046</v>
      </c>
      <c r="AE2" t="n">
        <v>393003.9101873849</v>
      </c>
      <c r="AF2" t="n">
        <v>1.717081461872906e-06</v>
      </c>
      <c r="AG2" t="n">
        <v>0.3238541666666667</v>
      </c>
      <c r="AH2" t="n">
        <v>355496.1685835524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3.6301</v>
      </c>
      <c r="E3" t="n">
        <v>27.55</v>
      </c>
      <c r="F3" t="n">
        <v>19.76</v>
      </c>
      <c r="G3" t="n">
        <v>7.85</v>
      </c>
      <c r="H3" t="n">
        <v>0.13</v>
      </c>
      <c r="I3" t="n">
        <v>151</v>
      </c>
      <c r="J3" t="n">
        <v>177.1</v>
      </c>
      <c r="K3" t="n">
        <v>52.44</v>
      </c>
      <c r="L3" t="n">
        <v>1.25</v>
      </c>
      <c r="M3" t="n">
        <v>149</v>
      </c>
      <c r="N3" t="n">
        <v>33.41</v>
      </c>
      <c r="O3" t="n">
        <v>22076.81</v>
      </c>
      <c r="P3" t="n">
        <v>258.99</v>
      </c>
      <c r="Q3" t="n">
        <v>467.19</v>
      </c>
      <c r="R3" t="n">
        <v>194.64</v>
      </c>
      <c r="S3" t="n">
        <v>39.61</v>
      </c>
      <c r="T3" t="n">
        <v>71855.03999999999</v>
      </c>
      <c r="U3" t="n">
        <v>0.2</v>
      </c>
      <c r="V3" t="n">
        <v>0.59</v>
      </c>
      <c r="W3" t="n">
        <v>2.84</v>
      </c>
      <c r="X3" t="n">
        <v>4.42</v>
      </c>
      <c r="Y3" t="n">
        <v>1</v>
      </c>
      <c r="Z3" t="n">
        <v>10</v>
      </c>
      <c r="AA3" t="n">
        <v>234.9234790804432</v>
      </c>
      <c r="AB3" t="n">
        <v>321.4326681701485</v>
      </c>
      <c r="AC3" t="n">
        <v>290.7555854536681</v>
      </c>
      <c r="AD3" t="n">
        <v>234923.4790804432</v>
      </c>
      <c r="AE3" t="n">
        <v>321432.6681701484</v>
      </c>
      <c r="AF3" t="n">
        <v>1.937695043131322e-06</v>
      </c>
      <c r="AG3" t="n">
        <v>0.2869791666666667</v>
      </c>
      <c r="AH3" t="n">
        <v>290755.5854536681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3.9319</v>
      </c>
      <c r="E4" t="n">
        <v>25.43</v>
      </c>
      <c r="F4" t="n">
        <v>18.78</v>
      </c>
      <c r="G4" t="n">
        <v>9.470000000000001</v>
      </c>
      <c r="H4" t="n">
        <v>0.15</v>
      </c>
      <c r="I4" t="n">
        <v>119</v>
      </c>
      <c r="J4" t="n">
        <v>177.47</v>
      </c>
      <c r="K4" t="n">
        <v>52.44</v>
      </c>
      <c r="L4" t="n">
        <v>1.5</v>
      </c>
      <c r="M4" t="n">
        <v>117</v>
      </c>
      <c r="N4" t="n">
        <v>33.53</v>
      </c>
      <c r="O4" t="n">
        <v>22122.46</v>
      </c>
      <c r="P4" t="n">
        <v>245.71</v>
      </c>
      <c r="Q4" t="n">
        <v>467.23</v>
      </c>
      <c r="R4" t="n">
        <v>162.15</v>
      </c>
      <c r="S4" t="n">
        <v>39.61</v>
      </c>
      <c r="T4" t="n">
        <v>55771.68</v>
      </c>
      <c r="U4" t="n">
        <v>0.24</v>
      </c>
      <c r="V4" t="n">
        <v>0.62</v>
      </c>
      <c r="W4" t="n">
        <v>2.81</v>
      </c>
      <c r="X4" t="n">
        <v>3.44</v>
      </c>
      <c r="Y4" t="n">
        <v>1</v>
      </c>
      <c r="Z4" t="n">
        <v>10</v>
      </c>
      <c r="AA4" t="n">
        <v>206.1054079309492</v>
      </c>
      <c r="AB4" t="n">
        <v>282.0025118598598</v>
      </c>
      <c r="AC4" t="n">
        <v>255.0885879210488</v>
      </c>
      <c r="AD4" t="n">
        <v>206105.4079309492</v>
      </c>
      <c r="AE4" t="n">
        <v>282002.5118598598</v>
      </c>
      <c r="AF4" t="n">
        <v>2.098791531937975e-06</v>
      </c>
      <c r="AG4" t="n">
        <v>0.2648958333333333</v>
      </c>
      <c r="AH4" t="n">
        <v>255088.5879210488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4.1456</v>
      </c>
      <c r="E5" t="n">
        <v>24.12</v>
      </c>
      <c r="F5" t="n">
        <v>18.18</v>
      </c>
      <c r="G5" t="n">
        <v>11.02</v>
      </c>
      <c r="H5" t="n">
        <v>0.17</v>
      </c>
      <c r="I5" t="n">
        <v>99</v>
      </c>
      <c r="J5" t="n">
        <v>177.84</v>
      </c>
      <c r="K5" t="n">
        <v>52.44</v>
      </c>
      <c r="L5" t="n">
        <v>1.75</v>
      </c>
      <c r="M5" t="n">
        <v>97</v>
      </c>
      <c r="N5" t="n">
        <v>33.65</v>
      </c>
      <c r="O5" t="n">
        <v>22168.15</v>
      </c>
      <c r="P5" t="n">
        <v>237.41</v>
      </c>
      <c r="Q5" t="n">
        <v>467.12</v>
      </c>
      <c r="R5" t="n">
        <v>142.72</v>
      </c>
      <c r="S5" t="n">
        <v>39.61</v>
      </c>
      <c r="T5" t="n">
        <v>46154.13</v>
      </c>
      <c r="U5" t="n">
        <v>0.28</v>
      </c>
      <c r="V5" t="n">
        <v>0.64</v>
      </c>
      <c r="W5" t="n">
        <v>2.77</v>
      </c>
      <c r="X5" t="n">
        <v>2.85</v>
      </c>
      <c r="Y5" t="n">
        <v>1</v>
      </c>
      <c r="Z5" t="n">
        <v>10</v>
      </c>
      <c r="AA5" t="n">
        <v>189.130324229845</v>
      </c>
      <c r="AB5" t="n">
        <v>258.7764534521816</v>
      </c>
      <c r="AC5" t="n">
        <v>234.0791919298143</v>
      </c>
      <c r="AD5" t="n">
        <v>189130.324229845</v>
      </c>
      <c r="AE5" t="n">
        <v>258776.4534521816</v>
      </c>
      <c r="AF5" t="n">
        <v>2.212861510923999e-06</v>
      </c>
      <c r="AG5" t="n">
        <v>0.25125</v>
      </c>
      <c r="AH5" t="n">
        <v>234079.1919298143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4.3024</v>
      </c>
      <c r="E6" t="n">
        <v>23.24</v>
      </c>
      <c r="F6" t="n">
        <v>17.8</v>
      </c>
      <c r="G6" t="n">
        <v>12.56</v>
      </c>
      <c r="H6" t="n">
        <v>0.2</v>
      </c>
      <c r="I6" t="n">
        <v>85</v>
      </c>
      <c r="J6" t="n">
        <v>178.21</v>
      </c>
      <c r="K6" t="n">
        <v>52.44</v>
      </c>
      <c r="L6" t="n">
        <v>2</v>
      </c>
      <c r="M6" t="n">
        <v>83</v>
      </c>
      <c r="N6" t="n">
        <v>33.77</v>
      </c>
      <c r="O6" t="n">
        <v>22213.89</v>
      </c>
      <c r="P6" t="n">
        <v>231.99</v>
      </c>
      <c r="Q6" t="n">
        <v>467.21</v>
      </c>
      <c r="R6" t="n">
        <v>129.89</v>
      </c>
      <c r="S6" t="n">
        <v>39.61</v>
      </c>
      <c r="T6" t="n">
        <v>39810.89</v>
      </c>
      <c r="U6" t="n">
        <v>0.3</v>
      </c>
      <c r="V6" t="n">
        <v>0.66</v>
      </c>
      <c r="W6" t="n">
        <v>2.76</v>
      </c>
      <c r="X6" t="n">
        <v>2.46</v>
      </c>
      <c r="Y6" t="n">
        <v>1</v>
      </c>
      <c r="Z6" t="n">
        <v>10</v>
      </c>
      <c r="AA6" t="n">
        <v>178.2783059650325</v>
      </c>
      <c r="AB6" t="n">
        <v>243.9282433050158</v>
      </c>
      <c r="AC6" t="n">
        <v>220.6480741194955</v>
      </c>
      <c r="AD6" t="n">
        <v>178278.3059650325</v>
      </c>
      <c r="AE6" t="n">
        <v>243928.2433050158</v>
      </c>
      <c r="AF6" t="n">
        <v>2.296559090264235e-06</v>
      </c>
      <c r="AG6" t="n">
        <v>0.2420833333333333</v>
      </c>
      <c r="AH6" t="n">
        <v>220648.0741194955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4.4442</v>
      </c>
      <c r="E7" t="n">
        <v>22.5</v>
      </c>
      <c r="F7" t="n">
        <v>17.45</v>
      </c>
      <c r="G7" t="n">
        <v>14.15</v>
      </c>
      <c r="H7" t="n">
        <v>0.22</v>
      </c>
      <c r="I7" t="n">
        <v>74</v>
      </c>
      <c r="J7" t="n">
        <v>178.59</v>
      </c>
      <c r="K7" t="n">
        <v>52.44</v>
      </c>
      <c r="L7" t="n">
        <v>2.25</v>
      </c>
      <c r="M7" t="n">
        <v>72</v>
      </c>
      <c r="N7" t="n">
        <v>33.89</v>
      </c>
      <c r="O7" t="n">
        <v>22259.66</v>
      </c>
      <c r="P7" t="n">
        <v>227</v>
      </c>
      <c r="Q7" t="n">
        <v>467.15</v>
      </c>
      <c r="R7" t="n">
        <v>118.72</v>
      </c>
      <c r="S7" t="n">
        <v>39.61</v>
      </c>
      <c r="T7" t="n">
        <v>34280.12</v>
      </c>
      <c r="U7" t="n">
        <v>0.33</v>
      </c>
      <c r="V7" t="n">
        <v>0.67</v>
      </c>
      <c r="W7" t="n">
        <v>2.73</v>
      </c>
      <c r="X7" t="n">
        <v>2.11</v>
      </c>
      <c r="Y7" t="n">
        <v>1</v>
      </c>
      <c r="Z7" t="n">
        <v>10</v>
      </c>
      <c r="AA7" t="n">
        <v>169.0599937836544</v>
      </c>
      <c r="AB7" t="n">
        <v>231.3153418952294</v>
      </c>
      <c r="AC7" t="n">
        <v>209.2389303179368</v>
      </c>
      <c r="AD7" t="n">
        <v>169059.9937836544</v>
      </c>
      <c r="AE7" t="n">
        <v>231315.3418952294</v>
      </c>
      <c r="AF7" t="n">
        <v>2.372249885866566e-06</v>
      </c>
      <c r="AG7" t="n">
        <v>0.234375</v>
      </c>
      <c r="AH7" t="n">
        <v>209238.9303179368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4.5426</v>
      </c>
      <c r="E8" t="n">
        <v>22.01</v>
      </c>
      <c r="F8" t="n">
        <v>17.25</v>
      </c>
      <c r="G8" t="n">
        <v>15.68</v>
      </c>
      <c r="H8" t="n">
        <v>0.25</v>
      </c>
      <c r="I8" t="n">
        <v>66</v>
      </c>
      <c r="J8" t="n">
        <v>178.96</v>
      </c>
      <c r="K8" t="n">
        <v>52.44</v>
      </c>
      <c r="L8" t="n">
        <v>2.5</v>
      </c>
      <c r="M8" t="n">
        <v>64</v>
      </c>
      <c r="N8" t="n">
        <v>34.02</v>
      </c>
      <c r="O8" t="n">
        <v>22305.48</v>
      </c>
      <c r="P8" t="n">
        <v>223.93</v>
      </c>
      <c r="Q8" t="n">
        <v>467.12</v>
      </c>
      <c r="R8" t="n">
        <v>112.2</v>
      </c>
      <c r="S8" t="n">
        <v>39.61</v>
      </c>
      <c r="T8" t="n">
        <v>31059.98</v>
      </c>
      <c r="U8" t="n">
        <v>0.35</v>
      </c>
      <c r="V8" t="n">
        <v>0.68</v>
      </c>
      <c r="W8" t="n">
        <v>2.72</v>
      </c>
      <c r="X8" t="n">
        <v>1.91</v>
      </c>
      <c r="Y8" t="n">
        <v>1</v>
      </c>
      <c r="Z8" t="n">
        <v>10</v>
      </c>
      <c r="AA8" t="n">
        <v>163.314181021408</v>
      </c>
      <c r="AB8" t="n">
        <v>223.453667386559</v>
      </c>
      <c r="AC8" t="n">
        <v>202.127562990442</v>
      </c>
      <c r="AD8" t="n">
        <v>163314.181021408</v>
      </c>
      <c r="AE8" t="n">
        <v>223453.667386559</v>
      </c>
      <c r="AF8" t="n">
        <v>2.424774387187224e-06</v>
      </c>
      <c r="AG8" t="n">
        <v>0.2292708333333333</v>
      </c>
      <c r="AH8" t="n">
        <v>202127.5629904419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4.6439</v>
      </c>
      <c r="E9" t="n">
        <v>21.53</v>
      </c>
      <c r="F9" t="n">
        <v>17.02</v>
      </c>
      <c r="G9" t="n">
        <v>17.3</v>
      </c>
      <c r="H9" t="n">
        <v>0.27</v>
      </c>
      <c r="I9" t="n">
        <v>59</v>
      </c>
      <c r="J9" t="n">
        <v>179.33</v>
      </c>
      <c r="K9" t="n">
        <v>52.44</v>
      </c>
      <c r="L9" t="n">
        <v>2.75</v>
      </c>
      <c r="M9" t="n">
        <v>57</v>
      </c>
      <c r="N9" t="n">
        <v>34.14</v>
      </c>
      <c r="O9" t="n">
        <v>22351.34</v>
      </c>
      <c r="P9" t="n">
        <v>220.51</v>
      </c>
      <c r="Q9" t="n">
        <v>467.1</v>
      </c>
      <c r="R9" t="n">
        <v>104.67</v>
      </c>
      <c r="S9" t="n">
        <v>39.61</v>
      </c>
      <c r="T9" t="n">
        <v>27332.38</v>
      </c>
      <c r="U9" t="n">
        <v>0.38</v>
      </c>
      <c r="V9" t="n">
        <v>0.6899999999999999</v>
      </c>
      <c r="W9" t="n">
        <v>2.71</v>
      </c>
      <c r="X9" t="n">
        <v>1.68</v>
      </c>
      <c r="Y9" t="n">
        <v>1</v>
      </c>
      <c r="Z9" t="n">
        <v>10</v>
      </c>
      <c r="AA9" t="n">
        <v>157.4612046688271</v>
      </c>
      <c r="AB9" t="n">
        <v>215.445366925869</v>
      </c>
      <c r="AC9" t="n">
        <v>194.8835634859974</v>
      </c>
      <c r="AD9" t="n">
        <v>157461.2046688271</v>
      </c>
      <c r="AE9" t="n">
        <v>215445.366925869</v>
      </c>
      <c r="AF9" t="n">
        <v>2.478846866697211e-06</v>
      </c>
      <c r="AG9" t="n">
        <v>0.2242708333333333</v>
      </c>
      <c r="AH9" t="n">
        <v>194883.5634859974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4.7087</v>
      </c>
      <c r="E10" t="n">
        <v>21.24</v>
      </c>
      <c r="F10" t="n">
        <v>16.9</v>
      </c>
      <c r="G10" t="n">
        <v>18.77</v>
      </c>
      <c r="H10" t="n">
        <v>0.3</v>
      </c>
      <c r="I10" t="n">
        <v>54</v>
      </c>
      <c r="J10" t="n">
        <v>179.7</v>
      </c>
      <c r="K10" t="n">
        <v>52.44</v>
      </c>
      <c r="L10" t="n">
        <v>3</v>
      </c>
      <c r="M10" t="n">
        <v>52</v>
      </c>
      <c r="N10" t="n">
        <v>34.26</v>
      </c>
      <c r="O10" t="n">
        <v>22397.24</v>
      </c>
      <c r="P10" t="n">
        <v>218.49</v>
      </c>
      <c r="Q10" t="n">
        <v>467.13</v>
      </c>
      <c r="R10" t="n">
        <v>100.79</v>
      </c>
      <c r="S10" t="n">
        <v>39.61</v>
      </c>
      <c r="T10" t="n">
        <v>25416.51</v>
      </c>
      <c r="U10" t="n">
        <v>0.39</v>
      </c>
      <c r="V10" t="n">
        <v>0.6899999999999999</v>
      </c>
      <c r="W10" t="n">
        <v>2.7</v>
      </c>
      <c r="X10" t="n">
        <v>1.56</v>
      </c>
      <c r="Y10" t="n">
        <v>1</v>
      </c>
      <c r="Z10" t="n">
        <v>10</v>
      </c>
      <c r="AA10" t="n">
        <v>153.9989468642356</v>
      </c>
      <c r="AB10" t="n">
        <v>210.7081530535952</v>
      </c>
      <c r="AC10" t="n">
        <v>190.5984626569704</v>
      </c>
      <c r="AD10" t="n">
        <v>153998.9468642356</v>
      </c>
      <c r="AE10" t="n">
        <v>210708.1530535952</v>
      </c>
      <c r="AF10" t="n">
        <v>2.513436172444962e-06</v>
      </c>
      <c r="AG10" t="n">
        <v>0.22125</v>
      </c>
      <c r="AH10" t="n">
        <v>190598.4626569704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4.7869</v>
      </c>
      <c r="E11" t="n">
        <v>20.89</v>
      </c>
      <c r="F11" t="n">
        <v>16.73</v>
      </c>
      <c r="G11" t="n">
        <v>20.48</v>
      </c>
      <c r="H11" t="n">
        <v>0.32</v>
      </c>
      <c r="I11" t="n">
        <v>49</v>
      </c>
      <c r="J11" t="n">
        <v>180.07</v>
      </c>
      <c r="K11" t="n">
        <v>52.44</v>
      </c>
      <c r="L11" t="n">
        <v>3.25</v>
      </c>
      <c r="M11" t="n">
        <v>47</v>
      </c>
      <c r="N11" t="n">
        <v>34.38</v>
      </c>
      <c r="O11" t="n">
        <v>22443.18</v>
      </c>
      <c r="P11" t="n">
        <v>215.91</v>
      </c>
      <c r="Q11" t="n">
        <v>467.08</v>
      </c>
      <c r="R11" t="n">
        <v>95.14</v>
      </c>
      <c r="S11" t="n">
        <v>39.61</v>
      </c>
      <c r="T11" t="n">
        <v>22617.79</v>
      </c>
      <c r="U11" t="n">
        <v>0.42</v>
      </c>
      <c r="V11" t="n">
        <v>0.7</v>
      </c>
      <c r="W11" t="n">
        <v>2.7</v>
      </c>
      <c r="X11" t="n">
        <v>1.39</v>
      </c>
      <c r="Y11" t="n">
        <v>1</v>
      </c>
      <c r="Z11" t="n">
        <v>10</v>
      </c>
      <c r="AA11" t="n">
        <v>149.8154471373786</v>
      </c>
      <c r="AB11" t="n">
        <v>204.9841041643301</v>
      </c>
      <c r="AC11" t="n">
        <v>185.4207089599419</v>
      </c>
      <c r="AD11" t="n">
        <v>149815.4471373786</v>
      </c>
      <c r="AE11" t="n">
        <v>204984.1041643301</v>
      </c>
      <c r="AF11" t="n">
        <v>2.555178204998575e-06</v>
      </c>
      <c r="AG11" t="n">
        <v>0.2176041666666667</v>
      </c>
      <c r="AH11" t="n">
        <v>185420.7089599419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4.8509</v>
      </c>
      <c r="E12" t="n">
        <v>20.61</v>
      </c>
      <c r="F12" t="n">
        <v>16.59</v>
      </c>
      <c r="G12" t="n">
        <v>22.13</v>
      </c>
      <c r="H12" t="n">
        <v>0.34</v>
      </c>
      <c r="I12" t="n">
        <v>45</v>
      </c>
      <c r="J12" t="n">
        <v>180.45</v>
      </c>
      <c r="K12" t="n">
        <v>52.44</v>
      </c>
      <c r="L12" t="n">
        <v>3.5</v>
      </c>
      <c r="M12" t="n">
        <v>43</v>
      </c>
      <c r="N12" t="n">
        <v>34.51</v>
      </c>
      <c r="O12" t="n">
        <v>22489.16</v>
      </c>
      <c r="P12" t="n">
        <v>213.84</v>
      </c>
      <c r="Q12" t="n">
        <v>467.11</v>
      </c>
      <c r="R12" t="n">
        <v>91.04000000000001</v>
      </c>
      <c r="S12" t="n">
        <v>39.61</v>
      </c>
      <c r="T12" t="n">
        <v>20588.27</v>
      </c>
      <c r="U12" t="n">
        <v>0.44</v>
      </c>
      <c r="V12" t="n">
        <v>0.7</v>
      </c>
      <c r="W12" t="n">
        <v>2.68</v>
      </c>
      <c r="X12" t="n">
        <v>1.26</v>
      </c>
      <c r="Y12" t="n">
        <v>1</v>
      </c>
      <c r="Z12" t="n">
        <v>10</v>
      </c>
      <c r="AA12" t="n">
        <v>146.5106422515709</v>
      </c>
      <c r="AB12" t="n">
        <v>200.4623243218687</v>
      </c>
      <c r="AC12" t="n">
        <v>181.3304814392856</v>
      </c>
      <c r="AD12" t="n">
        <v>146510.6422515709</v>
      </c>
      <c r="AE12" t="n">
        <v>200462.3243218687</v>
      </c>
      <c r="AF12" t="n">
        <v>2.589340482280304e-06</v>
      </c>
      <c r="AG12" t="n">
        <v>0.2146875</v>
      </c>
      <c r="AH12" t="n">
        <v>181330.4814392856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4.8978</v>
      </c>
      <c r="E13" t="n">
        <v>20.42</v>
      </c>
      <c r="F13" t="n">
        <v>16.5</v>
      </c>
      <c r="G13" t="n">
        <v>23.58</v>
      </c>
      <c r="H13" t="n">
        <v>0.37</v>
      </c>
      <c r="I13" t="n">
        <v>42</v>
      </c>
      <c r="J13" t="n">
        <v>180.82</v>
      </c>
      <c r="K13" t="n">
        <v>52.44</v>
      </c>
      <c r="L13" t="n">
        <v>3.75</v>
      </c>
      <c r="M13" t="n">
        <v>40</v>
      </c>
      <c r="N13" t="n">
        <v>34.63</v>
      </c>
      <c r="O13" t="n">
        <v>22535.19</v>
      </c>
      <c r="P13" t="n">
        <v>212.22</v>
      </c>
      <c r="Q13" t="n">
        <v>467.09</v>
      </c>
      <c r="R13" t="n">
        <v>87.78</v>
      </c>
      <c r="S13" t="n">
        <v>39.61</v>
      </c>
      <c r="T13" t="n">
        <v>18972.91</v>
      </c>
      <c r="U13" t="n">
        <v>0.45</v>
      </c>
      <c r="V13" t="n">
        <v>0.71</v>
      </c>
      <c r="W13" t="n">
        <v>2.68</v>
      </c>
      <c r="X13" t="n">
        <v>1.17</v>
      </c>
      <c r="Y13" t="n">
        <v>1</v>
      </c>
      <c r="Z13" t="n">
        <v>10</v>
      </c>
      <c r="AA13" t="n">
        <v>144.1213865666257</v>
      </c>
      <c r="AB13" t="n">
        <v>197.1932392872066</v>
      </c>
      <c r="AC13" t="n">
        <v>178.373393292141</v>
      </c>
      <c r="AD13" t="n">
        <v>144121.3865666257</v>
      </c>
      <c r="AE13" t="n">
        <v>197193.2392872066</v>
      </c>
      <c r="AF13" t="n">
        <v>2.614375026100821e-06</v>
      </c>
      <c r="AG13" t="n">
        <v>0.2127083333333334</v>
      </c>
      <c r="AH13" t="n">
        <v>178373.393292141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4.9387</v>
      </c>
      <c r="E14" t="n">
        <v>20.25</v>
      </c>
      <c r="F14" t="n">
        <v>16.44</v>
      </c>
      <c r="G14" t="n">
        <v>25.29</v>
      </c>
      <c r="H14" t="n">
        <v>0.39</v>
      </c>
      <c r="I14" t="n">
        <v>39</v>
      </c>
      <c r="J14" t="n">
        <v>181.19</v>
      </c>
      <c r="K14" t="n">
        <v>52.44</v>
      </c>
      <c r="L14" t="n">
        <v>4</v>
      </c>
      <c r="M14" t="n">
        <v>37</v>
      </c>
      <c r="N14" t="n">
        <v>34.75</v>
      </c>
      <c r="O14" t="n">
        <v>22581.25</v>
      </c>
      <c r="P14" t="n">
        <v>210.99</v>
      </c>
      <c r="Q14" t="n">
        <v>467.09</v>
      </c>
      <c r="R14" t="n">
        <v>86.09</v>
      </c>
      <c r="S14" t="n">
        <v>39.61</v>
      </c>
      <c r="T14" t="n">
        <v>18140.25</v>
      </c>
      <c r="U14" t="n">
        <v>0.46</v>
      </c>
      <c r="V14" t="n">
        <v>0.71</v>
      </c>
      <c r="W14" t="n">
        <v>2.67</v>
      </c>
      <c r="X14" t="n">
        <v>1.11</v>
      </c>
      <c r="Y14" t="n">
        <v>1</v>
      </c>
      <c r="Z14" t="n">
        <v>10</v>
      </c>
      <c r="AA14" t="n">
        <v>142.2052954992057</v>
      </c>
      <c r="AB14" t="n">
        <v>194.5715589567919</v>
      </c>
      <c r="AC14" t="n">
        <v>176.0019224529088</v>
      </c>
      <c r="AD14" t="n">
        <v>142205.2954992057</v>
      </c>
      <c r="AE14" t="n">
        <v>194571.5589567919</v>
      </c>
      <c r="AF14" t="n">
        <v>2.636206856426175e-06</v>
      </c>
      <c r="AG14" t="n">
        <v>0.2109375</v>
      </c>
      <c r="AH14" t="n">
        <v>176001.9224529089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4.9704</v>
      </c>
      <c r="E15" t="n">
        <v>20.12</v>
      </c>
      <c r="F15" t="n">
        <v>16.38</v>
      </c>
      <c r="G15" t="n">
        <v>26.57</v>
      </c>
      <c r="H15" t="n">
        <v>0.42</v>
      </c>
      <c r="I15" t="n">
        <v>37</v>
      </c>
      <c r="J15" t="n">
        <v>181.57</v>
      </c>
      <c r="K15" t="n">
        <v>52.44</v>
      </c>
      <c r="L15" t="n">
        <v>4.25</v>
      </c>
      <c r="M15" t="n">
        <v>35</v>
      </c>
      <c r="N15" t="n">
        <v>34.88</v>
      </c>
      <c r="O15" t="n">
        <v>22627.36</v>
      </c>
      <c r="P15" t="n">
        <v>210.22</v>
      </c>
      <c r="Q15" t="n">
        <v>467.1</v>
      </c>
      <c r="R15" t="n">
        <v>83.76000000000001</v>
      </c>
      <c r="S15" t="n">
        <v>39.61</v>
      </c>
      <c r="T15" t="n">
        <v>16983.69</v>
      </c>
      <c r="U15" t="n">
        <v>0.47</v>
      </c>
      <c r="V15" t="n">
        <v>0.71</v>
      </c>
      <c r="W15" t="n">
        <v>2.68</v>
      </c>
      <c r="X15" t="n">
        <v>1.05</v>
      </c>
      <c r="Y15" t="n">
        <v>1</v>
      </c>
      <c r="Z15" t="n">
        <v>10</v>
      </c>
      <c r="AA15" t="n">
        <v>140.8012273232518</v>
      </c>
      <c r="AB15" t="n">
        <v>192.6504509353366</v>
      </c>
      <c r="AC15" t="n">
        <v>174.2641622847286</v>
      </c>
      <c r="AD15" t="n">
        <v>140801.2273232518</v>
      </c>
      <c r="AE15" t="n">
        <v>192650.4509353366</v>
      </c>
      <c r="AF15" t="n">
        <v>2.653127859392282e-06</v>
      </c>
      <c r="AG15" t="n">
        <v>0.2095833333333333</v>
      </c>
      <c r="AH15" t="n">
        <v>174264.1622847286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5.007</v>
      </c>
      <c r="E16" t="n">
        <v>19.97</v>
      </c>
      <c r="F16" t="n">
        <v>16.31</v>
      </c>
      <c r="G16" t="n">
        <v>27.95</v>
      </c>
      <c r="H16" t="n">
        <v>0.44</v>
      </c>
      <c r="I16" t="n">
        <v>35</v>
      </c>
      <c r="J16" t="n">
        <v>181.94</v>
      </c>
      <c r="K16" t="n">
        <v>52.44</v>
      </c>
      <c r="L16" t="n">
        <v>4.5</v>
      </c>
      <c r="M16" t="n">
        <v>33</v>
      </c>
      <c r="N16" t="n">
        <v>35</v>
      </c>
      <c r="O16" t="n">
        <v>22673.63</v>
      </c>
      <c r="P16" t="n">
        <v>208.45</v>
      </c>
      <c r="Q16" t="n">
        <v>467.15</v>
      </c>
      <c r="R16" t="n">
        <v>81.84</v>
      </c>
      <c r="S16" t="n">
        <v>39.61</v>
      </c>
      <c r="T16" t="n">
        <v>16036.82</v>
      </c>
      <c r="U16" t="n">
        <v>0.48</v>
      </c>
      <c r="V16" t="n">
        <v>0.72</v>
      </c>
      <c r="W16" t="n">
        <v>2.66</v>
      </c>
      <c r="X16" t="n">
        <v>0.97</v>
      </c>
      <c r="Y16" t="n">
        <v>1</v>
      </c>
      <c r="Z16" t="n">
        <v>10</v>
      </c>
      <c r="AA16" t="n">
        <v>138.7750264607112</v>
      </c>
      <c r="AB16" t="n">
        <v>189.8781135255367</v>
      </c>
      <c r="AC16" t="n">
        <v>171.7564128663191</v>
      </c>
      <c r="AD16" t="n">
        <v>138775.0264607112</v>
      </c>
      <c r="AE16" t="n">
        <v>189878.1135255368</v>
      </c>
      <c r="AF16" t="n">
        <v>2.672664411712771e-06</v>
      </c>
      <c r="AG16" t="n">
        <v>0.2080208333333333</v>
      </c>
      <c r="AH16" t="n">
        <v>171756.4128663191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5.04</v>
      </c>
      <c r="E17" t="n">
        <v>19.84</v>
      </c>
      <c r="F17" t="n">
        <v>16.25</v>
      </c>
      <c r="G17" t="n">
        <v>29.54</v>
      </c>
      <c r="H17" t="n">
        <v>0.46</v>
      </c>
      <c r="I17" t="n">
        <v>33</v>
      </c>
      <c r="J17" t="n">
        <v>182.32</v>
      </c>
      <c r="K17" t="n">
        <v>52.44</v>
      </c>
      <c r="L17" t="n">
        <v>4.75</v>
      </c>
      <c r="M17" t="n">
        <v>31</v>
      </c>
      <c r="N17" t="n">
        <v>35.12</v>
      </c>
      <c r="O17" t="n">
        <v>22719.83</v>
      </c>
      <c r="P17" t="n">
        <v>207.09</v>
      </c>
      <c r="Q17" t="n">
        <v>467.2</v>
      </c>
      <c r="R17" t="n">
        <v>79.70999999999999</v>
      </c>
      <c r="S17" t="n">
        <v>39.61</v>
      </c>
      <c r="T17" t="n">
        <v>14980.62</v>
      </c>
      <c r="U17" t="n">
        <v>0.5</v>
      </c>
      <c r="V17" t="n">
        <v>0.72</v>
      </c>
      <c r="W17" t="n">
        <v>2.66</v>
      </c>
      <c r="X17" t="n">
        <v>0.91</v>
      </c>
      <c r="Y17" t="n">
        <v>1</v>
      </c>
      <c r="Z17" t="n">
        <v>10</v>
      </c>
      <c r="AA17" t="n">
        <v>137.0934624210727</v>
      </c>
      <c r="AB17" t="n">
        <v>187.5773234211347</v>
      </c>
      <c r="AC17" t="n">
        <v>169.6752069403013</v>
      </c>
      <c r="AD17" t="n">
        <v>137093.4624210727</v>
      </c>
      <c r="AE17" t="n">
        <v>187577.3234211347</v>
      </c>
      <c r="AF17" t="n">
        <v>2.690279335936162e-06</v>
      </c>
      <c r="AG17" t="n">
        <v>0.2066666666666667</v>
      </c>
      <c r="AH17" t="n">
        <v>169675.2069403013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5.073</v>
      </c>
      <c r="E18" t="n">
        <v>19.71</v>
      </c>
      <c r="F18" t="n">
        <v>16.19</v>
      </c>
      <c r="G18" t="n">
        <v>31.33</v>
      </c>
      <c r="H18" t="n">
        <v>0.49</v>
      </c>
      <c r="I18" t="n">
        <v>31</v>
      </c>
      <c r="J18" t="n">
        <v>182.69</v>
      </c>
      <c r="K18" t="n">
        <v>52.44</v>
      </c>
      <c r="L18" t="n">
        <v>5</v>
      </c>
      <c r="M18" t="n">
        <v>29</v>
      </c>
      <c r="N18" t="n">
        <v>35.25</v>
      </c>
      <c r="O18" t="n">
        <v>22766.06</v>
      </c>
      <c r="P18" t="n">
        <v>206.15</v>
      </c>
      <c r="Q18" t="n">
        <v>467.14</v>
      </c>
      <c r="R18" t="n">
        <v>77.87</v>
      </c>
      <c r="S18" t="n">
        <v>39.61</v>
      </c>
      <c r="T18" t="n">
        <v>14072.52</v>
      </c>
      <c r="U18" t="n">
        <v>0.51</v>
      </c>
      <c r="V18" t="n">
        <v>0.72</v>
      </c>
      <c r="W18" t="n">
        <v>2.66</v>
      </c>
      <c r="X18" t="n">
        <v>0.86</v>
      </c>
      <c r="Y18" t="n">
        <v>1</v>
      </c>
      <c r="Z18" t="n">
        <v>10</v>
      </c>
      <c r="AA18" t="n">
        <v>135.6339668581153</v>
      </c>
      <c r="AB18" t="n">
        <v>185.5803772034975</v>
      </c>
      <c r="AC18" t="n">
        <v>167.8688464669432</v>
      </c>
      <c r="AD18" t="n">
        <v>135633.9668581153</v>
      </c>
      <c r="AE18" t="n">
        <v>185580.3772034975</v>
      </c>
      <c r="AF18" t="n">
        <v>2.707894260159554e-06</v>
      </c>
      <c r="AG18" t="n">
        <v>0.2053125</v>
      </c>
      <c r="AH18" t="n">
        <v>167868.8464669432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5.106</v>
      </c>
      <c r="E19" t="n">
        <v>19.58</v>
      </c>
      <c r="F19" t="n">
        <v>16.13</v>
      </c>
      <c r="G19" t="n">
        <v>33.38</v>
      </c>
      <c r="H19" t="n">
        <v>0.51</v>
      </c>
      <c r="I19" t="n">
        <v>29</v>
      </c>
      <c r="J19" t="n">
        <v>183.07</v>
      </c>
      <c r="K19" t="n">
        <v>52.44</v>
      </c>
      <c r="L19" t="n">
        <v>5.25</v>
      </c>
      <c r="M19" t="n">
        <v>27</v>
      </c>
      <c r="N19" t="n">
        <v>35.37</v>
      </c>
      <c r="O19" t="n">
        <v>22812.34</v>
      </c>
      <c r="P19" t="n">
        <v>204.95</v>
      </c>
      <c r="Q19" t="n">
        <v>467.07</v>
      </c>
      <c r="R19" t="n">
        <v>75.88</v>
      </c>
      <c r="S19" t="n">
        <v>39.61</v>
      </c>
      <c r="T19" t="n">
        <v>13086.83</v>
      </c>
      <c r="U19" t="n">
        <v>0.52</v>
      </c>
      <c r="V19" t="n">
        <v>0.72</v>
      </c>
      <c r="W19" t="n">
        <v>2.66</v>
      </c>
      <c r="X19" t="n">
        <v>0.8</v>
      </c>
      <c r="Y19" t="n">
        <v>1</v>
      </c>
      <c r="Z19" t="n">
        <v>10</v>
      </c>
      <c r="AA19" t="n">
        <v>134.0701266127051</v>
      </c>
      <c r="AB19" t="n">
        <v>183.4406619879659</v>
      </c>
      <c r="AC19" t="n">
        <v>165.9333426684721</v>
      </c>
      <c r="AD19" t="n">
        <v>134070.1266127051</v>
      </c>
      <c r="AE19" t="n">
        <v>183440.6619879659</v>
      </c>
      <c r="AF19" t="n">
        <v>2.725509184382945e-06</v>
      </c>
      <c r="AG19" t="n">
        <v>0.2039583333333333</v>
      </c>
      <c r="AH19" t="n">
        <v>165933.3426684721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5.1242</v>
      </c>
      <c r="E20" t="n">
        <v>19.52</v>
      </c>
      <c r="F20" t="n">
        <v>16.1</v>
      </c>
      <c r="G20" t="n">
        <v>34.5</v>
      </c>
      <c r="H20" t="n">
        <v>0.53</v>
      </c>
      <c r="I20" t="n">
        <v>28</v>
      </c>
      <c r="J20" t="n">
        <v>183.44</v>
      </c>
      <c r="K20" t="n">
        <v>52.44</v>
      </c>
      <c r="L20" t="n">
        <v>5.5</v>
      </c>
      <c r="M20" t="n">
        <v>26</v>
      </c>
      <c r="N20" t="n">
        <v>35.5</v>
      </c>
      <c r="O20" t="n">
        <v>22858.66</v>
      </c>
      <c r="P20" t="n">
        <v>204.08</v>
      </c>
      <c r="Q20" t="n">
        <v>467.07</v>
      </c>
      <c r="R20" t="n">
        <v>74.91</v>
      </c>
      <c r="S20" t="n">
        <v>39.61</v>
      </c>
      <c r="T20" t="n">
        <v>12607.52</v>
      </c>
      <c r="U20" t="n">
        <v>0.53</v>
      </c>
      <c r="V20" t="n">
        <v>0.72</v>
      </c>
      <c r="W20" t="n">
        <v>2.65</v>
      </c>
      <c r="X20" t="n">
        <v>0.77</v>
      </c>
      <c r="Y20" t="n">
        <v>1</v>
      </c>
      <c r="Z20" t="n">
        <v>10</v>
      </c>
      <c r="AA20" t="n">
        <v>133.1249719807197</v>
      </c>
      <c r="AB20" t="n">
        <v>182.1474597232046</v>
      </c>
      <c r="AC20" t="n">
        <v>164.7635618128384</v>
      </c>
      <c r="AD20" t="n">
        <v>133124.9719807197</v>
      </c>
      <c r="AE20" t="n">
        <v>182147.4597232046</v>
      </c>
      <c r="AF20" t="n">
        <v>2.735224081984937e-06</v>
      </c>
      <c r="AG20" t="n">
        <v>0.2033333333333333</v>
      </c>
      <c r="AH20" t="n">
        <v>164763.5618128384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5.1371</v>
      </c>
      <c r="E21" t="n">
        <v>19.47</v>
      </c>
      <c r="F21" t="n">
        <v>16.09</v>
      </c>
      <c r="G21" t="n">
        <v>35.75</v>
      </c>
      <c r="H21" t="n">
        <v>0.55</v>
      </c>
      <c r="I21" t="n">
        <v>27</v>
      </c>
      <c r="J21" t="n">
        <v>183.82</v>
      </c>
      <c r="K21" t="n">
        <v>52.44</v>
      </c>
      <c r="L21" t="n">
        <v>5.75</v>
      </c>
      <c r="M21" t="n">
        <v>25</v>
      </c>
      <c r="N21" t="n">
        <v>35.63</v>
      </c>
      <c r="O21" t="n">
        <v>22905.03</v>
      </c>
      <c r="P21" t="n">
        <v>203.5</v>
      </c>
      <c r="Q21" t="n">
        <v>467.07</v>
      </c>
      <c r="R21" t="n">
        <v>74.45999999999999</v>
      </c>
      <c r="S21" t="n">
        <v>39.61</v>
      </c>
      <c r="T21" t="n">
        <v>12385.84</v>
      </c>
      <c r="U21" t="n">
        <v>0.53</v>
      </c>
      <c r="V21" t="n">
        <v>0.73</v>
      </c>
      <c r="W21" t="n">
        <v>2.65</v>
      </c>
      <c r="X21" t="n">
        <v>0.75</v>
      </c>
      <c r="Y21" t="n">
        <v>1</v>
      </c>
      <c r="Z21" t="n">
        <v>10</v>
      </c>
      <c r="AA21" t="n">
        <v>132.5002531485412</v>
      </c>
      <c r="AB21" t="n">
        <v>181.2926918563687</v>
      </c>
      <c r="AC21" t="n">
        <v>163.9903717915388</v>
      </c>
      <c r="AD21" t="n">
        <v>132500.2531485412</v>
      </c>
      <c r="AE21" t="n">
        <v>181292.6918563687</v>
      </c>
      <c r="AF21" t="n">
        <v>2.742109915999536e-06</v>
      </c>
      <c r="AG21" t="n">
        <v>0.2028125</v>
      </c>
      <c r="AH21" t="n">
        <v>163990.3717915388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5.1557</v>
      </c>
      <c r="E22" t="n">
        <v>19.4</v>
      </c>
      <c r="F22" t="n">
        <v>16.05</v>
      </c>
      <c r="G22" t="n">
        <v>37.04</v>
      </c>
      <c r="H22" t="n">
        <v>0.58</v>
      </c>
      <c r="I22" t="n">
        <v>26</v>
      </c>
      <c r="J22" t="n">
        <v>184.19</v>
      </c>
      <c r="K22" t="n">
        <v>52.44</v>
      </c>
      <c r="L22" t="n">
        <v>6</v>
      </c>
      <c r="M22" t="n">
        <v>24</v>
      </c>
      <c r="N22" t="n">
        <v>35.75</v>
      </c>
      <c r="O22" t="n">
        <v>22951.43</v>
      </c>
      <c r="P22" t="n">
        <v>202.85</v>
      </c>
      <c r="Q22" t="n">
        <v>467.08</v>
      </c>
      <c r="R22" t="n">
        <v>73.44</v>
      </c>
      <c r="S22" t="n">
        <v>39.61</v>
      </c>
      <c r="T22" t="n">
        <v>11879.94</v>
      </c>
      <c r="U22" t="n">
        <v>0.54</v>
      </c>
      <c r="V22" t="n">
        <v>0.73</v>
      </c>
      <c r="W22" t="n">
        <v>2.65</v>
      </c>
      <c r="X22" t="n">
        <v>0.72</v>
      </c>
      <c r="Y22" t="n">
        <v>1</v>
      </c>
      <c r="Z22" t="n">
        <v>10</v>
      </c>
      <c r="AA22" t="n">
        <v>131.6378456976465</v>
      </c>
      <c r="AB22" t="n">
        <v>180.1127079353236</v>
      </c>
      <c r="AC22" t="n">
        <v>162.9230038798</v>
      </c>
      <c r="AD22" t="n">
        <v>131637.8456976465</v>
      </c>
      <c r="AE22" t="n">
        <v>180112.7079353236</v>
      </c>
      <c r="AF22" t="n">
        <v>2.752038327834538e-06</v>
      </c>
      <c r="AG22" t="n">
        <v>0.2020833333333333</v>
      </c>
      <c r="AH22" t="n">
        <v>162923.0038798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5.1731</v>
      </c>
      <c r="E23" t="n">
        <v>19.33</v>
      </c>
      <c r="F23" t="n">
        <v>16.02</v>
      </c>
      <c r="G23" t="n">
        <v>38.45</v>
      </c>
      <c r="H23" t="n">
        <v>0.6</v>
      </c>
      <c r="I23" t="n">
        <v>25</v>
      </c>
      <c r="J23" t="n">
        <v>184.57</v>
      </c>
      <c r="K23" t="n">
        <v>52.44</v>
      </c>
      <c r="L23" t="n">
        <v>6.25</v>
      </c>
      <c r="M23" t="n">
        <v>23</v>
      </c>
      <c r="N23" t="n">
        <v>35.88</v>
      </c>
      <c r="O23" t="n">
        <v>22997.88</v>
      </c>
      <c r="P23" t="n">
        <v>201.85</v>
      </c>
      <c r="Q23" t="n">
        <v>467.08</v>
      </c>
      <c r="R23" t="n">
        <v>72.2</v>
      </c>
      <c r="S23" t="n">
        <v>39.61</v>
      </c>
      <c r="T23" t="n">
        <v>11264.47</v>
      </c>
      <c r="U23" t="n">
        <v>0.55</v>
      </c>
      <c r="V23" t="n">
        <v>0.73</v>
      </c>
      <c r="W23" t="n">
        <v>2.65</v>
      </c>
      <c r="X23" t="n">
        <v>0.6899999999999999</v>
      </c>
      <c r="Y23" t="n">
        <v>1</v>
      </c>
      <c r="Z23" t="n">
        <v>10</v>
      </c>
      <c r="AA23" t="n">
        <v>130.6690729586311</v>
      </c>
      <c r="AB23" t="n">
        <v>178.7871903345666</v>
      </c>
      <c r="AC23" t="n">
        <v>161.7239918184832</v>
      </c>
      <c r="AD23" t="n">
        <v>130669.0729586311</v>
      </c>
      <c r="AE23" t="n">
        <v>178787.1903345666</v>
      </c>
      <c r="AF23" t="n">
        <v>2.761326196970508e-06</v>
      </c>
      <c r="AG23" t="n">
        <v>0.2013541666666666</v>
      </c>
      <c r="AH23" t="n">
        <v>161723.9918184832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5.1894</v>
      </c>
      <c r="E24" t="n">
        <v>19.27</v>
      </c>
      <c r="F24" t="n">
        <v>16</v>
      </c>
      <c r="G24" t="n">
        <v>39.99</v>
      </c>
      <c r="H24" t="n">
        <v>0.62</v>
      </c>
      <c r="I24" t="n">
        <v>24</v>
      </c>
      <c r="J24" t="n">
        <v>184.95</v>
      </c>
      <c r="K24" t="n">
        <v>52.44</v>
      </c>
      <c r="L24" t="n">
        <v>6.5</v>
      </c>
      <c r="M24" t="n">
        <v>22</v>
      </c>
      <c r="N24" t="n">
        <v>36.01</v>
      </c>
      <c r="O24" t="n">
        <v>23044.38</v>
      </c>
      <c r="P24" t="n">
        <v>201.02</v>
      </c>
      <c r="Q24" t="n">
        <v>467.1</v>
      </c>
      <c r="R24" t="n">
        <v>71.61</v>
      </c>
      <c r="S24" t="n">
        <v>39.61</v>
      </c>
      <c r="T24" t="n">
        <v>10977.38</v>
      </c>
      <c r="U24" t="n">
        <v>0.55</v>
      </c>
      <c r="V24" t="n">
        <v>0.73</v>
      </c>
      <c r="W24" t="n">
        <v>2.65</v>
      </c>
      <c r="X24" t="n">
        <v>0.66</v>
      </c>
      <c r="Y24" t="n">
        <v>1</v>
      </c>
      <c r="Z24" t="n">
        <v>10</v>
      </c>
      <c r="AA24" t="n">
        <v>129.8345441559226</v>
      </c>
      <c r="AB24" t="n">
        <v>177.6453512098889</v>
      </c>
      <c r="AC24" t="n">
        <v>160.6911282172831</v>
      </c>
      <c r="AD24" t="n">
        <v>129834.5441559226</v>
      </c>
      <c r="AE24" t="n">
        <v>177645.3512098889</v>
      </c>
      <c r="AF24" t="n">
        <v>2.770026901965699e-06</v>
      </c>
      <c r="AG24" t="n">
        <v>0.2007291666666667</v>
      </c>
      <c r="AH24" t="n">
        <v>160691.1282172831</v>
      </c>
    </row>
    <row r="25">
      <c r="A25" t="n">
        <v>23</v>
      </c>
      <c r="B25" t="n">
        <v>90</v>
      </c>
      <c r="C25" t="inlineStr">
        <is>
          <t xml:space="preserve">CONCLUIDO	</t>
        </is>
      </c>
      <c r="D25" t="n">
        <v>5.208</v>
      </c>
      <c r="E25" t="n">
        <v>19.2</v>
      </c>
      <c r="F25" t="n">
        <v>15.96</v>
      </c>
      <c r="G25" t="n">
        <v>41.64</v>
      </c>
      <c r="H25" t="n">
        <v>0.65</v>
      </c>
      <c r="I25" t="n">
        <v>23</v>
      </c>
      <c r="J25" t="n">
        <v>185.33</v>
      </c>
      <c r="K25" t="n">
        <v>52.44</v>
      </c>
      <c r="L25" t="n">
        <v>6.75</v>
      </c>
      <c r="M25" t="n">
        <v>21</v>
      </c>
      <c r="N25" t="n">
        <v>36.13</v>
      </c>
      <c r="O25" t="n">
        <v>23090.91</v>
      </c>
      <c r="P25" t="n">
        <v>200.17</v>
      </c>
      <c r="Q25" t="n">
        <v>467.07</v>
      </c>
      <c r="R25" t="n">
        <v>70.53</v>
      </c>
      <c r="S25" t="n">
        <v>39.61</v>
      </c>
      <c r="T25" t="n">
        <v>10441.81</v>
      </c>
      <c r="U25" t="n">
        <v>0.5600000000000001</v>
      </c>
      <c r="V25" t="n">
        <v>0.73</v>
      </c>
      <c r="W25" t="n">
        <v>2.64</v>
      </c>
      <c r="X25" t="n">
        <v>0.63</v>
      </c>
      <c r="Y25" t="n">
        <v>1</v>
      </c>
      <c r="Z25" t="n">
        <v>10</v>
      </c>
      <c r="AA25" t="n">
        <v>128.8973922665736</v>
      </c>
      <c r="AB25" t="n">
        <v>176.3630986506589</v>
      </c>
      <c r="AC25" t="n">
        <v>159.5312520426529</v>
      </c>
      <c r="AD25" t="n">
        <v>128897.3922665736</v>
      </c>
      <c r="AE25" t="n">
        <v>176363.0986506589</v>
      </c>
      <c r="AF25" t="n">
        <v>2.779955313800702e-06</v>
      </c>
      <c r="AG25" t="n">
        <v>0.2</v>
      </c>
      <c r="AH25" t="n">
        <v>159531.2520426529</v>
      </c>
    </row>
    <row r="26">
      <c r="A26" t="n">
        <v>24</v>
      </c>
      <c r="B26" t="n">
        <v>90</v>
      </c>
      <c r="C26" t="inlineStr">
        <is>
          <t xml:space="preserve">CONCLUIDO	</t>
        </is>
      </c>
      <c r="D26" t="n">
        <v>5.2237</v>
      </c>
      <c r="E26" t="n">
        <v>19.14</v>
      </c>
      <c r="F26" t="n">
        <v>15.94</v>
      </c>
      <c r="G26" t="n">
        <v>43.48</v>
      </c>
      <c r="H26" t="n">
        <v>0.67</v>
      </c>
      <c r="I26" t="n">
        <v>22</v>
      </c>
      <c r="J26" t="n">
        <v>185.7</v>
      </c>
      <c r="K26" t="n">
        <v>52.44</v>
      </c>
      <c r="L26" t="n">
        <v>7</v>
      </c>
      <c r="M26" t="n">
        <v>20</v>
      </c>
      <c r="N26" t="n">
        <v>36.26</v>
      </c>
      <c r="O26" t="n">
        <v>23137.49</v>
      </c>
      <c r="P26" t="n">
        <v>199.54</v>
      </c>
      <c r="Q26" t="n">
        <v>467.07</v>
      </c>
      <c r="R26" t="n">
        <v>69.68000000000001</v>
      </c>
      <c r="S26" t="n">
        <v>39.61</v>
      </c>
      <c r="T26" t="n">
        <v>10018.94</v>
      </c>
      <c r="U26" t="n">
        <v>0.57</v>
      </c>
      <c r="V26" t="n">
        <v>0.73</v>
      </c>
      <c r="W26" t="n">
        <v>2.65</v>
      </c>
      <c r="X26" t="n">
        <v>0.61</v>
      </c>
      <c r="Y26" t="n">
        <v>1</v>
      </c>
      <c r="Z26" t="n">
        <v>10</v>
      </c>
      <c r="AA26" t="n">
        <v>128.1810003409829</v>
      </c>
      <c r="AB26" t="n">
        <v>175.3828996130849</v>
      </c>
      <c r="AC26" t="n">
        <v>158.6446018255066</v>
      </c>
      <c r="AD26" t="n">
        <v>128181.0003409829</v>
      </c>
      <c r="AE26" t="n">
        <v>175382.8996130849</v>
      </c>
      <c r="AF26" t="n">
        <v>2.788335747446375e-06</v>
      </c>
      <c r="AG26" t="n">
        <v>0.199375</v>
      </c>
      <c r="AH26" t="n">
        <v>158644.6018255066</v>
      </c>
    </row>
    <row r="27">
      <c r="A27" t="n">
        <v>25</v>
      </c>
      <c r="B27" t="n">
        <v>90</v>
      </c>
      <c r="C27" t="inlineStr">
        <is>
          <t xml:space="preserve">CONCLUIDO	</t>
        </is>
      </c>
      <c r="D27" t="n">
        <v>5.2419</v>
      </c>
      <c r="E27" t="n">
        <v>19.08</v>
      </c>
      <c r="F27" t="n">
        <v>15.91</v>
      </c>
      <c r="G27" t="n">
        <v>45.46</v>
      </c>
      <c r="H27" t="n">
        <v>0.6899999999999999</v>
      </c>
      <c r="I27" t="n">
        <v>21</v>
      </c>
      <c r="J27" t="n">
        <v>186.08</v>
      </c>
      <c r="K27" t="n">
        <v>52.44</v>
      </c>
      <c r="L27" t="n">
        <v>7.25</v>
      </c>
      <c r="M27" t="n">
        <v>19</v>
      </c>
      <c r="N27" t="n">
        <v>36.39</v>
      </c>
      <c r="O27" t="n">
        <v>23184.11</v>
      </c>
      <c r="P27" t="n">
        <v>198.8</v>
      </c>
      <c r="Q27" t="n">
        <v>467.09</v>
      </c>
      <c r="R27" t="n">
        <v>68.54000000000001</v>
      </c>
      <c r="S27" t="n">
        <v>39.61</v>
      </c>
      <c r="T27" t="n">
        <v>9454.139999999999</v>
      </c>
      <c r="U27" t="n">
        <v>0.58</v>
      </c>
      <c r="V27" t="n">
        <v>0.73</v>
      </c>
      <c r="W27" t="n">
        <v>2.65</v>
      </c>
      <c r="X27" t="n">
        <v>0.58</v>
      </c>
      <c r="Y27" t="n">
        <v>1</v>
      </c>
      <c r="Z27" t="n">
        <v>10</v>
      </c>
      <c r="AA27" t="n">
        <v>127.3374101604304</v>
      </c>
      <c r="AB27" t="n">
        <v>174.2286623114815</v>
      </c>
      <c r="AC27" t="n">
        <v>157.6005233119856</v>
      </c>
      <c r="AD27" t="n">
        <v>127337.4101604304</v>
      </c>
      <c r="AE27" t="n">
        <v>174228.6623114815</v>
      </c>
      <c r="AF27" t="n">
        <v>2.798050645048367e-06</v>
      </c>
      <c r="AG27" t="n">
        <v>0.19875</v>
      </c>
      <c r="AH27" t="n">
        <v>157600.5233119856</v>
      </c>
    </row>
    <row r="28">
      <c r="A28" t="n">
        <v>26</v>
      </c>
      <c r="B28" t="n">
        <v>90</v>
      </c>
      <c r="C28" t="inlineStr">
        <is>
          <t xml:space="preserve">CONCLUIDO	</t>
        </is>
      </c>
      <c r="D28" t="n">
        <v>5.2579</v>
      </c>
      <c r="E28" t="n">
        <v>19.02</v>
      </c>
      <c r="F28" t="n">
        <v>15.89</v>
      </c>
      <c r="G28" t="n">
        <v>47.66</v>
      </c>
      <c r="H28" t="n">
        <v>0.71</v>
      </c>
      <c r="I28" t="n">
        <v>20</v>
      </c>
      <c r="J28" t="n">
        <v>186.46</v>
      </c>
      <c r="K28" t="n">
        <v>52.44</v>
      </c>
      <c r="L28" t="n">
        <v>7.5</v>
      </c>
      <c r="M28" t="n">
        <v>18</v>
      </c>
      <c r="N28" t="n">
        <v>36.52</v>
      </c>
      <c r="O28" t="n">
        <v>23230.78</v>
      </c>
      <c r="P28" t="n">
        <v>197.75</v>
      </c>
      <c r="Q28" t="n">
        <v>467.07</v>
      </c>
      <c r="R28" t="n">
        <v>67.90000000000001</v>
      </c>
      <c r="S28" t="n">
        <v>39.61</v>
      </c>
      <c r="T28" t="n">
        <v>9139.01</v>
      </c>
      <c r="U28" t="n">
        <v>0.58</v>
      </c>
      <c r="V28" t="n">
        <v>0.73</v>
      </c>
      <c r="W28" t="n">
        <v>2.64</v>
      </c>
      <c r="X28" t="n">
        <v>0.55</v>
      </c>
      <c r="Y28" t="n">
        <v>1</v>
      </c>
      <c r="Z28" t="n">
        <v>10</v>
      </c>
      <c r="AA28" t="n">
        <v>126.4299730074552</v>
      </c>
      <c r="AB28" t="n">
        <v>172.9870667654797</v>
      </c>
      <c r="AC28" t="n">
        <v>156.4774239023035</v>
      </c>
      <c r="AD28" t="n">
        <v>126429.9730074552</v>
      </c>
      <c r="AE28" t="n">
        <v>172987.0667654797</v>
      </c>
      <c r="AF28" t="n">
        <v>2.806591214368799e-06</v>
      </c>
      <c r="AG28" t="n">
        <v>0.198125</v>
      </c>
      <c r="AH28" t="n">
        <v>156477.4239023035</v>
      </c>
    </row>
    <row r="29">
      <c r="A29" t="n">
        <v>27</v>
      </c>
      <c r="B29" t="n">
        <v>90</v>
      </c>
      <c r="C29" t="inlineStr">
        <is>
          <t xml:space="preserve">CONCLUIDO	</t>
        </is>
      </c>
      <c r="D29" t="n">
        <v>5.2602</v>
      </c>
      <c r="E29" t="n">
        <v>19.01</v>
      </c>
      <c r="F29" t="n">
        <v>15.88</v>
      </c>
      <c r="G29" t="n">
        <v>47.64</v>
      </c>
      <c r="H29" t="n">
        <v>0.74</v>
      </c>
      <c r="I29" t="n">
        <v>20</v>
      </c>
      <c r="J29" t="n">
        <v>186.84</v>
      </c>
      <c r="K29" t="n">
        <v>52.44</v>
      </c>
      <c r="L29" t="n">
        <v>7.75</v>
      </c>
      <c r="M29" t="n">
        <v>18</v>
      </c>
      <c r="N29" t="n">
        <v>36.65</v>
      </c>
      <c r="O29" t="n">
        <v>23277.49</v>
      </c>
      <c r="P29" t="n">
        <v>197.69</v>
      </c>
      <c r="Q29" t="n">
        <v>467.11</v>
      </c>
      <c r="R29" t="n">
        <v>67.54000000000001</v>
      </c>
      <c r="S29" t="n">
        <v>39.61</v>
      </c>
      <c r="T29" t="n">
        <v>8963.09</v>
      </c>
      <c r="U29" t="n">
        <v>0.59</v>
      </c>
      <c r="V29" t="n">
        <v>0.73</v>
      </c>
      <c r="W29" t="n">
        <v>2.64</v>
      </c>
      <c r="X29" t="n">
        <v>0.55</v>
      </c>
      <c r="Y29" t="n">
        <v>1</v>
      </c>
      <c r="Z29" t="n">
        <v>10</v>
      </c>
      <c r="AA29" t="n">
        <v>126.3268501263008</v>
      </c>
      <c r="AB29" t="n">
        <v>172.8459694900238</v>
      </c>
      <c r="AC29" t="n">
        <v>156.3497927527859</v>
      </c>
      <c r="AD29" t="n">
        <v>126326.8501263008</v>
      </c>
      <c r="AE29" t="n">
        <v>172845.9694900238</v>
      </c>
      <c r="AF29" t="n">
        <v>2.807818921208611e-06</v>
      </c>
      <c r="AG29" t="n">
        <v>0.1980208333333333</v>
      </c>
      <c r="AH29" t="n">
        <v>156349.7927527859</v>
      </c>
    </row>
    <row r="30">
      <c r="A30" t="n">
        <v>28</v>
      </c>
      <c r="B30" t="n">
        <v>90</v>
      </c>
      <c r="C30" t="inlineStr">
        <is>
          <t xml:space="preserve">CONCLUIDO	</t>
        </is>
      </c>
      <c r="D30" t="n">
        <v>5.2744</v>
      </c>
      <c r="E30" t="n">
        <v>18.96</v>
      </c>
      <c r="F30" t="n">
        <v>15.86</v>
      </c>
      <c r="G30" t="n">
        <v>50.09</v>
      </c>
      <c r="H30" t="n">
        <v>0.76</v>
      </c>
      <c r="I30" t="n">
        <v>19</v>
      </c>
      <c r="J30" t="n">
        <v>187.22</v>
      </c>
      <c r="K30" t="n">
        <v>52.44</v>
      </c>
      <c r="L30" t="n">
        <v>8</v>
      </c>
      <c r="M30" t="n">
        <v>17</v>
      </c>
      <c r="N30" t="n">
        <v>36.78</v>
      </c>
      <c r="O30" t="n">
        <v>23324.24</v>
      </c>
      <c r="P30" t="n">
        <v>197.34</v>
      </c>
      <c r="Q30" t="n">
        <v>467.08</v>
      </c>
      <c r="R30" t="n">
        <v>67.38</v>
      </c>
      <c r="S30" t="n">
        <v>39.61</v>
      </c>
      <c r="T30" t="n">
        <v>8885.799999999999</v>
      </c>
      <c r="U30" t="n">
        <v>0.59</v>
      </c>
      <c r="V30" t="n">
        <v>0.74</v>
      </c>
      <c r="W30" t="n">
        <v>2.64</v>
      </c>
      <c r="X30" t="n">
        <v>0.53</v>
      </c>
      <c r="Y30" t="n">
        <v>1</v>
      </c>
      <c r="Z30" t="n">
        <v>10</v>
      </c>
      <c r="AA30" t="n">
        <v>125.7889613982307</v>
      </c>
      <c r="AB30" t="n">
        <v>172.1100064023028</v>
      </c>
      <c r="AC30" t="n">
        <v>155.6840689492261</v>
      </c>
      <c r="AD30" t="n">
        <v>125788.9613982307</v>
      </c>
      <c r="AE30" t="n">
        <v>172110.0064023028</v>
      </c>
      <c r="AF30" t="n">
        <v>2.815398676480495e-06</v>
      </c>
      <c r="AG30" t="n">
        <v>0.1975</v>
      </c>
      <c r="AH30" t="n">
        <v>155684.0689492261</v>
      </c>
    </row>
    <row r="31">
      <c r="A31" t="n">
        <v>29</v>
      </c>
      <c r="B31" t="n">
        <v>90</v>
      </c>
      <c r="C31" t="inlineStr">
        <is>
          <t xml:space="preserve">CONCLUIDO	</t>
        </is>
      </c>
      <c r="D31" t="n">
        <v>5.276</v>
      </c>
      <c r="E31" t="n">
        <v>18.95</v>
      </c>
      <c r="F31" t="n">
        <v>15.86</v>
      </c>
      <c r="G31" t="n">
        <v>50.08</v>
      </c>
      <c r="H31" t="n">
        <v>0.78</v>
      </c>
      <c r="I31" t="n">
        <v>19</v>
      </c>
      <c r="J31" t="n">
        <v>187.6</v>
      </c>
      <c r="K31" t="n">
        <v>52.44</v>
      </c>
      <c r="L31" t="n">
        <v>8.25</v>
      </c>
      <c r="M31" t="n">
        <v>17</v>
      </c>
      <c r="N31" t="n">
        <v>36.9</v>
      </c>
      <c r="O31" t="n">
        <v>23371.04</v>
      </c>
      <c r="P31" t="n">
        <v>196.76</v>
      </c>
      <c r="Q31" t="n">
        <v>467.07</v>
      </c>
      <c r="R31" t="n">
        <v>67.06</v>
      </c>
      <c r="S31" t="n">
        <v>39.61</v>
      </c>
      <c r="T31" t="n">
        <v>8728.049999999999</v>
      </c>
      <c r="U31" t="n">
        <v>0.59</v>
      </c>
      <c r="V31" t="n">
        <v>0.74</v>
      </c>
      <c r="W31" t="n">
        <v>2.64</v>
      </c>
      <c r="X31" t="n">
        <v>0.52</v>
      </c>
      <c r="Y31" t="n">
        <v>1</v>
      </c>
      <c r="Z31" t="n">
        <v>10</v>
      </c>
      <c r="AA31" t="n">
        <v>125.4852936846213</v>
      </c>
      <c r="AB31" t="n">
        <v>171.6945148396686</v>
      </c>
      <c r="AC31" t="n">
        <v>155.3082313181835</v>
      </c>
      <c r="AD31" t="n">
        <v>125485.2936846213</v>
      </c>
      <c r="AE31" t="n">
        <v>171694.5148396686</v>
      </c>
      <c r="AF31" t="n">
        <v>2.816252733412538e-06</v>
      </c>
      <c r="AG31" t="n">
        <v>0.1973958333333333</v>
      </c>
      <c r="AH31" t="n">
        <v>155308.2313181835</v>
      </c>
    </row>
    <row r="32">
      <c r="A32" t="n">
        <v>30</v>
      </c>
      <c r="B32" t="n">
        <v>90</v>
      </c>
      <c r="C32" t="inlineStr">
        <is>
          <t xml:space="preserve">CONCLUIDO	</t>
        </is>
      </c>
      <c r="D32" t="n">
        <v>5.3019</v>
      </c>
      <c r="E32" t="n">
        <v>18.86</v>
      </c>
      <c r="F32" t="n">
        <v>15.8</v>
      </c>
      <c r="G32" t="n">
        <v>52.67</v>
      </c>
      <c r="H32" t="n">
        <v>0.8</v>
      </c>
      <c r="I32" t="n">
        <v>18</v>
      </c>
      <c r="J32" t="n">
        <v>187.98</v>
      </c>
      <c r="K32" t="n">
        <v>52.44</v>
      </c>
      <c r="L32" t="n">
        <v>8.5</v>
      </c>
      <c r="M32" t="n">
        <v>16</v>
      </c>
      <c r="N32" t="n">
        <v>37.03</v>
      </c>
      <c r="O32" t="n">
        <v>23417.88</v>
      </c>
      <c r="P32" t="n">
        <v>195.41</v>
      </c>
      <c r="Q32" t="n">
        <v>467.14</v>
      </c>
      <c r="R32" t="n">
        <v>65.22</v>
      </c>
      <c r="S32" t="n">
        <v>39.61</v>
      </c>
      <c r="T32" t="n">
        <v>7812.43</v>
      </c>
      <c r="U32" t="n">
        <v>0.61</v>
      </c>
      <c r="V32" t="n">
        <v>0.74</v>
      </c>
      <c r="W32" t="n">
        <v>2.63</v>
      </c>
      <c r="X32" t="n">
        <v>0.47</v>
      </c>
      <c r="Y32" t="n">
        <v>1</v>
      </c>
      <c r="Z32" t="n">
        <v>10</v>
      </c>
      <c r="AA32" t="n">
        <v>124.1399868406865</v>
      </c>
      <c r="AB32" t="n">
        <v>169.8538066650488</v>
      </c>
      <c r="AC32" t="n">
        <v>153.6431977482986</v>
      </c>
      <c r="AD32" t="n">
        <v>124139.9868406865</v>
      </c>
      <c r="AE32" t="n">
        <v>169853.8066650488</v>
      </c>
      <c r="AF32" t="n">
        <v>2.830077779999988e-06</v>
      </c>
      <c r="AG32" t="n">
        <v>0.1964583333333333</v>
      </c>
      <c r="AH32" t="n">
        <v>153643.1977482986</v>
      </c>
    </row>
    <row r="33">
      <c r="A33" t="n">
        <v>31</v>
      </c>
      <c r="B33" t="n">
        <v>90</v>
      </c>
      <c r="C33" t="inlineStr">
        <is>
          <t xml:space="preserve">CONCLUIDO	</t>
        </is>
      </c>
      <c r="D33" t="n">
        <v>5.3166</v>
      </c>
      <c r="E33" t="n">
        <v>18.81</v>
      </c>
      <c r="F33" t="n">
        <v>15.78</v>
      </c>
      <c r="G33" t="n">
        <v>55.71</v>
      </c>
      <c r="H33" t="n">
        <v>0.82</v>
      </c>
      <c r="I33" t="n">
        <v>17</v>
      </c>
      <c r="J33" t="n">
        <v>188.36</v>
      </c>
      <c r="K33" t="n">
        <v>52.44</v>
      </c>
      <c r="L33" t="n">
        <v>8.75</v>
      </c>
      <c r="M33" t="n">
        <v>15</v>
      </c>
      <c r="N33" t="n">
        <v>37.16</v>
      </c>
      <c r="O33" t="n">
        <v>23464.76</v>
      </c>
      <c r="P33" t="n">
        <v>194.28</v>
      </c>
      <c r="Q33" t="n">
        <v>467.07</v>
      </c>
      <c r="R33" t="n">
        <v>64.7</v>
      </c>
      <c r="S33" t="n">
        <v>39.61</v>
      </c>
      <c r="T33" t="n">
        <v>7558.19</v>
      </c>
      <c r="U33" t="n">
        <v>0.61</v>
      </c>
      <c r="V33" t="n">
        <v>0.74</v>
      </c>
      <c r="W33" t="n">
        <v>2.63</v>
      </c>
      <c r="X33" t="n">
        <v>0.45</v>
      </c>
      <c r="Y33" t="n">
        <v>1</v>
      </c>
      <c r="Z33" t="n">
        <v>10</v>
      </c>
      <c r="AA33" t="n">
        <v>123.2458764084727</v>
      </c>
      <c r="AB33" t="n">
        <v>168.6304453263261</v>
      </c>
      <c r="AC33" t="n">
        <v>152.5365922987448</v>
      </c>
      <c r="AD33" t="n">
        <v>123245.8764084727</v>
      </c>
      <c r="AE33" t="n">
        <v>168630.4453263261</v>
      </c>
      <c r="AF33" t="n">
        <v>2.837924428063135e-06</v>
      </c>
      <c r="AG33" t="n">
        <v>0.1959375</v>
      </c>
      <c r="AH33" t="n">
        <v>152536.5922987448</v>
      </c>
    </row>
    <row r="34">
      <c r="A34" t="n">
        <v>32</v>
      </c>
      <c r="B34" t="n">
        <v>90</v>
      </c>
      <c r="C34" t="inlineStr">
        <is>
          <t xml:space="preserve">CONCLUIDO	</t>
        </is>
      </c>
      <c r="D34" t="n">
        <v>5.3153</v>
      </c>
      <c r="E34" t="n">
        <v>18.81</v>
      </c>
      <c r="F34" t="n">
        <v>15.79</v>
      </c>
      <c r="G34" t="n">
        <v>55.72</v>
      </c>
      <c r="H34" t="n">
        <v>0.85</v>
      </c>
      <c r="I34" t="n">
        <v>17</v>
      </c>
      <c r="J34" t="n">
        <v>188.74</v>
      </c>
      <c r="K34" t="n">
        <v>52.44</v>
      </c>
      <c r="L34" t="n">
        <v>9</v>
      </c>
      <c r="M34" t="n">
        <v>15</v>
      </c>
      <c r="N34" t="n">
        <v>37.3</v>
      </c>
      <c r="O34" t="n">
        <v>23511.69</v>
      </c>
      <c r="P34" t="n">
        <v>194.49</v>
      </c>
      <c r="Q34" t="n">
        <v>467.07</v>
      </c>
      <c r="R34" t="n">
        <v>64.86</v>
      </c>
      <c r="S34" t="n">
        <v>39.61</v>
      </c>
      <c r="T34" t="n">
        <v>7638.28</v>
      </c>
      <c r="U34" t="n">
        <v>0.61</v>
      </c>
      <c r="V34" t="n">
        <v>0.74</v>
      </c>
      <c r="W34" t="n">
        <v>2.63</v>
      </c>
      <c r="X34" t="n">
        <v>0.46</v>
      </c>
      <c r="Y34" t="n">
        <v>1</v>
      </c>
      <c r="Z34" t="n">
        <v>10</v>
      </c>
      <c r="AA34" t="n">
        <v>123.3917365055064</v>
      </c>
      <c r="AB34" t="n">
        <v>168.8300175459809</v>
      </c>
      <c r="AC34" t="n">
        <v>152.7171176258572</v>
      </c>
      <c r="AD34" t="n">
        <v>123391.7365055064</v>
      </c>
      <c r="AE34" t="n">
        <v>168830.0175459809</v>
      </c>
      <c r="AF34" t="n">
        <v>2.83723050680585e-06</v>
      </c>
      <c r="AG34" t="n">
        <v>0.1959375</v>
      </c>
      <c r="AH34" t="n">
        <v>152717.1176258572</v>
      </c>
    </row>
    <row r="35">
      <c r="A35" t="n">
        <v>33</v>
      </c>
      <c r="B35" t="n">
        <v>90</v>
      </c>
      <c r="C35" t="inlineStr">
        <is>
          <t xml:space="preserve">CONCLUIDO	</t>
        </is>
      </c>
      <c r="D35" t="n">
        <v>5.3289</v>
      </c>
      <c r="E35" t="n">
        <v>18.77</v>
      </c>
      <c r="F35" t="n">
        <v>15.78</v>
      </c>
      <c r="G35" t="n">
        <v>59.16</v>
      </c>
      <c r="H35" t="n">
        <v>0.87</v>
      </c>
      <c r="I35" t="n">
        <v>16</v>
      </c>
      <c r="J35" t="n">
        <v>189.12</v>
      </c>
      <c r="K35" t="n">
        <v>52.44</v>
      </c>
      <c r="L35" t="n">
        <v>9.25</v>
      </c>
      <c r="M35" t="n">
        <v>14</v>
      </c>
      <c r="N35" t="n">
        <v>37.43</v>
      </c>
      <c r="O35" t="n">
        <v>23558.67</v>
      </c>
      <c r="P35" t="n">
        <v>193.71</v>
      </c>
      <c r="Q35" t="n">
        <v>467.08</v>
      </c>
      <c r="R35" t="n">
        <v>64.26000000000001</v>
      </c>
      <c r="S35" t="n">
        <v>39.61</v>
      </c>
      <c r="T35" t="n">
        <v>7342.11</v>
      </c>
      <c r="U35" t="n">
        <v>0.62</v>
      </c>
      <c r="V35" t="n">
        <v>0.74</v>
      </c>
      <c r="W35" t="n">
        <v>2.64</v>
      </c>
      <c r="X35" t="n">
        <v>0.44</v>
      </c>
      <c r="Y35" t="n">
        <v>1</v>
      </c>
      <c r="Z35" t="n">
        <v>10</v>
      </c>
      <c r="AA35" t="n">
        <v>122.7065692339882</v>
      </c>
      <c r="AB35" t="n">
        <v>167.8925414576434</v>
      </c>
      <c r="AC35" t="n">
        <v>151.8691129396343</v>
      </c>
      <c r="AD35" t="n">
        <v>122706.5692339882</v>
      </c>
      <c r="AE35" t="n">
        <v>167892.5414576434</v>
      </c>
      <c r="AF35" t="n">
        <v>2.844489990728217e-06</v>
      </c>
      <c r="AG35" t="n">
        <v>0.1955208333333333</v>
      </c>
      <c r="AH35" t="n">
        <v>151869.1129396343</v>
      </c>
    </row>
    <row r="36">
      <c r="A36" t="n">
        <v>34</v>
      </c>
      <c r="B36" t="n">
        <v>90</v>
      </c>
      <c r="C36" t="inlineStr">
        <is>
          <t xml:space="preserve">CONCLUIDO	</t>
        </is>
      </c>
      <c r="D36" t="n">
        <v>5.3345</v>
      </c>
      <c r="E36" t="n">
        <v>18.75</v>
      </c>
      <c r="F36" t="n">
        <v>15.76</v>
      </c>
      <c r="G36" t="n">
        <v>59.09</v>
      </c>
      <c r="H36" t="n">
        <v>0.89</v>
      </c>
      <c r="I36" t="n">
        <v>16</v>
      </c>
      <c r="J36" t="n">
        <v>189.5</v>
      </c>
      <c r="K36" t="n">
        <v>52.44</v>
      </c>
      <c r="L36" t="n">
        <v>9.5</v>
      </c>
      <c r="M36" t="n">
        <v>14</v>
      </c>
      <c r="N36" t="n">
        <v>37.56</v>
      </c>
      <c r="O36" t="n">
        <v>23605.68</v>
      </c>
      <c r="P36" t="n">
        <v>193.46</v>
      </c>
      <c r="Q36" t="n">
        <v>467.08</v>
      </c>
      <c r="R36" t="n">
        <v>63.65</v>
      </c>
      <c r="S36" t="n">
        <v>39.61</v>
      </c>
      <c r="T36" t="n">
        <v>7035.35</v>
      </c>
      <c r="U36" t="n">
        <v>0.62</v>
      </c>
      <c r="V36" t="n">
        <v>0.74</v>
      </c>
      <c r="W36" t="n">
        <v>2.64</v>
      </c>
      <c r="X36" t="n">
        <v>0.42</v>
      </c>
      <c r="Y36" t="n">
        <v>1</v>
      </c>
      <c r="Z36" t="n">
        <v>10</v>
      </c>
      <c r="AA36" t="n">
        <v>122.4248612097625</v>
      </c>
      <c r="AB36" t="n">
        <v>167.507096110817</v>
      </c>
      <c r="AC36" t="n">
        <v>151.520453955733</v>
      </c>
      <c r="AD36" t="n">
        <v>122424.8612097625</v>
      </c>
      <c r="AE36" t="n">
        <v>167507.096110817</v>
      </c>
      <c r="AF36" t="n">
        <v>2.847479189990369e-06</v>
      </c>
      <c r="AG36" t="n">
        <v>0.1953125</v>
      </c>
      <c r="AH36" t="n">
        <v>151520.453955733</v>
      </c>
    </row>
    <row r="37">
      <c r="A37" t="n">
        <v>35</v>
      </c>
      <c r="B37" t="n">
        <v>90</v>
      </c>
      <c r="C37" t="inlineStr">
        <is>
          <t xml:space="preserve">CONCLUIDO	</t>
        </is>
      </c>
      <c r="D37" t="n">
        <v>5.3278</v>
      </c>
      <c r="E37" t="n">
        <v>18.77</v>
      </c>
      <c r="F37" t="n">
        <v>15.78</v>
      </c>
      <c r="G37" t="n">
        <v>59.17</v>
      </c>
      <c r="H37" t="n">
        <v>0.91</v>
      </c>
      <c r="I37" t="n">
        <v>16</v>
      </c>
      <c r="J37" t="n">
        <v>189.88</v>
      </c>
      <c r="K37" t="n">
        <v>52.44</v>
      </c>
      <c r="L37" t="n">
        <v>9.75</v>
      </c>
      <c r="M37" t="n">
        <v>14</v>
      </c>
      <c r="N37" t="n">
        <v>37.69</v>
      </c>
      <c r="O37" t="n">
        <v>23652.75</v>
      </c>
      <c r="P37" t="n">
        <v>193.05</v>
      </c>
      <c r="Q37" t="n">
        <v>467.07</v>
      </c>
      <c r="R37" t="n">
        <v>64.45999999999999</v>
      </c>
      <c r="S37" t="n">
        <v>39.61</v>
      </c>
      <c r="T37" t="n">
        <v>7440.12</v>
      </c>
      <c r="U37" t="n">
        <v>0.61</v>
      </c>
      <c r="V37" t="n">
        <v>0.74</v>
      </c>
      <c r="W37" t="n">
        <v>2.64</v>
      </c>
      <c r="X37" t="n">
        <v>0.45</v>
      </c>
      <c r="Y37" t="n">
        <v>1</v>
      </c>
      <c r="Z37" t="n">
        <v>10</v>
      </c>
      <c r="AA37" t="n">
        <v>122.4318296684828</v>
      </c>
      <c r="AB37" t="n">
        <v>167.5166306634649</v>
      </c>
      <c r="AC37" t="n">
        <v>151.529078544058</v>
      </c>
      <c r="AD37" t="n">
        <v>122431.8296684828</v>
      </c>
      <c r="AE37" t="n">
        <v>167516.6306634649</v>
      </c>
      <c r="AF37" t="n">
        <v>2.843902826587438e-06</v>
      </c>
      <c r="AG37" t="n">
        <v>0.1955208333333333</v>
      </c>
      <c r="AH37" t="n">
        <v>151529.078544058</v>
      </c>
    </row>
    <row r="38">
      <c r="A38" t="n">
        <v>36</v>
      </c>
      <c r="B38" t="n">
        <v>90</v>
      </c>
      <c r="C38" t="inlineStr">
        <is>
          <t xml:space="preserve">CONCLUIDO	</t>
        </is>
      </c>
      <c r="D38" t="n">
        <v>5.3522</v>
      </c>
      <c r="E38" t="n">
        <v>18.68</v>
      </c>
      <c r="F38" t="n">
        <v>15.73</v>
      </c>
      <c r="G38" t="n">
        <v>62.92</v>
      </c>
      <c r="H38" t="n">
        <v>0.93</v>
      </c>
      <c r="I38" t="n">
        <v>15</v>
      </c>
      <c r="J38" t="n">
        <v>190.26</v>
      </c>
      <c r="K38" t="n">
        <v>52.44</v>
      </c>
      <c r="L38" t="n">
        <v>10</v>
      </c>
      <c r="M38" t="n">
        <v>13</v>
      </c>
      <c r="N38" t="n">
        <v>37.82</v>
      </c>
      <c r="O38" t="n">
        <v>23699.85</v>
      </c>
      <c r="P38" t="n">
        <v>191.84</v>
      </c>
      <c r="Q38" t="n">
        <v>467.07</v>
      </c>
      <c r="R38" t="n">
        <v>62.88</v>
      </c>
      <c r="S38" t="n">
        <v>39.61</v>
      </c>
      <c r="T38" t="n">
        <v>6657.85</v>
      </c>
      <c r="U38" t="n">
        <v>0.63</v>
      </c>
      <c r="V38" t="n">
        <v>0.74</v>
      </c>
      <c r="W38" t="n">
        <v>2.63</v>
      </c>
      <c r="X38" t="n">
        <v>0.4</v>
      </c>
      <c r="Y38" t="n">
        <v>1</v>
      </c>
      <c r="Z38" t="n">
        <v>10</v>
      </c>
      <c r="AA38" t="n">
        <v>121.2314064582792</v>
      </c>
      <c r="AB38" t="n">
        <v>165.8741586683308</v>
      </c>
      <c r="AC38" t="n">
        <v>150.0433617709151</v>
      </c>
      <c r="AD38" t="n">
        <v>121231.4064582792</v>
      </c>
      <c r="AE38" t="n">
        <v>165874.1586683308</v>
      </c>
      <c r="AF38" t="n">
        <v>2.856927194801097e-06</v>
      </c>
      <c r="AG38" t="n">
        <v>0.1945833333333333</v>
      </c>
      <c r="AH38" t="n">
        <v>150043.361770915</v>
      </c>
    </row>
    <row r="39">
      <c r="A39" t="n">
        <v>37</v>
      </c>
      <c r="B39" t="n">
        <v>90</v>
      </c>
      <c r="C39" t="inlineStr">
        <is>
          <t xml:space="preserve">CONCLUIDO	</t>
        </is>
      </c>
      <c r="D39" t="n">
        <v>5.352</v>
      </c>
      <c r="E39" t="n">
        <v>18.68</v>
      </c>
      <c r="F39" t="n">
        <v>15.73</v>
      </c>
      <c r="G39" t="n">
        <v>62.92</v>
      </c>
      <c r="H39" t="n">
        <v>0.95</v>
      </c>
      <c r="I39" t="n">
        <v>15</v>
      </c>
      <c r="J39" t="n">
        <v>190.65</v>
      </c>
      <c r="K39" t="n">
        <v>52.44</v>
      </c>
      <c r="L39" t="n">
        <v>10.25</v>
      </c>
      <c r="M39" t="n">
        <v>13</v>
      </c>
      <c r="N39" t="n">
        <v>37.95</v>
      </c>
      <c r="O39" t="n">
        <v>23747</v>
      </c>
      <c r="P39" t="n">
        <v>191.46</v>
      </c>
      <c r="Q39" t="n">
        <v>467.07</v>
      </c>
      <c r="R39" t="n">
        <v>62.89</v>
      </c>
      <c r="S39" t="n">
        <v>39.61</v>
      </c>
      <c r="T39" t="n">
        <v>6659.85</v>
      </c>
      <c r="U39" t="n">
        <v>0.63</v>
      </c>
      <c r="V39" t="n">
        <v>0.74</v>
      </c>
      <c r="W39" t="n">
        <v>2.63</v>
      </c>
      <c r="X39" t="n">
        <v>0.4</v>
      </c>
      <c r="Y39" t="n">
        <v>1</v>
      </c>
      <c r="Z39" t="n">
        <v>10</v>
      </c>
      <c r="AA39" t="n">
        <v>121.0641267969074</v>
      </c>
      <c r="AB39" t="n">
        <v>165.6452792557842</v>
      </c>
      <c r="AC39" t="n">
        <v>149.8363262882676</v>
      </c>
      <c r="AD39" t="n">
        <v>121064.1267969074</v>
      </c>
      <c r="AE39" t="n">
        <v>165645.2792557842</v>
      </c>
      <c r="AF39" t="n">
        <v>2.856820437684592e-06</v>
      </c>
      <c r="AG39" t="n">
        <v>0.1945833333333333</v>
      </c>
      <c r="AH39" t="n">
        <v>149836.3262882676</v>
      </c>
    </row>
    <row r="40">
      <c r="A40" t="n">
        <v>38</v>
      </c>
      <c r="B40" t="n">
        <v>90</v>
      </c>
      <c r="C40" t="inlineStr">
        <is>
          <t xml:space="preserve">CONCLUIDO	</t>
        </is>
      </c>
      <c r="D40" t="n">
        <v>5.3686</v>
      </c>
      <c r="E40" t="n">
        <v>18.63</v>
      </c>
      <c r="F40" t="n">
        <v>15.71</v>
      </c>
      <c r="G40" t="n">
        <v>67.31999999999999</v>
      </c>
      <c r="H40" t="n">
        <v>0.98</v>
      </c>
      <c r="I40" t="n">
        <v>14</v>
      </c>
      <c r="J40" t="n">
        <v>191.03</v>
      </c>
      <c r="K40" t="n">
        <v>52.44</v>
      </c>
      <c r="L40" t="n">
        <v>10.5</v>
      </c>
      <c r="M40" t="n">
        <v>12</v>
      </c>
      <c r="N40" t="n">
        <v>38.09</v>
      </c>
      <c r="O40" t="n">
        <v>23794.2</v>
      </c>
      <c r="P40" t="n">
        <v>190.75</v>
      </c>
      <c r="Q40" t="n">
        <v>467.07</v>
      </c>
      <c r="R40" t="n">
        <v>62.04</v>
      </c>
      <c r="S40" t="n">
        <v>39.61</v>
      </c>
      <c r="T40" t="n">
        <v>6243.25</v>
      </c>
      <c r="U40" t="n">
        <v>0.64</v>
      </c>
      <c r="V40" t="n">
        <v>0.74</v>
      </c>
      <c r="W40" t="n">
        <v>2.63</v>
      </c>
      <c r="X40" t="n">
        <v>0.37</v>
      </c>
      <c r="Y40" t="n">
        <v>1</v>
      </c>
      <c r="Z40" t="n">
        <v>10</v>
      </c>
      <c r="AA40" t="n">
        <v>120.3342203723476</v>
      </c>
      <c r="AB40" t="n">
        <v>164.6465890845032</v>
      </c>
      <c r="AC40" t="n">
        <v>148.9329497052629</v>
      </c>
      <c r="AD40" t="n">
        <v>120334.2203723476</v>
      </c>
      <c r="AE40" t="n">
        <v>164646.5890845032</v>
      </c>
      <c r="AF40" t="n">
        <v>2.86568127835454e-06</v>
      </c>
      <c r="AG40" t="n">
        <v>0.1940625</v>
      </c>
      <c r="AH40" t="n">
        <v>148932.9497052629</v>
      </c>
    </row>
    <row r="41">
      <c r="A41" t="n">
        <v>39</v>
      </c>
      <c r="B41" t="n">
        <v>90</v>
      </c>
      <c r="C41" t="inlineStr">
        <is>
          <t xml:space="preserve">CONCLUIDO	</t>
        </is>
      </c>
      <c r="D41" t="n">
        <v>5.3705</v>
      </c>
      <c r="E41" t="n">
        <v>18.62</v>
      </c>
      <c r="F41" t="n">
        <v>15.7</v>
      </c>
      <c r="G41" t="n">
        <v>67.29000000000001</v>
      </c>
      <c r="H41" t="n">
        <v>1</v>
      </c>
      <c r="I41" t="n">
        <v>14</v>
      </c>
      <c r="J41" t="n">
        <v>191.41</v>
      </c>
      <c r="K41" t="n">
        <v>52.44</v>
      </c>
      <c r="L41" t="n">
        <v>10.75</v>
      </c>
      <c r="M41" t="n">
        <v>12</v>
      </c>
      <c r="N41" t="n">
        <v>38.22</v>
      </c>
      <c r="O41" t="n">
        <v>23841.44</v>
      </c>
      <c r="P41" t="n">
        <v>190.52</v>
      </c>
      <c r="Q41" t="n">
        <v>467.1</v>
      </c>
      <c r="R41" t="n">
        <v>61.96</v>
      </c>
      <c r="S41" t="n">
        <v>39.61</v>
      </c>
      <c r="T41" t="n">
        <v>6203.32</v>
      </c>
      <c r="U41" t="n">
        <v>0.64</v>
      </c>
      <c r="V41" t="n">
        <v>0.74</v>
      </c>
      <c r="W41" t="n">
        <v>2.63</v>
      </c>
      <c r="X41" t="n">
        <v>0.37</v>
      </c>
      <c r="Y41" t="n">
        <v>1</v>
      </c>
      <c r="Z41" t="n">
        <v>10</v>
      </c>
      <c r="AA41" t="n">
        <v>120.1680523923727</v>
      </c>
      <c r="AB41" t="n">
        <v>164.4192307234877</v>
      </c>
      <c r="AC41" t="n">
        <v>148.7272901071232</v>
      </c>
      <c r="AD41" t="n">
        <v>120168.0523923727</v>
      </c>
      <c r="AE41" t="n">
        <v>164419.2307234877</v>
      </c>
      <c r="AF41" t="n">
        <v>2.866695470961341e-06</v>
      </c>
      <c r="AG41" t="n">
        <v>0.1939583333333333</v>
      </c>
      <c r="AH41" t="n">
        <v>148727.2901071232</v>
      </c>
    </row>
    <row r="42">
      <c r="A42" t="n">
        <v>40</v>
      </c>
      <c r="B42" t="n">
        <v>90</v>
      </c>
      <c r="C42" t="inlineStr">
        <is>
          <t xml:space="preserve">CONCLUIDO	</t>
        </is>
      </c>
      <c r="D42" t="n">
        <v>5.3715</v>
      </c>
      <c r="E42" t="n">
        <v>18.62</v>
      </c>
      <c r="F42" t="n">
        <v>15.7</v>
      </c>
      <c r="G42" t="n">
        <v>67.28</v>
      </c>
      <c r="H42" t="n">
        <v>1.02</v>
      </c>
      <c r="I42" t="n">
        <v>14</v>
      </c>
      <c r="J42" t="n">
        <v>191.79</v>
      </c>
      <c r="K42" t="n">
        <v>52.44</v>
      </c>
      <c r="L42" t="n">
        <v>11</v>
      </c>
      <c r="M42" t="n">
        <v>12</v>
      </c>
      <c r="N42" t="n">
        <v>38.35</v>
      </c>
      <c r="O42" t="n">
        <v>23888.73</v>
      </c>
      <c r="P42" t="n">
        <v>189.83</v>
      </c>
      <c r="Q42" t="n">
        <v>467.19</v>
      </c>
      <c r="R42" t="n">
        <v>61.91</v>
      </c>
      <c r="S42" t="n">
        <v>39.61</v>
      </c>
      <c r="T42" t="n">
        <v>6175.71</v>
      </c>
      <c r="U42" t="n">
        <v>0.64</v>
      </c>
      <c r="V42" t="n">
        <v>0.74</v>
      </c>
      <c r="W42" t="n">
        <v>2.63</v>
      </c>
      <c r="X42" t="n">
        <v>0.36</v>
      </c>
      <c r="Y42" t="n">
        <v>1</v>
      </c>
      <c r="Z42" t="n">
        <v>10</v>
      </c>
      <c r="AA42" t="n">
        <v>119.835401603357</v>
      </c>
      <c r="AB42" t="n">
        <v>163.9640832384396</v>
      </c>
      <c r="AC42" t="n">
        <v>148.3155812592444</v>
      </c>
      <c r="AD42" t="n">
        <v>119835.401603357</v>
      </c>
      <c r="AE42" t="n">
        <v>163964.0832384396</v>
      </c>
      <c r="AF42" t="n">
        <v>2.867229256543869e-06</v>
      </c>
      <c r="AG42" t="n">
        <v>0.1939583333333333</v>
      </c>
      <c r="AH42" t="n">
        <v>148315.5812592444</v>
      </c>
    </row>
    <row r="43">
      <c r="A43" t="n">
        <v>41</v>
      </c>
      <c r="B43" t="n">
        <v>90</v>
      </c>
      <c r="C43" t="inlineStr">
        <is>
          <t xml:space="preserve">CONCLUIDO	</t>
        </is>
      </c>
      <c r="D43" t="n">
        <v>5.3866</v>
      </c>
      <c r="E43" t="n">
        <v>18.56</v>
      </c>
      <c r="F43" t="n">
        <v>15.68</v>
      </c>
      <c r="G43" t="n">
        <v>72.38</v>
      </c>
      <c r="H43" t="n">
        <v>1.04</v>
      </c>
      <c r="I43" t="n">
        <v>13</v>
      </c>
      <c r="J43" t="n">
        <v>192.18</v>
      </c>
      <c r="K43" t="n">
        <v>52.44</v>
      </c>
      <c r="L43" t="n">
        <v>11.25</v>
      </c>
      <c r="M43" t="n">
        <v>11</v>
      </c>
      <c r="N43" t="n">
        <v>38.49</v>
      </c>
      <c r="O43" t="n">
        <v>23936.06</v>
      </c>
      <c r="P43" t="n">
        <v>188.61</v>
      </c>
      <c r="Q43" t="n">
        <v>467.07</v>
      </c>
      <c r="R43" t="n">
        <v>61.35</v>
      </c>
      <c r="S43" t="n">
        <v>39.61</v>
      </c>
      <c r="T43" t="n">
        <v>5900.1</v>
      </c>
      <c r="U43" t="n">
        <v>0.65</v>
      </c>
      <c r="V43" t="n">
        <v>0.74</v>
      </c>
      <c r="W43" t="n">
        <v>2.63</v>
      </c>
      <c r="X43" t="n">
        <v>0.35</v>
      </c>
      <c r="Y43" t="n">
        <v>1</v>
      </c>
      <c r="Z43" t="n">
        <v>10</v>
      </c>
      <c r="AA43" t="n">
        <v>118.9151657921637</v>
      </c>
      <c r="AB43" t="n">
        <v>162.7049760036269</v>
      </c>
      <c r="AC43" t="n">
        <v>147.1766414517537</v>
      </c>
      <c r="AD43" t="n">
        <v>118915.1657921637</v>
      </c>
      <c r="AE43" t="n">
        <v>162704.9760036269</v>
      </c>
      <c r="AF43" t="n">
        <v>2.875289418840026e-06</v>
      </c>
      <c r="AG43" t="n">
        <v>0.1933333333333333</v>
      </c>
      <c r="AH43" t="n">
        <v>147176.6414517536</v>
      </c>
    </row>
    <row r="44">
      <c r="A44" t="n">
        <v>42</v>
      </c>
      <c r="B44" t="n">
        <v>90</v>
      </c>
      <c r="C44" t="inlineStr">
        <is>
          <t xml:space="preserve">CONCLUIDO	</t>
        </is>
      </c>
      <c r="D44" t="n">
        <v>5.3857</v>
      </c>
      <c r="E44" t="n">
        <v>18.57</v>
      </c>
      <c r="F44" t="n">
        <v>15.69</v>
      </c>
      <c r="G44" t="n">
        <v>72.39</v>
      </c>
      <c r="H44" t="n">
        <v>1.06</v>
      </c>
      <c r="I44" t="n">
        <v>13</v>
      </c>
      <c r="J44" t="n">
        <v>192.56</v>
      </c>
      <c r="K44" t="n">
        <v>52.44</v>
      </c>
      <c r="L44" t="n">
        <v>11.5</v>
      </c>
      <c r="M44" t="n">
        <v>11</v>
      </c>
      <c r="N44" t="n">
        <v>38.62</v>
      </c>
      <c r="O44" t="n">
        <v>23983.44</v>
      </c>
      <c r="P44" t="n">
        <v>189.27</v>
      </c>
      <c r="Q44" t="n">
        <v>467.07</v>
      </c>
      <c r="R44" t="n">
        <v>61.52</v>
      </c>
      <c r="S44" t="n">
        <v>39.61</v>
      </c>
      <c r="T44" t="n">
        <v>5984.8</v>
      </c>
      <c r="U44" t="n">
        <v>0.64</v>
      </c>
      <c r="V44" t="n">
        <v>0.74</v>
      </c>
      <c r="W44" t="n">
        <v>2.63</v>
      </c>
      <c r="X44" t="n">
        <v>0.35</v>
      </c>
      <c r="Y44" t="n">
        <v>1</v>
      </c>
      <c r="Z44" t="n">
        <v>10</v>
      </c>
      <c r="AA44" t="n">
        <v>119.251801888102</v>
      </c>
      <c r="AB44" t="n">
        <v>163.1655763614258</v>
      </c>
      <c r="AC44" t="n">
        <v>147.5932827578611</v>
      </c>
      <c r="AD44" t="n">
        <v>119251.801888102</v>
      </c>
      <c r="AE44" t="n">
        <v>163165.5763614258</v>
      </c>
      <c r="AF44" t="n">
        <v>2.874809011815752e-06</v>
      </c>
      <c r="AG44" t="n">
        <v>0.1934375</v>
      </c>
      <c r="AH44" t="n">
        <v>147593.2827578611</v>
      </c>
    </row>
    <row r="45">
      <c r="A45" t="n">
        <v>43</v>
      </c>
      <c r="B45" t="n">
        <v>90</v>
      </c>
      <c r="C45" t="inlineStr">
        <is>
          <t xml:space="preserve">CONCLUIDO	</t>
        </is>
      </c>
      <c r="D45" t="n">
        <v>5.3855</v>
      </c>
      <c r="E45" t="n">
        <v>18.57</v>
      </c>
      <c r="F45" t="n">
        <v>15.69</v>
      </c>
      <c r="G45" t="n">
        <v>72.39</v>
      </c>
      <c r="H45" t="n">
        <v>1.08</v>
      </c>
      <c r="I45" t="n">
        <v>13</v>
      </c>
      <c r="J45" t="n">
        <v>192.95</v>
      </c>
      <c r="K45" t="n">
        <v>52.44</v>
      </c>
      <c r="L45" t="n">
        <v>11.75</v>
      </c>
      <c r="M45" t="n">
        <v>11</v>
      </c>
      <c r="N45" t="n">
        <v>38.75</v>
      </c>
      <c r="O45" t="n">
        <v>24030.86</v>
      </c>
      <c r="P45" t="n">
        <v>189.22</v>
      </c>
      <c r="Q45" t="n">
        <v>467.12</v>
      </c>
      <c r="R45" t="n">
        <v>61.49</v>
      </c>
      <c r="S45" t="n">
        <v>39.61</v>
      </c>
      <c r="T45" t="n">
        <v>5968.46</v>
      </c>
      <c r="U45" t="n">
        <v>0.64</v>
      </c>
      <c r="V45" t="n">
        <v>0.74</v>
      </c>
      <c r="W45" t="n">
        <v>2.63</v>
      </c>
      <c r="X45" t="n">
        <v>0.35</v>
      </c>
      <c r="Y45" t="n">
        <v>1</v>
      </c>
      <c r="Z45" t="n">
        <v>10</v>
      </c>
      <c r="AA45" t="n">
        <v>119.2336936208392</v>
      </c>
      <c r="AB45" t="n">
        <v>163.1407998312764</v>
      </c>
      <c r="AC45" t="n">
        <v>147.5708708649751</v>
      </c>
      <c r="AD45" t="n">
        <v>119233.6936208392</v>
      </c>
      <c r="AE45" t="n">
        <v>163140.7998312764</v>
      </c>
      <c r="AF45" t="n">
        <v>2.874702254699247e-06</v>
      </c>
      <c r="AG45" t="n">
        <v>0.1934375</v>
      </c>
      <c r="AH45" t="n">
        <v>147570.8708649751</v>
      </c>
    </row>
    <row r="46">
      <c r="A46" t="n">
        <v>44</v>
      </c>
      <c r="B46" t="n">
        <v>90</v>
      </c>
      <c r="C46" t="inlineStr">
        <is>
          <t xml:space="preserve">CONCLUIDO	</t>
        </is>
      </c>
      <c r="D46" t="n">
        <v>5.3833</v>
      </c>
      <c r="E46" t="n">
        <v>18.58</v>
      </c>
      <c r="F46" t="n">
        <v>15.69</v>
      </c>
      <c r="G46" t="n">
        <v>72.43000000000001</v>
      </c>
      <c r="H46" t="n">
        <v>1.1</v>
      </c>
      <c r="I46" t="n">
        <v>13</v>
      </c>
      <c r="J46" t="n">
        <v>193.33</v>
      </c>
      <c r="K46" t="n">
        <v>52.44</v>
      </c>
      <c r="L46" t="n">
        <v>12</v>
      </c>
      <c r="M46" t="n">
        <v>11</v>
      </c>
      <c r="N46" t="n">
        <v>38.89</v>
      </c>
      <c r="O46" t="n">
        <v>24078.33</v>
      </c>
      <c r="P46" t="n">
        <v>188.65</v>
      </c>
      <c r="Q46" t="n">
        <v>467.07</v>
      </c>
      <c r="R46" t="n">
        <v>61.65</v>
      </c>
      <c r="S46" t="n">
        <v>39.61</v>
      </c>
      <c r="T46" t="n">
        <v>6052.64</v>
      </c>
      <c r="U46" t="n">
        <v>0.64</v>
      </c>
      <c r="V46" t="n">
        <v>0.74</v>
      </c>
      <c r="W46" t="n">
        <v>2.63</v>
      </c>
      <c r="X46" t="n">
        <v>0.36</v>
      </c>
      <c r="Y46" t="n">
        <v>1</v>
      </c>
      <c r="Z46" t="n">
        <v>10</v>
      </c>
      <c r="AA46" t="n">
        <v>119.0257336210627</v>
      </c>
      <c r="AB46" t="n">
        <v>162.8562597850348</v>
      </c>
      <c r="AC46" t="n">
        <v>147.3134869213921</v>
      </c>
      <c r="AD46" t="n">
        <v>119025.7336210627</v>
      </c>
      <c r="AE46" t="n">
        <v>162856.2597850348</v>
      </c>
      <c r="AF46" t="n">
        <v>2.873527926417687e-06</v>
      </c>
      <c r="AG46" t="n">
        <v>0.1935416666666666</v>
      </c>
      <c r="AH46" t="n">
        <v>147313.4869213921</v>
      </c>
    </row>
    <row r="47">
      <c r="A47" t="n">
        <v>45</v>
      </c>
      <c r="B47" t="n">
        <v>90</v>
      </c>
      <c r="C47" t="inlineStr">
        <is>
          <t xml:space="preserve">CONCLUIDO	</t>
        </is>
      </c>
      <c r="D47" t="n">
        <v>5.4101</v>
      </c>
      <c r="E47" t="n">
        <v>18.48</v>
      </c>
      <c r="F47" t="n">
        <v>15.64</v>
      </c>
      <c r="G47" t="n">
        <v>78.18000000000001</v>
      </c>
      <c r="H47" t="n">
        <v>1.12</v>
      </c>
      <c r="I47" t="n">
        <v>12</v>
      </c>
      <c r="J47" t="n">
        <v>193.72</v>
      </c>
      <c r="K47" t="n">
        <v>52.44</v>
      </c>
      <c r="L47" t="n">
        <v>12.25</v>
      </c>
      <c r="M47" t="n">
        <v>10</v>
      </c>
      <c r="N47" t="n">
        <v>39.02</v>
      </c>
      <c r="O47" t="n">
        <v>24125.85</v>
      </c>
      <c r="P47" t="n">
        <v>186.68</v>
      </c>
      <c r="Q47" t="n">
        <v>467.08</v>
      </c>
      <c r="R47" t="n">
        <v>59.8</v>
      </c>
      <c r="S47" t="n">
        <v>39.61</v>
      </c>
      <c r="T47" t="n">
        <v>5132.67</v>
      </c>
      <c r="U47" t="n">
        <v>0.66</v>
      </c>
      <c r="V47" t="n">
        <v>0.75</v>
      </c>
      <c r="W47" t="n">
        <v>2.63</v>
      </c>
      <c r="X47" t="n">
        <v>0.3</v>
      </c>
      <c r="Y47" t="n">
        <v>1</v>
      </c>
      <c r="Z47" t="n">
        <v>10</v>
      </c>
      <c r="AA47" t="n">
        <v>117.461565980208</v>
      </c>
      <c r="AB47" t="n">
        <v>160.7160966126123</v>
      </c>
      <c r="AC47" t="n">
        <v>145.3775779184072</v>
      </c>
      <c r="AD47" t="n">
        <v>117461.565980208</v>
      </c>
      <c r="AE47" t="n">
        <v>160716.0966126123</v>
      </c>
      <c r="AF47" t="n">
        <v>2.887833380029411e-06</v>
      </c>
      <c r="AG47" t="n">
        <v>0.1925</v>
      </c>
      <c r="AH47" t="n">
        <v>145377.5779184072</v>
      </c>
    </row>
    <row r="48">
      <c r="A48" t="n">
        <v>46</v>
      </c>
      <c r="B48" t="n">
        <v>90</v>
      </c>
      <c r="C48" t="inlineStr">
        <is>
          <t xml:space="preserve">CONCLUIDO	</t>
        </is>
      </c>
      <c r="D48" t="n">
        <v>5.4072</v>
      </c>
      <c r="E48" t="n">
        <v>18.49</v>
      </c>
      <c r="F48" t="n">
        <v>15.65</v>
      </c>
      <c r="G48" t="n">
        <v>78.23</v>
      </c>
      <c r="H48" t="n">
        <v>1.14</v>
      </c>
      <c r="I48" t="n">
        <v>12</v>
      </c>
      <c r="J48" t="n">
        <v>194.1</v>
      </c>
      <c r="K48" t="n">
        <v>52.44</v>
      </c>
      <c r="L48" t="n">
        <v>12.5</v>
      </c>
      <c r="M48" t="n">
        <v>10</v>
      </c>
      <c r="N48" t="n">
        <v>39.16</v>
      </c>
      <c r="O48" t="n">
        <v>24173.41</v>
      </c>
      <c r="P48" t="n">
        <v>186.89</v>
      </c>
      <c r="Q48" t="n">
        <v>467.08</v>
      </c>
      <c r="R48" t="n">
        <v>60.22</v>
      </c>
      <c r="S48" t="n">
        <v>39.61</v>
      </c>
      <c r="T48" t="n">
        <v>5341.13</v>
      </c>
      <c r="U48" t="n">
        <v>0.66</v>
      </c>
      <c r="V48" t="n">
        <v>0.75</v>
      </c>
      <c r="W48" t="n">
        <v>2.63</v>
      </c>
      <c r="X48" t="n">
        <v>0.31</v>
      </c>
      <c r="Y48" t="n">
        <v>1</v>
      </c>
      <c r="Z48" t="n">
        <v>10</v>
      </c>
      <c r="AA48" t="n">
        <v>117.6379711909975</v>
      </c>
      <c r="AB48" t="n">
        <v>160.957462004463</v>
      </c>
      <c r="AC48" t="n">
        <v>145.5959077360182</v>
      </c>
      <c r="AD48" t="n">
        <v>117637.9711909975</v>
      </c>
      <c r="AE48" t="n">
        <v>160957.462004463</v>
      </c>
      <c r="AF48" t="n">
        <v>2.886285401840083e-06</v>
      </c>
      <c r="AG48" t="n">
        <v>0.1926041666666667</v>
      </c>
      <c r="AH48" t="n">
        <v>145595.9077360182</v>
      </c>
    </row>
    <row r="49">
      <c r="A49" t="n">
        <v>47</v>
      </c>
      <c r="B49" t="n">
        <v>90</v>
      </c>
      <c r="C49" t="inlineStr">
        <is>
          <t xml:space="preserve">CONCLUIDO	</t>
        </is>
      </c>
      <c r="D49" t="n">
        <v>5.4099</v>
      </c>
      <c r="E49" t="n">
        <v>18.48</v>
      </c>
      <c r="F49" t="n">
        <v>15.64</v>
      </c>
      <c r="G49" t="n">
        <v>78.19</v>
      </c>
      <c r="H49" t="n">
        <v>1.16</v>
      </c>
      <c r="I49" t="n">
        <v>12</v>
      </c>
      <c r="J49" t="n">
        <v>194.49</v>
      </c>
      <c r="K49" t="n">
        <v>52.44</v>
      </c>
      <c r="L49" t="n">
        <v>12.75</v>
      </c>
      <c r="M49" t="n">
        <v>10</v>
      </c>
      <c r="N49" t="n">
        <v>39.3</v>
      </c>
      <c r="O49" t="n">
        <v>24221.02</v>
      </c>
      <c r="P49" t="n">
        <v>186.27</v>
      </c>
      <c r="Q49" t="n">
        <v>467.07</v>
      </c>
      <c r="R49" t="n">
        <v>59.86</v>
      </c>
      <c r="S49" t="n">
        <v>39.61</v>
      </c>
      <c r="T49" t="n">
        <v>5161.04</v>
      </c>
      <c r="U49" t="n">
        <v>0.66</v>
      </c>
      <c r="V49" t="n">
        <v>0.75</v>
      </c>
      <c r="W49" t="n">
        <v>2.63</v>
      </c>
      <c r="X49" t="n">
        <v>0.3</v>
      </c>
      <c r="Y49" t="n">
        <v>1</v>
      </c>
      <c r="Z49" t="n">
        <v>10</v>
      </c>
      <c r="AA49" t="n">
        <v>117.2825251585001</v>
      </c>
      <c r="AB49" t="n">
        <v>160.4711250616282</v>
      </c>
      <c r="AC49" t="n">
        <v>145.1559861084291</v>
      </c>
      <c r="AD49" t="n">
        <v>117282.5251585001</v>
      </c>
      <c r="AE49" t="n">
        <v>160471.1250616282</v>
      </c>
      <c r="AF49" t="n">
        <v>2.887726622912906e-06</v>
      </c>
      <c r="AG49" t="n">
        <v>0.1925</v>
      </c>
      <c r="AH49" t="n">
        <v>145155.9861084291</v>
      </c>
    </row>
    <row r="50">
      <c r="A50" t="n">
        <v>48</v>
      </c>
      <c r="B50" t="n">
        <v>90</v>
      </c>
      <c r="C50" t="inlineStr">
        <is>
          <t xml:space="preserve">CONCLUIDO	</t>
        </is>
      </c>
      <c r="D50" t="n">
        <v>5.4064</v>
      </c>
      <c r="E50" t="n">
        <v>18.5</v>
      </c>
      <c r="F50" t="n">
        <v>15.65</v>
      </c>
      <c r="G50" t="n">
        <v>78.25</v>
      </c>
      <c r="H50" t="n">
        <v>1.18</v>
      </c>
      <c r="I50" t="n">
        <v>12</v>
      </c>
      <c r="J50" t="n">
        <v>194.88</v>
      </c>
      <c r="K50" t="n">
        <v>52.44</v>
      </c>
      <c r="L50" t="n">
        <v>13</v>
      </c>
      <c r="M50" t="n">
        <v>10</v>
      </c>
      <c r="N50" t="n">
        <v>39.43</v>
      </c>
      <c r="O50" t="n">
        <v>24268.67</v>
      </c>
      <c r="P50" t="n">
        <v>186.07</v>
      </c>
      <c r="Q50" t="n">
        <v>467.08</v>
      </c>
      <c r="R50" t="n">
        <v>60.28</v>
      </c>
      <c r="S50" t="n">
        <v>39.61</v>
      </c>
      <c r="T50" t="n">
        <v>5371.82</v>
      </c>
      <c r="U50" t="n">
        <v>0.66</v>
      </c>
      <c r="V50" t="n">
        <v>0.75</v>
      </c>
      <c r="W50" t="n">
        <v>2.63</v>
      </c>
      <c r="X50" t="n">
        <v>0.32</v>
      </c>
      <c r="Y50" t="n">
        <v>1</v>
      </c>
      <c r="Z50" t="n">
        <v>10</v>
      </c>
      <c r="AA50" t="n">
        <v>117.2885172625057</v>
      </c>
      <c r="AB50" t="n">
        <v>160.4793237226815</v>
      </c>
      <c r="AC50" t="n">
        <v>145.1634023007784</v>
      </c>
      <c r="AD50" t="n">
        <v>117288.5172625057</v>
      </c>
      <c r="AE50" t="n">
        <v>160479.3237226815</v>
      </c>
      <c r="AF50" t="n">
        <v>2.885858373374061e-06</v>
      </c>
      <c r="AG50" t="n">
        <v>0.1927083333333333</v>
      </c>
      <c r="AH50" t="n">
        <v>145163.4023007784</v>
      </c>
    </row>
    <row r="51">
      <c r="A51" t="n">
        <v>49</v>
      </c>
      <c r="B51" t="n">
        <v>90</v>
      </c>
      <c r="C51" t="inlineStr">
        <is>
          <t xml:space="preserve">CONCLUIDO	</t>
        </is>
      </c>
      <c r="D51" t="n">
        <v>5.4254</v>
      </c>
      <c r="E51" t="n">
        <v>18.43</v>
      </c>
      <c r="F51" t="n">
        <v>15.62</v>
      </c>
      <c r="G51" t="n">
        <v>85.2</v>
      </c>
      <c r="H51" t="n">
        <v>1.2</v>
      </c>
      <c r="I51" t="n">
        <v>11</v>
      </c>
      <c r="J51" t="n">
        <v>195.26</v>
      </c>
      <c r="K51" t="n">
        <v>52.44</v>
      </c>
      <c r="L51" t="n">
        <v>13.25</v>
      </c>
      <c r="M51" t="n">
        <v>9</v>
      </c>
      <c r="N51" t="n">
        <v>39.57</v>
      </c>
      <c r="O51" t="n">
        <v>24316.37</v>
      </c>
      <c r="P51" t="n">
        <v>184.72</v>
      </c>
      <c r="Q51" t="n">
        <v>467.07</v>
      </c>
      <c r="R51" t="n">
        <v>59.39</v>
      </c>
      <c r="S51" t="n">
        <v>39.61</v>
      </c>
      <c r="T51" t="n">
        <v>4933.37</v>
      </c>
      <c r="U51" t="n">
        <v>0.67</v>
      </c>
      <c r="V51" t="n">
        <v>0.75</v>
      </c>
      <c r="W51" t="n">
        <v>2.62</v>
      </c>
      <c r="X51" t="n">
        <v>0.29</v>
      </c>
      <c r="Y51" t="n">
        <v>1</v>
      </c>
      <c r="Z51" t="n">
        <v>10</v>
      </c>
      <c r="AA51" t="n">
        <v>116.2206568960267</v>
      </c>
      <c r="AB51" t="n">
        <v>159.0182300585913</v>
      </c>
      <c r="AC51" t="n">
        <v>143.8417533653306</v>
      </c>
      <c r="AD51" t="n">
        <v>116220.6568960267</v>
      </c>
      <c r="AE51" t="n">
        <v>159018.2300585913</v>
      </c>
      <c r="AF51" t="n">
        <v>2.896000299442074e-06</v>
      </c>
      <c r="AG51" t="n">
        <v>0.1919791666666667</v>
      </c>
      <c r="AH51" t="n">
        <v>143841.7533653307</v>
      </c>
    </row>
    <row r="52">
      <c r="A52" t="n">
        <v>50</v>
      </c>
      <c r="B52" t="n">
        <v>90</v>
      </c>
      <c r="C52" t="inlineStr">
        <is>
          <t xml:space="preserve">CONCLUIDO	</t>
        </is>
      </c>
      <c r="D52" t="n">
        <v>5.4293</v>
      </c>
      <c r="E52" t="n">
        <v>18.42</v>
      </c>
      <c r="F52" t="n">
        <v>15.61</v>
      </c>
      <c r="G52" t="n">
        <v>85.13</v>
      </c>
      <c r="H52" t="n">
        <v>1.22</v>
      </c>
      <c r="I52" t="n">
        <v>11</v>
      </c>
      <c r="J52" t="n">
        <v>195.65</v>
      </c>
      <c r="K52" t="n">
        <v>52.44</v>
      </c>
      <c r="L52" t="n">
        <v>13.5</v>
      </c>
      <c r="M52" t="n">
        <v>9</v>
      </c>
      <c r="N52" t="n">
        <v>39.71</v>
      </c>
      <c r="O52" t="n">
        <v>24364.12</v>
      </c>
      <c r="P52" t="n">
        <v>184.43</v>
      </c>
      <c r="Q52" t="n">
        <v>467.07</v>
      </c>
      <c r="R52" t="n">
        <v>58.85</v>
      </c>
      <c r="S52" t="n">
        <v>39.61</v>
      </c>
      <c r="T52" t="n">
        <v>4663.02</v>
      </c>
      <c r="U52" t="n">
        <v>0.67</v>
      </c>
      <c r="V52" t="n">
        <v>0.75</v>
      </c>
      <c r="W52" t="n">
        <v>2.63</v>
      </c>
      <c r="X52" t="n">
        <v>0.27</v>
      </c>
      <c r="Y52" t="n">
        <v>1</v>
      </c>
      <c r="Z52" t="n">
        <v>10</v>
      </c>
      <c r="AA52" t="n">
        <v>115.9889902928436</v>
      </c>
      <c r="AB52" t="n">
        <v>158.7012535917071</v>
      </c>
      <c r="AC52" t="n">
        <v>143.5550286875664</v>
      </c>
      <c r="AD52" t="n">
        <v>115988.9902928436</v>
      </c>
      <c r="AE52" t="n">
        <v>158701.2535917071</v>
      </c>
      <c r="AF52" t="n">
        <v>2.89808206321393e-06</v>
      </c>
      <c r="AG52" t="n">
        <v>0.191875</v>
      </c>
      <c r="AH52" t="n">
        <v>143555.0286875665</v>
      </c>
    </row>
    <row r="53">
      <c r="A53" t="n">
        <v>51</v>
      </c>
      <c r="B53" t="n">
        <v>90</v>
      </c>
      <c r="C53" t="inlineStr">
        <is>
          <t xml:space="preserve">CONCLUIDO	</t>
        </is>
      </c>
      <c r="D53" t="n">
        <v>5.4255</v>
      </c>
      <c r="E53" t="n">
        <v>18.43</v>
      </c>
      <c r="F53" t="n">
        <v>15.62</v>
      </c>
      <c r="G53" t="n">
        <v>85.2</v>
      </c>
      <c r="H53" t="n">
        <v>1.25</v>
      </c>
      <c r="I53" t="n">
        <v>11</v>
      </c>
      <c r="J53" t="n">
        <v>196.04</v>
      </c>
      <c r="K53" t="n">
        <v>52.44</v>
      </c>
      <c r="L53" t="n">
        <v>13.75</v>
      </c>
      <c r="M53" t="n">
        <v>9</v>
      </c>
      <c r="N53" t="n">
        <v>39.84</v>
      </c>
      <c r="O53" t="n">
        <v>24411.91</v>
      </c>
      <c r="P53" t="n">
        <v>184.23</v>
      </c>
      <c r="Q53" t="n">
        <v>467.16</v>
      </c>
      <c r="R53" t="n">
        <v>59.3</v>
      </c>
      <c r="S53" t="n">
        <v>39.61</v>
      </c>
      <c r="T53" t="n">
        <v>4885.9</v>
      </c>
      <c r="U53" t="n">
        <v>0.67</v>
      </c>
      <c r="V53" t="n">
        <v>0.75</v>
      </c>
      <c r="W53" t="n">
        <v>2.62</v>
      </c>
      <c r="X53" t="n">
        <v>0.29</v>
      </c>
      <c r="Y53" t="n">
        <v>1</v>
      </c>
      <c r="Z53" t="n">
        <v>10</v>
      </c>
      <c r="AA53" t="n">
        <v>116.0001168303581</v>
      </c>
      <c r="AB53" t="n">
        <v>158.7164774112026</v>
      </c>
      <c r="AC53" t="n">
        <v>143.5687995670961</v>
      </c>
      <c r="AD53" t="n">
        <v>116000.1168303581</v>
      </c>
      <c r="AE53" t="n">
        <v>158716.4774112026</v>
      </c>
      <c r="AF53" t="n">
        <v>2.896053678000327e-06</v>
      </c>
      <c r="AG53" t="n">
        <v>0.1919791666666667</v>
      </c>
      <c r="AH53" t="n">
        <v>143568.7995670961</v>
      </c>
    </row>
    <row r="54">
      <c r="A54" t="n">
        <v>52</v>
      </c>
      <c r="B54" t="n">
        <v>90</v>
      </c>
      <c r="C54" t="inlineStr">
        <is>
          <t xml:space="preserve">CONCLUIDO	</t>
        </is>
      </c>
      <c r="D54" t="n">
        <v>5.4272</v>
      </c>
      <c r="E54" t="n">
        <v>18.43</v>
      </c>
      <c r="F54" t="n">
        <v>15.61</v>
      </c>
      <c r="G54" t="n">
        <v>85.17</v>
      </c>
      <c r="H54" t="n">
        <v>1.27</v>
      </c>
      <c r="I54" t="n">
        <v>11</v>
      </c>
      <c r="J54" t="n">
        <v>196.42</v>
      </c>
      <c r="K54" t="n">
        <v>52.44</v>
      </c>
      <c r="L54" t="n">
        <v>14</v>
      </c>
      <c r="M54" t="n">
        <v>9</v>
      </c>
      <c r="N54" t="n">
        <v>39.98</v>
      </c>
      <c r="O54" t="n">
        <v>24459.75</v>
      </c>
      <c r="P54" t="n">
        <v>184.2</v>
      </c>
      <c r="Q54" t="n">
        <v>467.07</v>
      </c>
      <c r="R54" t="n">
        <v>59.28</v>
      </c>
      <c r="S54" t="n">
        <v>39.61</v>
      </c>
      <c r="T54" t="n">
        <v>4874.46</v>
      </c>
      <c r="U54" t="n">
        <v>0.67</v>
      </c>
      <c r="V54" t="n">
        <v>0.75</v>
      </c>
      <c r="W54" t="n">
        <v>2.62</v>
      </c>
      <c r="X54" t="n">
        <v>0.28</v>
      </c>
      <c r="Y54" t="n">
        <v>1</v>
      </c>
      <c r="Z54" t="n">
        <v>10</v>
      </c>
      <c r="AA54" t="n">
        <v>115.9308268083614</v>
      </c>
      <c r="AB54" t="n">
        <v>158.6216717462467</v>
      </c>
      <c r="AC54" t="n">
        <v>143.483042021743</v>
      </c>
      <c r="AD54" t="n">
        <v>115930.8268083614</v>
      </c>
      <c r="AE54" t="n">
        <v>158621.6717462467</v>
      </c>
      <c r="AF54" t="n">
        <v>2.896961113490623e-06</v>
      </c>
      <c r="AG54" t="n">
        <v>0.1919791666666667</v>
      </c>
      <c r="AH54" t="n">
        <v>143483.0420217431</v>
      </c>
    </row>
    <row r="55">
      <c r="A55" t="n">
        <v>53</v>
      </c>
      <c r="B55" t="n">
        <v>90</v>
      </c>
      <c r="C55" t="inlineStr">
        <is>
          <t xml:space="preserve">CONCLUIDO	</t>
        </is>
      </c>
      <c r="D55" t="n">
        <v>5.4294</v>
      </c>
      <c r="E55" t="n">
        <v>18.42</v>
      </c>
      <c r="F55" t="n">
        <v>15.61</v>
      </c>
      <c r="G55" t="n">
        <v>85.13</v>
      </c>
      <c r="H55" t="n">
        <v>1.29</v>
      </c>
      <c r="I55" t="n">
        <v>11</v>
      </c>
      <c r="J55" t="n">
        <v>196.81</v>
      </c>
      <c r="K55" t="n">
        <v>52.44</v>
      </c>
      <c r="L55" t="n">
        <v>14.25</v>
      </c>
      <c r="M55" t="n">
        <v>9</v>
      </c>
      <c r="N55" t="n">
        <v>40.12</v>
      </c>
      <c r="O55" t="n">
        <v>24507.64</v>
      </c>
      <c r="P55" t="n">
        <v>182.91</v>
      </c>
      <c r="Q55" t="n">
        <v>467.07</v>
      </c>
      <c r="R55" t="n">
        <v>58.87</v>
      </c>
      <c r="S55" t="n">
        <v>39.61</v>
      </c>
      <c r="T55" t="n">
        <v>4669.29</v>
      </c>
      <c r="U55" t="n">
        <v>0.67</v>
      </c>
      <c r="V55" t="n">
        <v>0.75</v>
      </c>
      <c r="W55" t="n">
        <v>2.63</v>
      </c>
      <c r="X55" t="n">
        <v>0.27</v>
      </c>
      <c r="Y55" t="n">
        <v>1</v>
      </c>
      <c r="Z55" t="n">
        <v>10</v>
      </c>
      <c r="AA55" t="n">
        <v>115.3097762563544</v>
      </c>
      <c r="AB55" t="n">
        <v>157.7719229821744</v>
      </c>
      <c r="AC55" t="n">
        <v>142.7143920870837</v>
      </c>
      <c r="AD55" t="n">
        <v>115309.7762563544</v>
      </c>
      <c r="AE55" t="n">
        <v>157771.9229821744</v>
      </c>
      <c r="AF55" t="n">
        <v>2.898135441772183e-06</v>
      </c>
      <c r="AG55" t="n">
        <v>0.191875</v>
      </c>
      <c r="AH55" t="n">
        <v>142714.3920870837</v>
      </c>
    </row>
    <row r="56">
      <c r="A56" t="n">
        <v>54</v>
      </c>
      <c r="B56" t="n">
        <v>90</v>
      </c>
      <c r="C56" t="inlineStr">
        <is>
          <t xml:space="preserve">CONCLUIDO	</t>
        </is>
      </c>
      <c r="D56" t="n">
        <v>5.4447</v>
      </c>
      <c r="E56" t="n">
        <v>18.37</v>
      </c>
      <c r="F56" t="n">
        <v>15.59</v>
      </c>
      <c r="G56" t="n">
        <v>93.54000000000001</v>
      </c>
      <c r="H56" t="n">
        <v>1.31</v>
      </c>
      <c r="I56" t="n">
        <v>10</v>
      </c>
      <c r="J56" t="n">
        <v>197.2</v>
      </c>
      <c r="K56" t="n">
        <v>52.44</v>
      </c>
      <c r="L56" t="n">
        <v>14.5</v>
      </c>
      <c r="M56" t="n">
        <v>8</v>
      </c>
      <c r="N56" t="n">
        <v>40.26</v>
      </c>
      <c r="O56" t="n">
        <v>24555.57</v>
      </c>
      <c r="P56" t="n">
        <v>182.02</v>
      </c>
      <c r="Q56" t="n">
        <v>467.07</v>
      </c>
      <c r="R56" t="n">
        <v>58.3</v>
      </c>
      <c r="S56" t="n">
        <v>39.61</v>
      </c>
      <c r="T56" t="n">
        <v>4390.7</v>
      </c>
      <c r="U56" t="n">
        <v>0.68</v>
      </c>
      <c r="V56" t="n">
        <v>0.75</v>
      </c>
      <c r="W56" t="n">
        <v>2.62</v>
      </c>
      <c r="X56" t="n">
        <v>0.26</v>
      </c>
      <c r="Y56" t="n">
        <v>1</v>
      </c>
      <c r="Z56" t="n">
        <v>10</v>
      </c>
      <c r="AA56" t="n">
        <v>114.5546180921487</v>
      </c>
      <c r="AB56" t="n">
        <v>156.7386822666818</v>
      </c>
      <c r="AC56" t="n">
        <v>141.7797624153149</v>
      </c>
      <c r="AD56" t="n">
        <v>114554.6180921487</v>
      </c>
      <c r="AE56" t="n">
        <v>156738.6822666818</v>
      </c>
      <c r="AF56" t="n">
        <v>2.906302361184846e-06</v>
      </c>
      <c r="AG56" t="n">
        <v>0.1913541666666667</v>
      </c>
      <c r="AH56" t="n">
        <v>141779.7624153149</v>
      </c>
    </row>
    <row r="57">
      <c r="A57" t="n">
        <v>55</v>
      </c>
      <c r="B57" t="n">
        <v>90</v>
      </c>
      <c r="C57" t="inlineStr">
        <is>
          <t xml:space="preserve">CONCLUIDO	</t>
        </is>
      </c>
      <c r="D57" t="n">
        <v>5.4451</v>
      </c>
      <c r="E57" t="n">
        <v>18.36</v>
      </c>
      <c r="F57" t="n">
        <v>15.59</v>
      </c>
      <c r="G57" t="n">
        <v>93.53</v>
      </c>
      <c r="H57" t="n">
        <v>1.33</v>
      </c>
      <c r="I57" t="n">
        <v>10</v>
      </c>
      <c r="J57" t="n">
        <v>197.59</v>
      </c>
      <c r="K57" t="n">
        <v>52.44</v>
      </c>
      <c r="L57" t="n">
        <v>14.75</v>
      </c>
      <c r="M57" t="n">
        <v>8</v>
      </c>
      <c r="N57" t="n">
        <v>40.4</v>
      </c>
      <c r="O57" t="n">
        <v>24603.55</v>
      </c>
      <c r="P57" t="n">
        <v>181.99</v>
      </c>
      <c r="Q57" t="n">
        <v>467.08</v>
      </c>
      <c r="R57" t="n">
        <v>58.3</v>
      </c>
      <c r="S57" t="n">
        <v>39.61</v>
      </c>
      <c r="T57" t="n">
        <v>4388.57</v>
      </c>
      <c r="U57" t="n">
        <v>0.68</v>
      </c>
      <c r="V57" t="n">
        <v>0.75</v>
      </c>
      <c r="W57" t="n">
        <v>2.62</v>
      </c>
      <c r="X57" t="n">
        <v>0.26</v>
      </c>
      <c r="Y57" t="n">
        <v>1</v>
      </c>
      <c r="Z57" t="n">
        <v>10</v>
      </c>
      <c r="AA57" t="n">
        <v>114.5327328891306</v>
      </c>
      <c r="AB57" t="n">
        <v>156.7087379664054</v>
      </c>
      <c r="AC57" t="n">
        <v>141.7526759570298</v>
      </c>
      <c r="AD57" t="n">
        <v>114532.7328891306</v>
      </c>
      <c r="AE57" t="n">
        <v>156708.7379664054</v>
      </c>
      <c r="AF57" t="n">
        <v>2.906515875417857e-06</v>
      </c>
      <c r="AG57" t="n">
        <v>0.19125</v>
      </c>
      <c r="AH57" t="n">
        <v>141752.6759570298</v>
      </c>
    </row>
    <row r="58">
      <c r="A58" t="n">
        <v>56</v>
      </c>
      <c r="B58" t="n">
        <v>90</v>
      </c>
      <c r="C58" t="inlineStr">
        <is>
          <t xml:space="preserve">CONCLUIDO	</t>
        </is>
      </c>
      <c r="D58" t="n">
        <v>5.4434</v>
      </c>
      <c r="E58" t="n">
        <v>18.37</v>
      </c>
      <c r="F58" t="n">
        <v>15.59</v>
      </c>
      <c r="G58" t="n">
        <v>93.56999999999999</v>
      </c>
      <c r="H58" t="n">
        <v>1.35</v>
      </c>
      <c r="I58" t="n">
        <v>10</v>
      </c>
      <c r="J58" t="n">
        <v>197.98</v>
      </c>
      <c r="K58" t="n">
        <v>52.44</v>
      </c>
      <c r="L58" t="n">
        <v>15</v>
      </c>
      <c r="M58" t="n">
        <v>8</v>
      </c>
      <c r="N58" t="n">
        <v>40.54</v>
      </c>
      <c r="O58" t="n">
        <v>24651.58</v>
      </c>
      <c r="P58" t="n">
        <v>181.77</v>
      </c>
      <c r="Q58" t="n">
        <v>467.07</v>
      </c>
      <c r="R58" t="n">
        <v>58.52</v>
      </c>
      <c r="S58" t="n">
        <v>39.61</v>
      </c>
      <c r="T58" t="n">
        <v>4498.71</v>
      </c>
      <c r="U58" t="n">
        <v>0.68</v>
      </c>
      <c r="V58" t="n">
        <v>0.75</v>
      </c>
      <c r="W58" t="n">
        <v>2.62</v>
      </c>
      <c r="X58" t="n">
        <v>0.26</v>
      </c>
      <c r="Y58" t="n">
        <v>1</v>
      </c>
      <c r="Z58" t="n">
        <v>10</v>
      </c>
      <c r="AA58" t="n">
        <v>114.470370516362</v>
      </c>
      <c r="AB58" t="n">
        <v>156.6234110167498</v>
      </c>
      <c r="AC58" t="n">
        <v>141.6754924916922</v>
      </c>
      <c r="AD58" t="n">
        <v>114470.370516362</v>
      </c>
      <c r="AE58" t="n">
        <v>156623.4110167498</v>
      </c>
      <c r="AF58" t="n">
        <v>2.905608439927561e-06</v>
      </c>
      <c r="AG58" t="n">
        <v>0.1913541666666667</v>
      </c>
      <c r="AH58" t="n">
        <v>141675.4924916922</v>
      </c>
    </row>
    <row r="59">
      <c r="A59" t="n">
        <v>57</v>
      </c>
      <c r="B59" t="n">
        <v>90</v>
      </c>
      <c r="C59" t="inlineStr">
        <is>
          <t xml:space="preserve">CONCLUIDO	</t>
        </is>
      </c>
      <c r="D59" t="n">
        <v>5.4442</v>
      </c>
      <c r="E59" t="n">
        <v>18.37</v>
      </c>
      <c r="F59" t="n">
        <v>15.59</v>
      </c>
      <c r="G59" t="n">
        <v>93.55</v>
      </c>
      <c r="H59" t="n">
        <v>1.36</v>
      </c>
      <c r="I59" t="n">
        <v>10</v>
      </c>
      <c r="J59" t="n">
        <v>198.37</v>
      </c>
      <c r="K59" t="n">
        <v>52.44</v>
      </c>
      <c r="L59" t="n">
        <v>15.25</v>
      </c>
      <c r="M59" t="n">
        <v>8</v>
      </c>
      <c r="N59" t="n">
        <v>40.68</v>
      </c>
      <c r="O59" t="n">
        <v>24699.65</v>
      </c>
      <c r="P59" t="n">
        <v>181.34</v>
      </c>
      <c r="Q59" t="n">
        <v>467.07</v>
      </c>
      <c r="R59" t="n">
        <v>58.37</v>
      </c>
      <c r="S59" t="n">
        <v>39.61</v>
      </c>
      <c r="T59" t="n">
        <v>4426.17</v>
      </c>
      <c r="U59" t="n">
        <v>0.68</v>
      </c>
      <c r="V59" t="n">
        <v>0.75</v>
      </c>
      <c r="W59" t="n">
        <v>2.63</v>
      </c>
      <c r="X59" t="n">
        <v>0.26</v>
      </c>
      <c r="Y59" t="n">
        <v>1</v>
      </c>
      <c r="Z59" t="n">
        <v>10</v>
      </c>
      <c r="AA59" t="n">
        <v>114.2628395938919</v>
      </c>
      <c r="AB59" t="n">
        <v>156.3394580530082</v>
      </c>
      <c r="AC59" t="n">
        <v>141.4186396002794</v>
      </c>
      <c r="AD59" t="n">
        <v>114262.8395938919</v>
      </c>
      <c r="AE59" t="n">
        <v>156339.4580530082</v>
      </c>
      <c r="AF59" t="n">
        <v>2.906035468393583e-06</v>
      </c>
      <c r="AG59" t="n">
        <v>0.1913541666666667</v>
      </c>
      <c r="AH59" t="n">
        <v>141418.6396002794</v>
      </c>
    </row>
    <row r="60">
      <c r="A60" t="n">
        <v>58</v>
      </c>
      <c r="B60" t="n">
        <v>90</v>
      </c>
      <c r="C60" t="inlineStr">
        <is>
          <t xml:space="preserve">CONCLUIDO	</t>
        </is>
      </c>
      <c r="D60" t="n">
        <v>5.4444</v>
      </c>
      <c r="E60" t="n">
        <v>18.37</v>
      </c>
      <c r="F60" t="n">
        <v>15.59</v>
      </c>
      <c r="G60" t="n">
        <v>93.55</v>
      </c>
      <c r="H60" t="n">
        <v>1.38</v>
      </c>
      <c r="I60" t="n">
        <v>10</v>
      </c>
      <c r="J60" t="n">
        <v>198.76</v>
      </c>
      <c r="K60" t="n">
        <v>52.44</v>
      </c>
      <c r="L60" t="n">
        <v>15.5</v>
      </c>
      <c r="M60" t="n">
        <v>8</v>
      </c>
      <c r="N60" t="n">
        <v>40.82</v>
      </c>
      <c r="O60" t="n">
        <v>24747.78</v>
      </c>
      <c r="P60" t="n">
        <v>180.5</v>
      </c>
      <c r="Q60" t="n">
        <v>467.07</v>
      </c>
      <c r="R60" t="n">
        <v>58.28</v>
      </c>
      <c r="S60" t="n">
        <v>39.61</v>
      </c>
      <c r="T60" t="n">
        <v>4379.73</v>
      </c>
      <c r="U60" t="n">
        <v>0.68</v>
      </c>
      <c r="V60" t="n">
        <v>0.75</v>
      </c>
      <c r="W60" t="n">
        <v>2.63</v>
      </c>
      <c r="X60" t="n">
        <v>0.26</v>
      </c>
      <c r="Y60" t="n">
        <v>1</v>
      </c>
      <c r="Z60" t="n">
        <v>10</v>
      </c>
      <c r="AA60" t="n">
        <v>113.8855568262004</v>
      </c>
      <c r="AB60" t="n">
        <v>155.8232431257119</v>
      </c>
      <c r="AC60" t="n">
        <v>140.9516915011319</v>
      </c>
      <c r="AD60" t="n">
        <v>113885.5568262004</v>
      </c>
      <c r="AE60" t="n">
        <v>155823.2431257119</v>
      </c>
      <c r="AF60" t="n">
        <v>2.906142225510088e-06</v>
      </c>
      <c r="AG60" t="n">
        <v>0.1913541666666667</v>
      </c>
      <c r="AH60" t="n">
        <v>140951.6915011319</v>
      </c>
    </row>
    <row r="61">
      <c r="A61" t="n">
        <v>59</v>
      </c>
      <c r="B61" t="n">
        <v>90</v>
      </c>
      <c r="C61" t="inlineStr">
        <is>
          <t xml:space="preserve">CONCLUIDO	</t>
        </is>
      </c>
      <c r="D61" t="n">
        <v>5.4476</v>
      </c>
      <c r="E61" t="n">
        <v>18.36</v>
      </c>
      <c r="F61" t="n">
        <v>15.58</v>
      </c>
      <c r="G61" t="n">
        <v>93.48</v>
      </c>
      <c r="H61" t="n">
        <v>1.4</v>
      </c>
      <c r="I61" t="n">
        <v>10</v>
      </c>
      <c r="J61" t="n">
        <v>199.15</v>
      </c>
      <c r="K61" t="n">
        <v>52.44</v>
      </c>
      <c r="L61" t="n">
        <v>15.75</v>
      </c>
      <c r="M61" t="n">
        <v>8</v>
      </c>
      <c r="N61" t="n">
        <v>40.96</v>
      </c>
      <c r="O61" t="n">
        <v>24795.95</v>
      </c>
      <c r="P61" t="n">
        <v>178.89</v>
      </c>
      <c r="Q61" t="n">
        <v>467.07</v>
      </c>
      <c r="R61" t="n">
        <v>58.05</v>
      </c>
      <c r="S61" t="n">
        <v>39.61</v>
      </c>
      <c r="T61" t="n">
        <v>4265.06</v>
      </c>
      <c r="U61" t="n">
        <v>0.68</v>
      </c>
      <c r="V61" t="n">
        <v>0.75</v>
      </c>
      <c r="W61" t="n">
        <v>2.62</v>
      </c>
      <c r="X61" t="n">
        <v>0.25</v>
      </c>
      <c r="Y61" t="n">
        <v>1</v>
      </c>
      <c r="Z61" t="n">
        <v>10</v>
      </c>
      <c r="AA61" t="n">
        <v>113.0846307418286</v>
      </c>
      <c r="AB61" t="n">
        <v>154.7273807227099</v>
      </c>
      <c r="AC61" t="n">
        <v>139.9604166678196</v>
      </c>
      <c r="AD61" t="n">
        <v>113084.6307418286</v>
      </c>
      <c r="AE61" t="n">
        <v>154727.3807227099</v>
      </c>
      <c r="AF61" t="n">
        <v>2.907850339374174e-06</v>
      </c>
      <c r="AG61" t="n">
        <v>0.19125</v>
      </c>
      <c r="AH61" t="n">
        <v>139960.4166678196</v>
      </c>
    </row>
    <row r="62">
      <c r="A62" t="n">
        <v>60</v>
      </c>
      <c r="B62" t="n">
        <v>90</v>
      </c>
      <c r="C62" t="inlineStr">
        <is>
          <t xml:space="preserve">CONCLUIDO	</t>
        </is>
      </c>
      <c r="D62" t="n">
        <v>5.466</v>
      </c>
      <c r="E62" t="n">
        <v>18.3</v>
      </c>
      <c r="F62" t="n">
        <v>15.55</v>
      </c>
      <c r="G62" t="n">
        <v>103.7</v>
      </c>
      <c r="H62" t="n">
        <v>1.42</v>
      </c>
      <c r="I62" t="n">
        <v>9</v>
      </c>
      <c r="J62" t="n">
        <v>199.54</v>
      </c>
      <c r="K62" t="n">
        <v>52.44</v>
      </c>
      <c r="L62" t="n">
        <v>16</v>
      </c>
      <c r="M62" t="n">
        <v>7</v>
      </c>
      <c r="N62" t="n">
        <v>41.1</v>
      </c>
      <c r="O62" t="n">
        <v>24844.17</v>
      </c>
      <c r="P62" t="n">
        <v>177.99</v>
      </c>
      <c r="Q62" t="n">
        <v>467.14</v>
      </c>
      <c r="R62" t="n">
        <v>57.2</v>
      </c>
      <c r="S62" t="n">
        <v>39.61</v>
      </c>
      <c r="T62" t="n">
        <v>3846.93</v>
      </c>
      <c r="U62" t="n">
        <v>0.6899999999999999</v>
      </c>
      <c r="V62" t="n">
        <v>0.75</v>
      </c>
      <c r="W62" t="n">
        <v>2.62</v>
      </c>
      <c r="X62" t="n">
        <v>0.22</v>
      </c>
      <c r="Y62" t="n">
        <v>1</v>
      </c>
      <c r="Z62" t="n">
        <v>10</v>
      </c>
      <c r="AA62" t="n">
        <v>112.2508825193577</v>
      </c>
      <c r="AB62" t="n">
        <v>153.5866096223503</v>
      </c>
      <c r="AC62" t="n">
        <v>138.9285191601956</v>
      </c>
      <c r="AD62" t="n">
        <v>112250.8825193577</v>
      </c>
      <c r="AE62" t="n">
        <v>153586.6096223503</v>
      </c>
      <c r="AF62" t="n">
        <v>2.917671994092672e-06</v>
      </c>
      <c r="AG62" t="n">
        <v>0.190625</v>
      </c>
      <c r="AH62" t="n">
        <v>138928.5191601956</v>
      </c>
    </row>
    <row r="63">
      <c r="A63" t="n">
        <v>61</v>
      </c>
      <c r="B63" t="n">
        <v>90</v>
      </c>
      <c r="C63" t="inlineStr">
        <is>
          <t xml:space="preserve">CONCLUIDO	</t>
        </is>
      </c>
      <c r="D63" t="n">
        <v>5.4643</v>
      </c>
      <c r="E63" t="n">
        <v>18.3</v>
      </c>
      <c r="F63" t="n">
        <v>15.56</v>
      </c>
      <c r="G63" t="n">
        <v>103.73</v>
      </c>
      <c r="H63" t="n">
        <v>1.44</v>
      </c>
      <c r="I63" t="n">
        <v>9</v>
      </c>
      <c r="J63" t="n">
        <v>199.93</v>
      </c>
      <c r="K63" t="n">
        <v>52.44</v>
      </c>
      <c r="L63" t="n">
        <v>16.25</v>
      </c>
      <c r="M63" t="n">
        <v>7</v>
      </c>
      <c r="N63" t="n">
        <v>41.24</v>
      </c>
      <c r="O63" t="n">
        <v>24892.44</v>
      </c>
      <c r="P63" t="n">
        <v>178.15</v>
      </c>
      <c r="Q63" t="n">
        <v>467.08</v>
      </c>
      <c r="R63" t="n">
        <v>57.39</v>
      </c>
      <c r="S63" t="n">
        <v>39.61</v>
      </c>
      <c r="T63" t="n">
        <v>3940.82</v>
      </c>
      <c r="U63" t="n">
        <v>0.6899999999999999</v>
      </c>
      <c r="V63" t="n">
        <v>0.75</v>
      </c>
      <c r="W63" t="n">
        <v>2.62</v>
      </c>
      <c r="X63" t="n">
        <v>0.23</v>
      </c>
      <c r="Y63" t="n">
        <v>1</v>
      </c>
      <c r="Z63" t="n">
        <v>10</v>
      </c>
      <c r="AA63" t="n">
        <v>112.3760784517066</v>
      </c>
      <c r="AB63" t="n">
        <v>153.7579082202447</v>
      </c>
      <c r="AC63" t="n">
        <v>139.0834692603262</v>
      </c>
      <c r="AD63" t="n">
        <v>112376.0784517066</v>
      </c>
      <c r="AE63" t="n">
        <v>153757.9082202447</v>
      </c>
      <c r="AF63" t="n">
        <v>2.916764558602375e-06</v>
      </c>
      <c r="AG63" t="n">
        <v>0.190625</v>
      </c>
      <c r="AH63" t="n">
        <v>139083.4692603262</v>
      </c>
    </row>
    <row r="64">
      <c r="A64" t="n">
        <v>62</v>
      </c>
      <c r="B64" t="n">
        <v>90</v>
      </c>
      <c r="C64" t="inlineStr">
        <is>
          <t xml:space="preserve">CONCLUIDO	</t>
        </is>
      </c>
      <c r="D64" t="n">
        <v>5.4648</v>
      </c>
      <c r="E64" t="n">
        <v>18.3</v>
      </c>
      <c r="F64" t="n">
        <v>15.56</v>
      </c>
      <c r="G64" t="n">
        <v>103.72</v>
      </c>
      <c r="H64" t="n">
        <v>1.46</v>
      </c>
      <c r="I64" t="n">
        <v>9</v>
      </c>
      <c r="J64" t="n">
        <v>200.32</v>
      </c>
      <c r="K64" t="n">
        <v>52.44</v>
      </c>
      <c r="L64" t="n">
        <v>16.5</v>
      </c>
      <c r="M64" t="n">
        <v>7</v>
      </c>
      <c r="N64" t="n">
        <v>41.38</v>
      </c>
      <c r="O64" t="n">
        <v>24940.75</v>
      </c>
      <c r="P64" t="n">
        <v>178.5</v>
      </c>
      <c r="Q64" t="n">
        <v>467.07</v>
      </c>
      <c r="R64" t="n">
        <v>57.37</v>
      </c>
      <c r="S64" t="n">
        <v>39.61</v>
      </c>
      <c r="T64" t="n">
        <v>3929.83</v>
      </c>
      <c r="U64" t="n">
        <v>0.6899999999999999</v>
      </c>
      <c r="V64" t="n">
        <v>0.75</v>
      </c>
      <c r="W64" t="n">
        <v>2.62</v>
      </c>
      <c r="X64" t="n">
        <v>0.23</v>
      </c>
      <c r="Y64" t="n">
        <v>1</v>
      </c>
      <c r="Z64" t="n">
        <v>10</v>
      </c>
      <c r="AA64" t="n">
        <v>112.5209025582909</v>
      </c>
      <c r="AB64" t="n">
        <v>153.9560629520619</v>
      </c>
      <c r="AC64" t="n">
        <v>139.2627123826507</v>
      </c>
      <c r="AD64" t="n">
        <v>112520.9025582909</v>
      </c>
      <c r="AE64" t="n">
        <v>153956.0629520619</v>
      </c>
      <c r="AF64" t="n">
        <v>2.917031451393639e-06</v>
      </c>
      <c r="AG64" t="n">
        <v>0.190625</v>
      </c>
      <c r="AH64" t="n">
        <v>139262.7123826507</v>
      </c>
    </row>
    <row r="65">
      <c r="A65" t="n">
        <v>63</v>
      </c>
      <c r="B65" t="n">
        <v>90</v>
      </c>
      <c r="C65" t="inlineStr">
        <is>
          <t xml:space="preserve">CONCLUIDO	</t>
        </is>
      </c>
      <c r="D65" t="n">
        <v>5.4651</v>
      </c>
      <c r="E65" t="n">
        <v>18.3</v>
      </c>
      <c r="F65" t="n">
        <v>15.56</v>
      </c>
      <c r="G65" t="n">
        <v>103.72</v>
      </c>
      <c r="H65" t="n">
        <v>1.48</v>
      </c>
      <c r="I65" t="n">
        <v>9</v>
      </c>
      <c r="J65" t="n">
        <v>200.72</v>
      </c>
      <c r="K65" t="n">
        <v>52.44</v>
      </c>
      <c r="L65" t="n">
        <v>16.75</v>
      </c>
      <c r="M65" t="n">
        <v>7</v>
      </c>
      <c r="N65" t="n">
        <v>41.52</v>
      </c>
      <c r="O65" t="n">
        <v>24989.11</v>
      </c>
      <c r="P65" t="n">
        <v>178.58</v>
      </c>
      <c r="Q65" t="n">
        <v>467.07</v>
      </c>
      <c r="R65" t="n">
        <v>57.26</v>
      </c>
      <c r="S65" t="n">
        <v>39.61</v>
      </c>
      <c r="T65" t="n">
        <v>3875.11</v>
      </c>
      <c r="U65" t="n">
        <v>0.6899999999999999</v>
      </c>
      <c r="V65" t="n">
        <v>0.75</v>
      </c>
      <c r="W65" t="n">
        <v>2.62</v>
      </c>
      <c r="X65" t="n">
        <v>0.22</v>
      </c>
      <c r="Y65" t="n">
        <v>1</v>
      </c>
      <c r="Z65" t="n">
        <v>10</v>
      </c>
      <c r="AA65" t="n">
        <v>112.5502511789214</v>
      </c>
      <c r="AB65" t="n">
        <v>153.9962190295782</v>
      </c>
      <c r="AC65" t="n">
        <v>139.2990360204883</v>
      </c>
      <c r="AD65" t="n">
        <v>112550.2511789214</v>
      </c>
      <c r="AE65" t="n">
        <v>153996.2190295782</v>
      </c>
      <c r="AF65" t="n">
        <v>2.917191587068397e-06</v>
      </c>
      <c r="AG65" t="n">
        <v>0.190625</v>
      </c>
      <c r="AH65" t="n">
        <v>139299.0360204883</v>
      </c>
    </row>
    <row r="66">
      <c r="A66" t="n">
        <v>64</v>
      </c>
      <c r="B66" t="n">
        <v>90</v>
      </c>
      <c r="C66" t="inlineStr">
        <is>
          <t xml:space="preserve">CONCLUIDO	</t>
        </is>
      </c>
      <c r="D66" t="n">
        <v>5.4617</v>
      </c>
      <c r="E66" t="n">
        <v>18.31</v>
      </c>
      <c r="F66" t="n">
        <v>15.57</v>
      </c>
      <c r="G66" t="n">
        <v>103.79</v>
      </c>
      <c r="H66" t="n">
        <v>1.5</v>
      </c>
      <c r="I66" t="n">
        <v>9</v>
      </c>
      <c r="J66" t="n">
        <v>201.11</v>
      </c>
      <c r="K66" t="n">
        <v>52.44</v>
      </c>
      <c r="L66" t="n">
        <v>17</v>
      </c>
      <c r="M66" t="n">
        <v>7</v>
      </c>
      <c r="N66" t="n">
        <v>41.67</v>
      </c>
      <c r="O66" t="n">
        <v>25037.53</v>
      </c>
      <c r="P66" t="n">
        <v>178.19</v>
      </c>
      <c r="Q66" t="n">
        <v>467.07</v>
      </c>
      <c r="R66" t="n">
        <v>57.61</v>
      </c>
      <c r="S66" t="n">
        <v>39.61</v>
      </c>
      <c r="T66" t="n">
        <v>4051.93</v>
      </c>
      <c r="U66" t="n">
        <v>0.6899999999999999</v>
      </c>
      <c r="V66" t="n">
        <v>0.75</v>
      </c>
      <c r="W66" t="n">
        <v>2.62</v>
      </c>
      <c r="X66" t="n">
        <v>0.24</v>
      </c>
      <c r="Y66" t="n">
        <v>1</v>
      </c>
      <c r="Z66" t="n">
        <v>10</v>
      </c>
      <c r="AA66" t="n">
        <v>112.4666944629401</v>
      </c>
      <c r="AB66" t="n">
        <v>153.8818930445105</v>
      </c>
      <c r="AC66" t="n">
        <v>139.1956211469779</v>
      </c>
      <c r="AD66" t="n">
        <v>112466.6944629401</v>
      </c>
      <c r="AE66" t="n">
        <v>153881.8930445105</v>
      </c>
      <c r="AF66" t="n">
        <v>2.915376716087805e-06</v>
      </c>
      <c r="AG66" t="n">
        <v>0.1907291666666666</v>
      </c>
      <c r="AH66" t="n">
        <v>139195.6211469779</v>
      </c>
    </row>
    <row r="67">
      <c r="A67" t="n">
        <v>65</v>
      </c>
      <c r="B67" t="n">
        <v>90</v>
      </c>
      <c r="C67" t="inlineStr">
        <is>
          <t xml:space="preserve">CONCLUIDO	</t>
        </is>
      </c>
      <c r="D67" t="n">
        <v>5.4641</v>
      </c>
      <c r="E67" t="n">
        <v>18.3</v>
      </c>
      <c r="F67" t="n">
        <v>15.56</v>
      </c>
      <c r="G67" t="n">
        <v>103.74</v>
      </c>
      <c r="H67" t="n">
        <v>1.52</v>
      </c>
      <c r="I67" t="n">
        <v>9</v>
      </c>
      <c r="J67" t="n">
        <v>201.5</v>
      </c>
      <c r="K67" t="n">
        <v>52.44</v>
      </c>
      <c r="L67" t="n">
        <v>17.25</v>
      </c>
      <c r="M67" t="n">
        <v>7</v>
      </c>
      <c r="N67" t="n">
        <v>41.81</v>
      </c>
      <c r="O67" t="n">
        <v>25085.99</v>
      </c>
      <c r="P67" t="n">
        <v>177.34</v>
      </c>
      <c r="Q67" t="n">
        <v>467.07</v>
      </c>
      <c r="R67" t="n">
        <v>57.45</v>
      </c>
      <c r="S67" t="n">
        <v>39.61</v>
      </c>
      <c r="T67" t="n">
        <v>3973.24</v>
      </c>
      <c r="U67" t="n">
        <v>0.6899999999999999</v>
      </c>
      <c r="V67" t="n">
        <v>0.75</v>
      </c>
      <c r="W67" t="n">
        <v>2.62</v>
      </c>
      <c r="X67" t="n">
        <v>0.23</v>
      </c>
      <c r="Y67" t="n">
        <v>1</v>
      </c>
      <c r="Z67" t="n">
        <v>10</v>
      </c>
      <c r="AA67" t="n">
        <v>112.021570254585</v>
      </c>
      <c r="AB67" t="n">
        <v>153.2728544651453</v>
      </c>
      <c r="AC67" t="n">
        <v>138.644708354836</v>
      </c>
      <c r="AD67" t="n">
        <v>112021.570254585</v>
      </c>
      <c r="AE67" t="n">
        <v>153272.8544651453</v>
      </c>
      <c r="AF67" t="n">
        <v>2.91665780148587e-06</v>
      </c>
      <c r="AG67" t="n">
        <v>0.190625</v>
      </c>
      <c r="AH67" t="n">
        <v>138644.708354836</v>
      </c>
    </row>
    <row r="68">
      <c r="A68" t="n">
        <v>66</v>
      </c>
      <c r="B68" t="n">
        <v>90</v>
      </c>
      <c r="C68" t="inlineStr">
        <is>
          <t xml:space="preserve">CONCLUIDO	</t>
        </is>
      </c>
      <c r="D68" t="n">
        <v>5.4598</v>
      </c>
      <c r="E68" t="n">
        <v>18.32</v>
      </c>
      <c r="F68" t="n">
        <v>15.58</v>
      </c>
      <c r="G68" t="n">
        <v>103.84</v>
      </c>
      <c r="H68" t="n">
        <v>1.54</v>
      </c>
      <c r="I68" t="n">
        <v>9</v>
      </c>
      <c r="J68" t="n">
        <v>201.9</v>
      </c>
      <c r="K68" t="n">
        <v>52.44</v>
      </c>
      <c r="L68" t="n">
        <v>17.5</v>
      </c>
      <c r="M68" t="n">
        <v>7</v>
      </c>
      <c r="N68" t="n">
        <v>41.95</v>
      </c>
      <c r="O68" t="n">
        <v>25134.5</v>
      </c>
      <c r="P68" t="n">
        <v>176.27</v>
      </c>
      <c r="Q68" t="n">
        <v>467.07</v>
      </c>
      <c r="R68" t="n">
        <v>57.9</v>
      </c>
      <c r="S68" t="n">
        <v>39.61</v>
      </c>
      <c r="T68" t="n">
        <v>4198.3</v>
      </c>
      <c r="U68" t="n">
        <v>0.68</v>
      </c>
      <c r="V68" t="n">
        <v>0.75</v>
      </c>
      <c r="W68" t="n">
        <v>2.62</v>
      </c>
      <c r="X68" t="n">
        <v>0.24</v>
      </c>
      <c r="Y68" t="n">
        <v>1</v>
      </c>
      <c r="Z68" t="n">
        <v>10</v>
      </c>
      <c r="AA68" t="n">
        <v>111.6749821199028</v>
      </c>
      <c r="AB68" t="n">
        <v>152.798637288884</v>
      </c>
      <c r="AC68" t="n">
        <v>138.215749800309</v>
      </c>
      <c r="AD68" t="n">
        <v>111674.9821199028</v>
      </c>
      <c r="AE68" t="n">
        <v>152798.637288884</v>
      </c>
      <c r="AF68" t="n">
        <v>2.914362523481004e-06</v>
      </c>
      <c r="AG68" t="n">
        <v>0.1908333333333333</v>
      </c>
      <c r="AH68" t="n">
        <v>138215.749800309</v>
      </c>
    </row>
    <row r="69">
      <c r="A69" t="n">
        <v>67</v>
      </c>
      <c r="B69" t="n">
        <v>90</v>
      </c>
      <c r="C69" t="inlineStr">
        <is>
          <t xml:space="preserve">CONCLUIDO	</t>
        </is>
      </c>
      <c r="D69" t="n">
        <v>5.4645</v>
      </c>
      <c r="E69" t="n">
        <v>18.3</v>
      </c>
      <c r="F69" t="n">
        <v>15.56</v>
      </c>
      <c r="G69" t="n">
        <v>103.73</v>
      </c>
      <c r="H69" t="n">
        <v>1.56</v>
      </c>
      <c r="I69" t="n">
        <v>9</v>
      </c>
      <c r="J69" t="n">
        <v>202.29</v>
      </c>
      <c r="K69" t="n">
        <v>52.44</v>
      </c>
      <c r="L69" t="n">
        <v>17.75</v>
      </c>
      <c r="M69" t="n">
        <v>7</v>
      </c>
      <c r="N69" t="n">
        <v>42.1</v>
      </c>
      <c r="O69" t="n">
        <v>25183.06</v>
      </c>
      <c r="P69" t="n">
        <v>175.61</v>
      </c>
      <c r="Q69" t="n">
        <v>467.07</v>
      </c>
      <c r="R69" t="n">
        <v>57.36</v>
      </c>
      <c r="S69" t="n">
        <v>39.61</v>
      </c>
      <c r="T69" t="n">
        <v>3925.15</v>
      </c>
      <c r="U69" t="n">
        <v>0.6899999999999999</v>
      </c>
      <c r="V69" t="n">
        <v>0.75</v>
      </c>
      <c r="W69" t="n">
        <v>2.62</v>
      </c>
      <c r="X69" t="n">
        <v>0.23</v>
      </c>
      <c r="Y69" t="n">
        <v>1</v>
      </c>
      <c r="Z69" t="n">
        <v>10</v>
      </c>
      <c r="AA69" t="n">
        <v>111.2478135776567</v>
      </c>
      <c r="AB69" t="n">
        <v>152.2141664440371</v>
      </c>
      <c r="AC69" t="n">
        <v>137.6870600325842</v>
      </c>
      <c r="AD69" t="n">
        <v>111247.8135776567</v>
      </c>
      <c r="AE69" t="n">
        <v>152214.1664440371</v>
      </c>
      <c r="AF69" t="n">
        <v>2.916871315718881e-06</v>
      </c>
      <c r="AG69" t="n">
        <v>0.190625</v>
      </c>
      <c r="AH69" t="n">
        <v>137687.0600325842</v>
      </c>
    </row>
    <row r="70">
      <c r="A70" t="n">
        <v>68</v>
      </c>
      <c r="B70" t="n">
        <v>90</v>
      </c>
      <c r="C70" t="inlineStr">
        <is>
          <t xml:space="preserve">CONCLUIDO	</t>
        </is>
      </c>
      <c r="D70" t="n">
        <v>5.4865</v>
      </c>
      <c r="E70" t="n">
        <v>18.23</v>
      </c>
      <c r="F70" t="n">
        <v>15.52</v>
      </c>
      <c r="G70" t="n">
        <v>116.41</v>
      </c>
      <c r="H70" t="n">
        <v>1.58</v>
      </c>
      <c r="I70" t="n">
        <v>8</v>
      </c>
      <c r="J70" t="n">
        <v>202.68</v>
      </c>
      <c r="K70" t="n">
        <v>52.44</v>
      </c>
      <c r="L70" t="n">
        <v>18</v>
      </c>
      <c r="M70" t="n">
        <v>6</v>
      </c>
      <c r="N70" t="n">
        <v>42.24</v>
      </c>
      <c r="O70" t="n">
        <v>25231.66</v>
      </c>
      <c r="P70" t="n">
        <v>174.31</v>
      </c>
      <c r="Q70" t="n">
        <v>467.07</v>
      </c>
      <c r="R70" t="n">
        <v>56.09</v>
      </c>
      <c r="S70" t="n">
        <v>39.61</v>
      </c>
      <c r="T70" t="n">
        <v>3294.4</v>
      </c>
      <c r="U70" t="n">
        <v>0.71</v>
      </c>
      <c r="V70" t="n">
        <v>0.75</v>
      </c>
      <c r="W70" t="n">
        <v>2.62</v>
      </c>
      <c r="X70" t="n">
        <v>0.19</v>
      </c>
      <c r="Y70" t="n">
        <v>1</v>
      </c>
      <c r="Z70" t="n">
        <v>10</v>
      </c>
      <c r="AA70" t="n">
        <v>110.1550763986803</v>
      </c>
      <c r="AB70" t="n">
        <v>150.7190352276004</v>
      </c>
      <c r="AC70" t="n">
        <v>136.3346220410138</v>
      </c>
      <c r="AD70" t="n">
        <v>110155.0763986803</v>
      </c>
      <c r="AE70" t="n">
        <v>150719.0352276004</v>
      </c>
      <c r="AF70" t="n">
        <v>2.928614598534476e-06</v>
      </c>
      <c r="AG70" t="n">
        <v>0.1898958333333333</v>
      </c>
      <c r="AH70" t="n">
        <v>136334.6220410138</v>
      </c>
    </row>
    <row r="71">
      <c r="A71" t="n">
        <v>69</v>
      </c>
      <c r="B71" t="n">
        <v>90</v>
      </c>
      <c r="C71" t="inlineStr">
        <is>
          <t xml:space="preserve">CONCLUIDO	</t>
        </is>
      </c>
      <c r="D71" t="n">
        <v>5.4858</v>
      </c>
      <c r="E71" t="n">
        <v>18.23</v>
      </c>
      <c r="F71" t="n">
        <v>15.52</v>
      </c>
      <c r="G71" t="n">
        <v>116.43</v>
      </c>
      <c r="H71" t="n">
        <v>1.6</v>
      </c>
      <c r="I71" t="n">
        <v>8</v>
      </c>
      <c r="J71" t="n">
        <v>203.08</v>
      </c>
      <c r="K71" t="n">
        <v>52.44</v>
      </c>
      <c r="L71" t="n">
        <v>18.25</v>
      </c>
      <c r="M71" t="n">
        <v>6</v>
      </c>
      <c r="N71" t="n">
        <v>42.39</v>
      </c>
      <c r="O71" t="n">
        <v>25280.45</v>
      </c>
      <c r="P71" t="n">
        <v>174.05</v>
      </c>
      <c r="Q71" t="n">
        <v>467.07</v>
      </c>
      <c r="R71" t="n">
        <v>56.18</v>
      </c>
      <c r="S71" t="n">
        <v>39.61</v>
      </c>
      <c r="T71" t="n">
        <v>3342.3</v>
      </c>
      <c r="U71" t="n">
        <v>0.7</v>
      </c>
      <c r="V71" t="n">
        <v>0.75</v>
      </c>
      <c r="W71" t="n">
        <v>2.62</v>
      </c>
      <c r="X71" t="n">
        <v>0.19</v>
      </c>
      <c r="Y71" t="n">
        <v>1</v>
      </c>
      <c r="Z71" t="n">
        <v>10</v>
      </c>
      <c r="AA71" t="n">
        <v>110.0542209545686</v>
      </c>
      <c r="AB71" t="n">
        <v>150.5810403595387</v>
      </c>
      <c r="AC71" t="n">
        <v>136.2097972094829</v>
      </c>
      <c r="AD71" t="n">
        <v>110054.2209545686</v>
      </c>
      <c r="AE71" t="n">
        <v>150581.0403595387</v>
      </c>
      <c r="AF71" t="n">
        <v>2.928240948626706e-06</v>
      </c>
      <c r="AG71" t="n">
        <v>0.1898958333333333</v>
      </c>
      <c r="AH71" t="n">
        <v>136209.7972094829</v>
      </c>
    </row>
    <row r="72">
      <c r="A72" t="n">
        <v>70</v>
      </c>
      <c r="B72" t="n">
        <v>90</v>
      </c>
      <c r="C72" t="inlineStr">
        <is>
          <t xml:space="preserve">CONCLUIDO	</t>
        </is>
      </c>
      <c r="D72" t="n">
        <v>5.483</v>
      </c>
      <c r="E72" t="n">
        <v>18.24</v>
      </c>
      <c r="F72" t="n">
        <v>15.53</v>
      </c>
      <c r="G72" t="n">
        <v>116.5</v>
      </c>
      <c r="H72" t="n">
        <v>1.61</v>
      </c>
      <c r="I72" t="n">
        <v>8</v>
      </c>
      <c r="J72" t="n">
        <v>203.47</v>
      </c>
      <c r="K72" t="n">
        <v>52.44</v>
      </c>
      <c r="L72" t="n">
        <v>18.5</v>
      </c>
      <c r="M72" t="n">
        <v>6</v>
      </c>
      <c r="N72" t="n">
        <v>42.53</v>
      </c>
      <c r="O72" t="n">
        <v>25329.15</v>
      </c>
      <c r="P72" t="n">
        <v>174.08</v>
      </c>
      <c r="Q72" t="n">
        <v>467.11</v>
      </c>
      <c r="R72" t="n">
        <v>56.46</v>
      </c>
      <c r="S72" t="n">
        <v>39.61</v>
      </c>
      <c r="T72" t="n">
        <v>3479.27</v>
      </c>
      <c r="U72" t="n">
        <v>0.7</v>
      </c>
      <c r="V72" t="n">
        <v>0.75</v>
      </c>
      <c r="W72" t="n">
        <v>2.62</v>
      </c>
      <c r="X72" t="n">
        <v>0.2</v>
      </c>
      <c r="Y72" t="n">
        <v>1</v>
      </c>
      <c r="Z72" t="n">
        <v>10</v>
      </c>
      <c r="AA72" t="n">
        <v>110.1429094688468</v>
      </c>
      <c r="AB72" t="n">
        <v>150.7023878974351</v>
      </c>
      <c r="AC72" t="n">
        <v>136.3195635086748</v>
      </c>
      <c r="AD72" t="n">
        <v>110142.9094688468</v>
      </c>
      <c r="AE72" t="n">
        <v>150702.3878974351</v>
      </c>
      <c r="AF72" t="n">
        <v>2.926746348995631e-06</v>
      </c>
      <c r="AG72" t="n">
        <v>0.19</v>
      </c>
      <c r="AH72" t="n">
        <v>136319.5635086748</v>
      </c>
    </row>
    <row r="73">
      <c r="A73" t="n">
        <v>71</v>
      </c>
      <c r="B73" t="n">
        <v>90</v>
      </c>
      <c r="C73" t="inlineStr">
        <is>
          <t xml:space="preserve">CONCLUIDO	</t>
        </is>
      </c>
      <c r="D73" t="n">
        <v>5.4855</v>
      </c>
      <c r="E73" t="n">
        <v>18.23</v>
      </c>
      <c r="F73" t="n">
        <v>15.52</v>
      </c>
      <c r="G73" t="n">
        <v>116.44</v>
      </c>
      <c r="H73" t="n">
        <v>1.63</v>
      </c>
      <c r="I73" t="n">
        <v>8</v>
      </c>
      <c r="J73" t="n">
        <v>203.87</v>
      </c>
      <c r="K73" t="n">
        <v>52.44</v>
      </c>
      <c r="L73" t="n">
        <v>18.75</v>
      </c>
      <c r="M73" t="n">
        <v>6</v>
      </c>
      <c r="N73" t="n">
        <v>42.68</v>
      </c>
      <c r="O73" t="n">
        <v>25377.91</v>
      </c>
      <c r="P73" t="n">
        <v>173.97</v>
      </c>
      <c r="Q73" t="n">
        <v>467.1</v>
      </c>
      <c r="R73" t="n">
        <v>56.03</v>
      </c>
      <c r="S73" t="n">
        <v>39.61</v>
      </c>
      <c r="T73" t="n">
        <v>3263.48</v>
      </c>
      <c r="U73" t="n">
        <v>0.71</v>
      </c>
      <c r="V73" t="n">
        <v>0.75</v>
      </c>
      <c r="W73" t="n">
        <v>2.62</v>
      </c>
      <c r="X73" t="n">
        <v>0.19</v>
      </c>
      <c r="Y73" t="n">
        <v>1</v>
      </c>
      <c r="Z73" t="n">
        <v>10</v>
      </c>
      <c r="AA73" t="n">
        <v>110.0248466934147</v>
      </c>
      <c r="AB73" t="n">
        <v>150.5408491995269</v>
      </c>
      <c r="AC73" t="n">
        <v>136.173441837374</v>
      </c>
      <c r="AD73" t="n">
        <v>110024.8466934147</v>
      </c>
      <c r="AE73" t="n">
        <v>150540.8491995269</v>
      </c>
      <c r="AF73" t="n">
        <v>2.928080812951948e-06</v>
      </c>
      <c r="AG73" t="n">
        <v>0.1898958333333333</v>
      </c>
      <c r="AH73" t="n">
        <v>136173.4418373739</v>
      </c>
    </row>
    <row r="74">
      <c r="A74" t="n">
        <v>72</v>
      </c>
      <c r="B74" t="n">
        <v>90</v>
      </c>
      <c r="C74" t="inlineStr">
        <is>
          <t xml:space="preserve">CONCLUIDO	</t>
        </is>
      </c>
      <c r="D74" t="n">
        <v>5.4845</v>
      </c>
      <c r="E74" t="n">
        <v>18.23</v>
      </c>
      <c r="F74" t="n">
        <v>15.53</v>
      </c>
      <c r="G74" t="n">
        <v>116.46</v>
      </c>
      <c r="H74" t="n">
        <v>1.65</v>
      </c>
      <c r="I74" t="n">
        <v>8</v>
      </c>
      <c r="J74" t="n">
        <v>204.26</v>
      </c>
      <c r="K74" t="n">
        <v>52.44</v>
      </c>
      <c r="L74" t="n">
        <v>19</v>
      </c>
      <c r="M74" t="n">
        <v>6</v>
      </c>
      <c r="N74" t="n">
        <v>42.82</v>
      </c>
      <c r="O74" t="n">
        <v>25426.72</v>
      </c>
      <c r="P74" t="n">
        <v>173.93</v>
      </c>
      <c r="Q74" t="n">
        <v>467.07</v>
      </c>
      <c r="R74" t="n">
        <v>56.34</v>
      </c>
      <c r="S74" t="n">
        <v>39.61</v>
      </c>
      <c r="T74" t="n">
        <v>3419.32</v>
      </c>
      <c r="U74" t="n">
        <v>0.7</v>
      </c>
      <c r="V74" t="n">
        <v>0.75</v>
      </c>
      <c r="W74" t="n">
        <v>2.62</v>
      </c>
      <c r="X74" t="n">
        <v>0.2</v>
      </c>
      <c r="Y74" t="n">
        <v>1</v>
      </c>
      <c r="Z74" t="n">
        <v>10</v>
      </c>
      <c r="AA74" t="n">
        <v>110.0469295209739</v>
      </c>
      <c r="AB74" t="n">
        <v>150.5710638984191</v>
      </c>
      <c r="AC74" t="n">
        <v>136.2007728878104</v>
      </c>
      <c r="AD74" t="n">
        <v>110046.9295209739</v>
      </c>
      <c r="AE74" t="n">
        <v>150571.0638984191</v>
      </c>
      <c r="AF74" t="n">
        <v>2.927547027369421e-06</v>
      </c>
      <c r="AG74" t="n">
        <v>0.1898958333333333</v>
      </c>
      <c r="AH74" t="n">
        <v>136200.7728878104</v>
      </c>
    </row>
    <row r="75">
      <c r="A75" t="n">
        <v>73</v>
      </c>
      <c r="B75" t="n">
        <v>90</v>
      </c>
      <c r="C75" t="inlineStr">
        <is>
          <t xml:space="preserve">CONCLUIDO	</t>
        </is>
      </c>
      <c r="D75" t="n">
        <v>5.4848</v>
      </c>
      <c r="E75" t="n">
        <v>18.23</v>
      </c>
      <c r="F75" t="n">
        <v>15.53</v>
      </c>
      <c r="G75" t="n">
        <v>116.45</v>
      </c>
      <c r="H75" t="n">
        <v>1.67</v>
      </c>
      <c r="I75" t="n">
        <v>8</v>
      </c>
      <c r="J75" t="n">
        <v>204.66</v>
      </c>
      <c r="K75" t="n">
        <v>52.44</v>
      </c>
      <c r="L75" t="n">
        <v>19.25</v>
      </c>
      <c r="M75" t="n">
        <v>6</v>
      </c>
      <c r="N75" t="n">
        <v>42.97</v>
      </c>
      <c r="O75" t="n">
        <v>25475.58</v>
      </c>
      <c r="P75" t="n">
        <v>172.68</v>
      </c>
      <c r="Q75" t="n">
        <v>467.07</v>
      </c>
      <c r="R75" t="n">
        <v>56.32</v>
      </c>
      <c r="S75" t="n">
        <v>39.61</v>
      </c>
      <c r="T75" t="n">
        <v>3410.68</v>
      </c>
      <c r="U75" t="n">
        <v>0.7</v>
      </c>
      <c r="V75" t="n">
        <v>0.75</v>
      </c>
      <c r="W75" t="n">
        <v>2.62</v>
      </c>
      <c r="X75" t="n">
        <v>0.19</v>
      </c>
      <c r="Y75" t="n">
        <v>1</v>
      </c>
      <c r="Z75" t="n">
        <v>10</v>
      </c>
      <c r="AA75" t="n">
        <v>109.4898139510087</v>
      </c>
      <c r="AB75" t="n">
        <v>149.8087937973887</v>
      </c>
      <c r="AC75" t="n">
        <v>135.5112527753693</v>
      </c>
      <c r="AD75" t="n">
        <v>109489.8139510087</v>
      </c>
      <c r="AE75" t="n">
        <v>149808.7937973887</v>
      </c>
      <c r="AF75" t="n">
        <v>2.927707163044179e-06</v>
      </c>
      <c r="AG75" t="n">
        <v>0.1898958333333333</v>
      </c>
      <c r="AH75" t="n">
        <v>135511.2527753693</v>
      </c>
    </row>
    <row r="76">
      <c r="A76" t="n">
        <v>74</v>
      </c>
      <c r="B76" t="n">
        <v>90</v>
      </c>
      <c r="C76" t="inlineStr">
        <is>
          <t xml:space="preserve">CONCLUIDO	</t>
        </is>
      </c>
      <c r="D76" t="n">
        <v>5.4821</v>
      </c>
      <c r="E76" t="n">
        <v>18.24</v>
      </c>
      <c r="F76" t="n">
        <v>15.54</v>
      </c>
      <c r="G76" t="n">
        <v>116.52</v>
      </c>
      <c r="H76" t="n">
        <v>1.69</v>
      </c>
      <c r="I76" t="n">
        <v>8</v>
      </c>
      <c r="J76" t="n">
        <v>205.06</v>
      </c>
      <c r="K76" t="n">
        <v>52.44</v>
      </c>
      <c r="L76" t="n">
        <v>19.5</v>
      </c>
      <c r="M76" t="n">
        <v>6</v>
      </c>
      <c r="N76" t="n">
        <v>43.11</v>
      </c>
      <c r="O76" t="n">
        <v>25524.49</v>
      </c>
      <c r="P76" t="n">
        <v>171.85</v>
      </c>
      <c r="Q76" t="n">
        <v>467.07</v>
      </c>
      <c r="R76" t="n">
        <v>56.66</v>
      </c>
      <c r="S76" t="n">
        <v>39.61</v>
      </c>
      <c r="T76" t="n">
        <v>3581.39</v>
      </c>
      <c r="U76" t="n">
        <v>0.7</v>
      </c>
      <c r="V76" t="n">
        <v>0.75</v>
      </c>
      <c r="W76" t="n">
        <v>2.62</v>
      </c>
      <c r="X76" t="n">
        <v>0.2</v>
      </c>
      <c r="Y76" t="n">
        <v>1</v>
      </c>
      <c r="Z76" t="n">
        <v>10</v>
      </c>
      <c r="AA76" t="n">
        <v>109.1968479348895</v>
      </c>
      <c r="AB76" t="n">
        <v>149.4079447693862</v>
      </c>
      <c r="AC76" t="n">
        <v>135.1486602160041</v>
      </c>
      <c r="AD76" t="n">
        <v>109196.8479348895</v>
      </c>
      <c r="AE76" t="n">
        <v>149407.9447693862</v>
      </c>
      <c r="AF76" t="n">
        <v>2.926265941971356e-06</v>
      </c>
      <c r="AG76" t="n">
        <v>0.19</v>
      </c>
      <c r="AH76" t="n">
        <v>135148.6602160042</v>
      </c>
    </row>
    <row r="77">
      <c r="A77" t="n">
        <v>75</v>
      </c>
      <c r="B77" t="n">
        <v>90</v>
      </c>
      <c r="C77" t="inlineStr">
        <is>
          <t xml:space="preserve">CONCLUIDO	</t>
        </is>
      </c>
      <c r="D77" t="n">
        <v>5.4825</v>
      </c>
      <c r="E77" t="n">
        <v>18.24</v>
      </c>
      <c r="F77" t="n">
        <v>15.54</v>
      </c>
      <c r="G77" t="n">
        <v>116.51</v>
      </c>
      <c r="H77" t="n">
        <v>1.71</v>
      </c>
      <c r="I77" t="n">
        <v>8</v>
      </c>
      <c r="J77" t="n">
        <v>205.45</v>
      </c>
      <c r="K77" t="n">
        <v>52.44</v>
      </c>
      <c r="L77" t="n">
        <v>19.75</v>
      </c>
      <c r="M77" t="n">
        <v>6</v>
      </c>
      <c r="N77" t="n">
        <v>43.26</v>
      </c>
      <c r="O77" t="n">
        <v>25573.44</v>
      </c>
      <c r="P77" t="n">
        <v>171.67</v>
      </c>
      <c r="Q77" t="n">
        <v>467.14</v>
      </c>
      <c r="R77" t="n">
        <v>56.47</v>
      </c>
      <c r="S77" t="n">
        <v>39.61</v>
      </c>
      <c r="T77" t="n">
        <v>3486.45</v>
      </c>
      <c r="U77" t="n">
        <v>0.7</v>
      </c>
      <c r="V77" t="n">
        <v>0.75</v>
      </c>
      <c r="W77" t="n">
        <v>2.62</v>
      </c>
      <c r="X77" t="n">
        <v>0.2</v>
      </c>
      <c r="Y77" t="n">
        <v>1</v>
      </c>
      <c r="Z77" t="n">
        <v>10</v>
      </c>
      <c r="AA77" t="n">
        <v>109.1096323553636</v>
      </c>
      <c r="AB77" t="n">
        <v>149.288612565799</v>
      </c>
      <c r="AC77" t="n">
        <v>135.0407169104435</v>
      </c>
      <c r="AD77" t="n">
        <v>109109.6323553636</v>
      </c>
      <c r="AE77" t="n">
        <v>149288.612565799</v>
      </c>
      <c r="AF77" t="n">
        <v>2.926479456204367e-06</v>
      </c>
      <c r="AG77" t="n">
        <v>0.19</v>
      </c>
      <c r="AH77" t="n">
        <v>135040.7169104435</v>
      </c>
    </row>
    <row r="78">
      <c r="A78" t="n">
        <v>76</v>
      </c>
      <c r="B78" t="n">
        <v>90</v>
      </c>
      <c r="C78" t="inlineStr">
        <is>
          <t xml:space="preserve">CONCLUIDO	</t>
        </is>
      </c>
      <c r="D78" t="n">
        <v>5.4788</v>
      </c>
      <c r="E78" t="n">
        <v>18.25</v>
      </c>
      <c r="F78" t="n">
        <v>15.55</v>
      </c>
      <c r="G78" t="n">
        <v>116.6</v>
      </c>
      <c r="H78" t="n">
        <v>1.73</v>
      </c>
      <c r="I78" t="n">
        <v>8</v>
      </c>
      <c r="J78" t="n">
        <v>205.85</v>
      </c>
      <c r="K78" t="n">
        <v>52.44</v>
      </c>
      <c r="L78" t="n">
        <v>20</v>
      </c>
      <c r="M78" t="n">
        <v>6</v>
      </c>
      <c r="N78" t="n">
        <v>43.41</v>
      </c>
      <c r="O78" t="n">
        <v>25622.45</v>
      </c>
      <c r="P78" t="n">
        <v>169.78</v>
      </c>
      <c r="Q78" t="n">
        <v>467.11</v>
      </c>
      <c r="R78" t="n">
        <v>57</v>
      </c>
      <c r="S78" t="n">
        <v>39.61</v>
      </c>
      <c r="T78" t="n">
        <v>3751.44</v>
      </c>
      <c r="U78" t="n">
        <v>0.6899999999999999</v>
      </c>
      <c r="V78" t="n">
        <v>0.75</v>
      </c>
      <c r="W78" t="n">
        <v>2.62</v>
      </c>
      <c r="X78" t="n">
        <v>0.21</v>
      </c>
      <c r="Y78" t="n">
        <v>1</v>
      </c>
      <c r="Z78" t="n">
        <v>10</v>
      </c>
      <c r="AA78" t="n">
        <v>108.367874149295</v>
      </c>
      <c r="AB78" t="n">
        <v>148.273706264194</v>
      </c>
      <c r="AC78" t="n">
        <v>134.1226718418334</v>
      </c>
      <c r="AD78" t="n">
        <v>108367.874149295</v>
      </c>
      <c r="AE78" t="n">
        <v>148273.706264194</v>
      </c>
      <c r="AF78" t="n">
        <v>2.924504449549017e-06</v>
      </c>
      <c r="AG78" t="n">
        <v>0.1901041666666667</v>
      </c>
      <c r="AH78" t="n">
        <v>134122.6718418334</v>
      </c>
    </row>
    <row r="79">
      <c r="A79" t="n">
        <v>77</v>
      </c>
      <c r="B79" t="n">
        <v>90</v>
      </c>
      <c r="C79" t="inlineStr">
        <is>
          <t xml:space="preserve">CONCLUIDO	</t>
        </is>
      </c>
      <c r="D79" t="n">
        <v>5.4988</v>
      </c>
      <c r="E79" t="n">
        <v>18.19</v>
      </c>
      <c r="F79" t="n">
        <v>15.52</v>
      </c>
      <c r="G79" t="n">
        <v>133</v>
      </c>
      <c r="H79" t="n">
        <v>1.74</v>
      </c>
      <c r="I79" t="n">
        <v>7</v>
      </c>
      <c r="J79" t="n">
        <v>206.25</v>
      </c>
      <c r="K79" t="n">
        <v>52.44</v>
      </c>
      <c r="L79" t="n">
        <v>20.25</v>
      </c>
      <c r="M79" t="n">
        <v>5</v>
      </c>
      <c r="N79" t="n">
        <v>43.56</v>
      </c>
      <c r="O79" t="n">
        <v>25671.51</v>
      </c>
      <c r="P79" t="n">
        <v>168.97</v>
      </c>
      <c r="Q79" t="n">
        <v>467.07</v>
      </c>
      <c r="R79" t="n">
        <v>55.88</v>
      </c>
      <c r="S79" t="n">
        <v>39.61</v>
      </c>
      <c r="T79" t="n">
        <v>3197.78</v>
      </c>
      <c r="U79" t="n">
        <v>0.71</v>
      </c>
      <c r="V79" t="n">
        <v>0.75</v>
      </c>
      <c r="W79" t="n">
        <v>2.62</v>
      </c>
      <c r="X79" t="n">
        <v>0.18</v>
      </c>
      <c r="Y79" t="n">
        <v>1</v>
      </c>
      <c r="Z79" t="n">
        <v>10</v>
      </c>
      <c r="AA79" t="n">
        <v>107.5635519076592</v>
      </c>
      <c r="AB79" t="n">
        <v>147.1731970889955</v>
      </c>
      <c r="AC79" t="n">
        <v>133.1271937177411</v>
      </c>
      <c r="AD79" t="n">
        <v>107563.5519076592</v>
      </c>
      <c r="AE79" t="n">
        <v>147173.1970889955</v>
      </c>
      <c r="AF79" t="n">
        <v>2.935180161199558e-06</v>
      </c>
      <c r="AG79" t="n">
        <v>0.1894791666666667</v>
      </c>
      <c r="AH79" t="n">
        <v>133127.1937177411</v>
      </c>
    </row>
    <row r="80">
      <c r="A80" t="n">
        <v>78</v>
      </c>
      <c r="B80" t="n">
        <v>90</v>
      </c>
      <c r="C80" t="inlineStr">
        <is>
          <t xml:space="preserve">CONCLUIDO	</t>
        </is>
      </c>
      <c r="D80" t="n">
        <v>5.499</v>
      </c>
      <c r="E80" t="n">
        <v>18.19</v>
      </c>
      <c r="F80" t="n">
        <v>15.52</v>
      </c>
      <c r="G80" t="n">
        <v>132.99</v>
      </c>
      <c r="H80" t="n">
        <v>1.76</v>
      </c>
      <c r="I80" t="n">
        <v>7</v>
      </c>
      <c r="J80" t="n">
        <v>206.65</v>
      </c>
      <c r="K80" t="n">
        <v>52.44</v>
      </c>
      <c r="L80" t="n">
        <v>20.5</v>
      </c>
      <c r="M80" t="n">
        <v>5</v>
      </c>
      <c r="N80" t="n">
        <v>43.71</v>
      </c>
      <c r="O80" t="n">
        <v>25720.62</v>
      </c>
      <c r="P80" t="n">
        <v>169.5</v>
      </c>
      <c r="Q80" t="n">
        <v>467.07</v>
      </c>
      <c r="R80" t="n">
        <v>56.03</v>
      </c>
      <c r="S80" t="n">
        <v>39.61</v>
      </c>
      <c r="T80" t="n">
        <v>3270.05</v>
      </c>
      <c r="U80" t="n">
        <v>0.71</v>
      </c>
      <c r="V80" t="n">
        <v>0.75</v>
      </c>
      <c r="W80" t="n">
        <v>2.62</v>
      </c>
      <c r="X80" t="n">
        <v>0.18</v>
      </c>
      <c r="Y80" t="n">
        <v>1</v>
      </c>
      <c r="Z80" t="n">
        <v>10</v>
      </c>
      <c r="AA80" t="n">
        <v>107.7928315153276</v>
      </c>
      <c r="AB80" t="n">
        <v>147.4869075633097</v>
      </c>
      <c r="AC80" t="n">
        <v>133.4109641046824</v>
      </c>
      <c r="AD80" t="n">
        <v>107792.8315153276</v>
      </c>
      <c r="AE80" t="n">
        <v>147486.9075633097</v>
      </c>
      <c r="AF80" t="n">
        <v>2.935286918316063e-06</v>
      </c>
      <c r="AG80" t="n">
        <v>0.1894791666666667</v>
      </c>
      <c r="AH80" t="n">
        <v>133410.9641046824</v>
      </c>
    </row>
    <row r="81">
      <c r="A81" t="n">
        <v>79</v>
      </c>
      <c r="B81" t="n">
        <v>90</v>
      </c>
      <c r="C81" t="inlineStr">
        <is>
          <t xml:space="preserve">CONCLUIDO	</t>
        </is>
      </c>
      <c r="D81" t="n">
        <v>5.499</v>
      </c>
      <c r="E81" t="n">
        <v>18.18</v>
      </c>
      <c r="F81" t="n">
        <v>15.52</v>
      </c>
      <c r="G81" t="n">
        <v>132.99</v>
      </c>
      <c r="H81" t="n">
        <v>1.78</v>
      </c>
      <c r="I81" t="n">
        <v>7</v>
      </c>
      <c r="J81" t="n">
        <v>207.05</v>
      </c>
      <c r="K81" t="n">
        <v>52.44</v>
      </c>
      <c r="L81" t="n">
        <v>20.75</v>
      </c>
      <c r="M81" t="n">
        <v>4</v>
      </c>
      <c r="N81" t="n">
        <v>43.85</v>
      </c>
      <c r="O81" t="n">
        <v>25769.78</v>
      </c>
      <c r="P81" t="n">
        <v>170.12</v>
      </c>
      <c r="Q81" t="n">
        <v>467.07</v>
      </c>
      <c r="R81" t="n">
        <v>55.93</v>
      </c>
      <c r="S81" t="n">
        <v>39.61</v>
      </c>
      <c r="T81" t="n">
        <v>3219.12</v>
      </c>
      <c r="U81" t="n">
        <v>0.71</v>
      </c>
      <c r="V81" t="n">
        <v>0.75</v>
      </c>
      <c r="W81" t="n">
        <v>2.62</v>
      </c>
      <c r="X81" t="n">
        <v>0.18</v>
      </c>
      <c r="Y81" t="n">
        <v>1</v>
      </c>
      <c r="Z81" t="n">
        <v>10</v>
      </c>
      <c r="AA81" t="n">
        <v>108.0652232279743</v>
      </c>
      <c r="AB81" t="n">
        <v>147.859605921627</v>
      </c>
      <c r="AC81" t="n">
        <v>133.7480926547674</v>
      </c>
      <c r="AD81" t="n">
        <v>108065.2232279743</v>
      </c>
      <c r="AE81" t="n">
        <v>147859.605921627</v>
      </c>
      <c r="AF81" t="n">
        <v>2.935286918316063e-06</v>
      </c>
      <c r="AG81" t="n">
        <v>0.189375</v>
      </c>
      <c r="AH81" t="n">
        <v>133748.0926547674</v>
      </c>
    </row>
    <row r="82">
      <c r="A82" t="n">
        <v>80</v>
      </c>
      <c r="B82" t="n">
        <v>90</v>
      </c>
      <c r="C82" t="inlineStr">
        <is>
          <t xml:space="preserve">CONCLUIDO	</t>
        </is>
      </c>
      <c r="D82" t="n">
        <v>5.5007</v>
      </c>
      <c r="E82" t="n">
        <v>18.18</v>
      </c>
      <c r="F82" t="n">
        <v>15.51</v>
      </c>
      <c r="G82" t="n">
        <v>132.94</v>
      </c>
      <c r="H82" t="n">
        <v>1.8</v>
      </c>
      <c r="I82" t="n">
        <v>7</v>
      </c>
      <c r="J82" t="n">
        <v>207.45</v>
      </c>
      <c r="K82" t="n">
        <v>52.44</v>
      </c>
      <c r="L82" t="n">
        <v>21</v>
      </c>
      <c r="M82" t="n">
        <v>4</v>
      </c>
      <c r="N82" t="n">
        <v>44</v>
      </c>
      <c r="O82" t="n">
        <v>25818.99</v>
      </c>
      <c r="P82" t="n">
        <v>169.81</v>
      </c>
      <c r="Q82" t="n">
        <v>467.11</v>
      </c>
      <c r="R82" t="n">
        <v>55.7</v>
      </c>
      <c r="S82" t="n">
        <v>39.61</v>
      </c>
      <c r="T82" t="n">
        <v>3104.74</v>
      </c>
      <c r="U82" t="n">
        <v>0.71</v>
      </c>
      <c r="V82" t="n">
        <v>0.75</v>
      </c>
      <c r="W82" t="n">
        <v>2.62</v>
      </c>
      <c r="X82" t="n">
        <v>0.18</v>
      </c>
      <c r="Y82" t="n">
        <v>1</v>
      </c>
      <c r="Z82" t="n">
        <v>10</v>
      </c>
      <c r="AA82" t="n">
        <v>107.8761934713746</v>
      </c>
      <c r="AB82" t="n">
        <v>147.6009670692431</v>
      </c>
      <c r="AC82" t="n">
        <v>133.514137931453</v>
      </c>
      <c r="AD82" t="n">
        <v>107876.1934713746</v>
      </c>
      <c r="AE82" t="n">
        <v>147600.9670692431</v>
      </c>
      <c r="AF82" t="n">
        <v>2.936194353806359e-06</v>
      </c>
      <c r="AG82" t="n">
        <v>0.189375</v>
      </c>
      <c r="AH82" t="n">
        <v>133514.137931453</v>
      </c>
    </row>
    <row r="83">
      <c r="A83" t="n">
        <v>81</v>
      </c>
      <c r="B83" t="n">
        <v>90</v>
      </c>
      <c r="C83" t="inlineStr">
        <is>
          <t xml:space="preserve">CONCLUIDO	</t>
        </is>
      </c>
      <c r="D83" t="n">
        <v>5.498</v>
      </c>
      <c r="E83" t="n">
        <v>18.19</v>
      </c>
      <c r="F83" t="n">
        <v>15.52</v>
      </c>
      <c r="G83" t="n">
        <v>133.02</v>
      </c>
      <c r="H83" t="n">
        <v>1.82</v>
      </c>
      <c r="I83" t="n">
        <v>7</v>
      </c>
      <c r="J83" t="n">
        <v>207.84</v>
      </c>
      <c r="K83" t="n">
        <v>52.44</v>
      </c>
      <c r="L83" t="n">
        <v>21.25</v>
      </c>
      <c r="M83" t="n">
        <v>4</v>
      </c>
      <c r="N83" t="n">
        <v>44.15</v>
      </c>
      <c r="O83" t="n">
        <v>25868.26</v>
      </c>
      <c r="P83" t="n">
        <v>170.45</v>
      </c>
      <c r="Q83" t="n">
        <v>467.08</v>
      </c>
      <c r="R83" t="n">
        <v>56.06</v>
      </c>
      <c r="S83" t="n">
        <v>39.61</v>
      </c>
      <c r="T83" t="n">
        <v>3284.61</v>
      </c>
      <c r="U83" t="n">
        <v>0.71</v>
      </c>
      <c r="V83" t="n">
        <v>0.75</v>
      </c>
      <c r="W83" t="n">
        <v>2.62</v>
      </c>
      <c r="X83" t="n">
        <v>0.19</v>
      </c>
      <c r="Y83" t="n">
        <v>1</v>
      </c>
      <c r="Z83" t="n">
        <v>10</v>
      </c>
      <c r="AA83" t="n">
        <v>108.229957774676</v>
      </c>
      <c r="AB83" t="n">
        <v>148.0850029959994</v>
      </c>
      <c r="AC83" t="n">
        <v>133.9519781487085</v>
      </c>
      <c r="AD83" t="n">
        <v>108229.957774676</v>
      </c>
      <c r="AE83" t="n">
        <v>148085.0029959994</v>
      </c>
      <c r="AF83" t="n">
        <v>2.934753132733536e-06</v>
      </c>
      <c r="AG83" t="n">
        <v>0.1894791666666667</v>
      </c>
      <c r="AH83" t="n">
        <v>133951.9781487085</v>
      </c>
    </row>
    <row r="84">
      <c r="A84" t="n">
        <v>82</v>
      </c>
      <c r="B84" t="n">
        <v>90</v>
      </c>
      <c r="C84" t="inlineStr">
        <is>
          <t xml:space="preserve">CONCLUIDO	</t>
        </is>
      </c>
      <c r="D84" t="n">
        <v>5.502</v>
      </c>
      <c r="E84" t="n">
        <v>18.18</v>
      </c>
      <c r="F84" t="n">
        <v>15.51</v>
      </c>
      <c r="G84" t="n">
        <v>132.91</v>
      </c>
      <c r="H84" t="n">
        <v>1.83</v>
      </c>
      <c r="I84" t="n">
        <v>7</v>
      </c>
      <c r="J84" t="n">
        <v>208.24</v>
      </c>
      <c r="K84" t="n">
        <v>52.44</v>
      </c>
      <c r="L84" t="n">
        <v>21.5</v>
      </c>
      <c r="M84" t="n">
        <v>4</v>
      </c>
      <c r="N84" t="n">
        <v>44.3</v>
      </c>
      <c r="O84" t="n">
        <v>25917.57</v>
      </c>
      <c r="P84" t="n">
        <v>170.17</v>
      </c>
      <c r="Q84" t="n">
        <v>467.07</v>
      </c>
      <c r="R84" t="n">
        <v>55.58</v>
      </c>
      <c r="S84" t="n">
        <v>39.61</v>
      </c>
      <c r="T84" t="n">
        <v>3043.63</v>
      </c>
      <c r="U84" t="n">
        <v>0.71</v>
      </c>
      <c r="V84" t="n">
        <v>0.75</v>
      </c>
      <c r="W84" t="n">
        <v>2.62</v>
      </c>
      <c r="X84" t="n">
        <v>0.17</v>
      </c>
      <c r="Y84" t="n">
        <v>1</v>
      </c>
      <c r="Z84" t="n">
        <v>10</v>
      </c>
      <c r="AA84" t="n">
        <v>108.0094757265845</v>
      </c>
      <c r="AB84" t="n">
        <v>147.7833297308192</v>
      </c>
      <c r="AC84" t="n">
        <v>133.6790961565559</v>
      </c>
      <c r="AD84" t="n">
        <v>108009.4757265845</v>
      </c>
      <c r="AE84" t="n">
        <v>147783.3297308192</v>
      </c>
      <c r="AF84" t="n">
        <v>2.936888275063644e-06</v>
      </c>
      <c r="AG84" t="n">
        <v>0.189375</v>
      </c>
      <c r="AH84" t="n">
        <v>133679.096156556</v>
      </c>
    </row>
    <row r="85">
      <c r="A85" t="n">
        <v>83</v>
      </c>
      <c r="B85" t="n">
        <v>90</v>
      </c>
      <c r="C85" t="inlineStr">
        <is>
          <t xml:space="preserve">CONCLUIDO	</t>
        </is>
      </c>
      <c r="D85" t="n">
        <v>5.4998</v>
      </c>
      <c r="E85" t="n">
        <v>18.18</v>
      </c>
      <c r="F85" t="n">
        <v>15.51</v>
      </c>
      <c r="G85" t="n">
        <v>132.97</v>
      </c>
      <c r="H85" t="n">
        <v>1.85</v>
      </c>
      <c r="I85" t="n">
        <v>7</v>
      </c>
      <c r="J85" t="n">
        <v>208.64</v>
      </c>
      <c r="K85" t="n">
        <v>52.44</v>
      </c>
      <c r="L85" t="n">
        <v>21.75</v>
      </c>
      <c r="M85" t="n">
        <v>4</v>
      </c>
      <c r="N85" t="n">
        <v>44.45</v>
      </c>
      <c r="O85" t="n">
        <v>25966.93</v>
      </c>
      <c r="P85" t="n">
        <v>170.52</v>
      </c>
      <c r="Q85" t="n">
        <v>467.08</v>
      </c>
      <c r="R85" t="n">
        <v>55.77</v>
      </c>
      <c r="S85" t="n">
        <v>39.61</v>
      </c>
      <c r="T85" t="n">
        <v>3140.29</v>
      </c>
      <c r="U85" t="n">
        <v>0.71</v>
      </c>
      <c r="V85" t="n">
        <v>0.75</v>
      </c>
      <c r="W85" t="n">
        <v>2.62</v>
      </c>
      <c r="X85" t="n">
        <v>0.18</v>
      </c>
      <c r="Y85" t="n">
        <v>1</v>
      </c>
      <c r="Z85" t="n">
        <v>10</v>
      </c>
      <c r="AA85" t="n">
        <v>108.2057253562925</v>
      </c>
      <c r="AB85" t="n">
        <v>148.0518471321083</v>
      </c>
      <c r="AC85" t="n">
        <v>133.9219866339326</v>
      </c>
      <c r="AD85" t="n">
        <v>108205.7253562925</v>
      </c>
      <c r="AE85" t="n">
        <v>148051.8471321083</v>
      </c>
      <c r="AF85" t="n">
        <v>2.935713946782084e-06</v>
      </c>
      <c r="AG85" t="n">
        <v>0.189375</v>
      </c>
      <c r="AH85" t="n">
        <v>133921.9866339326</v>
      </c>
    </row>
    <row r="86">
      <c r="A86" t="n">
        <v>84</v>
      </c>
      <c r="B86" t="n">
        <v>90</v>
      </c>
      <c r="C86" t="inlineStr">
        <is>
          <t xml:space="preserve">CONCLUIDO	</t>
        </is>
      </c>
      <c r="D86" t="n">
        <v>5.4988</v>
      </c>
      <c r="E86" t="n">
        <v>18.19</v>
      </c>
      <c r="F86" t="n">
        <v>15.52</v>
      </c>
      <c r="G86" t="n">
        <v>133</v>
      </c>
      <c r="H86" t="n">
        <v>1.87</v>
      </c>
      <c r="I86" t="n">
        <v>7</v>
      </c>
      <c r="J86" t="n">
        <v>209.05</v>
      </c>
      <c r="K86" t="n">
        <v>52.44</v>
      </c>
      <c r="L86" t="n">
        <v>22</v>
      </c>
      <c r="M86" t="n">
        <v>3</v>
      </c>
      <c r="N86" t="n">
        <v>44.6</v>
      </c>
      <c r="O86" t="n">
        <v>26016.35</v>
      </c>
      <c r="P86" t="n">
        <v>170.05</v>
      </c>
      <c r="Q86" t="n">
        <v>467.07</v>
      </c>
      <c r="R86" t="n">
        <v>55.86</v>
      </c>
      <c r="S86" t="n">
        <v>39.61</v>
      </c>
      <c r="T86" t="n">
        <v>3186.04</v>
      </c>
      <c r="U86" t="n">
        <v>0.71</v>
      </c>
      <c r="V86" t="n">
        <v>0.75</v>
      </c>
      <c r="W86" t="n">
        <v>2.62</v>
      </c>
      <c r="X86" t="n">
        <v>0.18</v>
      </c>
      <c r="Y86" t="n">
        <v>1</v>
      </c>
      <c r="Z86" t="n">
        <v>10</v>
      </c>
      <c r="AA86" t="n">
        <v>108.0385901182033</v>
      </c>
      <c r="AB86" t="n">
        <v>147.8231653258684</v>
      </c>
      <c r="AC86" t="n">
        <v>133.7151298983233</v>
      </c>
      <c r="AD86" t="n">
        <v>108038.5901182033</v>
      </c>
      <c r="AE86" t="n">
        <v>147823.1653258684</v>
      </c>
      <c r="AF86" t="n">
        <v>2.935180161199558e-06</v>
      </c>
      <c r="AG86" t="n">
        <v>0.1894791666666667</v>
      </c>
      <c r="AH86" t="n">
        <v>133715.1298983233</v>
      </c>
    </row>
    <row r="87">
      <c r="A87" t="n">
        <v>85</v>
      </c>
      <c r="B87" t="n">
        <v>90</v>
      </c>
      <c r="C87" t="inlineStr">
        <is>
          <t xml:space="preserve">CONCLUIDO	</t>
        </is>
      </c>
      <c r="D87" t="n">
        <v>5.4992</v>
      </c>
      <c r="E87" t="n">
        <v>18.18</v>
      </c>
      <c r="F87" t="n">
        <v>15.52</v>
      </c>
      <c r="G87" t="n">
        <v>132.99</v>
      </c>
      <c r="H87" t="n">
        <v>1.89</v>
      </c>
      <c r="I87" t="n">
        <v>7</v>
      </c>
      <c r="J87" t="n">
        <v>209.45</v>
      </c>
      <c r="K87" t="n">
        <v>52.44</v>
      </c>
      <c r="L87" t="n">
        <v>22.25</v>
      </c>
      <c r="M87" t="n">
        <v>2</v>
      </c>
      <c r="N87" t="n">
        <v>44.75</v>
      </c>
      <c r="O87" t="n">
        <v>26065.82</v>
      </c>
      <c r="P87" t="n">
        <v>169.87</v>
      </c>
      <c r="Q87" t="n">
        <v>467.07</v>
      </c>
      <c r="R87" t="n">
        <v>55.83</v>
      </c>
      <c r="S87" t="n">
        <v>39.61</v>
      </c>
      <c r="T87" t="n">
        <v>3170.1</v>
      </c>
      <c r="U87" t="n">
        <v>0.71</v>
      </c>
      <c r="V87" t="n">
        <v>0.75</v>
      </c>
      <c r="W87" t="n">
        <v>2.62</v>
      </c>
      <c r="X87" t="n">
        <v>0.18</v>
      </c>
      <c r="Y87" t="n">
        <v>1</v>
      </c>
      <c r="Z87" t="n">
        <v>10</v>
      </c>
      <c r="AA87" t="n">
        <v>107.9514180437041</v>
      </c>
      <c r="AB87" t="n">
        <v>147.7038926477781</v>
      </c>
      <c r="AC87" t="n">
        <v>133.6072404372296</v>
      </c>
      <c r="AD87" t="n">
        <v>107951.4180437041</v>
      </c>
      <c r="AE87" t="n">
        <v>147703.8926477781</v>
      </c>
      <c r="AF87" t="n">
        <v>2.935393675432568e-06</v>
      </c>
      <c r="AG87" t="n">
        <v>0.189375</v>
      </c>
      <c r="AH87" t="n">
        <v>133607.2404372296</v>
      </c>
    </row>
    <row r="88">
      <c r="A88" t="n">
        <v>86</v>
      </c>
      <c r="B88" t="n">
        <v>90</v>
      </c>
      <c r="C88" t="inlineStr">
        <is>
          <t xml:space="preserve">CONCLUIDO	</t>
        </is>
      </c>
      <c r="D88" t="n">
        <v>5.4998</v>
      </c>
      <c r="E88" t="n">
        <v>18.18</v>
      </c>
      <c r="F88" t="n">
        <v>15.51</v>
      </c>
      <c r="G88" t="n">
        <v>132.97</v>
      </c>
      <c r="H88" t="n">
        <v>1.9</v>
      </c>
      <c r="I88" t="n">
        <v>7</v>
      </c>
      <c r="J88" t="n">
        <v>209.85</v>
      </c>
      <c r="K88" t="n">
        <v>52.44</v>
      </c>
      <c r="L88" t="n">
        <v>22.5</v>
      </c>
      <c r="M88" t="n">
        <v>2</v>
      </c>
      <c r="N88" t="n">
        <v>44.91</v>
      </c>
      <c r="O88" t="n">
        <v>26115.34</v>
      </c>
      <c r="P88" t="n">
        <v>169.2</v>
      </c>
      <c r="Q88" t="n">
        <v>467.07</v>
      </c>
      <c r="R88" t="n">
        <v>55.58</v>
      </c>
      <c r="S88" t="n">
        <v>39.61</v>
      </c>
      <c r="T88" t="n">
        <v>3043.89</v>
      </c>
      <c r="U88" t="n">
        <v>0.71</v>
      </c>
      <c r="V88" t="n">
        <v>0.75</v>
      </c>
      <c r="W88" t="n">
        <v>2.63</v>
      </c>
      <c r="X88" t="n">
        <v>0.18</v>
      </c>
      <c r="Y88" t="n">
        <v>1</v>
      </c>
      <c r="Z88" t="n">
        <v>10</v>
      </c>
      <c r="AA88" t="n">
        <v>107.6252286668464</v>
      </c>
      <c r="AB88" t="n">
        <v>147.2575859519021</v>
      </c>
      <c r="AC88" t="n">
        <v>133.2035286260124</v>
      </c>
      <c r="AD88" t="n">
        <v>107625.2286668464</v>
      </c>
      <c r="AE88" t="n">
        <v>147257.5859519021</v>
      </c>
      <c r="AF88" t="n">
        <v>2.935713946782084e-06</v>
      </c>
      <c r="AG88" t="n">
        <v>0.189375</v>
      </c>
      <c r="AH88" t="n">
        <v>133203.5286260124</v>
      </c>
    </row>
    <row r="89">
      <c r="A89" t="n">
        <v>87</v>
      </c>
      <c r="B89" t="n">
        <v>90</v>
      </c>
      <c r="C89" t="inlineStr">
        <is>
          <t xml:space="preserve">CONCLUIDO	</t>
        </is>
      </c>
      <c r="D89" t="n">
        <v>5.5008</v>
      </c>
      <c r="E89" t="n">
        <v>18.18</v>
      </c>
      <c r="F89" t="n">
        <v>15.51</v>
      </c>
      <c r="G89" t="n">
        <v>132.94</v>
      </c>
      <c r="H89" t="n">
        <v>1.92</v>
      </c>
      <c r="I89" t="n">
        <v>7</v>
      </c>
      <c r="J89" t="n">
        <v>210.25</v>
      </c>
      <c r="K89" t="n">
        <v>52.44</v>
      </c>
      <c r="L89" t="n">
        <v>22.75</v>
      </c>
      <c r="M89" t="n">
        <v>2</v>
      </c>
      <c r="N89" t="n">
        <v>45.06</v>
      </c>
      <c r="O89" t="n">
        <v>26164.91</v>
      </c>
      <c r="P89" t="n">
        <v>168.94</v>
      </c>
      <c r="Q89" t="n">
        <v>467.07</v>
      </c>
      <c r="R89" t="n">
        <v>55.56</v>
      </c>
      <c r="S89" t="n">
        <v>39.61</v>
      </c>
      <c r="T89" t="n">
        <v>3036.29</v>
      </c>
      <c r="U89" t="n">
        <v>0.71</v>
      </c>
      <c r="V89" t="n">
        <v>0.75</v>
      </c>
      <c r="W89" t="n">
        <v>2.62</v>
      </c>
      <c r="X89" t="n">
        <v>0.18</v>
      </c>
      <c r="Y89" t="n">
        <v>1</v>
      </c>
      <c r="Z89" t="n">
        <v>10</v>
      </c>
      <c r="AA89" t="n">
        <v>107.4917416135685</v>
      </c>
      <c r="AB89" t="n">
        <v>147.0749430765741</v>
      </c>
      <c r="AC89" t="n">
        <v>133.0383169303649</v>
      </c>
      <c r="AD89" t="n">
        <v>107491.7416135685</v>
      </c>
      <c r="AE89" t="n">
        <v>147074.9430765741</v>
      </c>
      <c r="AF89" t="n">
        <v>2.936247732364612e-06</v>
      </c>
      <c r="AG89" t="n">
        <v>0.189375</v>
      </c>
      <c r="AH89" t="n">
        <v>133038.3169303649</v>
      </c>
    </row>
    <row r="90">
      <c r="A90" t="n">
        <v>88</v>
      </c>
      <c r="B90" t="n">
        <v>90</v>
      </c>
      <c r="C90" t="inlineStr">
        <is>
          <t xml:space="preserve">CONCLUIDO	</t>
        </is>
      </c>
      <c r="D90" t="n">
        <v>5.4985</v>
      </c>
      <c r="E90" t="n">
        <v>18.19</v>
      </c>
      <c r="F90" t="n">
        <v>15.52</v>
      </c>
      <c r="G90" t="n">
        <v>133</v>
      </c>
      <c r="H90" t="n">
        <v>1.94</v>
      </c>
      <c r="I90" t="n">
        <v>7</v>
      </c>
      <c r="J90" t="n">
        <v>210.65</v>
      </c>
      <c r="K90" t="n">
        <v>52.44</v>
      </c>
      <c r="L90" t="n">
        <v>23</v>
      </c>
      <c r="M90" t="n">
        <v>2</v>
      </c>
      <c r="N90" t="n">
        <v>45.21</v>
      </c>
      <c r="O90" t="n">
        <v>26214.54</v>
      </c>
      <c r="P90" t="n">
        <v>168.82</v>
      </c>
      <c r="Q90" t="n">
        <v>467.07</v>
      </c>
      <c r="R90" t="n">
        <v>55.84</v>
      </c>
      <c r="S90" t="n">
        <v>39.61</v>
      </c>
      <c r="T90" t="n">
        <v>3177.03</v>
      </c>
      <c r="U90" t="n">
        <v>0.71</v>
      </c>
      <c r="V90" t="n">
        <v>0.75</v>
      </c>
      <c r="W90" t="n">
        <v>2.62</v>
      </c>
      <c r="X90" t="n">
        <v>0.18</v>
      </c>
      <c r="Y90" t="n">
        <v>1</v>
      </c>
      <c r="Z90" t="n">
        <v>10</v>
      </c>
      <c r="AA90" t="n">
        <v>107.5033200769189</v>
      </c>
      <c r="AB90" t="n">
        <v>147.0907852409359</v>
      </c>
      <c r="AC90" t="n">
        <v>133.0526471407946</v>
      </c>
      <c r="AD90" t="n">
        <v>107503.3200769189</v>
      </c>
      <c r="AE90" t="n">
        <v>147090.7852409359</v>
      </c>
      <c r="AF90" t="n">
        <v>2.9350200255248e-06</v>
      </c>
      <c r="AG90" t="n">
        <v>0.1894791666666667</v>
      </c>
      <c r="AH90" t="n">
        <v>133052.6471407946</v>
      </c>
    </row>
    <row r="91">
      <c r="A91" t="n">
        <v>89</v>
      </c>
      <c r="B91" t="n">
        <v>90</v>
      </c>
      <c r="C91" t="inlineStr">
        <is>
          <t xml:space="preserve">CONCLUIDO	</t>
        </is>
      </c>
      <c r="D91" t="n">
        <v>5.5011</v>
      </c>
      <c r="E91" t="n">
        <v>18.18</v>
      </c>
      <c r="F91" t="n">
        <v>15.51</v>
      </c>
      <c r="G91" t="n">
        <v>132.93</v>
      </c>
      <c r="H91" t="n">
        <v>1.96</v>
      </c>
      <c r="I91" t="n">
        <v>7</v>
      </c>
      <c r="J91" t="n">
        <v>211.05</v>
      </c>
      <c r="K91" t="n">
        <v>52.44</v>
      </c>
      <c r="L91" t="n">
        <v>23.25</v>
      </c>
      <c r="M91" t="n">
        <v>2</v>
      </c>
      <c r="N91" t="n">
        <v>45.36</v>
      </c>
      <c r="O91" t="n">
        <v>26264.21</v>
      </c>
      <c r="P91" t="n">
        <v>168.61</v>
      </c>
      <c r="Q91" t="n">
        <v>467.1</v>
      </c>
      <c r="R91" t="n">
        <v>55.62</v>
      </c>
      <c r="S91" t="n">
        <v>39.61</v>
      </c>
      <c r="T91" t="n">
        <v>3065.99</v>
      </c>
      <c r="U91" t="n">
        <v>0.71</v>
      </c>
      <c r="V91" t="n">
        <v>0.75</v>
      </c>
      <c r="W91" t="n">
        <v>2.62</v>
      </c>
      <c r="X91" t="n">
        <v>0.18</v>
      </c>
      <c r="Y91" t="n">
        <v>1</v>
      </c>
      <c r="Z91" t="n">
        <v>10</v>
      </c>
      <c r="AA91" t="n">
        <v>107.3409090549557</v>
      </c>
      <c r="AB91" t="n">
        <v>146.8685673156174</v>
      </c>
      <c r="AC91" t="n">
        <v>132.8516373823836</v>
      </c>
      <c r="AD91" t="n">
        <v>107340.9090549557</v>
      </c>
      <c r="AE91" t="n">
        <v>146868.5673156173</v>
      </c>
      <c r="AF91" t="n">
        <v>2.93640786803937e-06</v>
      </c>
      <c r="AG91" t="n">
        <v>0.189375</v>
      </c>
      <c r="AH91" t="n">
        <v>132851.6373823835</v>
      </c>
    </row>
    <row r="92">
      <c r="A92" t="n">
        <v>90</v>
      </c>
      <c r="B92" t="n">
        <v>90</v>
      </c>
      <c r="C92" t="inlineStr">
        <is>
          <t xml:space="preserve">CONCLUIDO	</t>
        </is>
      </c>
      <c r="D92" t="n">
        <v>5.4996</v>
      </c>
      <c r="E92" t="n">
        <v>18.18</v>
      </c>
      <c r="F92" t="n">
        <v>15.51</v>
      </c>
      <c r="G92" t="n">
        <v>132.97</v>
      </c>
      <c r="H92" t="n">
        <v>1.97</v>
      </c>
      <c r="I92" t="n">
        <v>7</v>
      </c>
      <c r="J92" t="n">
        <v>211.46</v>
      </c>
      <c r="K92" t="n">
        <v>52.44</v>
      </c>
      <c r="L92" t="n">
        <v>23.5</v>
      </c>
      <c r="M92" t="n">
        <v>1</v>
      </c>
      <c r="N92" t="n">
        <v>45.52</v>
      </c>
      <c r="O92" t="n">
        <v>26313.94</v>
      </c>
      <c r="P92" t="n">
        <v>168.73</v>
      </c>
      <c r="Q92" t="n">
        <v>467.07</v>
      </c>
      <c r="R92" t="n">
        <v>55.64</v>
      </c>
      <c r="S92" t="n">
        <v>39.61</v>
      </c>
      <c r="T92" t="n">
        <v>3078.36</v>
      </c>
      <c r="U92" t="n">
        <v>0.71</v>
      </c>
      <c r="V92" t="n">
        <v>0.75</v>
      </c>
      <c r="W92" t="n">
        <v>2.63</v>
      </c>
      <c r="X92" t="n">
        <v>0.18</v>
      </c>
      <c r="Y92" t="n">
        <v>1</v>
      </c>
      <c r="Z92" t="n">
        <v>10</v>
      </c>
      <c r="AA92" t="n">
        <v>107.422363500107</v>
      </c>
      <c r="AB92" t="n">
        <v>146.9800168809898</v>
      </c>
      <c r="AC92" t="n">
        <v>132.9524503576573</v>
      </c>
      <c r="AD92" t="n">
        <v>107422.363500107</v>
      </c>
      <c r="AE92" t="n">
        <v>146980.0168809898</v>
      </c>
      <c r="AF92" t="n">
        <v>2.935607189665579e-06</v>
      </c>
      <c r="AG92" t="n">
        <v>0.189375</v>
      </c>
      <c r="AH92" t="n">
        <v>132952.4503576573</v>
      </c>
    </row>
    <row r="93">
      <c r="A93" t="n">
        <v>91</v>
      </c>
      <c r="B93" t="n">
        <v>90</v>
      </c>
      <c r="C93" t="inlineStr">
        <is>
          <t xml:space="preserve">CONCLUIDO	</t>
        </is>
      </c>
      <c r="D93" t="n">
        <v>5.5009</v>
      </c>
      <c r="E93" t="n">
        <v>18.18</v>
      </c>
      <c r="F93" t="n">
        <v>15.51</v>
      </c>
      <c r="G93" t="n">
        <v>132.94</v>
      </c>
      <c r="H93" t="n">
        <v>1.99</v>
      </c>
      <c r="I93" t="n">
        <v>7</v>
      </c>
      <c r="J93" t="n">
        <v>211.86</v>
      </c>
      <c r="K93" t="n">
        <v>52.44</v>
      </c>
      <c r="L93" t="n">
        <v>23.75</v>
      </c>
      <c r="M93" t="n">
        <v>1</v>
      </c>
      <c r="N93" t="n">
        <v>45.67</v>
      </c>
      <c r="O93" t="n">
        <v>26363.73</v>
      </c>
      <c r="P93" t="n">
        <v>168.68</v>
      </c>
      <c r="Q93" t="n">
        <v>467.16</v>
      </c>
      <c r="R93" t="n">
        <v>55.61</v>
      </c>
      <c r="S93" t="n">
        <v>39.61</v>
      </c>
      <c r="T93" t="n">
        <v>3060.12</v>
      </c>
      <c r="U93" t="n">
        <v>0.71</v>
      </c>
      <c r="V93" t="n">
        <v>0.75</v>
      </c>
      <c r="W93" t="n">
        <v>2.62</v>
      </c>
      <c r="X93" t="n">
        <v>0.18</v>
      </c>
      <c r="Y93" t="n">
        <v>1</v>
      </c>
      <c r="Z93" t="n">
        <v>10</v>
      </c>
      <c r="AA93" t="n">
        <v>107.375509924113</v>
      </c>
      <c r="AB93" t="n">
        <v>146.915909751281</v>
      </c>
      <c r="AC93" t="n">
        <v>132.894461522433</v>
      </c>
      <c r="AD93" t="n">
        <v>107375.5099241131</v>
      </c>
      <c r="AE93" t="n">
        <v>146915.909751281</v>
      </c>
      <c r="AF93" t="n">
        <v>2.936301110922864e-06</v>
      </c>
      <c r="AG93" t="n">
        <v>0.189375</v>
      </c>
      <c r="AH93" t="n">
        <v>132894.461522433</v>
      </c>
    </row>
    <row r="94">
      <c r="A94" t="n">
        <v>92</v>
      </c>
      <c r="B94" t="n">
        <v>90</v>
      </c>
      <c r="C94" t="inlineStr">
        <is>
          <t xml:space="preserve">CONCLUIDO	</t>
        </is>
      </c>
      <c r="D94" t="n">
        <v>5.4995</v>
      </c>
      <c r="E94" t="n">
        <v>18.18</v>
      </c>
      <c r="F94" t="n">
        <v>15.51</v>
      </c>
      <c r="G94" t="n">
        <v>132.98</v>
      </c>
      <c r="H94" t="n">
        <v>2.01</v>
      </c>
      <c r="I94" t="n">
        <v>7</v>
      </c>
      <c r="J94" t="n">
        <v>212.27</v>
      </c>
      <c r="K94" t="n">
        <v>52.44</v>
      </c>
      <c r="L94" t="n">
        <v>24</v>
      </c>
      <c r="M94" t="n">
        <v>1</v>
      </c>
      <c r="N94" t="n">
        <v>45.82</v>
      </c>
      <c r="O94" t="n">
        <v>26413.56</v>
      </c>
      <c r="P94" t="n">
        <v>168.89</v>
      </c>
      <c r="Q94" t="n">
        <v>467.08</v>
      </c>
      <c r="R94" t="n">
        <v>55.76</v>
      </c>
      <c r="S94" t="n">
        <v>39.61</v>
      </c>
      <c r="T94" t="n">
        <v>3138.31</v>
      </c>
      <c r="U94" t="n">
        <v>0.71</v>
      </c>
      <c r="V94" t="n">
        <v>0.75</v>
      </c>
      <c r="W94" t="n">
        <v>2.62</v>
      </c>
      <c r="X94" t="n">
        <v>0.18</v>
      </c>
      <c r="Y94" t="n">
        <v>1</v>
      </c>
      <c r="Z94" t="n">
        <v>10</v>
      </c>
      <c r="AA94" t="n">
        <v>107.4946440960732</v>
      </c>
      <c r="AB94" t="n">
        <v>147.0789143811855</v>
      </c>
      <c r="AC94" t="n">
        <v>133.0419092192379</v>
      </c>
      <c r="AD94" t="n">
        <v>107494.6440960732</v>
      </c>
      <c r="AE94" t="n">
        <v>147078.9143811855</v>
      </c>
      <c r="AF94" t="n">
        <v>2.935553811107327e-06</v>
      </c>
      <c r="AG94" t="n">
        <v>0.189375</v>
      </c>
      <c r="AH94" t="n">
        <v>133041.9092192379</v>
      </c>
    </row>
    <row r="95">
      <c r="A95" t="n">
        <v>93</v>
      </c>
      <c r="B95" t="n">
        <v>90</v>
      </c>
      <c r="C95" t="inlineStr">
        <is>
          <t xml:space="preserve">CONCLUIDO	</t>
        </is>
      </c>
      <c r="D95" t="n">
        <v>5.4997</v>
      </c>
      <c r="E95" t="n">
        <v>18.18</v>
      </c>
      <c r="F95" t="n">
        <v>15.51</v>
      </c>
      <c r="G95" t="n">
        <v>132.97</v>
      </c>
      <c r="H95" t="n">
        <v>2.03</v>
      </c>
      <c r="I95" t="n">
        <v>7</v>
      </c>
      <c r="J95" t="n">
        <v>212.67</v>
      </c>
      <c r="K95" t="n">
        <v>52.44</v>
      </c>
      <c r="L95" t="n">
        <v>24.25</v>
      </c>
      <c r="M95" t="n">
        <v>0</v>
      </c>
      <c r="N95" t="n">
        <v>45.98</v>
      </c>
      <c r="O95" t="n">
        <v>26463.45</v>
      </c>
      <c r="P95" t="n">
        <v>169.03</v>
      </c>
      <c r="Q95" t="n">
        <v>467.07</v>
      </c>
      <c r="R95" t="n">
        <v>55.71</v>
      </c>
      <c r="S95" t="n">
        <v>39.61</v>
      </c>
      <c r="T95" t="n">
        <v>3109.79</v>
      </c>
      <c r="U95" t="n">
        <v>0.71</v>
      </c>
      <c r="V95" t="n">
        <v>0.75</v>
      </c>
      <c r="W95" t="n">
        <v>2.62</v>
      </c>
      <c r="X95" t="n">
        <v>0.18</v>
      </c>
      <c r="Y95" t="n">
        <v>1</v>
      </c>
      <c r="Z95" t="n">
        <v>10</v>
      </c>
      <c r="AA95" t="n">
        <v>107.5523835118159</v>
      </c>
      <c r="AB95" t="n">
        <v>147.157915997088</v>
      </c>
      <c r="AC95" t="n">
        <v>133.1133710317981</v>
      </c>
      <c r="AD95" t="n">
        <v>107552.3835118159</v>
      </c>
      <c r="AE95" t="n">
        <v>147157.915997088</v>
      </c>
      <c r="AF95" t="n">
        <v>2.935660568223832e-06</v>
      </c>
      <c r="AG95" t="n">
        <v>0.189375</v>
      </c>
      <c r="AH95" t="n">
        <v>133113.3710317981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1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110</v>
      </c>
      <c r="C2" t="inlineStr">
        <is>
          <t xml:space="preserve">CONCLUIDO	</t>
        </is>
      </c>
      <c r="D2" t="n">
        <v>2.813</v>
      </c>
      <c r="E2" t="n">
        <v>35.55</v>
      </c>
      <c r="F2" t="n">
        <v>22.63</v>
      </c>
      <c r="G2" t="n">
        <v>5.57</v>
      </c>
      <c r="H2" t="n">
        <v>0.08</v>
      </c>
      <c r="I2" t="n">
        <v>244</v>
      </c>
      <c r="J2" t="n">
        <v>213.37</v>
      </c>
      <c r="K2" t="n">
        <v>56.13</v>
      </c>
      <c r="L2" t="n">
        <v>1</v>
      </c>
      <c r="M2" t="n">
        <v>242</v>
      </c>
      <c r="N2" t="n">
        <v>46.25</v>
      </c>
      <c r="O2" t="n">
        <v>26550.29</v>
      </c>
      <c r="P2" t="n">
        <v>335.43</v>
      </c>
      <c r="Q2" t="n">
        <v>467.47</v>
      </c>
      <c r="R2" t="n">
        <v>288.84</v>
      </c>
      <c r="S2" t="n">
        <v>39.61</v>
      </c>
      <c r="T2" t="n">
        <v>118491.39</v>
      </c>
      <c r="U2" t="n">
        <v>0.14</v>
      </c>
      <c r="V2" t="n">
        <v>0.52</v>
      </c>
      <c r="W2" t="n">
        <v>3</v>
      </c>
      <c r="X2" t="n">
        <v>7.29</v>
      </c>
      <c r="Y2" t="n">
        <v>1</v>
      </c>
      <c r="Z2" t="n">
        <v>10</v>
      </c>
      <c r="AA2" t="n">
        <v>387.1373116025039</v>
      </c>
      <c r="AB2" t="n">
        <v>529.6983490273386</v>
      </c>
      <c r="AC2" t="n">
        <v>479.1446820324708</v>
      </c>
      <c r="AD2" t="n">
        <v>387137.3116025039</v>
      </c>
      <c r="AE2" t="n">
        <v>529698.3490273387</v>
      </c>
      <c r="AF2" t="n">
        <v>1.455252947822403e-06</v>
      </c>
      <c r="AG2" t="n">
        <v>0.3703125</v>
      </c>
      <c r="AH2" t="n">
        <v>479144.6820324708</v>
      </c>
    </row>
    <row r="3">
      <c r="A3" t="n">
        <v>1</v>
      </c>
      <c r="B3" t="n">
        <v>110</v>
      </c>
      <c r="C3" t="inlineStr">
        <is>
          <t xml:space="preserve">CONCLUIDO	</t>
        </is>
      </c>
      <c r="D3" t="n">
        <v>3.2606</v>
      </c>
      <c r="E3" t="n">
        <v>30.67</v>
      </c>
      <c r="F3" t="n">
        <v>20.58</v>
      </c>
      <c r="G3" t="n">
        <v>6.98</v>
      </c>
      <c r="H3" t="n">
        <v>0.1</v>
      </c>
      <c r="I3" t="n">
        <v>177</v>
      </c>
      <c r="J3" t="n">
        <v>213.78</v>
      </c>
      <c r="K3" t="n">
        <v>56.13</v>
      </c>
      <c r="L3" t="n">
        <v>1.25</v>
      </c>
      <c r="M3" t="n">
        <v>175</v>
      </c>
      <c r="N3" t="n">
        <v>46.4</v>
      </c>
      <c r="O3" t="n">
        <v>26600.32</v>
      </c>
      <c r="P3" t="n">
        <v>304.74</v>
      </c>
      <c r="Q3" t="n">
        <v>467.19</v>
      </c>
      <c r="R3" t="n">
        <v>221.14</v>
      </c>
      <c r="S3" t="n">
        <v>39.61</v>
      </c>
      <c r="T3" t="n">
        <v>84974.41</v>
      </c>
      <c r="U3" t="n">
        <v>0.18</v>
      </c>
      <c r="V3" t="n">
        <v>0.57</v>
      </c>
      <c r="W3" t="n">
        <v>2.9</v>
      </c>
      <c r="X3" t="n">
        <v>5.24</v>
      </c>
      <c r="Y3" t="n">
        <v>1</v>
      </c>
      <c r="Z3" t="n">
        <v>10</v>
      </c>
      <c r="AA3" t="n">
        <v>303.951191497945</v>
      </c>
      <c r="AB3" t="n">
        <v>415.8794295876717</v>
      </c>
      <c r="AC3" t="n">
        <v>376.1884805182688</v>
      </c>
      <c r="AD3" t="n">
        <v>303951.191497945</v>
      </c>
      <c r="AE3" t="n">
        <v>415879.4295876716</v>
      </c>
      <c r="AF3" t="n">
        <v>1.686810437849174e-06</v>
      </c>
      <c r="AG3" t="n">
        <v>0.3194791666666667</v>
      </c>
      <c r="AH3" t="n">
        <v>376188.4805182688</v>
      </c>
    </row>
    <row r="4">
      <c r="A4" t="n">
        <v>2</v>
      </c>
      <c r="B4" t="n">
        <v>110</v>
      </c>
      <c r="C4" t="inlineStr">
        <is>
          <t xml:space="preserve">CONCLUIDO	</t>
        </is>
      </c>
      <c r="D4" t="n">
        <v>3.5862</v>
      </c>
      <c r="E4" t="n">
        <v>27.88</v>
      </c>
      <c r="F4" t="n">
        <v>19.4</v>
      </c>
      <c r="G4" t="n">
        <v>8.380000000000001</v>
      </c>
      <c r="H4" t="n">
        <v>0.12</v>
      </c>
      <c r="I4" t="n">
        <v>139</v>
      </c>
      <c r="J4" t="n">
        <v>214.19</v>
      </c>
      <c r="K4" t="n">
        <v>56.13</v>
      </c>
      <c r="L4" t="n">
        <v>1.5</v>
      </c>
      <c r="M4" t="n">
        <v>137</v>
      </c>
      <c r="N4" t="n">
        <v>46.56</v>
      </c>
      <c r="O4" t="n">
        <v>26650.41</v>
      </c>
      <c r="P4" t="n">
        <v>286.89</v>
      </c>
      <c r="Q4" t="n">
        <v>467.26</v>
      </c>
      <c r="R4" t="n">
        <v>182.77</v>
      </c>
      <c r="S4" t="n">
        <v>39.61</v>
      </c>
      <c r="T4" t="n">
        <v>65979.39999999999</v>
      </c>
      <c r="U4" t="n">
        <v>0.22</v>
      </c>
      <c r="V4" t="n">
        <v>0.6</v>
      </c>
      <c r="W4" t="n">
        <v>2.84</v>
      </c>
      <c r="X4" t="n">
        <v>4.07</v>
      </c>
      <c r="Y4" t="n">
        <v>1</v>
      </c>
      <c r="Z4" t="n">
        <v>10</v>
      </c>
      <c r="AA4" t="n">
        <v>260.5387284061661</v>
      </c>
      <c r="AB4" t="n">
        <v>356.480582362798</v>
      </c>
      <c r="AC4" t="n">
        <v>322.4585759057315</v>
      </c>
      <c r="AD4" t="n">
        <v>260538.7284061661</v>
      </c>
      <c r="AE4" t="n">
        <v>356480.582362798</v>
      </c>
      <c r="AF4" t="n">
        <v>1.85525350923594e-06</v>
      </c>
      <c r="AG4" t="n">
        <v>0.2904166666666667</v>
      </c>
      <c r="AH4" t="n">
        <v>322458.5759057315</v>
      </c>
    </row>
    <row r="5">
      <c r="A5" t="n">
        <v>3</v>
      </c>
      <c r="B5" t="n">
        <v>110</v>
      </c>
      <c r="C5" t="inlineStr">
        <is>
          <t xml:space="preserve">CONCLUIDO	</t>
        </is>
      </c>
      <c r="D5" t="n">
        <v>3.8206</v>
      </c>
      <c r="E5" t="n">
        <v>26.17</v>
      </c>
      <c r="F5" t="n">
        <v>18.71</v>
      </c>
      <c r="G5" t="n">
        <v>9.76</v>
      </c>
      <c r="H5" t="n">
        <v>0.14</v>
      </c>
      <c r="I5" t="n">
        <v>115</v>
      </c>
      <c r="J5" t="n">
        <v>214.59</v>
      </c>
      <c r="K5" t="n">
        <v>56.13</v>
      </c>
      <c r="L5" t="n">
        <v>1.75</v>
      </c>
      <c r="M5" t="n">
        <v>113</v>
      </c>
      <c r="N5" t="n">
        <v>46.72</v>
      </c>
      <c r="O5" t="n">
        <v>26700.55</v>
      </c>
      <c r="P5" t="n">
        <v>276.27</v>
      </c>
      <c r="Q5" t="n">
        <v>467.25</v>
      </c>
      <c r="R5" t="n">
        <v>159.2</v>
      </c>
      <c r="S5" t="n">
        <v>39.61</v>
      </c>
      <c r="T5" t="n">
        <v>54315.22</v>
      </c>
      <c r="U5" t="n">
        <v>0.25</v>
      </c>
      <c r="V5" t="n">
        <v>0.62</v>
      </c>
      <c r="W5" t="n">
        <v>2.82</v>
      </c>
      <c r="X5" t="n">
        <v>3.37</v>
      </c>
      <c r="Y5" t="n">
        <v>1</v>
      </c>
      <c r="Z5" t="n">
        <v>10</v>
      </c>
      <c r="AA5" t="n">
        <v>235.7768456276771</v>
      </c>
      <c r="AB5" t="n">
        <v>322.6002819279483</v>
      </c>
      <c r="AC5" t="n">
        <v>291.8117637931801</v>
      </c>
      <c r="AD5" t="n">
        <v>235776.8456276772</v>
      </c>
      <c r="AE5" t="n">
        <v>322600.2819279484</v>
      </c>
      <c r="AF5" t="n">
        <v>1.976515966032802e-06</v>
      </c>
      <c r="AG5" t="n">
        <v>0.2726041666666667</v>
      </c>
      <c r="AH5" t="n">
        <v>291811.7637931801</v>
      </c>
    </row>
    <row r="6">
      <c r="A6" t="n">
        <v>4</v>
      </c>
      <c r="B6" t="n">
        <v>110</v>
      </c>
      <c r="C6" t="inlineStr">
        <is>
          <t xml:space="preserve">CONCLUIDO	</t>
        </is>
      </c>
      <c r="D6" t="n">
        <v>4.0111</v>
      </c>
      <c r="E6" t="n">
        <v>24.93</v>
      </c>
      <c r="F6" t="n">
        <v>18.18</v>
      </c>
      <c r="G6" t="n">
        <v>11.13</v>
      </c>
      <c r="H6" t="n">
        <v>0.17</v>
      </c>
      <c r="I6" t="n">
        <v>98</v>
      </c>
      <c r="J6" t="n">
        <v>215</v>
      </c>
      <c r="K6" t="n">
        <v>56.13</v>
      </c>
      <c r="L6" t="n">
        <v>2</v>
      </c>
      <c r="M6" t="n">
        <v>96</v>
      </c>
      <c r="N6" t="n">
        <v>46.87</v>
      </c>
      <c r="O6" t="n">
        <v>26750.75</v>
      </c>
      <c r="P6" t="n">
        <v>268.15</v>
      </c>
      <c r="Q6" t="n">
        <v>467.21</v>
      </c>
      <c r="R6" t="n">
        <v>142.6</v>
      </c>
      <c r="S6" t="n">
        <v>39.61</v>
      </c>
      <c r="T6" t="n">
        <v>46098.97</v>
      </c>
      <c r="U6" t="n">
        <v>0.28</v>
      </c>
      <c r="V6" t="n">
        <v>0.64</v>
      </c>
      <c r="W6" t="n">
        <v>2.77</v>
      </c>
      <c r="X6" t="n">
        <v>2.84</v>
      </c>
      <c r="Y6" t="n">
        <v>1</v>
      </c>
      <c r="Z6" t="n">
        <v>10</v>
      </c>
      <c r="AA6" t="n">
        <v>218.1840637040075</v>
      </c>
      <c r="AB6" t="n">
        <v>298.5290615612342</v>
      </c>
      <c r="AC6" t="n">
        <v>270.0378669140875</v>
      </c>
      <c r="AD6" t="n">
        <v>218184.0637040075</v>
      </c>
      <c r="AE6" t="n">
        <v>298529.0615612342</v>
      </c>
      <c r="AF6" t="n">
        <v>2.075067578745268e-06</v>
      </c>
      <c r="AG6" t="n">
        <v>0.2596875</v>
      </c>
      <c r="AH6" t="n">
        <v>270037.8669140876</v>
      </c>
    </row>
    <row r="7">
      <c r="A7" t="n">
        <v>5</v>
      </c>
      <c r="B7" t="n">
        <v>110</v>
      </c>
      <c r="C7" t="inlineStr">
        <is>
          <t xml:space="preserve">CONCLUIDO	</t>
        </is>
      </c>
      <c r="D7" t="n">
        <v>4.17</v>
      </c>
      <c r="E7" t="n">
        <v>23.98</v>
      </c>
      <c r="F7" t="n">
        <v>17.78</v>
      </c>
      <c r="G7" t="n">
        <v>12.55</v>
      </c>
      <c r="H7" t="n">
        <v>0.19</v>
      </c>
      <c r="I7" t="n">
        <v>85</v>
      </c>
      <c r="J7" t="n">
        <v>215.41</v>
      </c>
      <c r="K7" t="n">
        <v>56.13</v>
      </c>
      <c r="L7" t="n">
        <v>2.25</v>
      </c>
      <c r="M7" t="n">
        <v>83</v>
      </c>
      <c r="N7" t="n">
        <v>47.03</v>
      </c>
      <c r="O7" t="n">
        <v>26801</v>
      </c>
      <c r="P7" t="n">
        <v>261.97</v>
      </c>
      <c r="Q7" t="n">
        <v>467.24</v>
      </c>
      <c r="R7" t="n">
        <v>129.7</v>
      </c>
      <c r="S7" t="n">
        <v>39.61</v>
      </c>
      <c r="T7" t="n">
        <v>39716.13</v>
      </c>
      <c r="U7" t="n">
        <v>0.31</v>
      </c>
      <c r="V7" t="n">
        <v>0.66</v>
      </c>
      <c r="W7" t="n">
        <v>2.74</v>
      </c>
      <c r="X7" t="n">
        <v>2.44</v>
      </c>
      <c r="Y7" t="n">
        <v>1</v>
      </c>
      <c r="Z7" t="n">
        <v>10</v>
      </c>
      <c r="AA7" t="n">
        <v>205.2034273647126</v>
      </c>
      <c r="AB7" t="n">
        <v>280.7683822565613</v>
      </c>
      <c r="AC7" t="n">
        <v>253.972241914977</v>
      </c>
      <c r="AD7" t="n">
        <v>205203.4273647126</v>
      </c>
      <c r="AE7" t="n">
        <v>280768.3822565612</v>
      </c>
      <c r="AF7" t="n">
        <v>2.157271522367372e-06</v>
      </c>
      <c r="AG7" t="n">
        <v>0.2497916666666667</v>
      </c>
      <c r="AH7" t="n">
        <v>253972.241914977</v>
      </c>
    </row>
    <row r="8">
      <c r="A8" t="n">
        <v>6</v>
      </c>
      <c r="B8" t="n">
        <v>110</v>
      </c>
      <c r="C8" t="inlineStr">
        <is>
          <t xml:space="preserve">CONCLUIDO	</t>
        </is>
      </c>
      <c r="D8" t="n">
        <v>4.3037</v>
      </c>
      <c r="E8" t="n">
        <v>23.24</v>
      </c>
      <c r="F8" t="n">
        <v>17.46</v>
      </c>
      <c r="G8" t="n">
        <v>13.96</v>
      </c>
      <c r="H8" t="n">
        <v>0.21</v>
      </c>
      <c r="I8" t="n">
        <v>75</v>
      </c>
      <c r="J8" t="n">
        <v>215.82</v>
      </c>
      <c r="K8" t="n">
        <v>56.13</v>
      </c>
      <c r="L8" t="n">
        <v>2.5</v>
      </c>
      <c r="M8" t="n">
        <v>73</v>
      </c>
      <c r="N8" t="n">
        <v>47.19</v>
      </c>
      <c r="O8" t="n">
        <v>26851.31</v>
      </c>
      <c r="P8" t="n">
        <v>256.88</v>
      </c>
      <c r="Q8" t="n">
        <v>467.16</v>
      </c>
      <c r="R8" t="n">
        <v>118.85</v>
      </c>
      <c r="S8" t="n">
        <v>39.61</v>
      </c>
      <c r="T8" t="n">
        <v>34340.08</v>
      </c>
      <c r="U8" t="n">
        <v>0.33</v>
      </c>
      <c r="V8" t="n">
        <v>0.67</v>
      </c>
      <c r="W8" t="n">
        <v>2.73</v>
      </c>
      <c r="X8" t="n">
        <v>2.12</v>
      </c>
      <c r="Y8" t="n">
        <v>1</v>
      </c>
      <c r="Z8" t="n">
        <v>10</v>
      </c>
      <c r="AA8" t="n">
        <v>195.1318046763727</v>
      </c>
      <c r="AB8" t="n">
        <v>266.9879437657477</v>
      </c>
      <c r="AC8" t="n">
        <v>241.5069891327554</v>
      </c>
      <c r="AD8" t="n">
        <v>195131.8046763727</v>
      </c>
      <c r="AE8" t="n">
        <v>266987.9437657477</v>
      </c>
      <c r="AF8" t="n">
        <v>2.226438717221213e-06</v>
      </c>
      <c r="AG8" t="n">
        <v>0.2420833333333333</v>
      </c>
      <c r="AH8" t="n">
        <v>241506.9891327554</v>
      </c>
    </row>
    <row r="9">
      <c r="A9" t="n">
        <v>7</v>
      </c>
      <c r="B9" t="n">
        <v>110</v>
      </c>
      <c r="C9" t="inlineStr">
        <is>
          <t xml:space="preserve">CONCLUIDO	</t>
        </is>
      </c>
      <c r="D9" t="n">
        <v>4.3919</v>
      </c>
      <c r="E9" t="n">
        <v>22.77</v>
      </c>
      <c r="F9" t="n">
        <v>17.29</v>
      </c>
      <c r="G9" t="n">
        <v>15.25</v>
      </c>
      <c r="H9" t="n">
        <v>0.23</v>
      </c>
      <c r="I9" t="n">
        <v>68</v>
      </c>
      <c r="J9" t="n">
        <v>216.22</v>
      </c>
      <c r="K9" t="n">
        <v>56.13</v>
      </c>
      <c r="L9" t="n">
        <v>2.75</v>
      </c>
      <c r="M9" t="n">
        <v>66</v>
      </c>
      <c r="N9" t="n">
        <v>47.35</v>
      </c>
      <c r="O9" t="n">
        <v>26901.66</v>
      </c>
      <c r="P9" t="n">
        <v>254</v>
      </c>
      <c r="Q9" t="n">
        <v>467.24</v>
      </c>
      <c r="R9" t="n">
        <v>113.53</v>
      </c>
      <c r="S9" t="n">
        <v>39.61</v>
      </c>
      <c r="T9" t="n">
        <v>31716.93</v>
      </c>
      <c r="U9" t="n">
        <v>0.35</v>
      </c>
      <c r="V9" t="n">
        <v>0.67</v>
      </c>
      <c r="W9" t="n">
        <v>2.72</v>
      </c>
      <c r="X9" t="n">
        <v>1.95</v>
      </c>
      <c r="Y9" t="n">
        <v>1</v>
      </c>
      <c r="Z9" t="n">
        <v>10</v>
      </c>
      <c r="AA9" t="n">
        <v>189.1979541564259</v>
      </c>
      <c r="AB9" t="n">
        <v>258.8689877013513</v>
      </c>
      <c r="AC9" t="n">
        <v>234.162894840116</v>
      </c>
      <c r="AD9" t="n">
        <v>189197.9541564259</v>
      </c>
      <c r="AE9" t="n">
        <v>258868.9877013513</v>
      </c>
      <c r="AF9" t="n">
        <v>2.272067337910135e-06</v>
      </c>
      <c r="AG9" t="n">
        <v>0.2371875</v>
      </c>
      <c r="AH9" t="n">
        <v>234162.894840116</v>
      </c>
    </row>
    <row r="10">
      <c r="A10" t="n">
        <v>8</v>
      </c>
      <c r="B10" t="n">
        <v>110</v>
      </c>
      <c r="C10" t="inlineStr">
        <is>
          <t xml:space="preserve">CONCLUIDO	</t>
        </is>
      </c>
      <c r="D10" t="n">
        <v>4.4933</v>
      </c>
      <c r="E10" t="n">
        <v>22.26</v>
      </c>
      <c r="F10" t="n">
        <v>17.07</v>
      </c>
      <c r="G10" t="n">
        <v>16.79</v>
      </c>
      <c r="H10" t="n">
        <v>0.25</v>
      </c>
      <c r="I10" t="n">
        <v>61</v>
      </c>
      <c r="J10" t="n">
        <v>216.63</v>
      </c>
      <c r="K10" t="n">
        <v>56.13</v>
      </c>
      <c r="L10" t="n">
        <v>3</v>
      </c>
      <c r="M10" t="n">
        <v>59</v>
      </c>
      <c r="N10" t="n">
        <v>47.51</v>
      </c>
      <c r="O10" t="n">
        <v>26952.08</v>
      </c>
      <c r="P10" t="n">
        <v>250.53</v>
      </c>
      <c r="Q10" t="n">
        <v>467.09</v>
      </c>
      <c r="R10" t="n">
        <v>106.19</v>
      </c>
      <c r="S10" t="n">
        <v>39.61</v>
      </c>
      <c r="T10" t="n">
        <v>28080.96</v>
      </c>
      <c r="U10" t="n">
        <v>0.37</v>
      </c>
      <c r="V10" t="n">
        <v>0.68</v>
      </c>
      <c r="W10" t="n">
        <v>2.71</v>
      </c>
      <c r="X10" t="n">
        <v>1.73</v>
      </c>
      <c r="Y10" t="n">
        <v>1</v>
      </c>
      <c r="Z10" t="n">
        <v>10</v>
      </c>
      <c r="AA10" t="n">
        <v>182.5133629845353</v>
      </c>
      <c r="AB10" t="n">
        <v>249.722835156626</v>
      </c>
      <c r="AC10" t="n">
        <v>225.8896382575506</v>
      </c>
      <c r="AD10" t="n">
        <v>182513.3629845353</v>
      </c>
      <c r="AE10" t="n">
        <v>249722.835156626</v>
      </c>
      <c r="AF10" t="n">
        <v>2.324524731763385e-06</v>
      </c>
      <c r="AG10" t="n">
        <v>0.231875</v>
      </c>
      <c r="AH10" t="n">
        <v>225889.6382575506</v>
      </c>
    </row>
    <row r="11">
      <c r="A11" t="n">
        <v>9</v>
      </c>
      <c r="B11" t="n">
        <v>110</v>
      </c>
      <c r="C11" t="inlineStr">
        <is>
          <t xml:space="preserve">CONCLUIDO	</t>
        </is>
      </c>
      <c r="D11" t="n">
        <v>4.5668</v>
      </c>
      <c r="E11" t="n">
        <v>21.9</v>
      </c>
      <c r="F11" t="n">
        <v>16.92</v>
      </c>
      <c r="G11" t="n">
        <v>18.13</v>
      </c>
      <c r="H11" t="n">
        <v>0.27</v>
      </c>
      <c r="I11" t="n">
        <v>56</v>
      </c>
      <c r="J11" t="n">
        <v>217.04</v>
      </c>
      <c r="K11" t="n">
        <v>56.13</v>
      </c>
      <c r="L11" t="n">
        <v>3.25</v>
      </c>
      <c r="M11" t="n">
        <v>54</v>
      </c>
      <c r="N11" t="n">
        <v>47.66</v>
      </c>
      <c r="O11" t="n">
        <v>27002.55</v>
      </c>
      <c r="P11" t="n">
        <v>248.12</v>
      </c>
      <c r="Q11" t="n">
        <v>467.11</v>
      </c>
      <c r="R11" t="n">
        <v>101.72</v>
      </c>
      <c r="S11" t="n">
        <v>39.61</v>
      </c>
      <c r="T11" t="n">
        <v>25868.78</v>
      </c>
      <c r="U11" t="n">
        <v>0.39</v>
      </c>
      <c r="V11" t="n">
        <v>0.6899999999999999</v>
      </c>
      <c r="W11" t="n">
        <v>2.7</v>
      </c>
      <c r="X11" t="n">
        <v>1.59</v>
      </c>
      <c r="Y11" t="n">
        <v>1</v>
      </c>
      <c r="Z11" t="n">
        <v>10</v>
      </c>
      <c r="AA11" t="n">
        <v>177.9339162692757</v>
      </c>
      <c r="AB11" t="n">
        <v>243.4570341298805</v>
      </c>
      <c r="AC11" t="n">
        <v>220.2218364866887</v>
      </c>
      <c r="AD11" t="n">
        <v>177933.9162692757</v>
      </c>
      <c r="AE11" t="n">
        <v>243457.0341298805</v>
      </c>
      <c r="AF11" t="n">
        <v>2.362548582337486e-06</v>
      </c>
      <c r="AG11" t="n">
        <v>0.228125</v>
      </c>
      <c r="AH11" t="n">
        <v>220221.8364866887</v>
      </c>
    </row>
    <row r="12">
      <c r="A12" t="n">
        <v>10</v>
      </c>
      <c r="B12" t="n">
        <v>110</v>
      </c>
      <c r="C12" t="inlineStr">
        <is>
          <t xml:space="preserve">CONCLUIDO	</t>
        </is>
      </c>
      <c r="D12" t="n">
        <v>4.6239</v>
      </c>
      <c r="E12" t="n">
        <v>21.63</v>
      </c>
      <c r="F12" t="n">
        <v>16.82</v>
      </c>
      <c r="G12" t="n">
        <v>19.41</v>
      </c>
      <c r="H12" t="n">
        <v>0.29</v>
      </c>
      <c r="I12" t="n">
        <v>52</v>
      </c>
      <c r="J12" t="n">
        <v>217.45</v>
      </c>
      <c r="K12" t="n">
        <v>56.13</v>
      </c>
      <c r="L12" t="n">
        <v>3.5</v>
      </c>
      <c r="M12" t="n">
        <v>50</v>
      </c>
      <c r="N12" t="n">
        <v>47.82</v>
      </c>
      <c r="O12" t="n">
        <v>27053.07</v>
      </c>
      <c r="P12" t="n">
        <v>246.27</v>
      </c>
      <c r="Q12" t="n">
        <v>467.11</v>
      </c>
      <c r="R12" t="n">
        <v>98.03</v>
      </c>
      <c r="S12" t="n">
        <v>39.61</v>
      </c>
      <c r="T12" t="n">
        <v>24047.51</v>
      </c>
      <c r="U12" t="n">
        <v>0.4</v>
      </c>
      <c r="V12" t="n">
        <v>0.6899999999999999</v>
      </c>
      <c r="W12" t="n">
        <v>2.7</v>
      </c>
      <c r="X12" t="n">
        <v>1.48</v>
      </c>
      <c r="Y12" t="n">
        <v>1</v>
      </c>
      <c r="Z12" t="n">
        <v>10</v>
      </c>
      <c r="AA12" t="n">
        <v>174.5311112030053</v>
      </c>
      <c r="AB12" t="n">
        <v>238.801166117047</v>
      </c>
      <c r="AC12" t="n">
        <v>216.0103179824468</v>
      </c>
      <c r="AD12" t="n">
        <v>174531.1112030052</v>
      </c>
      <c r="AE12" t="n">
        <v>238801.166117047</v>
      </c>
      <c r="AF12" t="n">
        <v>2.392088199586209e-06</v>
      </c>
      <c r="AG12" t="n">
        <v>0.2253125</v>
      </c>
      <c r="AH12" t="n">
        <v>216010.3179824468</v>
      </c>
    </row>
    <row r="13">
      <c r="A13" t="n">
        <v>11</v>
      </c>
      <c r="B13" t="n">
        <v>110</v>
      </c>
      <c r="C13" t="inlineStr">
        <is>
          <t xml:space="preserve">CONCLUIDO	</t>
        </is>
      </c>
      <c r="D13" t="n">
        <v>4.6863</v>
      </c>
      <c r="E13" t="n">
        <v>21.34</v>
      </c>
      <c r="F13" t="n">
        <v>16.7</v>
      </c>
      <c r="G13" t="n">
        <v>20.87</v>
      </c>
      <c r="H13" t="n">
        <v>0.31</v>
      </c>
      <c r="I13" t="n">
        <v>48</v>
      </c>
      <c r="J13" t="n">
        <v>217.86</v>
      </c>
      <c r="K13" t="n">
        <v>56.13</v>
      </c>
      <c r="L13" t="n">
        <v>3.75</v>
      </c>
      <c r="M13" t="n">
        <v>46</v>
      </c>
      <c r="N13" t="n">
        <v>47.98</v>
      </c>
      <c r="O13" t="n">
        <v>27103.65</v>
      </c>
      <c r="P13" t="n">
        <v>244.19</v>
      </c>
      <c r="Q13" t="n">
        <v>467.07</v>
      </c>
      <c r="R13" t="n">
        <v>94.79000000000001</v>
      </c>
      <c r="S13" t="n">
        <v>39.61</v>
      </c>
      <c r="T13" t="n">
        <v>22447.14</v>
      </c>
      <c r="U13" t="n">
        <v>0.42</v>
      </c>
      <c r="V13" t="n">
        <v>0.7</v>
      </c>
      <c r="W13" t="n">
        <v>2.68</v>
      </c>
      <c r="X13" t="n">
        <v>1.36</v>
      </c>
      <c r="Y13" t="n">
        <v>1</v>
      </c>
      <c r="Z13" t="n">
        <v>10</v>
      </c>
      <c r="AA13" t="n">
        <v>170.8498403682433</v>
      </c>
      <c r="AB13" t="n">
        <v>233.7642889547211</v>
      </c>
      <c r="AC13" t="n">
        <v>211.4541533071902</v>
      </c>
      <c r="AD13" t="n">
        <v>170849.8403682433</v>
      </c>
      <c r="AE13" t="n">
        <v>233764.2889547211</v>
      </c>
      <c r="AF13" t="n">
        <v>2.424369672726671e-06</v>
      </c>
      <c r="AG13" t="n">
        <v>0.2222916666666667</v>
      </c>
      <c r="AH13" t="n">
        <v>211454.1533071902</v>
      </c>
    </row>
    <row r="14">
      <c r="A14" t="n">
        <v>12</v>
      </c>
      <c r="B14" t="n">
        <v>110</v>
      </c>
      <c r="C14" t="inlineStr">
        <is>
          <t xml:space="preserve">CONCLUIDO	</t>
        </is>
      </c>
      <c r="D14" t="n">
        <v>4.7336</v>
      </c>
      <c r="E14" t="n">
        <v>21.13</v>
      </c>
      <c r="F14" t="n">
        <v>16.61</v>
      </c>
      <c r="G14" t="n">
        <v>22.15</v>
      </c>
      <c r="H14" t="n">
        <v>0.33</v>
      </c>
      <c r="I14" t="n">
        <v>45</v>
      </c>
      <c r="J14" t="n">
        <v>218.27</v>
      </c>
      <c r="K14" t="n">
        <v>56.13</v>
      </c>
      <c r="L14" t="n">
        <v>4</v>
      </c>
      <c r="M14" t="n">
        <v>43</v>
      </c>
      <c r="N14" t="n">
        <v>48.15</v>
      </c>
      <c r="O14" t="n">
        <v>27154.29</v>
      </c>
      <c r="P14" t="n">
        <v>242.68</v>
      </c>
      <c r="Q14" t="n">
        <v>467.08</v>
      </c>
      <c r="R14" t="n">
        <v>91.52</v>
      </c>
      <c r="S14" t="n">
        <v>39.61</v>
      </c>
      <c r="T14" t="n">
        <v>20827.19</v>
      </c>
      <c r="U14" t="n">
        <v>0.43</v>
      </c>
      <c r="V14" t="n">
        <v>0.7</v>
      </c>
      <c r="W14" t="n">
        <v>2.69</v>
      </c>
      <c r="X14" t="n">
        <v>1.28</v>
      </c>
      <c r="Y14" t="n">
        <v>1</v>
      </c>
      <c r="Z14" t="n">
        <v>10</v>
      </c>
      <c r="AA14" t="n">
        <v>168.1606942451629</v>
      </c>
      <c r="AB14" t="n">
        <v>230.0848805923703</v>
      </c>
      <c r="AC14" t="n">
        <v>208.1259025148589</v>
      </c>
      <c r="AD14" t="n">
        <v>168160.6942451629</v>
      </c>
      <c r="AE14" t="n">
        <v>230084.8805923703</v>
      </c>
      <c r="AF14" t="n">
        <v>2.448839443232181e-06</v>
      </c>
      <c r="AG14" t="n">
        <v>0.2201041666666667</v>
      </c>
      <c r="AH14" t="n">
        <v>208125.9025148589</v>
      </c>
    </row>
    <row r="15">
      <c r="A15" t="n">
        <v>13</v>
      </c>
      <c r="B15" t="n">
        <v>110</v>
      </c>
      <c r="C15" t="inlineStr">
        <is>
          <t xml:space="preserve">CONCLUIDO	</t>
        </is>
      </c>
      <c r="D15" t="n">
        <v>4.7865</v>
      </c>
      <c r="E15" t="n">
        <v>20.89</v>
      </c>
      <c r="F15" t="n">
        <v>16.51</v>
      </c>
      <c r="G15" t="n">
        <v>23.58</v>
      </c>
      <c r="H15" t="n">
        <v>0.35</v>
      </c>
      <c r="I15" t="n">
        <v>42</v>
      </c>
      <c r="J15" t="n">
        <v>218.68</v>
      </c>
      <c r="K15" t="n">
        <v>56.13</v>
      </c>
      <c r="L15" t="n">
        <v>4.25</v>
      </c>
      <c r="M15" t="n">
        <v>40</v>
      </c>
      <c r="N15" t="n">
        <v>48.31</v>
      </c>
      <c r="O15" t="n">
        <v>27204.98</v>
      </c>
      <c r="P15" t="n">
        <v>240.74</v>
      </c>
      <c r="Q15" t="n">
        <v>467.11</v>
      </c>
      <c r="R15" t="n">
        <v>88.03</v>
      </c>
      <c r="S15" t="n">
        <v>39.61</v>
      </c>
      <c r="T15" t="n">
        <v>19094.37</v>
      </c>
      <c r="U15" t="n">
        <v>0.45</v>
      </c>
      <c r="V15" t="n">
        <v>0.71</v>
      </c>
      <c r="W15" t="n">
        <v>2.68</v>
      </c>
      <c r="X15" t="n">
        <v>1.17</v>
      </c>
      <c r="Y15" t="n">
        <v>1</v>
      </c>
      <c r="Z15" t="n">
        <v>10</v>
      </c>
      <c r="AA15" t="n">
        <v>165.0905001177004</v>
      </c>
      <c r="AB15" t="n">
        <v>225.8841055397729</v>
      </c>
      <c r="AC15" t="n">
        <v>204.3260435374552</v>
      </c>
      <c r="AD15" t="n">
        <v>165090.5001177004</v>
      </c>
      <c r="AE15" t="n">
        <v>225884.1055397729</v>
      </c>
      <c r="AF15" t="n">
        <v>2.476206269019527e-06</v>
      </c>
      <c r="AG15" t="n">
        <v>0.2176041666666667</v>
      </c>
      <c r="AH15" t="n">
        <v>204326.0435374552</v>
      </c>
    </row>
    <row r="16">
      <c r="A16" t="n">
        <v>14</v>
      </c>
      <c r="B16" t="n">
        <v>110</v>
      </c>
      <c r="C16" t="inlineStr">
        <is>
          <t xml:space="preserve">CONCLUIDO	</t>
        </is>
      </c>
      <c r="D16" t="n">
        <v>4.8181</v>
      </c>
      <c r="E16" t="n">
        <v>20.76</v>
      </c>
      <c r="F16" t="n">
        <v>16.45</v>
      </c>
      <c r="G16" t="n">
        <v>24.68</v>
      </c>
      <c r="H16" t="n">
        <v>0.36</v>
      </c>
      <c r="I16" t="n">
        <v>40</v>
      </c>
      <c r="J16" t="n">
        <v>219.09</v>
      </c>
      <c r="K16" t="n">
        <v>56.13</v>
      </c>
      <c r="L16" t="n">
        <v>4.5</v>
      </c>
      <c r="M16" t="n">
        <v>38</v>
      </c>
      <c r="N16" t="n">
        <v>48.47</v>
      </c>
      <c r="O16" t="n">
        <v>27255.72</v>
      </c>
      <c r="P16" t="n">
        <v>239.56</v>
      </c>
      <c r="Q16" t="n">
        <v>467.18</v>
      </c>
      <c r="R16" t="n">
        <v>86.40000000000001</v>
      </c>
      <c r="S16" t="n">
        <v>39.61</v>
      </c>
      <c r="T16" t="n">
        <v>18292.6</v>
      </c>
      <c r="U16" t="n">
        <v>0.46</v>
      </c>
      <c r="V16" t="n">
        <v>0.71</v>
      </c>
      <c r="W16" t="n">
        <v>2.67</v>
      </c>
      <c r="X16" t="n">
        <v>1.12</v>
      </c>
      <c r="Y16" t="n">
        <v>1</v>
      </c>
      <c r="Z16" t="n">
        <v>10</v>
      </c>
      <c r="AA16" t="n">
        <v>163.2777519394377</v>
      </c>
      <c r="AB16" t="n">
        <v>223.4038235094696</v>
      </c>
      <c r="AC16" t="n">
        <v>202.0824761430256</v>
      </c>
      <c r="AD16" t="n">
        <v>163277.7519394377</v>
      </c>
      <c r="AE16" t="n">
        <v>223403.8235094696</v>
      </c>
      <c r="AF16" t="n">
        <v>2.492553938109889e-06</v>
      </c>
      <c r="AG16" t="n">
        <v>0.21625</v>
      </c>
      <c r="AH16" t="n">
        <v>202082.4761430256</v>
      </c>
    </row>
    <row r="17">
      <c r="A17" t="n">
        <v>15</v>
      </c>
      <c r="B17" t="n">
        <v>110</v>
      </c>
      <c r="C17" t="inlineStr">
        <is>
          <t xml:space="preserve">CONCLUIDO	</t>
        </is>
      </c>
      <c r="D17" t="n">
        <v>4.8653</v>
      </c>
      <c r="E17" t="n">
        <v>20.55</v>
      </c>
      <c r="F17" t="n">
        <v>16.38</v>
      </c>
      <c r="G17" t="n">
        <v>26.56</v>
      </c>
      <c r="H17" t="n">
        <v>0.38</v>
      </c>
      <c r="I17" t="n">
        <v>37</v>
      </c>
      <c r="J17" t="n">
        <v>219.51</v>
      </c>
      <c r="K17" t="n">
        <v>56.13</v>
      </c>
      <c r="L17" t="n">
        <v>4.75</v>
      </c>
      <c r="M17" t="n">
        <v>35</v>
      </c>
      <c r="N17" t="n">
        <v>48.63</v>
      </c>
      <c r="O17" t="n">
        <v>27306.53</v>
      </c>
      <c r="P17" t="n">
        <v>238.17</v>
      </c>
      <c r="Q17" t="n">
        <v>467.11</v>
      </c>
      <c r="R17" t="n">
        <v>84.26000000000001</v>
      </c>
      <c r="S17" t="n">
        <v>39.61</v>
      </c>
      <c r="T17" t="n">
        <v>17236.98</v>
      </c>
      <c r="U17" t="n">
        <v>0.47</v>
      </c>
      <c r="V17" t="n">
        <v>0.71</v>
      </c>
      <c r="W17" t="n">
        <v>2.66</v>
      </c>
      <c r="X17" t="n">
        <v>1.04</v>
      </c>
      <c r="Y17" t="n">
        <v>1</v>
      </c>
      <c r="Z17" t="n">
        <v>10</v>
      </c>
      <c r="AA17" t="n">
        <v>160.8466610918654</v>
      </c>
      <c r="AB17" t="n">
        <v>220.0774977596641</v>
      </c>
      <c r="AC17" t="n">
        <v>199.0736102542529</v>
      </c>
      <c r="AD17" t="n">
        <v>160846.6610918654</v>
      </c>
      <c r="AE17" t="n">
        <v>220077.4977596641</v>
      </c>
      <c r="AF17" t="n">
        <v>2.516971975485366e-06</v>
      </c>
      <c r="AG17" t="n">
        <v>0.2140625</v>
      </c>
      <c r="AH17" t="n">
        <v>199073.6102542529</v>
      </c>
    </row>
    <row r="18">
      <c r="A18" t="n">
        <v>16</v>
      </c>
      <c r="B18" t="n">
        <v>110</v>
      </c>
      <c r="C18" t="inlineStr">
        <is>
          <t xml:space="preserve">CONCLUIDO	</t>
        </is>
      </c>
      <c r="D18" t="n">
        <v>4.8791</v>
      </c>
      <c r="E18" t="n">
        <v>20.5</v>
      </c>
      <c r="F18" t="n">
        <v>16.36</v>
      </c>
      <c r="G18" t="n">
        <v>27.27</v>
      </c>
      <c r="H18" t="n">
        <v>0.4</v>
      </c>
      <c r="I18" t="n">
        <v>36</v>
      </c>
      <c r="J18" t="n">
        <v>219.92</v>
      </c>
      <c r="K18" t="n">
        <v>56.13</v>
      </c>
      <c r="L18" t="n">
        <v>5</v>
      </c>
      <c r="M18" t="n">
        <v>34</v>
      </c>
      <c r="N18" t="n">
        <v>48.79</v>
      </c>
      <c r="O18" t="n">
        <v>27357.39</v>
      </c>
      <c r="P18" t="n">
        <v>237.84</v>
      </c>
      <c r="Q18" t="n">
        <v>467.09</v>
      </c>
      <c r="R18" t="n">
        <v>83.59999999999999</v>
      </c>
      <c r="S18" t="n">
        <v>39.61</v>
      </c>
      <c r="T18" t="n">
        <v>16912.69</v>
      </c>
      <c r="U18" t="n">
        <v>0.47</v>
      </c>
      <c r="V18" t="n">
        <v>0.71</v>
      </c>
      <c r="W18" t="n">
        <v>2.67</v>
      </c>
      <c r="X18" t="n">
        <v>1.03</v>
      </c>
      <c r="Y18" t="n">
        <v>1</v>
      </c>
      <c r="Z18" t="n">
        <v>10</v>
      </c>
      <c r="AA18" t="n">
        <v>160.1841100335027</v>
      </c>
      <c r="AB18" t="n">
        <v>219.170966171923</v>
      </c>
      <c r="AC18" t="n">
        <v>198.2535967689206</v>
      </c>
      <c r="AD18" t="n">
        <v>160184.1100335027</v>
      </c>
      <c r="AE18" t="n">
        <v>219170.966171923</v>
      </c>
      <c r="AF18" t="n">
        <v>2.524111147429891e-06</v>
      </c>
      <c r="AG18" t="n">
        <v>0.2135416666666667</v>
      </c>
      <c r="AH18" t="n">
        <v>198253.5967689206</v>
      </c>
    </row>
    <row r="19">
      <c r="A19" t="n">
        <v>17</v>
      </c>
      <c r="B19" t="n">
        <v>110</v>
      </c>
      <c r="C19" t="inlineStr">
        <is>
          <t xml:space="preserve">CONCLUIDO	</t>
        </is>
      </c>
      <c r="D19" t="n">
        <v>4.9184</v>
      </c>
      <c r="E19" t="n">
        <v>20.33</v>
      </c>
      <c r="F19" t="n">
        <v>16.28</v>
      </c>
      <c r="G19" t="n">
        <v>28.74</v>
      </c>
      <c r="H19" t="n">
        <v>0.42</v>
      </c>
      <c r="I19" t="n">
        <v>34</v>
      </c>
      <c r="J19" t="n">
        <v>220.33</v>
      </c>
      <c r="K19" t="n">
        <v>56.13</v>
      </c>
      <c r="L19" t="n">
        <v>5.25</v>
      </c>
      <c r="M19" t="n">
        <v>32</v>
      </c>
      <c r="N19" t="n">
        <v>48.95</v>
      </c>
      <c r="O19" t="n">
        <v>27408.3</v>
      </c>
      <c r="P19" t="n">
        <v>236.41</v>
      </c>
      <c r="Q19" t="n">
        <v>467.1</v>
      </c>
      <c r="R19" t="n">
        <v>81.02</v>
      </c>
      <c r="S19" t="n">
        <v>39.61</v>
      </c>
      <c r="T19" t="n">
        <v>15632.15</v>
      </c>
      <c r="U19" t="n">
        <v>0.49</v>
      </c>
      <c r="V19" t="n">
        <v>0.72</v>
      </c>
      <c r="W19" t="n">
        <v>2.66</v>
      </c>
      <c r="X19" t="n">
        <v>0.95</v>
      </c>
      <c r="Y19" t="n">
        <v>1</v>
      </c>
      <c r="Z19" t="n">
        <v>10</v>
      </c>
      <c r="AA19" t="n">
        <v>158.0197683408577</v>
      </c>
      <c r="AB19" t="n">
        <v>216.2096183840309</v>
      </c>
      <c r="AC19" t="n">
        <v>195.5748758576262</v>
      </c>
      <c r="AD19" t="n">
        <v>158019.7683408577</v>
      </c>
      <c r="AE19" t="n">
        <v>216209.6183840309</v>
      </c>
      <c r="AF19" t="n">
        <v>2.544442267532778e-06</v>
      </c>
      <c r="AG19" t="n">
        <v>0.2117708333333333</v>
      </c>
      <c r="AH19" t="n">
        <v>195574.8758576262</v>
      </c>
    </row>
    <row r="20">
      <c r="A20" t="n">
        <v>18</v>
      </c>
      <c r="B20" t="n">
        <v>110</v>
      </c>
      <c r="C20" t="inlineStr">
        <is>
          <t xml:space="preserve">CONCLUIDO	</t>
        </is>
      </c>
      <c r="D20" t="n">
        <v>4.9571</v>
      </c>
      <c r="E20" t="n">
        <v>20.17</v>
      </c>
      <c r="F20" t="n">
        <v>16.21</v>
      </c>
      <c r="G20" t="n">
        <v>30.39</v>
      </c>
      <c r="H20" t="n">
        <v>0.44</v>
      </c>
      <c r="I20" t="n">
        <v>32</v>
      </c>
      <c r="J20" t="n">
        <v>220.74</v>
      </c>
      <c r="K20" t="n">
        <v>56.13</v>
      </c>
      <c r="L20" t="n">
        <v>5.5</v>
      </c>
      <c r="M20" t="n">
        <v>30</v>
      </c>
      <c r="N20" t="n">
        <v>49.12</v>
      </c>
      <c r="O20" t="n">
        <v>27459.27</v>
      </c>
      <c r="P20" t="n">
        <v>234.99</v>
      </c>
      <c r="Q20" t="n">
        <v>467.07</v>
      </c>
      <c r="R20" t="n">
        <v>78.53</v>
      </c>
      <c r="S20" t="n">
        <v>39.61</v>
      </c>
      <c r="T20" t="n">
        <v>14397.56</v>
      </c>
      <c r="U20" t="n">
        <v>0.5</v>
      </c>
      <c r="V20" t="n">
        <v>0.72</v>
      </c>
      <c r="W20" t="n">
        <v>2.66</v>
      </c>
      <c r="X20" t="n">
        <v>0.88</v>
      </c>
      <c r="Y20" t="n">
        <v>1</v>
      </c>
      <c r="Z20" t="n">
        <v>10</v>
      </c>
      <c r="AA20" t="n">
        <v>155.9375108566852</v>
      </c>
      <c r="AB20" t="n">
        <v>213.3605818314708</v>
      </c>
      <c r="AC20" t="n">
        <v>192.9977473549936</v>
      </c>
      <c r="AD20" t="n">
        <v>155937.5108566852</v>
      </c>
      <c r="AE20" t="n">
        <v>213360.5818314708</v>
      </c>
      <c r="AF20" t="n">
        <v>2.564462988855468e-06</v>
      </c>
      <c r="AG20" t="n">
        <v>0.2101041666666667</v>
      </c>
      <c r="AH20" t="n">
        <v>192997.7473549936</v>
      </c>
    </row>
    <row r="21">
      <c r="A21" t="n">
        <v>19</v>
      </c>
      <c r="B21" t="n">
        <v>110</v>
      </c>
      <c r="C21" t="inlineStr">
        <is>
          <t xml:space="preserve">CONCLUIDO	</t>
        </is>
      </c>
      <c r="D21" t="n">
        <v>4.9764</v>
      </c>
      <c r="E21" t="n">
        <v>20.1</v>
      </c>
      <c r="F21" t="n">
        <v>16.17</v>
      </c>
      <c r="G21" t="n">
        <v>31.3</v>
      </c>
      <c r="H21" t="n">
        <v>0.46</v>
      </c>
      <c r="I21" t="n">
        <v>31</v>
      </c>
      <c r="J21" t="n">
        <v>221.16</v>
      </c>
      <c r="K21" t="n">
        <v>56.13</v>
      </c>
      <c r="L21" t="n">
        <v>5.75</v>
      </c>
      <c r="M21" t="n">
        <v>29</v>
      </c>
      <c r="N21" t="n">
        <v>49.28</v>
      </c>
      <c r="O21" t="n">
        <v>27510.3</v>
      </c>
      <c r="P21" t="n">
        <v>234.18</v>
      </c>
      <c r="Q21" t="n">
        <v>467.07</v>
      </c>
      <c r="R21" t="n">
        <v>77.59</v>
      </c>
      <c r="S21" t="n">
        <v>39.61</v>
      </c>
      <c r="T21" t="n">
        <v>13932.04</v>
      </c>
      <c r="U21" t="n">
        <v>0.51</v>
      </c>
      <c r="V21" t="n">
        <v>0.72</v>
      </c>
      <c r="W21" t="n">
        <v>2.65</v>
      </c>
      <c r="X21" t="n">
        <v>0.84</v>
      </c>
      <c r="Y21" t="n">
        <v>1</v>
      </c>
      <c r="Z21" t="n">
        <v>10</v>
      </c>
      <c r="AA21" t="n">
        <v>154.8497580529079</v>
      </c>
      <c r="AB21" t="n">
        <v>211.8722704570765</v>
      </c>
      <c r="AC21" t="n">
        <v>191.6514783293129</v>
      </c>
      <c r="AD21" t="n">
        <v>154849.7580529079</v>
      </c>
      <c r="AE21" t="n">
        <v>211872.2704570765</v>
      </c>
      <c r="AF21" t="n">
        <v>2.574447482951797e-06</v>
      </c>
      <c r="AG21" t="n">
        <v>0.209375</v>
      </c>
      <c r="AH21" t="n">
        <v>191651.4783293129</v>
      </c>
    </row>
    <row r="22">
      <c r="A22" t="n">
        <v>20</v>
      </c>
      <c r="B22" t="n">
        <v>110</v>
      </c>
      <c r="C22" t="inlineStr">
        <is>
          <t xml:space="preserve">CONCLUIDO	</t>
        </is>
      </c>
      <c r="D22" t="n">
        <v>5.0078</v>
      </c>
      <c r="E22" t="n">
        <v>19.97</v>
      </c>
      <c r="F22" t="n">
        <v>16.13</v>
      </c>
      <c r="G22" t="n">
        <v>33.38</v>
      </c>
      <c r="H22" t="n">
        <v>0.48</v>
      </c>
      <c r="I22" t="n">
        <v>29</v>
      </c>
      <c r="J22" t="n">
        <v>221.57</v>
      </c>
      <c r="K22" t="n">
        <v>56.13</v>
      </c>
      <c r="L22" t="n">
        <v>6</v>
      </c>
      <c r="M22" t="n">
        <v>27</v>
      </c>
      <c r="N22" t="n">
        <v>49.45</v>
      </c>
      <c r="O22" t="n">
        <v>27561.39</v>
      </c>
      <c r="P22" t="n">
        <v>233.13</v>
      </c>
      <c r="Q22" t="n">
        <v>467.08</v>
      </c>
      <c r="R22" t="n">
        <v>76.2</v>
      </c>
      <c r="S22" t="n">
        <v>39.61</v>
      </c>
      <c r="T22" t="n">
        <v>13246.93</v>
      </c>
      <c r="U22" t="n">
        <v>0.52</v>
      </c>
      <c r="V22" t="n">
        <v>0.72</v>
      </c>
      <c r="W22" t="n">
        <v>2.65</v>
      </c>
      <c r="X22" t="n">
        <v>0.8</v>
      </c>
      <c r="Y22" t="n">
        <v>1</v>
      </c>
      <c r="Z22" t="n">
        <v>10</v>
      </c>
      <c r="AA22" t="n">
        <v>153.2865123454554</v>
      </c>
      <c r="AB22" t="n">
        <v>209.7333687146078</v>
      </c>
      <c r="AC22" t="n">
        <v>189.7167103671773</v>
      </c>
      <c r="AD22" t="n">
        <v>153286.5123454554</v>
      </c>
      <c r="AE22" t="n">
        <v>209733.3687146078</v>
      </c>
      <c r="AF22" t="n">
        <v>2.590691685782093e-06</v>
      </c>
      <c r="AG22" t="n">
        <v>0.2080208333333333</v>
      </c>
      <c r="AH22" t="n">
        <v>189716.7103671773</v>
      </c>
    </row>
    <row r="23">
      <c r="A23" t="n">
        <v>21</v>
      </c>
      <c r="B23" t="n">
        <v>110</v>
      </c>
      <c r="C23" t="inlineStr">
        <is>
          <t xml:space="preserve">CONCLUIDO	</t>
        </is>
      </c>
      <c r="D23" t="n">
        <v>5.0247</v>
      </c>
      <c r="E23" t="n">
        <v>19.9</v>
      </c>
      <c r="F23" t="n">
        <v>16.11</v>
      </c>
      <c r="G23" t="n">
        <v>34.51</v>
      </c>
      <c r="H23" t="n">
        <v>0.5</v>
      </c>
      <c r="I23" t="n">
        <v>28</v>
      </c>
      <c r="J23" t="n">
        <v>221.99</v>
      </c>
      <c r="K23" t="n">
        <v>56.13</v>
      </c>
      <c r="L23" t="n">
        <v>6.25</v>
      </c>
      <c r="M23" t="n">
        <v>26</v>
      </c>
      <c r="N23" t="n">
        <v>49.61</v>
      </c>
      <c r="O23" t="n">
        <v>27612.53</v>
      </c>
      <c r="P23" t="n">
        <v>232.48</v>
      </c>
      <c r="Q23" t="n">
        <v>467.13</v>
      </c>
      <c r="R23" t="n">
        <v>75.02</v>
      </c>
      <c r="S23" t="n">
        <v>39.61</v>
      </c>
      <c r="T23" t="n">
        <v>12660.46</v>
      </c>
      <c r="U23" t="n">
        <v>0.53</v>
      </c>
      <c r="V23" t="n">
        <v>0.72</v>
      </c>
      <c r="W23" t="n">
        <v>2.66</v>
      </c>
      <c r="X23" t="n">
        <v>0.77</v>
      </c>
      <c r="Y23" t="n">
        <v>1</v>
      </c>
      <c r="Z23" t="n">
        <v>10</v>
      </c>
      <c r="AA23" t="n">
        <v>152.4159888691848</v>
      </c>
      <c r="AB23" t="n">
        <v>208.5422800895896</v>
      </c>
      <c r="AC23" t="n">
        <v>188.639297568827</v>
      </c>
      <c r="AD23" t="n">
        <v>152415.9888691847</v>
      </c>
      <c r="AE23" t="n">
        <v>208542.2800895896</v>
      </c>
      <c r="AF23" t="n">
        <v>2.599434584757635e-06</v>
      </c>
      <c r="AG23" t="n">
        <v>0.2072916666666667</v>
      </c>
      <c r="AH23" t="n">
        <v>188639.297568827</v>
      </c>
    </row>
    <row r="24">
      <c r="A24" t="n">
        <v>22</v>
      </c>
      <c r="B24" t="n">
        <v>110</v>
      </c>
      <c r="C24" t="inlineStr">
        <is>
          <t xml:space="preserve">CONCLUIDO	</t>
        </is>
      </c>
      <c r="D24" t="n">
        <v>5.0408</v>
      </c>
      <c r="E24" t="n">
        <v>19.84</v>
      </c>
      <c r="F24" t="n">
        <v>16.09</v>
      </c>
      <c r="G24" t="n">
        <v>35.75</v>
      </c>
      <c r="H24" t="n">
        <v>0.52</v>
      </c>
      <c r="I24" t="n">
        <v>27</v>
      </c>
      <c r="J24" t="n">
        <v>222.4</v>
      </c>
      <c r="K24" t="n">
        <v>56.13</v>
      </c>
      <c r="L24" t="n">
        <v>6.5</v>
      </c>
      <c r="M24" t="n">
        <v>25</v>
      </c>
      <c r="N24" t="n">
        <v>49.78</v>
      </c>
      <c r="O24" t="n">
        <v>27663.85</v>
      </c>
      <c r="P24" t="n">
        <v>232.07</v>
      </c>
      <c r="Q24" t="n">
        <v>467.07</v>
      </c>
      <c r="R24" t="n">
        <v>74.55</v>
      </c>
      <c r="S24" t="n">
        <v>39.61</v>
      </c>
      <c r="T24" t="n">
        <v>12433.17</v>
      </c>
      <c r="U24" t="n">
        <v>0.53</v>
      </c>
      <c r="V24" t="n">
        <v>0.73</v>
      </c>
      <c r="W24" t="n">
        <v>2.65</v>
      </c>
      <c r="X24" t="n">
        <v>0.75</v>
      </c>
      <c r="Y24" t="n">
        <v>1</v>
      </c>
      <c r="Z24" t="n">
        <v>10</v>
      </c>
      <c r="AA24" t="n">
        <v>151.690451580753</v>
      </c>
      <c r="AB24" t="n">
        <v>207.5495679631116</v>
      </c>
      <c r="AC24" t="n">
        <v>187.7413284944195</v>
      </c>
      <c r="AD24" t="n">
        <v>151690.451580753</v>
      </c>
      <c r="AE24" t="n">
        <v>207549.5679631116</v>
      </c>
      <c r="AF24" t="n">
        <v>2.607763618692914e-06</v>
      </c>
      <c r="AG24" t="n">
        <v>0.2066666666666667</v>
      </c>
      <c r="AH24" t="n">
        <v>187741.3284944195</v>
      </c>
    </row>
    <row r="25">
      <c r="A25" t="n">
        <v>23</v>
      </c>
      <c r="B25" t="n">
        <v>110</v>
      </c>
      <c r="C25" t="inlineStr">
        <is>
          <t xml:space="preserve">CONCLUIDO	</t>
        </is>
      </c>
      <c r="D25" t="n">
        <v>5.0601</v>
      </c>
      <c r="E25" t="n">
        <v>19.76</v>
      </c>
      <c r="F25" t="n">
        <v>16.05</v>
      </c>
      <c r="G25" t="n">
        <v>37.04</v>
      </c>
      <c r="H25" t="n">
        <v>0.54</v>
      </c>
      <c r="I25" t="n">
        <v>26</v>
      </c>
      <c r="J25" t="n">
        <v>222.82</v>
      </c>
      <c r="K25" t="n">
        <v>56.13</v>
      </c>
      <c r="L25" t="n">
        <v>6.75</v>
      </c>
      <c r="M25" t="n">
        <v>24</v>
      </c>
      <c r="N25" t="n">
        <v>49.94</v>
      </c>
      <c r="O25" t="n">
        <v>27715.11</v>
      </c>
      <c r="P25" t="n">
        <v>231.27</v>
      </c>
      <c r="Q25" t="n">
        <v>467.07</v>
      </c>
      <c r="R25" t="n">
        <v>73.13</v>
      </c>
      <c r="S25" t="n">
        <v>39.61</v>
      </c>
      <c r="T25" t="n">
        <v>11723.63</v>
      </c>
      <c r="U25" t="n">
        <v>0.54</v>
      </c>
      <c r="V25" t="n">
        <v>0.73</v>
      </c>
      <c r="W25" t="n">
        <v>2.66</v>
      </c>
      <c r="X25" t="n">
        <v>0.72</v>
      </c>
      <c r="Y25" t="n">
        <v>1</v>
      </c>
      <c r="Z25" t="n">
        <v>10</v>
      </c>
      <c r="AA25" t="n">
        <v>150.6412778446345</v>
      </c>
      <c r="AB25" t="n">
        <v>206.1140421710766</v>
      </c>
      <c r="AC25" t="n">
        <v>186.4428072692028</v>
      </c>
      <c r="AD25" t="n">
        <v>150641.2778446345</v>
      </c>
      <c r="AE25" t="n">
        <v>206114.0421710766</v>
      </c>
      <c r="AF25" t="n">
        <v>2.617748112789243e-06</v>
      </c>
      <c r="AG25" t="n">
        <v>0.2058333333333333</v>
      </c>
      <c r="AH25" t="n">
        <v>186442.8072692028</v>
      </c>
    </row>
    <row r="26">
      <c r="A26" t="n">
        <v>24</v>
      </c>
      <c r="B26" t="n">
        <v>110</v>
      </c>
      <c r="C26" t="inlineStr">
        <is>
          <t xml:space="preserve">CONCLUIDO	</t>
        </is>
      </c>
      <c r="D26" t="n">
        <v>5.0755</v>
      </c>
      <c r="E26" t="n">
        <v>19.7</v>
      </c>
      <c r="F26" t="n">
        <v>16.03</v>
      </c>
      <c r="G26" t="n">
        <v>38.48</v>
      </c>
      <c r="H26" t="n">
        <v>0.5600000000000001</v>
      </c>
      <c r="I26" t="n">
        <v>25</v>
      </c>
      <c r="J26" t="n">
        <v>223.23</v>
      </c>
      <c r="K26" t="n">
        <v>56.13</v>
      </c>
      <c r="L26" t="n">
        <v>7</v>
      </c>
      <c r="M26" t="n">
        <v>23</v>
      </c>
      <c r="N26" t="n">
        <v>50.11</v>
      </c>
      <c r="O26" t="n">
        <v>27766.43</v>
      </c>
      <c r="P26" t="n">
        <v>230.49</v>
      </c>
      <c r="Q26" t="n">
        <v>467.1</v>
      </c>
      <c r="R26" t="n">
        <v>72.8</v>
      </c>
      <c r="S26" t="n">
        <v>39.61</v>
      </c>
      <c r="T26" t="n">
        <v>11563.58</v>
      </c>
      <c r="U26" t="n">
        <v>0.54</v>
      </c>
      <c r="V26" t="n">
        <v>0.73</v>
      </c>
      <c r="W26" t="n">
        <v>2.65</v>
      </c>
      <c r="X26" t="n">
        <v>0.7</v>
      </c>
      <c r="Y26" t="n">
        <v>1</v>
      </c>
      <c r="Z26" t="n">
        <v>10</v>
      </c>
      <c r="AA26" t="n">
        <v>149.7704506083149</v>
      </c>
      <c r="AB26" t="n">
        <v>204.9225379281584</v>
      </c>
      <c r="AC26" t="n">
        <v>185.3650185189416</v>
      </c>
      <c r="AD26" t="n">
        <v>149770.4506083149</v>
      </c>
      <c r="AE26" t="n">
        <v>204922.5379281584</v>
      </c>
      <c r="AF26" t="n">
        <v>2.625715014814292e-06</v>
      </c>
      <c r="AG26" t="n">
        <v>0.2052083333333333</v>
      </c>
      <c r="AH26" t="n">
        <v>185365.0185189417</v>
      </c>
    </row>
    <row r="27">
      <c r="A27" t="n">
        <v>25</v>
      </c>
      <c r="B27" t="n">
        <v>110</v>
      </c>
      <c r="C27" t="inlineStr">
        <is>
          <t xml:space="preserve">CONCLUIDO	</t>
        </is>
      </c>
      <c r="D27" t="n">
        <v>5.0978</v>
      </c>
      <c r="E27" t="n">
        <v>19.62</v>
      </c>
      <c r="F27" t="n">
        <v>15.99</v>
      </c>
      <c r="G27" t="n">
        <v>39.98</v>
      </c>
      <c r="H27" t="n">
        <v>0.58</v>
      </c>
      <c r="I27" t="n">
        <v>24</v>
      </c>
      <c r="J27" t="n">
        <v>223.65</v>
      </c>
      <c r="K27" t="n">
        <v>56.13</v>
      </c>
      <c r="L27" t="n">
        <v>7.25</v>
      </c>
      <c r="M27" t="n">
        <v>22</v>
      </c>
      <c r="N27" t="n">
        <v>50.27</v>
      </c>
      <c r="O27" t="n">
        <v>27817.81</v>
      </c>
      <c r="P27" t="n">
        <v>229.87</v>
      </c>
      <c r="Q27" t="n">
        <v>467.11</v>
      </c>
      <c r="R27" t="n">
        <v>71.44</v>
      </c>
      <c r="S27" t="n">
        <v>39.61</v>
      </c>
      <c r="T27" t="n">
        <v>10892.23</v>
      </c>
      <c r="U27" t="n">
        <v>0.55</v>
      </c>
      <c r="V27" t="n">
        <v>0.73</v>
      </c>
      <c r="W27" t="n">
        <v>2.64</v>
      </c>
      <c r="X27" t="n">
        <v>0.66</v>
      </c>
      <c r="Y27" t="n">
        <v>1</v>
      </c>
      <c r="Z27" t="n">
        <v>10</v>
      </c>
      <c r="AA27" t="n">
        <v>148.7348593511204</v>
      </c>
      <c r="AB27" t="n">
        <v>203.5055962830037</v>
      </c>
      <c r="AC27" t="n">
        <v>184.08330779571</v>
      </c>
      <c r="AD27" t="n">
        <v>148734.8593511204</v>
      </c>
      <c r="AE27" t="n">
        <v>203505.5962830037</v>
      </c>
      <c r="AF27" t="n">
        <v>2.637251502811605e-06</v>
      </c>
      <c r="AG27" t="n">
        <v>0.204375</v>
      </c>
      <c r="AH27" t="n">
        <v>184083.30779571</v>
      </c>
    </row>
    <row r="28">
      <c r="A28" t="n">
        <v>26</v>
      </c>
      <c r="B28" t="n">
        <v>110</v>
      </c>
      <c r="C28" t="inlineStr">
        <is>
          <t xml:space="preserve">CONCLUIDO	</t>
        </is>
      </c>
      <c r="D28" t="n">
        <v>5.116</v>
      </c>
      <c r="E28" t="n">
        <v>19.55</v>
      </c>
      <c r="F28" t="n">
        <v>15.96</v>
      </c>
      <c r="G28" t="n">
        <v>41.64</v>
      </c>
      <c r="H28" t="n">
        <v>0.59</v>
      </c>
      <c r="I28" t="n">
        <v>23</v>
      </c>
      <c r="J28" t="n">
        <v>224.07</v>
      </c>
      <c r="K28" t="n">
        <v>56.13</v>
      </c>
      <c r="L28" t="n">
        <v>7.5</v>
      </c>
      <c r="M28" t="n">
        <v>21</v>
      </c>
      <c r="N28" t="n">
        <v>50.44</v>
      </c>
      <c r="O28" t="n">
        <v>27869.24</v>
      </c>
      <c r="P28" t="n">
        <v>228.96</v>
      </c>
      <c r="Q28" t="n">
        <v>467.07</v>
      </c>
      <c r="R28" t="n">
        <v>70.42</v>
      </c>
      <c r="S28" t="n">
        <v>39.61</v>
      </c>
      <c r="T28" t="n">
        <v>10387.07</v>
      </c>
      <c r="U28" t="n">
        <v>0.5600000000000001</v>
      </c>
      <c r="V28" t="n">
        <v>0.73</v>
      </c>
      <c r="W28" t="n">
        <v>2.65</v>
      </c>
      <c r="X28" t="n">
        <v>0.63</v>
      </c>
      <c r="Y28" t="n">
        <v>1</v>
      </c>
      <c r="Z28" t="n">
        <v>10</v>
      </c>
      <c r="AA28" t="n">
        <v>147.7113721274876</v>
      </c>
      <c r="AB28" t="n">
        <v>202.1052159105604</v>
      </c>
      <c r="AC28" t="n">
        <v>182.816577760566</v>
      </c>
      <c r="AD28" t="n">
        <v>147711.3721274876</v>
      </c>
      <c r="AE28" t="n">
        <v>202105.2159105604</v>
      </c>
      <c r="AF28" t="n">
        <v>2.646666932477572e-06</v>
      </c>
      <c r="AG28" t="n">
        <v>0.2036458333333333</v>
      </c>
      <c r="AH28" t="n">
        <v>182816.577760566</v>
      </c>
    </row>
    <row r="29">
      <c r="A29" t="n">
        <v>27</v>
      </c>
      <c r="B29" t="n">
        <v>110</v>
      </c>
      <c r="C29" t="inlineStr">
        <is>
          <t xml:space="preserve">CONCLUIDO	</t>
        </is>
      </c>
      <c r="D29" t="n">
        <v>5.117</v>
      </c>
      <c r="E29" t="n">
        <v>19.54</v>
      </c>
      <c r="F29" t="n">
        <v>15.96</v>
      </c>
      <c r="G29" t="n">
        <v>41.63</v>
      </c>
      <c r="H29" t="n">
        <v>0.61</v>
      </c>
      <c r="I29" t="n">
        <v>23</v>
      </c>
      <c r="J29" t="n">
        <v>224.49</v>
      </c>
      <c r="K29" t="n">
        <v>56.13</v>
      </c>
      <c r="L29" t="n">
        <v>7.75</v>
      </c>
      <c r="M29" t="n">
        <v>21</v>
      </c>
      <c r="N29" t="n">
        <v>50.61</v>
      </c>
      <c r="O29" t="n">
        <v>27920.73</v>
      </c>
      <c r="P29" t="n">
        <v>228.56</v>
      </c>
      <c r="Q29" t="n">
        <v>467.07</v>
      </c>
      <c r="R29" t="n">
        <v>70.41</v>
      </c>
      <c r="S29" t="n">
        <v>39.61</v>
      </c>
      <c r="T29" t="n">
        <v>10381.99</v>
      </c>
      <c r="U29" t="n">
        <v>0.5600000000000001</v>
      </c>
      <c r="V29" t="n">
        <v>0.73</v>
      </c>
      <c r="W29" t="n">
        <v>2.64</v>
      </c>
      <c r="X29" t="n">
        <v>0.63</v>
      </c>
      <c r="Y29" t="n">
        <v>1</v>
      </c>
      <c r="Z29" t="n">
        <v>10</v>
      </c>
      <c r="AA29" t="n">
        <v>147.4935614562706</v>
      </c>
      <c r="AB29" t="n">
        <v>201.8071977410728</v>
      </c>
      <c r="AC29" t="n">
        <v>182.5470020269031</v>
      </c>
      <c r="AD29" t="n">
        <v>147493.5614562705</v>
      </c>
      <c r="AE29" t="n">
        <v>201807.1977410728</v>
      </c>
      <c r="AF29" t="n">
        <v>2.6471842637779e-06</v>
      </c>
      <c r="AG29" t="n">
        <v>0.2035416666666666</v>
      </c>
      <c r="AH29" t="n">
        <v>182547.0020269031</v>
      </c>
    </row>
    <row r="30">
      <c r="A30" t="n">
        <v>28</v>
      </c>
      <c r="B30" t="n">
        <v>110</v>
      </c>
      <c r="C30" t="inlineStr">
        <is>
          <t xml:space="preserve">CONCLUIDO	</t>
        </is>
      </c>
      <c r="D30" t="n">
        <v>5.1328</v>
      </c>
      <c r="E30" t="n">
        <v>19.48</v>
      </c>
      <c r="F30" t="n">
        <v>15.94</v>
      </c>
      <c r="G30" t="n">
        <v>43.48</v>
      </c>
      <c r="H30" t="n">
        <v>0.63</v>
      </c>
      <c r="I30" t="n">
        <v>22</v>
      </c>
      <c r="J30" t="n">
        <v>224.9</v>
      </c>
      <c r="K30" t="n">
        <v>56.13</v>
      </c>
      <c r="L30" t="n">
        <v>8</v>
      </c>
      <c r="M30" t="n">
        <v>20</v>
      </c>
      <c r="N30" t="n">
        <v>50.78</v>
      </c>
      <c r="O30" t="n">
        <v>27972.28</v>
      </c>
      <c r="P30" t="n">
        <v>227.98</v>
      </c>
      <c r="Q30" t="n">
        <v>467.11</v>
      </c>
      <c r="R30" t="n">
        <v>69.63</v>
      </c>
      <c r="S30" t="n">
        <v>39.61</v>
      </c>
      <c r="T30" t="n">
        <v>9995.940000000001</v>
      </c>
      <c r="U30" t="n">
        <v>0.57</v>
      </c>
      <c r="V30" t="n">
        <v>0.73</v>
      </c>
      <c r="W30" t="n">
        <v>2.65</v>
      </c>
      <c r="X30" t="n">
        <v>0.61</v>
      </c>
      <c r="Y30" t="n">
        <v>1</v>
      </c>
      <c r="Z30" t="n">
        <v>10</v>
      </c>
      <c r="AA30" t="n">
        <v>146.7247818103462</v>
      </c>
      <c r="AB30" t="n">
        <v>200.7553195133554</v>
      </c>
      <c r="AC30" t="n">
        <v>181.5955135809184</v>
      </c>
      <c r="AD30" t="n">
        <v>146724.7818103462</v>
      </c>
      <c r="AE30" t="n">
        <v>200755.3195133554</v>
      </c>
      <c r="AF30" t="n">
        <v>2.655358098323081e-06</v>
      </c>
      <c r="AG30" t="n">
        <v>0.2029166666666667</v>
      </c>
      <c r="AH30" t="n">
        <v>181595.5135809184</v>
      </c>
    </row>
    <row r="31">
      <c r="A31" t="n">
        <v>29</v>
      </c>
      <c r="B31" t="n">
        <v>110</v>
      </c>
      <c r="C31" t="inlineStr">
        <is>
          <t xml:space="preserve">CONCLUIDO	</t>
        </is>
      </c>
      <c r="D31" t="n">
        <v>5.1543</v>
      </c>
      <c r="E31" t="n">
        <v>19.4</v>
      </c>
      <c r="F31" t="n">
        <v>15.9</v>
      </c>
      <c r="G31" t="n">
        <v>45.43</v>
      </c>
      <c r="H31" t="n">
        <v>0.65</v>
      </c>
      <c r="I31" t="n">
        <v>21</v>
      </c>
      <c r="J31" t="n">
        <v>225.32</v>
      </c>
      <c r="K31" t="n">
        <v>56.13</v>
      </c>
      <c r="L31" t="n">
        <v>8.25</v>
      </c>
      <c r="M31" t="n">
        <v>19</v>
      </c>
      <c r="N31" t="n">
        <v>50.95</v>
      </c>
      <c r="O31" t="n">
        <v>28023.89</v>
      </c>
      <c r="P31" t="n">
        <v>227.13</v>
      </c>
      <c r="Q31" t="n">
        <v>467.07</v>
      </c>
      <c r="R31" t="n">
        <v>68.54000000000001</v>
      </c>
      <c r="S31" t="n">
        <v>39.61</v>
      </c>
      <c r="T31" t="n">
        <v>9453.639999999999</v>
      </c>
      <c r="U31" t="n">
        <v>0.58</v>
      </c>
      <c r="V31" t="n">
        <v>0.73</v>
      </c>
      <c r="W31" t="n">
        <v>2.64</v>
      </c>
      <c r="X31" t="n">
        <v>0.57</v>
      </c>
      <c r="Y31" t="n">
        <v>1</v>
      </c>
      <c r="Z31" t="n">
        <v>10</v>
      </c>
      <c r="AA31" t="n">
        <v>145.6281586697968</v>
      </c>
      <c r="AB31" t="n">
        <v>199.254871352858</v>
      </c>
      <c r="AC31" t="n">
        <v>180.2382660869661</v>
      </c>
      <c r="AD31" t="n">
        <v>145628.1586697968</v>
      </c>
      <c r="AE31" t="n">
        <v>199254.871352858</v>
      </c>
      <c r="AF31" t="n">
        <v>2.666480721280131e-06</v>
      </c>
      <c r="AG31" t="n">
        <v>0.2020833333333333</v>
      </c>
      <c r="AH31" t="n">
        <v>180238.2660869661</v>
      </c>
    </row>
    <row r="32">
      <c r="A32" t="n">
        <v>30</v>
      </c>
      <c r="B32" t="n">
        <v>110</v>
      </c>
      <c r="C32" t="inlineStr">
        <is>
          <t xml:space="preserve">CONCLUIDO	</t>
        </is>
      </c>
      <c r="D32" t="n">
        <v>5.1532</v>
      </c>
      <c r="E32" t="n">
        <v>19.41</v>
      </c>
      <c r="F32" t="n">
        <v>15.91</v>
      </c>
      <c r="G32" t="n">
        <v>45.45</v>
      </c>
      <c r="H32" t="n">
        <v>0.67</v>
      </c>
      <c r="I32" t="n">
        <v>21</v>
      </c>
      <c r="J32" t="n">
        <v>225.74</v>
      </c>
      <c r="K32" t="n">
        <v>56.13</v>
      </c>
      <c r="L32" t="n">
        <v>8.5</v>
      </c>
      <c r="M32" t="n">
        <v>19</v>
      </c>
      <c r="N32" t="n">
        <v>51.11</v>
      </c>
      <c r="O32" t="n">
        <v>28075.56</v>
      </c>
      <c r="P32" t="n">
        <v>226.48</v>
      </c>
      <c r="Q32" t="n">
        <v>467.09</v>
      </c>
      <c r="R32" t="n">
        <v>68.48999999999999</v>
      </c>
      <c r="S32" t="n">
        <v>39.61</v>
      </c>
      <c r="T32" t="n">
        <v>9429.389999999999</v>
      </c>
      <c r="U32" t="n">
        <v>0.58</v>
      </c>
      <c r="V32" t="n">
        <v>0.73</v>
      </c>
      <c r="W32" t="n">
        <v>2.64</v>
      </c>
      <c r="X32" t="n">
        <v>0.57</v>
      </c>
      <c r="Y32" t="n">
        <v>1</v>
      </c>
      <c r="Z32" t="n">
        <v>10</v>
      </c>
      <c r="AA32" t="n">
        <v>145.3771550147611</v>
      </c>
      <c r="AB32" t="n">
        <v>198.9114370785385</v>
      </c>
      <c r="AC32" t="n">
        <v>179.9276086977746</v>
      </c>
      <c r="AD32" t="n">
        <v>145377.1550147611</v>
      </c>
      <c r="AE32" t="n">
        <v>198911.4370785385</v>
      </c>
      <c r="AF32" t="n">
        <v>2.665911656849771e-06</v>
      </c>
      <c r="AG32" t="n">
        <v>0.2021875</v>
      </c>
      <c r="AH32" t="n">
        <v>179927.6086977746</v>
      </c>
    </row>
    <row r="33">
      <c r="A33" t="n">
        <v>31</v>
      </c>
      <c r="B33" t="n">
        <v>110</v>
      </c>
      <c r="C33" t="inlineStr">
        <is>
          <t xml:space="preserve">CONCLUIDO	</t>
        </is>
      </c>
      <c r="D33" t="n">
        <v>5.1724</v>
      </c>
      <c r="E33" t="n">
        <v>19.33</v>
      </c>
      <c r="F33" t="n">
        <v>15.88</v>
      </c>
      <c r="G33" t="n">
        <v>47.63</v>
      </c>
      <c r="H33" t="n">
        <v>0.6899999999999999</v>
      </c>
      <c r="I33" t="n">
        <v>20</v>
      </c>
      <c r="J33" t="n">
        <v>226.16</v>
      </c>
      <c r="K33" t="n">
        <v>56.13</v>
      </c>
      <c r="L33" t="n">
        <v>8.75</v>
      </c>
      <c r="M33" t="n">
        <v>18</v>
      </c>
      <c r="N33" t="n">
        <v>51.28</v>
      </c>
      <c r="O33" t="n">
        <v>28127.29</v>
      </c>
      <c r="P33" t="n">
        <v>226.57</v>
      </c>
      <c r="Q33" t="n">
        <v>467.08</v>
      </c>
      <c r="R33" t="n">
        <v>67.78</v>
      </c>
      <c r="S33" t="n">
        <v>39.61</v>
      </c>
      <c r="T33" t="n">
        <v>9080.190000000001</v>
      </c>
      <c r="U33" t="n">
        <v>0.58</v>
      </c>
      <c r="V33" t="n">
        <v>0.73</v>
      </c>
      <c r="W33" t="n">
        <v>2.64</v>
      </c>
      <c r="X33" t="n">
        <v>0.54</v>
      </c>
      <c r="Y33" t="n">
        <v>1</v>
      </c>
      <c r="Z33" t="n">
        <v>10</v>
      </c>
      <c r="AA33" t="n">
        <v>144.8162136036812</v>
      </c>
      <c r="AB33" t="n">
        <v>198.1439322929109</v>
      </c>
      <c r="AC33" t="n">
        <v>179.2333534916873</v>
      </c>
      <c r="AD33" t="n">
        <v>144816.2136036812</v>
      </c>
      <c r="AE33" t="n">
        <v>198143.9322929109</v>
      </c>
      <c r="AF33" t="n">
        <v>2.675844417816066e-06</v>
      </c>
      <c r="AG33" t="n">
        <v>0.2013541666666666</v>
      </c>
      <c r="AH33" t="n">
        <v>179233.3534916873</v>
      </c>
    </row>
    <row r="34">
      <c r="A34" t="n">
        <v>32</v>
      </c>
      <c r="B34" t="n">
        <v>110</v>
      </c>
      <c r="C34" t="inlineStr">
        <is>
          <t xml:space="preserve">CONCLUIDO	</t>
        </is>
      </c>
      <c r="D34" t="n">
        <v>5.1891</v>
      </c>
      <c r="E34" t="n">
        <v>19.27</v>
      </c>
      <c r="F34" t="n">
        <v>15.86</v>
      </c>
      <c r="G34" t="n">
        <v>50.07</v>
      </c>
      <c r="H34" t="n">
        <v>0.71</v>
      </c>
      <c r="I34" t="n">
        <v>19</v>
      </c>
      <c r="J34" t="n">
        <v>226.58</v>
      </c>
      <c r="K34" t="n">
        <v>56.13</v>
      </c>
      <c r="L34" t="n">
        <v>9</v>
      </c>
      <c r="M34" t="n">
        <v>17</v>
      </c>
      <c r="N34" t="n">
        <v>51.45</v>
      </c>
      <c r="O34" t="n">
        <v>28179.08</v>
      </c>
      <c r="P34" t="n">
        <v>225.51</v>
      </c>
      <c r="Q34" t="n">
        <v>467.07</v>
      </c>
      <c r="R34" t="n">
        <v>66.95</v>
      </c>
      <c r="S34" t="n">
        <v>39.61</v>
      </c>
      <c r="T34" t="n">
        <v>8670.790000000001</v>
      </c>
      <c r="U34" t="n">
        <v>0.59</v>
      </c>
      <c r="V34" t="n">
        <v>0.74</v>
      </c>
      <c r="W34" t="n">
        <v>2.64</v>
      </c>
      <c r="X34" t="n">
        <v>0.52</v>
      </c>
      <c r="Y34" t="n">
        <v>1</v>
      </c>
      <c r="Z34" t="n">
        <v>10</v>
      </c>
      <c r="AA34" t="n">
        <v>143.8154296351421</v>
      </c>
      <c r="AB34" t="n">
        <v>196.7746155156837</v>
      </c>
      <c r="AC34" t="n">
        <v>177.99472238583</v>
      </c>
      <c r="AD34" t="n">
        <v>143815.4296351421</v>
      </c>
      <c r="AE34" t="n">
        <v>196774.6155156837</v>
      </c>
      <c r="AF34" t="n">
        <v>2.684483850531542e-06</v>
      </c>
      <c r="AG34" t="n">
        <v>0.2007291666666667</v>
      </c>
      <c r="AH34" t="n">
        <v>177994.72238583</v>
      </c>
    </row>
    <row r="35">
      <c r="A35" t="n">
        <v>33</v>
      </c>
      <c r="B35" t="n">
        <v>110</v>
      </c>
      <c r="C35" t="inlineStr">
        <is>
          <t xml:space="preserve">CONCLUIDO	</t>
        </is>
      </c>
      <c r="D35" t="n">
        <v>5.1911</v>
      </c>
      <c r="E35" t="n">
        <v>19.26</v>
      </c>
      <c r="F35" t="n">
        <v>15.85</v>
      </c>
      <c r="G35" t="n">
        <v>50.05</v>
      </c>
      <c r="H35" t="n">
        <v>0.72</v>
      </c>
      <c r="I35" t="n">
        <v>19</v>
      </c>
      <c r="J35" t="n">
        <v>227</v>
      </c>
      <c r="K35" t="n">
        <v>56.13</v>
      </c>
      <c r="L35" t="n">
        <v>9.25</v>
      </c>
      <c r="M35" t="n">
        <v>17</v>
      </c>
      <c r="N35" t="n">
        <v>51.62</v>
      </c>
      <c r="O35" t="n">
        <v>28230.92</v>
      </c>
      <c r="P35" t="n">
        <v>225.47</v>
      </c>
      <c r="Q35" t="n">
        <v>467.1</v>
      </c>
      <c r="R35" t="n">
        <v>66.64</v>
      </c>
      <c r="S35" t="n">
        <v>39.61</v>
      </c>
      <c r="T35" t="n">
        <v>8515.370000000001</v>
      </c>
      <c r="U35" t="n">
        <v>0.59</v>
      </c>
      <c r="V35" t="n">
        <v>0.74</v>
      </c>
      <c r="W35" t="n">
        <v>2.64</v>
      </c>
      <c r="X35" t="n">
        <v>0.52</v>
      </c>
      <c r="Y35" t="n">
        <v>1</v>
      </c>
      <c r="Z35" t="n">
        <v>10</v>
      </c>
      <c r="AA35" t="n">
        <v>143.7189502782209</v>
      </c>
      <c r="AB35" t="n">
        <v>196.6426082031754</v>
      </c>
      <c r="AC35" t="n">
        <v>177.8753136659541</v>
      </c>
      <c r="AD35" t="n">
        <v>143718.9502782209</v>
      </c>
      <c r="AE35" t="n">
        <v>196642.6082031754</v>
      </c>
      <c r="AF35" t="n">
        <v>2.685518513132198e-06</v>
      </c>
      <c r="AG35" t="n">
        <v>0.200625</v>
      </c>
      <c r="AH35" t="n">
        <v>177875.313665954</v>
      </c>
    </row>
    <row r="36">
      <c r="A36" t="n">
        <v>34</v>
      </c>
      <c r="B36" t="n">
        <v>110</v>
      </c>
      <c r="C36" t="inlineStr">
        <is>
          <t xml:space="preserve">CONCLUIDO	</t>
        </is>
      </c>
      <c r="D36" t="n">
        <v>5.2113</v>
      </c>
      <c r="E36" t="n">
        <v>19.19</v>
      </c>
      <c r="F36" t="n">
        <v>15.82</v>
      </c>
      <c r="G36" t="n">
        <v>52.72</v>
      </c>
      <c r="H36" t="n">
        <v>0.74</v>
      </c>
      <c r="I36" t="n">
        <v>18</v>
      </c>
      <c r="J36" t="n">
        <v>227.42</v>
      </c>
      <c r="K36" t="n">
        <v>56.13</v>
      </c>
      <c r="L36" t="n">
        <v>9.5</v>
      </c>
      <c r="M36" t="n">
        <v>16</v>
      </c>
      <c r="N36" t="n">
        <v>51.8</v>
      </c>
      <c r="O36" t="n">
        <v>28282.83</v>
      </c>
      <c r="P36" t="n">
        <v>224.75</v>
      </c>
      <c r="Q36" t="n">
        <v>467.07</v>
      </c>
      <c r="R36" t="n">
        <v>65.73999999999999</v>
      </c>
      <c r="S36" t="n">
        <v>39.61</v>
      </c>
      <c r="T36" t="n">
        <v>8070.89</v>
      </c>
      <c r="U36" t="n">
        <v>0.6</v>
      </c>
      <c r="V36" t="n">
        <v>0.74</v>
      </c>
      <c r="W36" t="n">
        <v>2.63</v>
      </c>
      <c r="X36" t="n">
        <v>0.48</v>
      </c>
      <c r="Y36" t="n">
        <v>1</v>
      </c>
      <c r="Z36" t="n">
        <v>10</v>
      </c>
      <c r="AA36" t="n">
        <v>142.7655028283101</v>
      </c>
      <c r="AB36" t="n">
        <v>195.3380593390753</v>
      </c>
      <c r="AC36" t="n">
        <v>176.6952691144974</v>
      </c>
      <c r="AD36" t="n">
        <v>142765.5028283101</v>
      </c>
      <c r="AE36" t="n">
        <v>195338.0593390753</v>
      </c>
      <c r="AF36" t="n">
        <v>2.695968605398822e-06</v>
      </c>
      <c r="AG36" t="n">
        <v>0.1998958333333334</v>
      </c>
      <c r="AH36" t="n">
        <v>176695.2691144974</v>
      </c>
    </row>
    <row r="37">
      <c r="A37" t="n">
        <v>35</v>
      </c>
      <c r="B37" t="n">
        <v>110</v>
      </c>
      <c r="C37" t="inlineStr">
        <is>
          <t xml:space="preserve">CONCLUIDO	</t>
        </is>
      </c>
      <c r="D37" t="n">
        <v>5.2166</v>
      </c>
      <c r="E37" t="n">
        <v>19.17</v>
      </c>
      <c r="F37" t="n">
        <v>15.8</v>
      </c>
      <c r="G37" t="n">
        <v>52.66</v>
      </c>
      <c r="H37" t="n">
        <v>0.76</v>
      </c>
      <c r="I37" t="n">
        <v>18</v>
      </c>
      <c r="J37" t="n">
        <v>227.84</v>
      </c>
      <c r="K37" t="n">
        <v>56.13</v>
      </c>
      <c r="L37" t="n">
        <v>9.75</v>
      </c>
      <c r="M37" t="n">
        <v>16</v>
      </c>
      <c r="N37" t="n">
        <v>51.97</v>
      </c>
      <c r="O37" t="n">
        <v>28334.8</v>
      </c>
      <c r="P37" t="n">
        <v>223.98</v>
      </c>
      <c r="Q37" t="n">
        <v>467.08</v>
      </c>
      <c r="R37" t="n">
        <v>65.19</v>
      </c>
      <c r="S37" t="n">
        <v>39.61</v>
      </c>
      <c r="T37" t="n">
        <v>7795.07</v>
      </c>
      <c r="U37" t="n">
        <v>0.61</v>
      </c>
      <c r="V37" t="n">
        <v>0.74</v>
      </c>
      <c r="W37" t="n">
        <v>2.63</v>
      </c>
      <c r="X37" t="n">
        <v>0.46</v>
      </c>
      <c r="Y37" t="n">
        <v>1</v>
      </c>
      <c r="Z37" t="n">
        <v>10</v>
      </c>
      <c r="AA37" t="n">
        <v>142.2193528737083</v>
      </c>
      <c r="AB37" t="n">
        <v>194.590792876754</v>
      </c>
      <c r="AC37" t="n">
        <v>176.0193207145447</v>
      </c>
      <c r="AD37" t="n">
        <v>142219.3528737083</v>
      </c>
      <c r="AE37" t="n">
        <v>194590.792876754</v>
      </c>
      <c r="AF37" t="n">
        <v>2.69871046129056e-06</v>
      </c>
      <c r="AG37" t="n">
        <v>0.1996875</v>
      </c>
      <c r="AH37" t="n">
        <v>176019.3207145447</v>
      </c>
    </row>
    <row r="38">
      <c r="A38" t="n">
        <v>36</v>
      </c>
      <c r="B38" t="n">
        <v>110</v>
      </c>
      <c r="C38" t="inlineStr">
        <is>
          <t xml:space="preserve">CONCLUIDO	</t>
        </is>
      </c>
      <c r="D38" t="n">
        <v>5.2286</v>
      </c>
      <c r="E38" t="n">
        <v>19.13</v>
      </c>
      <c r="F38" t="n">
        <v>15.79</v>
      </c>
      <c r="G38" t="n">
        <v>55.75</v>
      </c>
      <c r="H38" t="n">
        <v>0.78</v>
      </c>
      <c r="I38" t="n">
        <v>17</v>
      </c>
      <c r="J38" t="n">
        <v>228.27</v>
      </c>
      <c r="K38" t="n">
        <v>56.13</v>
      </c>
      <c r="L38" t="n">
        <v>10</v>
      </c>
      <c r="M38" t="n">
        <v>15</v>
      </c>
      <c r="N38" t="n">
        <v>52.14</v>
      </c>
      <c r="O38" t="n">
        <v>28386.82</v>
      </c>
      <c r="P38" t="n">
        <v>223.24</v>
      </c>
      <c r="Q38" t="n">
        <v>467.1</v>
      </c>
      <c r="R38" t="n">
        <v>64.92</v>
      </c>
      <c r="S38" t="n">
        <v>39.61</v>
      </c>
      <c r="T38" t="n">
        <v>7666.01</v>
      </c>
      <c r="U38" t="n">
        <v>0.61</v>
      </c>
      <c r="V38" t="n">
        <v>0.74</v>
      </c>
      <c r="W38" t="n">
        <v>2.64</v>
      </c>
      <c r="X38" t="n">
        <v>0.46</v>
      </c>
      <c r="Y38" t="n">
        <v>1</v>
      </c>
      <c r="Z38" t="n">
        <v>10</v>
      </c>
      <c r="AA38" t="n">
        <v>141.5316968988572</v>
      </c>
      <c r="AB38" t="n">
        <v>193.6499116347227</v>
      </c>
      <c r="AC38" t="n">
        <v>175.1682358577175</v>
      </c>
      <c r="AD38" t="n">
        <v>141531.6968988572</v>
      </c>
      <c r="AE38" t="n">
        <v>193649.9116347227</v>
      </c>
      <c r="AF38" t="n">
        <v>2.704918436894495e-06</v>
      </c>
      <c r="AG38" t="n">
        <v>0.1992708333333333</v>
      </c>
      <c r="AH38" t="n">
        <v>175168.2358577175</v>
      </c>
    </row>
    <row r="39">
      <c r="A39" t="n">
        <v>37</v>
      </c>
      <c r="B39" t="n">
        <v>110</v>
      </c>
      <c r="C39" t="inlineStr">
        <is>
          <t xml:space="preserve">CONCLUIDO	</t>
        </is>
      </c>
      <c r="D39" t="n">
        <v>5.23</v>
      </c>
      <c r="E39" t="n">
        <v>19.12</v>
      </c>
      <c r="F39" t="n">
        <v>15.79</v>
      </c>
      <c r="G39" t="n">
        <v>55.73</v>
      </c>
      <c r="H39" t="n">
        <v>0.8</v>
      </c>
      <c r="I39" t="n">
        <v>17</v>
      </c>
      <c r="J39" t="n">
        <v>228.69</v>
      </c>
      <c r="K39" t="n">
        <v>56.13</v>
      </c>
      <c r="L39" t="n">
        <v>10.25</v>
      </c>
      <c r="M39" t="n">
        <v>15</v>
      </c>
      <c r="N39" t="n">
        <v>52.31</v>
      </c>
      <c r="O39" t="n">
        <v>28438.91</v>
      </c>
      <c r="P39" t="n">
        <v>223.06</v>
      </c>
      <c r="Q39" t="n">
        <v>467.09</v>
      </c>
      <c r="R39" t="n">
        <v>64.84</v>
      </c>
      <c r="S39" t="n">
        <v>39.61</v>
      </c>
      <c r="T39" t="n">
        <v>7624.24</v>
      </c>
      <c r="U39" t="n">
        <v>0.61</v>
      </c>
      <c r="V39" t="n">
        <v>0.74</v>
      </c>
      <c r="W39" t="n">
        <v>2.64</v>
      </c>
      <c r="X39" t="n">
        <v>0.46</v>
      </c>
      <c r="Y39" t="n">
        <v>1</v>
      </c>
      <c r="Z39" t="n">
        <v>10</v>
      </c>
      <c r="AA39" t="n">
        <v>141.4108514655888</v>
      </c>
      <c r="AB39" t="n">
        <v>193.4845655816006</v>
      </c>
      <c r="AC39" t="n">
        <v>175.0186701998407</v>
      </c>
      <c r="AD39" t="n">
        <v>141410.8514655888</v>
      </c>
      <c r="AE39" t="n">
        <v>193484.5655816006</v>
      </c>
      <c r="AF39" t="n">
        <v>2.705642700714954e-06</v>
      </c>
      <c r="AG39" t="n">
        <v>0.1991666666666667</v>
      </c>
      <c r="AH39" t="n">
        <v>175018.6701998407</v>
      </c>
    </row>
    <row r="40">
      <c r="A40" t="n">
        <v>38</v>
      </c>
      <c r="B40" t="n">
        <v>110</v>
      </c>
      <c r="C40" t="inlineStr">
        <is>
          <t xml:space="preserve">CONCLUIDO	</t>
        </is>
      </c>
      <c r="D40" t="n">
        <v>5.2311</v>
      </c>
      <c r="E40" t="n">
        <v>19.12</v>
      </c>
      <c r="F40" t="n">
        <v>15.79</v>
      </c>
      <c r="G40" t="n">
        <v>55.71</v>
      </c>
      <c r="H40" t="n">
        <v>0.8100000000000001</v>
      </c>
      <c r="I40" t="n">
        <v>17</v>
      </c>
      <c r="J40" t="n">
        <v>229.11</v>
      </c>
      <c r="K40" t="n">
        <v>56.13</v>
      </c>
      <c r="L40" t="n">
        <v>10.5</v>
      </c>
      <c r="M40" t="n">
        <v>15</v>
      </c>
      <c r="N40" t="n">
        <v>52.48</v>
      </c>
      <c r="O40" t="n">
        <v>28491.06</v>
      </c>
      <c r="P40" t="n">
        <v>223.05</v>
      </c>
      <c r="Q40" t="n">
        <v>467.09</v>
      </c>
      <c r="R40" t="n">
        <v>64.65000000000001</v>
      </c>
      <c r="S40" t="n">
        <v>39.61</v>
      </c>
      <c r="T40" t="n">
        <v>7529.01</v>
      </c>
      <c r="U40" t="n">
        <v>0.61</v>
      </c>
      <c r="V40" t="n">
        <v>0.74</v>
      </c>
      <c r="W40" t="n">
        <v>2.64</v>
      </c>
      <c r="X40" t="n">
        <v>0.45</v>
      </c>
      <c r="Y40" t="n">
        <v>1</v>
      </c>
      <c r="Z40" t="n">
        <v>10</v>
      </c>
      <c r="AA40" t="n">
        <v>141.3769622997375</v>
      </c>
      <c r="AB40" t="n">
        <v>193.4381969297985</v>
      </c>
      <c r="AC40" t="n">
        <v>174.9767269070877</v>
      </c>
      <c r="AD40" t="n">
        <v>141376.9622997375</v>
      </c>
      <c r="AE40" t="n">
        <v>193438.1969297985</v>
      </c>
      <c r="AF40" t="n">
        <v>2.706211765145315e-06</v>
      </c>
      <c r="AG40" t="n">
        <v>0.1991666666666667</v>
      </c>
      <c r="AH40" t="n">
        <v>174976.7269070877</v>
      </c>
    </row>
    <row r="41">
      <c r="A41" t="n">
        <v>39</v>
      </c>
      <c r="B41" t="n">
        <v>110</v>
      </c>
      <c r="C41" t="inlineStr">
        <is>
          <t xml:space="preserve">CONCLUIDO	</t>
        </is>
      </c>
      <c r="D41" t="n">
        <v>5.2486</v>
      </c>
      <c r="E41" t="n">
        <v>19.05</v>
      </c>
      <c r="F41" t="n">
        <v>15.76</v>
      </c>
      <c r="G41" t="n">
        <v>59.12</v>
      </c>
      <c r="H41" t="n">
        <v>0.83</v>
      </c>
      <c r="I41" t="n">
        <v>16</v>
      </c>
      <c r="J41" t="n">
        <v>229.53</v>
      </c>
      <c r="K41" t="n">
        <v>56.13</v>
      </c>
      <c r="L41" t="n">
        <v>10.75</v>
      </c>
      <c r="M41" t="n">
        <v>14</v>
      </c>
      <c r="N41" t="n">
        <v>52.66</v>
      </c>
      <c r="O41" t="n">
        <v>28543.27</v>
      </c>
      <c r="P41" t="n">
        <v>222.45</v>
      </c>
      <c r="Q41" t="n">
        <v>467.07</v>
      </c>
      <c r="R41" t="n">
        <v>64.09999999999999</v>
      </c>
      <c r="S41" t="n">
        <v>39.61</v>
      </c>
      <c r="T41" t="n">
        <v>7260.62</v>
      </c>
      <c r="U41" t="n">
        <v>0.62</v>
      </c>
      <c r="V41" t="n">
        <v>0.74</v>
      </c>
      <c r="W41" t="n">
        <v>2.63</v>
      </c>
      <c r="X41" t="n">
        <v>0.43</v>
      </c>
      <c r="Y41" t="n">
        <v>1</v>
      </c>
      <c r="Z41" t="n">
        <v>10</v>
      </c>
      <c r="AA41" t="n">
        <v>140.5661462720641</v>
      </c>
      <c r="AB41" t="n">
        <v>192.3288026700577</v>
      </c>
      <c r="AC41" t="n">
        <v>173.9732116784516</v>
      </c>
      <c r="AD41" t="n">
        <v>140566.1462720641</v>
      </c>
      <c r="AE41" t="n">
        <v>192328.8026700577</v>
      </c>
      <c r="AF41" t="n">
        <v>2.715265062901053e-06</v>
      </c>
      <c r="AG41" t="n">
        <v>0.1984375</v>
      </c>
      <c r="AH41" t="n">
        <v>173973.2116784516</v>
      </c>
    </row>
    <row r="42">
      <c r="A42" t="n">
        <v>40</v>
      </c>
      <c r="B42" t="n">
        <v>110</v>
      </c>
      <c r="C42" t="inlineStr">
        <is>
          <t xml:space="preserve">CONCLUIDO	</t>
        </is>
      </c>
      <c r="D42" t="n">
        <v>5.2451</v>
      </c>
      <c r="E42" t="n">
        <v>19.07</v>
      </c>
      <c r="F42" t="n">
        <v>15.78</v>
      </c>
      <c r="G42" t="n">
        <v>59.16</v>
      </c>
      <c r="H42" t="n">
        <v>0.85</v>
      </c>
      <c r="I42" t="n">
        <v>16</v>
      </c>
      <c r="J42" t="n">
        <v>229.96</v>
      </c>
      <c r="K42" t="n">
        <v>56.13</v>
      </c>
      <c r="L42" t="n">
        <v>11</v>
      </c>
      <c r="M42" t="n">
        <v>14</v>
      </c>
      <c r="N42" t="n">
        <v>52.83</v>
      </c>
      <c r="O42" t="n">
        <v>28595.54</v>
      </c>
      <c r="P42" t="n">
        <v>222.51</v>
      </c>
      <c r="Q42" t="n">
        <v>467.1</v>
      </c>
      <c r="R42" t="n">
        <v>64.48</v>
      </c>
      <c r="S42" t="n">
        <v>39.61</v>
      </c>
      <c r="T42" t="n">
        <v>7450.44</v>
      </c>
      <c r="U42" t="n">
        <v>0.61</v>
      </c>
      <c r="V42" t="n">
        <v>0.74</v>
      </c>
      <c r="W42" t="n">
        <v>2.63</v>
      </c>
      <c r="X42" t="n">
        <v>0.44</v>
      </c>
      <c r="Y42" t="n">
        <v>1</v>
      </c>
      <c r="Z42" t="n">
        <v>10</v>
      </c>
      <c r="AA42" t="n">
        <v>140.7322430469759</v>
      </c>
      <c r="AB42" t="n">
        <v>192.5560636051645</v>
      </c>
      <c r="AC42" t="n">
        <v>174.1787831488746</v>
      </c>
      <c r="AD42" t="n">
        <v>140732.2430469759</v>
      </c>
      <c r="AE42" t="n">
        <v>192556.0636051645</v>
      </c>
      <c r="AF42" t="n">
        <v>2.713454403349905e-06</v>
      </c>
      <c r="AG42" t="n">
        <v>0.1986458333333333</v>
      </c>
      <c r="AH42" t="n">
        <v>174178.7831488746</v>
      </c>
    </row>
    <row r="43">
      <c r="A43" t="n">
        <v>41</v>
      </c>
      <c r="B43" t="n">
        <v>110</v>
      </c>
      <c r="C43" t="inlineStr">
        <is>
          <t xml:space="preserve">CONCLUIDO	</t>
        </is>
      </c>
      <c r="D43" t="n">
        <v>5.2456</v>
      </c>
      <c r="E43" t="n">
        <v>19.06</v>
      </c>
      <c r="F43" t="n">
        <v>15.78</v>
      </c>
      <c r="G43" t="n">
        <v>59.16</v>
      </c>
      <c r="H43" t="n">
        <v>0.87</v>
      </c>
      <c r="I43" t="n">
        <v>16</v>
      </c>
      <c r="J43" t="n">
        <v>230.38</v>
      </c>
      <c r="K43" t="n">
        <v>56.13</v>
      </c>
      <c r="L43" t="n">
        <v>11.25</v>
      </c>
      <c r="M43" t="n">
        <v>14</v>
      </c>
      <c r="N43" t="n">
        <v>53</v>
      </c>
      <c r="O43" t="n">
        <v>28647.87</v>
      </c>
      <c r="P43" t="n">
        <v>221.99</v>
      </c>
      <c r="Q43" t="n">
        <v>467.07</v>
      </c>
      <c r="R43" t="n">
        <v>64.33</v>
      </c>
      <c r="S43" t="n">
        <v>39.61</v>
      </c>
      <c r="T43" t="n">
        <v>7376.57</v>
      </c>
      <c r="U43" t="n">
        <v>0.62</v>
      </c>
      <c r="V43" t="n">
        <v>0.74</v>
      </c>
      <c r="W43" t="n">
        <v>2.64</v>
      </c>
      <c r="X43" t="n">
        <v>0.44</v>
      </c>
      <c r="Y43" t="n">
        <v>1</v>
      </c>
      <c r="Z43" t="n">
        <v>10</v>
      </c>
      <c r="AA43" t="n">
        <v>140.4789634764283</v>
      </c>
      <c r="AB43" t="n">
        <v>192.2095153228354</v>
      </c>
      <c r="AC43" t="n">
        <v>173.8653089482273</v>
      </c>
      <c r="AD43" t="n">
        <v>140478.9634764283</v>
      </c>
      <c r="AE43" t="n">
        <v>192209.5153228354</v>
      </c>
      <c r="AF43" t="n">
        <v>2.713713069000069e-06</v>
      </c>
      <c r="AG43" t="n">
        <v>0.1985416666666666</v>
      </c>
      <c r="AH43" t="n">
        <v>173865.3089482273</v>
      </c>
    </row>
    <row r="44">
      <c r="A44" t="n">
        <v>42</v>
      </c>
      <c r="B44" t="n">
        <v>110</v>
      </c>
      <c r="C44" t="inlineStr">
        <is>
          <t xml:space="preserve">CONCLUIDO	</t>
        </is>
      </c>
      <c r="D44" t="n">
        <v>5.2708</v>
      </c>
      <c r="E44" t="n">
        <v>18.97</v>
      </c>
      <c r="F44" t="n">
        <v>15.73</v>
      </c>
      <c r="G44" t="n">
        <v>62.91</v>
      </c>
      <c r="H44" t="n">
        <v>0.89</v>
      </c>
      <c r="I44" t="n">
        <v>15</v>
      </c>
      <c r="J44" t="n">
        <v>230.81</v>
      </c>
      <c r="K44" t="n">
        <v>56.13</v>
      </c>
      <c r="L44" t="n">
        <v>11.5</v>
      </c>
      <c r="M44" t="n">
        <v>13</v>
      </c>
      <c r="N44" t="n">
        <v>53.18</v>
      </c>
      <c r="O44" t="n">
        <v>28700.26</v>
      </c>
      <c r="P44" t="n">
        <v>220.72</v>
      </c>
      <c r="Q44" t="n">
        <v>467.1</v>
      </c>
      <c r="R44" t="n">
        <v>62.77</v>
      </c>
      <c r="S44" t="n">
        <v>39.61</v>
      </c>
      <c r="T44" t="n">
        <v>6599.93</v>
      </c>
      <c r="U44" t="n">
        <v>0.63</v>
      </c>
      <c r="V44" t="n">
        <v>0.74</v>
      </c>
      <c r="W44" t="n">
        <v>2.63</v>
      </c>
      <c r="X44" t="n">
        <v>0.39</v>
      </c>
      <c r="Y44" t="n">
        <v>1</v>
      </c>
      <c r="Z44" t="n">
        <v>10</v>
      </c>
      <c r="AA44" t="n">
        <v>139.1192230643066</v>
      </c>
      <c r="AB44" t="n">
        <v>190.3490585034581</v>
      </c>
      <c r="AC44" t="n">
        <v>172.1824115165233</v>
      </c>
      <c r="AD44" t="n">
        <v>139119.2230643066</v>
      </c>
      <c r="AE44" t="n">
        <v>190349.0585034581</v>
      </c>
      <c r="AF44" t="n">
        <v>2.726749817768333e-06</v>
      </c>
      <c r="AG44" t="n">
        <v>0.1976041666666667</v>
      </c>
      <c r="AH44" t="n">
        <v>172182.4115165233</v>
      </c>
    </row>
    <row r="45">
      <c r="A45" t="n">
        <v>43</v>
      </c>
      <c r="B45" t="n">
        <v>110</v>
      </c>
      <c r="C45" t="inlineStr">
        <is>
          <t xml:space="preserve">CONCLUIDO	</t>
        </is>
      </c>
      <c r="D45" t="n">
        <v>5.271</v>
      </c>
      <c r="E45" t="n">
        <v>18.97</v>
      </c>
      <c r="F45" t="n">
        <v>15.73</v>
      </c>
      <c r="G45" t="n">
        <v>62.9</v>
      </c>
      <c r="H45" t="n">
        <v>0.9</v>
      </c>
      <c r="I45" t="n">
        <v>15</v>
      </c>
      <c r="J45" t="n">
        <v>231.23</v>
      </c>
      <c r="K45" t="n">
        <v>56.13</v>
      </c>
      <c r="L45" t="n">
        <v>11.75</v>
      </c>
      <c r="M45" t="n">
        <v>13</v>
      </c>
      <c r="N45" t="n">
        <v>53.36</v>
      </c>
      <c r="O45" t="n">
        <v>28752.71</v>
      </c>
      <c r="P45" t="n">
        <v>220.65</v>
      </c>
      <c r="Q45" t="n">
        <v>467.08</v>
      </c>
      <c r="R45" t="n">
        <v>62.61</v>
      </c>
      <c r="S45" t="n">
        <v>39.61</v>
      </c>
      <c r="T45" t="n">
        <v>6520.38</v>
      </c>
      <c r="U45" t="n">
        <v>0.63</v>
      </c>
      <c r="V45" t="n">
        <v>0.74</v>
      </c>
      <c r="W45" t="n">
        <v>2.64</v>
      </c>
      <c r="X45" t="n">
        <v>0.39</v>
      </c>
      <c r="Y45" t="n">
        <v>1</v>
      </c>
      <c r="Z45" t="n">
        <v>10</v>
      </c>
      <c r="AA45" t="n">
        <v>139.081908939558</v>
      </c>
      <c r="AB45" t="n">
        <v>190.2980036717942</v>
      </c>
      <c r="AC45" t="n">
        <v>172.1362292863375</v>
      </c>
      <c r="AD45" t="n">
        <v>139081.9089395581</v>
      </c>
      <c r="AE45" t="n">
        <v>190298.0036717942</v>
      </c>
      <c r="AF45" t="n">
        <v>2.726853284028398e-06</v>
      </c>
      <c r="AG45" t="n">
        <v>0.1976041666666667</v>
      </c>
      <c r="AH45" t="n">
        <v>172136.2292863374</v>
      </c>
    </row>
    <row r="46">
      <c r="A46" t="n">
        <v>44</v>
      </c>
      <c r="B46" t="n">
        <v>110</v>
      </c>
      <c r="C46" t="inlineStr">
        <is>
          <t xml:space="preserve">CONCLUIDO	</t>
        </is>
      </c>
      <c r="D46" t="n">
        <v>5.2709</v>
      </c>
      <c r="E46" t="n">
        <v>18.97</v>
      </c>
      <c r="F46" t="n">
        <v>15.73</v>
      </c>
      <c r="G46" t="n">
        <v>62.9</v>
      </c>
      <c r="H46" t="n">
        <v>0.92</v>
      </c>
      <c r="I46" t="n">
        <v>15</v>
      </c>
      <c r="J46" t="n">
        <v>231.66</v>
      </c>
      <c r="K46" t="n">
        <v>56.13</v>
      </c>
      <c r="L46" t="n">
        <v>12</v>
      </c>
      <c r="M46" t="n">
        <v>13</v>
      </c>
      <c r="N46" t="n">
        <v>53.53</v>
      </c>
      <c r="O46" t="n">
        <v>28805.23</v>
      </c>
      <c r="P46" t="n">
        <v>220.48</v>
      </c>
      <c r="Q46" t="n">
        <v>467.07</v>
      </c>
      <c r="R46" t="n">
        <v>62.72</v>
      </c>
      <c r="S46" t="n">
        <v>39.61</v>
      </c>
      <c r="T46" t="n">
        <v>6577.06</v>
      </c>
      <c r="U46" t="n">
        <v>0.63</v>
      </c>
      <c r="V46" t="n">
        <v>0.74</v>
      </c>
      <c r="W46" t="n">
        <v>2.63</v>
      </c>
      <c r="X46" t="n">
        <v>0.39</v>
      </c>
      <c r="Y46" t="n">
        <v>1</v>
      </c>
      <c r="Z46" t="n">
        <v>10</v>
      </c>
      <c r="AA46" t="n">
        <v>139.006497672546</v>
      </c>
      <c r="AB46" t="n">
        <v>190.194822649358</v>
      </c>
      <c r="AC46" t="n">
        <v>172.0428957158671</v>
      </c>
      <c r="AD46" t="n">
        <v>139006.497672546</v>
      </c>
      <c r="AE46" t="n">
        <v>190194.822649358</v>
      </c>
      <c r="AF46" t="n">
        <v>2.726801550898365e-06</v>
      </c>
      <c r="AG46" t="n">
        <v>0.1976041666666667</v>
      </c>
      <c r="AH46" t="n">
        <v>172042.8957158671</v>
      </c>
    </row>
    <row r="47">
      <c r="A47" t="n">
        <v>45</v>
      </c>
      <c r="B47" t="n">
        <v>110</v>
      </c>
      <c r="C47" t="inlineStr">
        <is>
          <t xml:space="preserve">CONCLUIDO	</t>
        </is>
      </c>
      <c r="D47" t="n">
        <v>5.2888</v>
      </c>
      <c r="E47" t="n">
        <v>18.91</v>
      </c>
      <c r="F47" t="n">
        <v>15.7</v>
      </c>
      <c r="G47" t="n">
        <v>67.3</v>
      </c>
      <c r="H47" t="n">
        <v>0.9399999999999999</v>
      </c>
      <c r="I47" t="n">
        <v>14</v>
      </c>
      <c r="J47" t="n">
        <v>232.08</v>
      </c>
      <c r="K47" t="n">
        <v>56.13</v>
      </c>
      <c r="L47" t="n">
        <v>12.25</v>
      </c>
      <c r="M47" t="n">
        <v>12</v>
      </c>
      <c r="N47" t="n">
        <v>53.71</v>
      </c>
      <c r="O47" t="n">
        <v>28857.81</v>
      </c>
      <c r="P47" t="n">
        <v>219.99</v>
      </c>
      <c r="Q47" t="n">
        <v>467.07</v>
      </c>
      <c r="R47" t="n">
        <v>62.14</v>
      </c>
      <c r="S47" t="n">
        <v>39.61</v>
      </c>
      <c r="T47" t="n">
        <v>6292.19</v>
      </c>
      <c r="U47" t="n">
        <v>0.64</v>
      </c>
      <c r="V47" t="n">
        <v>0.74</v>
      </c>
      <c r="W47" t="n">
        <v>2.63</v>
      </c>
      <c r="X47" t="n">
        <v>0.37</v>
      </c>
      <c r="Y47" t="n">
        <v>1</v>
      </c>
      <c r="Z47" t="n">
        <v>10</v>
      </c>
      <c r="AA47" t="n">
        <v>138.2499319852091</v>
      </c>
      <c r="AB47" t="n">
        <v>189.1596560986218</v>
      </c>
      <c r="AC47" t="n">
        <v>171.1065240078674</v>
      </c>
      <c r="AD47" t="n">
        <v>138249.9319852091</v>
      </c>
      <c r="AE47" t="n">
        <v>189159.6560986218</v>
      </c>
      <c r="AF47" t="n">
        <v>2.736061781174235e-06</v>
      </c>
      <c r="AG47" t="n">
        <v>0.1969791666666667</v>
      </c>
      <c r="AH47" t="n">
        <v>171106.5240078674</v>
      </c>
    </row>
    <row r="48">
      <c r="A48" t="n">
        <v>46</v>
      </c>
      <c r="B48" t="n">
        <v>110</v>
      </c>
      <c r="C48" t="inlineStr">
        <is>
          <t xml:space="preserve">CONCLUIDO	</t>
        </is>
      </c>
      <c r="D48" t="n">
        <v>5.2864</v>
      </c>
      <c r="E48" t="n">
        <v>18.92</v>
      </c>
      <c r="F48" t="n">
        <v>15.71</v>
      </c>
      <c r="G48" t="n">
        <v>67.34</v>
      </c>
      <c r="H48" t="n">
        <v>0.96</v>
      </c>
      <c r="I48" t="n">
        <v>14</v>
      </c>
      <c r="J48" t="n">
        <v>232.51</v>
      </c>
      <c r="K48" t="n">
        <v>56.13</v>
      </c>
      <c r="L48" t="n">
        <v>12.5</v>
      </c>
      <c r="M48" t="n">
        <v>12</v>
      </c>
      <c r="N48" t="n">
        <v>53.88</v>
      </c>
      <c r="O48" t="n">
        <v>28910.45</v>
      </c>
      <c r="P48" t="n">
        <v>219.71</v>
      </c>
      <c r="Q48" t="n">
        <v>467.07</v>
      </c>
      <c r="R48" t="n">
        <v>62.39</v>
      </c>
      <c r="S48" t="n">
        <v>39.61</v>
      </c>
      <c r="T48" t="n">
        <v>6416.49</v>
      </c>
      <c r="U48" t="n">
        <v>0.63</v>
      </c>
      <c r="V48" t="n">
        <v>0.74</v>
      </c>
      <c r="W48" t="n">
        <v>2.63</v>
      </c>
      <c r="X48" t="n">
        <v>0.38</v>
      </c>
      <c r="Y48" t="n">
        <v>1</v>
      </c>
      <c r="Z48" t="n">
        <v>10</v>
      </c>
      <c r="AA48" t="n">
        <v>138.206461233556</v>
      </c>
      <c r="AB48" t="n">
        <v>189.1001774984158</v>
      </c>
      <c r="AC48" t="n">
        <v>171.0527219617863</v>
      </c>
      <c r="AD48" t="n">
        <v>138206.461233556</v>
      </c>
      <c r="AE48" t="n">
        <v>189100.1774984158</v>
      </c>
      <c r="AF48" t="n">
        <v>2.734820186053448e-06</v>
      </c>
      <c r="AG48" t="n">
        <v>0.1970833333333334</v>
      </c>
      <c r="AH48" t="n">
        <v>171052.7219617863</v>
      </c>
    </row>
    <row r="49">
      <c r="A49" t="n">
        <v>47</v>
      </c>
      <c r="B49" t="n">
        <v>110</v>
      </c>
      <c r="C49" t="inlineStr">
        <is>
          <t xml:space="preserve">CONCLUIDO	</t>
        </is>
      </c>
      <c r="D49" t="n">
        <v>5.2891</v>
      </c>
      <c r="E49" t="n">
        <v>18.91</v>
      </c>
      <c r="F49" t="n">
        <v>15.7</v>
      </c>
      <c r="G49" t="n">
        <v>67.3</v>
      </c>
      <c r="H49" t="n">
        <v>0.97</v>
      </c>
      <c r="I49" t="n">
        <v>14</v>
      </c>
      <c r="J49" t="n">
        <v>232.94</v>
      </c>
      <c r="K49" t="n">
        <v>56.13</v>
      </c>
      <c r="L49" t="n">
        <v>12.75</v>
      </c>
      <c r="M49" t="n">
        <v>12</v>
      </c>
      <c r="N49" t="n">
        <v>54.06</v>
      </c>
      <c r="O49" t="n">
        <v>28963.15</v>
      </c>
      <c r="P49" t="n">
        <v>219.03</v>
      </c>
      <c r="Q49" t="n">
        <v>467.07</v>
      </c>
      <c r="R49" t="n">
        <v>62.02</v>
      </c>
      <c r="S49" t="n">
        <v>39.61</v>
      </c>
      <c r="T49" t="n">
        <v>6231.62</v>
      </c>
      <c r="U49" t="n">
        <v>0.64</v>
      </c>
      <c r="V49" t="n">
        <v>0.74</v>
      </c>
      <c r="W49" t="n">
        <v>2.63</v>
      </c>
      <c r="X49" t="n">
        <v>0.37</v>
      </c>
      <c r="Y49" t="n">
        <v>1</v>
      </c>
      <c r="Z49" t="n">
        <v>10</v>
      </c>
      <c r="AA49" t="n">
        <v>137.8032192809057</v>
      </c>
      <c r="AB49" t="n">
        <v>188.5484440690205</v>
      </c>
      <c r="AC49" t="n">
        <v>170.5536451965296</v>
      </c>
      <c r="AD49" t="n">
        <v>137803.2192809057</v>
      </c>
      <c r="AE49" t="n">
        <v>188548.4440690205</v>
      </c>
      <c r="AF49" t="n">
        <v>2.736216980564334e-06</v>
      </c>
      <c r="AG49" t="n">
        <v>0.1969791666666667</v>
      </c>
      <c r="AH49" t="n">
        <v>170553.6451965296</v>
      </c>
    </row>
    <row r="50">
      <c r="A50" t="n">
        <v>48</v>
      </c>
      <c r="B50" t="n">
        <v>110</v>
      </c>
      <c r="C50" t="inlineStr">
        <is>
          <t xml:space="preserve">CONCLUIDO	</t>
        </is>
      </c>
      <c r="D50" t="n">
        <v>5.3073</v>
      </c>
      <c r="E50" t="n">
        <v>18.84</v>
      </c>
      <c r="F50" t="n">
        <v>15.68</v>
      </c>
      <c r="G50" t="n">
        <v>72.37</v>
      </c>
      <c r="H50" t="n">
        <v>0.99</v>
      </c>
      <c r="I50" t="n">
        <v>13</v>
      </c>
      <c r="J50" t="n">
        <v>233.37</v>
      </c>
      <c r="K50" t="n">
        <v>56.13</v>
      </c>
      <c r="L50" t="n">
        <v>13</v>
      </c>
      <c r="M50" t="n">
        <v>11</v>
      </c>
      <c r="N50" t="n">
        <v>54.24</v>
      </c>
      <c r="O50" t="n">
        <v>29015.91</v>
      </c>
      <c r="P50" t="n">
        <v>217.94</v>
      </c>
      <c r="Q50" t="n">
        <v>467.08</v>
      </c>
      <c r="R50" t="n">
        <v>61.37</v>
      </c>
      <c r="S50" t="n">
        <v>39.61</v>
      </c>
      <c r="T50" t="n">
        <v>5909.95</v>
      </c>
      <c r="U50" t="n">
        <v>0.65</v>
      </c>
      <c r="V50" t="n">
        <v>0.74</v>
      </c>
      <c r="W50" t="n">
        <v>2.63</v>
      </c>
      <c r="X50" t="n">
        <v>0.35</v>
      </c>
      <c r="Y50" t="n">
        <v>1</v>
      </c>
      <c r="Z50" t="n">
        <v>10</v>
      </c>
      <c r="AA50" t="n">
        <v>136.7944025844118</v>
      </c>
      <c r="AB50" t="n">
        <v>187.1681365590266</v>
      </c>
      <c r="AC50" t="n">
        <v>169.3050722980153</v>
      </c>
      <c r="AD50" t="n">
        <v>136794.4025844118</v>
      </c>
      <c r="AE50" t="n">
        <v>187168.1365590266</v>
      </c>
      <c r="AF50" t="n">
        <v>2.745632410230301e-06</v>
      </c>
      <c r="AG50" t="n">
        <v>0.19625</v>
      </c>
      <c r="AH50" t="n">
        <v>169305.0722980153</v>
      </c>
    </row>
    <row r="51">
      <c r="A51" t="n">
        <v>49</v>
      </c>
      <c r="B51" t="n">
        <v>110</v>
      </c>
      <c r="C51" t="inlineStr">
        <is>
          <t xml:space="preserve">CONCLUIDO	</t>
        </is>
      </c>
      <c r="D51" t="n">
        <v>5.3057</v>
      </c>
      <c r="E51" t="n">
        <v>18.85</v>
      </c>
      <c r="F51" t="n">
        <v>15.69</v>
      </c>
      <c r="G51" t="n">
        <v>72.40000000000001</v>
      </c>
      <c r="H51" t="n">
        <v>1.01</v>
      </c>
      <c r="I51" t="n">
        <v>13</v>
      </c>
      <c r="J51" t="n">
        <v>233.79</v>
      </c>
      <c r="K51" t="n">
        <v>56.13</v>
      </c>
      <c r="L51" t="n">
        <v>13.25</v>
      </c>
      <c r="M51" t="n">
        <v>11</v>
      </c>
      <c r="N51" t="n">
        <v>54.42</v>
      </c>
      <c r="O51" t="n">
        <v>29068.74</v>
      </c>
      <c r="P51" t="n">
        <v>218.37</v>
      </c>
      <c r="Q51" t="n">
        <v>467.07</v>
      </c>
      <c r="R51" t="n">
        <v>61.36</v>
      </c>
      <c r="S51" t="n">
        <v>39.61</v>
      </c>
      <c r="T51" t="n">
        <v>5904.15</v>
      </c>
      <c r="U51" t="n">
        <v>0.65</v>
      </c>
      <c r="V51" t="n">
        <v>0.74</v>
      </c>
      <c r="W51" t="n">
        <v>2.63</v>
      </c>
      <c r="X51" t="n">
        <v>0.35</v>
      </c>
      <c r="Y51" t="n">
        <v>1</v>
      </c>
      <c r="Z51" t="n">
        <v>10</v>
      </c>
      <c r="AA51" t="n">
        <v>137.0538031705684</v>
      </c>
      <c r="AB51" t="n">
        <v>187.5230598849521</v>
      </c>
      <c r="AC51" t="n">
        <v>169.6261222398527</v>
      </c>
      <c r="AD51" t="n">
        <v>137053.8031705684</v>
      </c>
      <c r="AE51" t="n">
        <v>187523.0598849521</v>
      </c>
      <c r="AF51" t="n">
        <v>2.744804680149776e-06</v>
      </c>
      <c r="AG51" t="n">
        <v>0.1963541666666667</v>
      </c>
      <c r="AH51" t="n">
        <v>169626.1222398527</v>
      </c>
    </row>
    <row r="52">
      <c r="A52" t="n">
        <v>50</v>
      </c>
      <c r="B52" t="n">
        <v>110</v>
      </c>
      <c r="C52" t="inlineStr">
        <is>
          <t xml:space="preserve">CONCLUIDO	</t>
        </is>
      </c>
      <c r="D52" t="n">
        <v>5.31</v>
      </c>
      <c r="E52" t="n">
        <v>18.83</v>
      </c>
      <c r="F52" t="n">
        <v>15.67</v>
      </c>
      <c r="G52" t="n">
        <v>72.33</v>
      </c>
      <c r="H52" t="n">
        <v>1.02</v>
      </c>
      <c r="I52" t="n">
        <v>13</v>
      </c>
      <c r="J52" t="n">
        <v>234.22</v>
      </c>
      <c r="K52" t="n">
        <v>56.13</v>
      </c>
      <c r="L52" t="n">
        <v>13.5</v>
      </c>
      <c r="M52" t="n">
        <v>11</v>
      </c>
      <c r="N52" t="n">
        <v>54.6</v>
      </c>
      <c r="O52" t="n">
        <v>29121.64</v>
      </c>
      <c r="P52" t="n">
        <v>218.53</v>
      </c>
      <c r="Q52" t="n">
        <v>467.08</v>
      </c>
      <c r="R52" t="n">
        <v>61.02</v>
      </c>
      <c r="S52" t="n">
        <v>39.61</v>
      </c>
      <c r="T52" t="n">
        <v>5737.26</v>
      </c>
      <c r="U52" t="n">
        <v>0.65</v>
      </c>
      <c r="V52" t="n">
        <v>0.74</v>
      </c>
      <c r="W52" t="n">
        <v>2.63</v>
      </c>
      <c r="X52" t="n">
        <v>0.34</v>
      </c>
      <c r="Y52" t="n">
        <v>1</v>
      </c>
      <c r="Z52" t="n">
        <v>10</v>
      </c>
      <c r="AA52" t="n">
        <v>136.9719346737866</v>
      </c>
      <c r="AB52" t="n">
        <v>187.4110437958722</v>
      </c>
      <c r="AC52" t="n">
        <v>169.5247968090988</v>
      </c>
      <c r="AD52" t="n">
        <v>136971.9346737866</v>
      </c>
      <c r="AE52" t="n">
        <v>187411.0437958722</v>
      </c>
      <c r="AF52" t="n">
        <v>2.747029204741186e-06</v>
      </c>
      <c r="AG52" t="n">
        <v>0.1961458333333333</v>
      </c>
      <c r="AH52" t="n">
        <v>169524.7968090988</v>
      </c>
    </row>
    <row r="53">
      <c r="A53" t="n">
        <v>51</v>
      </c>
      <c r="B53" t="n">
        <v>110</v>
      </c>
      <c r="C53" t="inlineStr">
        <is>
          <t xml:space="preserve">CONCLUIDO	</t>
        </is>
      </c>
      <c r="D53" t="n">
        <v>5.3074</v>
      </c>
      <c r="E53" t="n">
        <v>18.84</v>
      </c>
      <c r="F53" t="n">
        <v>15.68</v>
      </c>
      <c r="G53" t="n">
        <v>72.37</v>
      </c>
      <c r="H53" t="n">
        <v>1.04</v>
      </c>
      <c r="I53" t="n">
        <v>13</v>
      </c>
      <c r="J53" t="n">
        <v>234.65</v>
      </c>
      <c r="K53" t="n">
        <v>56.13</v>
      </c>
      <c r="L53" t="n">
        <v>13.75</v>
      </c>
      <c r="M53" t="n">
        <v>11</v>
      </c>
      <c r="N53" t="n">
        <v>54.78</v>
      </c>
      <c r="O53" t="n">
        <v>29174.59</v>
      </c>
      <c r="P53" t="n">
        <v>218.31</v>
      </c>
      <c r="Q53" t="n">
        <v>467.08</v>
      </c>
      <c r="R53" t="n">
        <v>61.37</v>
      </c>
      <c r="S53" t="n">
        <v>39.61</v>
      </c>
      <c r="T53" t="n">
        <v>5913.13</v>
      </c>
      <c r="U53" t="n">
        <v>0.65</v>
      </c>
      <c r="V53" t="n">
        <v>0.74</v>
      </c>
      <c r="W53" t="n">
        <v>2.63</v>
      </c>
      <c r="X53" t="n">
        <v>0.35</v>
      </c>
      <c r="Y53" t="n">
        <v>1</v>
      </c>
      <c r="Z53" t="n">
        <v>10</v>
      </c>
      <c r="AA53" t="n">
        <v>136.9604807464993</v>
      </c>
      <c r="AB53" t="n">
        <v>187.3953720272461</v>
      </c>
      <c r="AC53" t="n">
        <v>169.510620732075</v>
      </c>
      <c r="AD53" t="n">
        <v>136960.4807464994</v>
      </c>
      <c r="AE53" t="n">
        <v>187395.3720272461</v>
      </c>
      <c r="AF53" t="n">
        <v>2.745684143360334e-06</v>
      </c>
      <c r="AG53" t="n">
        <v>0.19625</v>
      </c>
      <c r="AH53" t="n">
        <v>169510.620732075</v>
      </c>
    </row>
    <row r="54">
      <c r="A54" t="n">
        <v>52</v>
      </c>
      <c r="B54" t="n">
        <v>110</v>
      </c>
      <c r="C54" t="inlineStr">
        <is>
          <t xml:space="preserve">CONCLUIDO	</t>
        </is>
      </c>
      <c r="D54" t="n">
        <v>5.304</v>
      </c>
      <c r="E54" t="n">
        <v>18.85</v>
      </c>
      <c r="F54" t="n">
        <v>15.69</v>
      </c>
      <c r="G54" t="n">
        <v>72.42</v>
      </c>
      <c r="H54" t="n">
        <v>1.06</v>
      </c>
      <c r="I54" t="n">
        <v>13</v>
      </c>
      <c r="J54" t="n">
        <v>235.08</v>
      </c>
      <c r="K54" t="n">
        <v>56.13</v>
      </c>
      <c r="L54" t="n">
        <v>14</v>
      </c>
      <c r="M54" t="n">
        <v>11</v>
      </c>
      <c r="N54" t="n">
        <v>54.96</v>
      </c>
      <c r="O54" t="n">
        <v>29227.61</v>
      </c>
      <c r="P54" t="n">
        <v>217.56</v>
      </c>
      <c r="Q54" t="n">
        <v>467.07</v>
      </c>
      <c r="R54" t="n">
        <v>61.67</v>
      </c>
      <c r="S54" t="n">
        <v>39.61</v>
      </c>
      <c r="T54" t="n">
        <v>6059.27</v>
      </c>
      <c r="U54" t="n">
        <v>0.64</v>
      </c>
      <c r="V54" t="n">
        <v>0.74</v>
      </c>
      <c r="W54" t="n">
        <v>2.63</v>
      </c>
      <c r="X54" t="n">
        <v>0.36</v>
      </c>
      <c r="Y54" t="n">
        <v>1</v>
      </c>
      <c r="Z54" t="n">
        <v>10</v>
      </c>
      <c r="AA54" t="n">
        <v>136.7276526855932</v>
      </c>
      <c r="AB54" t="n">
        <v>187.0768064026654</v>
      </c>
      <c r="AC54" t="n">
        <v>169.2224585635945</v>
      </c>
      <c r="AD54" t="n">
        <v>136727.6526855932</v>
      </c>
      <c r="AE54" t="n">
        <v>187076.8064026654</v>
      </c>
      <c r="AF54" t="n">
        <v>2.743925216939219e-06</v>
      </c>
      <c r="AG54" t="n">
        <v>0.1963541666666667</v>
      </c>
      <c r="AH54" t="n">
        <v>169222.4585635945</v>
      </c>
    </row>
    <row r="55">
      <c r="A55" t="n">
        <v>53</v>
      </c>
      <c r="B55" t="n">
        <v>110</v>
      </c>
      <c r="C55" t="inlineStr">
        <is>
          <t xml:space="preserve">CONCLUIDO	</t>
        </is>
      </c>
      <c r="D55" t="n">
        <v>5.3283</v>
      </c>
      <c r="E55" t="n">
        <v>18.77</v>
      </c>
      <c r="F55" t="n">
        <v>15.65</v>
      </c>
      <c r="G55" t="n">
        <v>78.23999999999999</v>
      </c>
      <c r="H55" t="n">
        <v>1.08</v>
      </c>
      <c r="I55" t="n">
        <v>12</v>
      </c>
      <c r="J55" t="n">
        <v>235.51</v>
      </c>
      <c r="K55" t="n">
        <v>56.13</v>
      </c>
      <c r="L55" t="n">
        <v>14.25</v>
      </c>
      <c r="M55" t="n">
        <v>10</v>
      </c>
      <c r="N55" t="n">
        <v>55.14</v>
      </c>
      <c r="O55" t="n">
        <v>29280.69</v>
      </c>
      <c r="P55" t="n">
        <v>216.37</v>
      </c>
      <c r="Q55" t="n">
        <v>467.07</v>
      </c>
      <c r="R55" t="n">
        <v>60.13</v>
      </c>
      <c r="S55" t="n">
        <v>39.61</v>
      </c>
      <c r="T55" t="n">
        <v>5293.92</v>
      </c>
      <c r="U55" t="n">
        <v>0.66</v>
      </c>
      <c r="V55" t="n">
        <v>0.75</v>
      </c>
      <c r="W55" t="n">
        <v>2.63</v>
      </c>
      <c r="X55" t="n">
        <v>0.32</v>
      </c>
      <c r="Y55" t="n">
        <v>1</v>
      </c>
      <c r="Z55" t="n">
        <v>10</v>
      </c>
      <c r="AA55" t="n">
        <v>135.4820035546001</v>
      </c>
      <c r="AB55" t="n">
        <v>185.3724543074804</v>
      </c>
      <c r="AC55" t="n">
        <v>167.6807674403003</v>
      </c>
      <c r="AD55" t="n">
        <v>135482.0035546001</v>
      </c>
      <c r="AE55" t="n">
        <v>185372.4543074804</v>
      </c>
      <c r="AF55" t="n">
        <v>2.756496367537187e-06</v>
      </c>
      <c r="AG55" t="n">
        <v>0.1955208333333333</v>
      </c>
      <c r="AH55" t="n">
        <v>167680.7674403003</v>
      </c>
    </row>
    <row r="56">
      <c r="A56" t="n">
        <v>54</v>
      </c>
      <c r="B56" t="n">
        <v>110</v>
      </c>
      <c r="C56" t="inlineStr">
        <is>
          <t xml:space="preserve">CONCLUIDO	</t>
        </is>
      </c>
      <c r="D56" t="n">
        <v>5.3291</v>
      </c>
      <c r="E56" t="n">
        <v>18.76</v>
      </c>
      <c r="F56" t="n">
        <v>15.65</v>
      </c>
      <c r="G56" t="n">
        <v>78.23</v>
      </c>
      <c r="H56" t="n">
        <v>1.09</v>
      </c>
      <c r="I56" t="n">
        <v>12</v>
      </c>
      <c r="J56" t="n">
        <v>235.94</v>
      </c>
      <c r="K56" t="n">
        <v>56.13</v>
      </c>
      <c r="L56" t="n">
        <v>14.5</v>
      </c>
      <c r="M56" t="n">
        <v>10</v>
      </c>
      <c r="N56" t="n">
        <v>55.32</v>
      </c>
      <c r="O56" t="n">
        <v>29333.84</v>
      </c>
      <c r="P56" t="n">
        <v>216.55</v>
      </c>
      <c r="Q56" t="n">
        <v>467.07</v>
      </c>
      <c r="R56" t="n">
        <v>60.23</v>
      </c>
      <c r="S56" t="n">
        <v>39.61</v>
      </c>
      <c r="T56" t="n">
        <v>5346.36</v>
      </c>
      <c r="U56" t="n">
        <v>0.66</v>
      </c>
      <c r="V56" t="n">
        <v>0.75</v>
      </c>
      <c r="W56" t="n">
        <v>2.62</v>
      </c>
      <c r="X56" t="n">
        <v>0.31</v>
      </c>
      <c r="Y56" t="n">
        <v>1</v>
      </c>
      <c r="Z56" t="n">
        <v>10</v>
      </c>
      <c r="AA56" t="n">
        <v>135.5433774561732</v>
      </c>
      <c r="AB56" t="n">
        <v>185.4564287872381</v>
      </c>
      <c r="AC56" t="n">
        <v>167.7567275135688</v>
      </c>
      <c r="AD56" t="n">
        <v>135543.3774561732</v>
      </c>
      <c r="AE56" t="n">
        <v>185456.4287872381</v>
      </c>
      <c r="AF56" t="n">
        <v>2.75691023257745e-06</v>
      </c>
      <c r="AG56" t="n">
        <v>0.1954166666666667</v>
      </c>
      <c r="AH56" t="n">
        <v>167756.7275135688</v>
      </c>
    </row>
    <row r="57">
      <c r="A57" t="n">
        <v>55</v>
      </c>
      <c r="B57" t="n">
        <v>110</v>
      </c>
      <c r="C57" t="inlineStr">
        <is>
          <t xml:space="preserve">CONCLUIDO	</t>
        </is>
      </c>
      <c r="D57" t="n">
        <v>5.331</v>
      </c>
      <c r="E57" t="n">
        <v>18.76</v>
      </c>
      <c r="F57" t="n">
        <v>15.64</v>
      </c>
      <c r="G57" t="n">
        <v>78.19</v>
      </c>
      <c r="H57" t="n">
        <v>1.11</v>
      </c>
      <c r="I57" t="n">
        <v>12</v>
      </c>
      <c r="J57" t="n">
        <v>236.37</v>
      </c>
      <c r="K57" t="n">
        <v>56.13</v>
      </c>
      <c r="L57" t="n">
        <v>14.75</v>
      </c>
      <c r="M57" t="n">
        <v>10</v>
      </c>
      <c r="N57" t="n">
        <v>55.5</v>
      </c>
      <c r="O57" t="n">
        <v>29387.05</v>
      </c>
      <c r="P57" t="n">
        <v>216.28</v>
      </c>
      <c r="Q57" t="n">
        <v>467.07</v>
      </c>
      <c r="R57" t="n">
        <v>59.94</v>
      </c>
      <c r="S57" t="n">
        <v>39.61</v>
      </c>
      <c r="T57" t="n">
        <v>5201.8</v>
      </c>
      <c r="U57" t="n">
        <v>0.66</v>
      </c>
      <c r="V57" t="n">
        <v>0.75</v>
      </c>
      <c r="W57" t="n">
        <v>2.63</v>
      </c>
      <c r="X57" t="n">
        <v>0.31</v>
      </c>
      <c r="Y57" t="n">
        <v>1</v>
      </c>
      <c r="Z57" t="n">
        <v>10</v>
      </c>
      <c r="AA57" t="n">
        <v>135.3509860063561</v>
      </c>
      <c r="AB57" t="n">
        <v>185.1931903178867</v>
      </c>
      <c r="AC57" t="n">
        <v>167.5186121542747</v>
      </c>
      <c r="AD57" t="n">
        <v>135350.9860063561</v>
      </c>
      <c r="AE57" t="n">
        <v>185193.1903178867</v>
      </c>
      <c r="AF57" t="n">
        <v>2.757893162048073e-06</v>
      </c>
      <c r="AG57" t="n">
        <v>0.1954166666666667</v>
      </c>
      <c r="AH57" t="n">
        <v>167518.6121542747</v>
      </c>
    </row>
    <row r="58">
      <c r="A58" t="n">
        <v>56</v>
      </c>
      <c r="B58" t="n">
        <v>110</v>
      </c>
      <c r="C58" t="inlineStr">
        <is>
          <t xml:space="preserve">CONCLUIDO	</t>
        </is>
      </c>
      <c r="D58" t="n">
        <v>5.3266</v>
      </c>
      <c r="E58" t="n">
        <v>18.77</v>
      </c>
      <c r="F58" t="n">
        <v>15.65</v>
      </c>
      <c r="G58" t="n">
        <v>78.27</v>
      </c>
      <c r="H58" t="n">
        <v>1.13</v>
      </c>
      <c r="I58" t="n">
        <v>12</v>
      </c>
      <c r="J58" t="n">
        <v>236.81</v>
      </c>
      <c r="K58" t="n">
        <v>56.13</v>
      </c>
      <c r="L58" t="n">
        <v>15</v>
      </c>
      <c r="M58" t="n">
        <v>10</v>
      </c>
      <c r="N58" t="n">
        <v>55.68</v>
      </c>
      <c r="O58" t="n">
        <v>29440.33</v>
      </c>
      <c r="P58" t="n">
        <v>216.15</v>
      </c>
      <c r="Q58" t="n">
        <v>467.07</v>
      </c>
      <c r="R58" t="n">
        <v>60.41</v>
      </c>
      <c r="S58" t="n">
        <v>39.61</v>
      </c>
      <c r="T58" t="n">
        <v>5435.68</v>
      </c>
      <c r="U58" t="n">
        <v>0.66</v>
      </c>
      <c r="V58" t="n">
        <v>0.75</v>
      </c>
      <c r="W58" t="n">
        <v>2.63</v>
      </c>
      <c r="X58" t="n">
        <v>0.32</v>
      </c>
      <c r="Y58" t="n">
        <v>1</v>
      </c>
      <c r="Z58" t="n">
        <v>10</v>
      </c>
      <c r="AA58" t="n">
        <v>135.424637229977</v>
      </c>
      <c r="AB58" t="n">
        <v>185.2939631713074</v>
      </c>
      <c r="AC58" t="n">
        <v>167.6097673880005</v>
      </c>
      <c r="AD58" t="n">
        <v>135424.637229977</v>
      </c>
      <c r="AE58" t="n">
        <v>185293.9631713073</v>
      </c>
      <c r="AF58" t="n">
        <v>2.75561690432663e-06</v>
      </c>
      <c r="AG58" t="n">
        <v>0.1955208333333333</v>
      </c>
      <c r="AH58" t="n">
        <v>167609.7673880005</v>
      </c>
    </row>
    <row r="59">
      <c r="A59" t="n">
        <v>57</v>
      </c>
      <c r="B59" t="n">
        <v>110</v>
      </c>
      <c r="C59" t="inlineStr">
        <is>
          <t xml:space="preserve">CONCLUIDO	</t>
        </is>
      </c>
      <c r="D59" t="n">
        <v>5.3291</v>
      </c>
      <c r="E59" t="n">
        <v>18.76</v>
      </c>
      <c r="F59" t="n">
        <v>15.65</v>
      </c>
      <c r="G59" t="n">
        <v>78.23</v>
      </c>
      <c r="H59" t="n">
        <v>1.14</v>
      </c>
      <c r="I59" t="n">
        <v>12</v>
      </c>
      <c r="J59" t="n">
        <v>237.24</v>
      </c>
      <c r="K59" t="n">
        <v>56.13</v>
      </c>
      <c r="L59" t="n">
        <v>15.25</v>
      </c>
      <c r="M59" t="n">
        <v>10</v>
      </c>
      <c r="N59" t="n">
        <v>55.86</v>
      </c>
      <c r="O59" t="n">
        <v>29493.67</v>
      </c>
      <c r="P59" t="n">
        <v>215.17</v>
      </c>
      <c r="Q59" t="n">
        <v>467.1</v>
      </c>
      <c r="R59" t="n">
        <v>60.16</v>
      </c>
      <c r="S59" t="n">
        <v>39.61</v>
      </c>
      <c r="T59" t="n">
        <v>5312.88</v>
      </c>
      <c r="U59" t="n">
        <v>0.66</v>
      </c>
      <c r="V59" t="n">
        <v>0.75</v>
      </c>
      <c r="W59" t="n">
        <v>2.63</v>
      </c>
      <c r="X59" t="n">
        <v>0.31</v>
      </c>
      <c r="Y59" t="n">
        <v>1</v>
      </c>
      <c r="Z59" t="n">
        <v>10</v>
      </c>
      <c r="AA59" t="n">
        <v>134.917055077585</v>
      </c>
      <c r="AB59" t="n">
        <v>184.5994668774608</v>
      </c>
      <c r="AC59" t="n">
        <v>166.9815528457068</v>
      </c>
      <c r="AD59" t="n">
        <v>134917.055077585</v>
      </c>
      <c r="AE59" t="n">
        <v>184599.4668774608</v>
      </c>
      <c r="AF59" t="n">
        <v>2.75691023257745e-06</v>
      </c>
      <c r="AG59" t="n">
        <v>0.1954166666666667</v>
      </c>
      <c r="AH59" t="n">
        <v>166981.5528457068</v>
      </c>
    </row>
    <row r="60">
      <c r="A60" t="n">
        <v>58</v>
      </c>
      <c r="B60" t="n">
        <v>110</v>
      </c>
      <c r="C60" t="inlineStr">
        <is>
          <t xml:space="preserve">CONCLUIDO	</t>
        </is>
      </c>
      <c r="D60" t="n">
        <v>5.3518</v>
      </c>
      <c r="E60" t="n">
        <v>18.69</v>
      </c>
      <c r="F60" t="n">
        <v>15.61</v>
      </c>
      <c r="G60" t="n">
        <v>85.13</v>
      </c>
      <c r="H60" t="n">
        <v>1.16</v>
      </c>
      <c r="I60" t="n">
        <v>11</v>
      </c>
      <c r="J60" t="n">
        <v>237.67</v>
      </c>
      <c r="K60" t="n">
        <v>56.13</v>
      </c>
      <c r="L60" t="n">
        <v>15.5</v>
      </c>
      <c r="M60" t="n">
        <v>9</v>
      </c>
      <c r="N60" t="n">
        <v>56.05</v>
      </c>
      <c r="O60" t="n">
        <v>29547.07</v>
      </c>
      <c r="P60" t="n">
        <v>214.46</v>
      </c>
      <c r="Q60" t="n">
        <v>467.07</v>
      </c>
      <c r="R60" t="n">
        <v>58.89</v>
      </c>
      <c r="S60" t="n">
        <v>39.61</v>
      </c>
      <c r="T60" t="n">
        <v>4682.7</v>
      </c>
      <c r="U60" t="n">
        <v>0.67</v>
      </c>
      <c r="V60" t="n">
        <v>0.75</v>
      </c>
      <c r="W60" t="n">
        <v>2.62</v>
      </c>
      <c r="X60" t="n">
        <v>0.27</v>
      </c>
      <c r="Y60" t="n">
        <v>1</v>
      </c>
      <c r="Z60" t="n">
        <v>10</v>
      </c>
      <c r="AA60" t="n">
        <v>133.9419860255356</v>
      </c>
      <c r="AB60" t="n">
        <v>183.2653343834371</v>
      </c>
      <c r="AC60" t="n">
        <v>165.7747480844455</v>
      </c>
      <c r="AD60" t="n">
        <v>133941.9860255356</v>
      </c>
      <c r="AE60" t="n">
        <v>183265.3343834371</v>
      </c>
      <c r="AF60" t="n">
        <v>2.768653653094893e-06</v>
      </c>
      <c r="AG60" t="n">
        <v>0.1946875</v>
      </c>
      <c r="AH60" t="n">
        <v>165774.7480844455</v>
      </c>
    </row>
    <row r="61">
      <c r="A61" t="n">
        <v>59</v>
      </c>
      <c r="B61" t="n">
        <v>110</v>
      </c>
      <c r="C61" t="inlineStr">
        <is>
          <t xml:space="preserve">CONCLUIDO	</t>
        </is>
      </c>
      <c r="D61" t="n">
        <v>5.3532</v>
      </c>
      <c r="E61" t="n">
        <v>18.68</v>
      </c>
      <c r="F61" t="n">
        <v>15.6</v>
      </c>
      <c r="G61" t="n">
        <v>85.11</v>
      </c>
      <c r="H61" t="n">
        <v>1.18</v>
      </c>
      <c r="I61" t="n">
        <v>11</v>
      </c>
      <c r="J61" t="n">
        <v>238.11</v>
      </c>
      <c r="K61" t="n">
        <v>56.13</v>
      </c>
      <c r="L61" t="n">
        <v>15.75</v>
      </c>
      <c r="M61" t="n">
        <v>9</v>
      </c>
      <c r="N61" t="n">
        <v>56.23</v>
      </c>
      <c r="O61" t="n">
        <v>29600.54</v>
      </c>
      <c r="P61" t="n">
        <v>214.18</v>
      </c>
      <c r="Q61" t="n">
        <v>467.07</v>
      </c>
      <c r="R61" t="n">
        <v>58.72</v>
      </c>
      <c r="S61" t="n">
        <v>39.61</v>
      </c>
      <c r="T61" t="n">
        <v>4594.25</v>
      </c>
      <c r="U61" t="n">
        <v>0.67</v>
      </c>
      <c r="V61" t="n">
        <v>0.75</v>
      </c>
      <c r="W61" t="n">
        <v>2.62</v>
      </c>
      <c r="X61" t="n">
        <v>0.27</v>
      </c>
      <c r="Y61" t="n">
        <v>1</v>
      </c>
      <c r="Z61" t="n">
        <v>10</v>
      </c>
      <c r="AA61" t="n">
        <v>133.7584286230999</v>
      </c>
      <c r="AB61" t="n">
        <v>183.0141830474436</v>
      </c>
      <c r="AC61" t="n">
        <v>165.5475662794661</v>
      </c>
      <c r="AD61" t="n">
        <v>133758.4286231</v>
      </c>
      <c r="AE61" t="n">
        <v>183014.1830474436</v>
      </c>
      <c r="AF61" t="n">
        <v>2.769377916915352e-06</v>
      </c>
      <c r="AG61" t="n">
        <v>0.1945833333333333</v>
      </c>
      <c r="AH61" t="n">
        <v>165547.5662794661</v>
      </c>
    </row>
    <row r="62">
      <c r="A62" t="n">
        <v>60</v>
      </c>
      <c r="B62" t="n">
        <v>110</v>
      </c>
      <c r="C62" t="inlineStr">
        <is>
          <t xml:space="preserve">CONCLUIDO	</t>
        </is>
      </c>
      <c r="D62" t="n">
        <v>5.347</v>
      </c>
      <c r="E62" t="n">
        <v>18.7</v>
      </c>
      <c r="F62" t="n">
        <v>15.62</v>
      </c>
      <c r="G62" t="n">
        <v>85.23</v>
      </c>
      <c r="H62" t="n">
        <v>1.19</v>
      </c>
      <c r="I62" t="n">
        <v>11</v>
      </c>
      <c r="J62" t="n">
        <v>238.54</v>
      </c>
      <c r="K62" t="n">
        <v>56.13</v>
      </c>
      <c r="L62" t="n">
        <v>16</v>
      </c>
      <c r="M62" t="n">
        <v>9</v>
      </c>
      <c r="N62" t="n">
        <v>56.41</v>
      </c>
      <c r="O62" t="n">
        <v>29654.08</v>
      </c>
      <c r="P62" t="n">
        <v>214.3</v>
      </c>
      <c r="Q62" t="n">
        <v>467.07</v>
      </c>
      <c r="R62" t="n">
        <v>59.4</v>
      </c>
      <c r="S62" t="n">
        <v>39.61</v>
      </c>
      <c r="T62" t="n">
        <v>4935.24</v>
      </c>
      <c r="U62" t="n">
        <v>0.67</v>
      </c>
      <c r="V62" t="n">
        <v>0.75</v>
      </c>
      <c r="W62" t="n">
        <v>2.63</v>
      </c>
      <c r="X62" t="n">
        <v>0.29</v>
      </c>
      <c r="Y62" t="n">
        <v>1</v>
      </c>
      <c r="Z62" t="n">
        <v>10</v>
      </c>
      <c r="AA62" t="n">
        <v>134.0104833389162</v>
      </c>
      <c r="AB62" t="n">
        <v>183.3590554294923</v>
      </c>
      <c r="AC62" t="n">
        <v>165.8595245254037</v>
      </c>
      <c r="AD62" t="n">
        <v>134010.4833389162</v>
      </c>
      <c r="AE62" t="n">
        <v>183359.0554294923</v>
      </c>
      <c r="AF62" t="n">
        <v>2.766170462853319e-06</v>
      </c>
      <c r="AG62" t="n">
        <v>0.1947916666666667</v>
      </c>
      <c r="AH62" t="n">
        <v>165859.5245254037</v>
      </c>
    </row>
    <row r="63">
      <c r="A63" t="n">
        <v>61</v>
      </c>
      <c r="B63" t="n">
        <v>110</v>
      </c>
      <c r="C63" t="inlineStr">
        <is>
          <t xml:space="preserve">CONCLUIDO	</t>
        </is>
      </c>
      <c r="D63" t="n">
        <v>5.3466</v>
      </c>
      <c r="E63" t="n">
        <v>18.7</v>
      </c>
      <c r="F63" t="n">
        <v>15.63</v>
      </c>
      <c r="G63" t="n">
        <v>85.23</v>
      </c>
      <c r="H63" t="n">
        <v>1.21</v>
      </c>
      <c r="I63" t="n">
        <v>11</v>
      </c>
      <c r="J63" t="n">
        <v>238.97</v>
      </c>
      <c r="K63" t="n">
        <v>56.13</v>
      </c>
      <c r="L63" t="n">
        <v>16.25</v>
      </c>
      <c r="M63" t="n">
        <v>9</v>
      </c>
      <c r="N63" t="n">
        <v>56.6</v>
      </c>
      <c r="O63" t="n">
        <v>29707.68</v>
      </c>
      <c r="P63" t="n">
        <v>214.41</v>
      </c>
      <c r="Q63" t="n">
        <v>467.08</v>
      </c>
      <c r="R63" t="n">
        <v>59.48</v>
      </c>
      <c r="S63" t="n">
        <v>39.61</v>
      </c>
      <c r="T63" t="n">
        <v>4974.65</v>
      </c>
      <c r="U63" t="n">
        <v>0.67</v>
      </c>
      <c r="V63" t="n">
        <v>0.75</v>
      </c>
      <c r="W63" t="n">
        <v>2.63</v>
      </c>
      <c r="X63" t="n">
        <v>0.29</v>
      </c>
      <c r="Y63" t="n">
        <v>1</v>
      </c>
      <c r="Z63" t="n">
        <v>10</v>
      </c>
      <c r="AA63" t="n">
        <v>134.0924169430951</v>
      </c>
      <c r="AB63" t="n">
        <v>183.4711606013854</v>
      </c>
      <c r="AC63" t="n">
        <v>165.9609305370319</v>
      </c>
      <c r="AD63" t="n">
        <v>134092.4169430951</v>
      </c>
      <c r="AE63" t="n">
        <v>183471.1606013854</v>
      </c>
      <c r="AF63" t="n">
        <v>2.765963530333188e-06</v>
      </c>
      <c r="AG63" t="n">
        <v>0.1947916666666667</v>
      </c>
      <c r="AH63" t="n">
        <v>165960.9305370319</v>
      </c>
    </row>
    <row r="64">
      <c r="A64" t="n">
        <v>62</v>
      </c>
      <c r="B64" t="n">
        <v>110</v>
      </c>
      <c r="C64" t="inlineStr">
        <is>
          <t xml:space="preserve">CONCLUIDO	</t>
        </is>
      </c>
      <c r="D64" t="n">
        <v>5.3479</v>
      </c>
      <c r="E64" t="n">
        <v>18.7</v>
      </c>
      <c r="F64" t="n">
        <v>15.62</v>
      </c>
      <c r="G64" t="n">
        <v>85.20999999999999</v>
      </c>
      <c r="H64" t="n">
        <v>1.23</v>
      </c>
      <c r="I64" t="n">
        <v>11</v>
      </c>
      <c r="J64" t="n">
        <v>239.41</v>
      </c>
      <c r="K64" t="n">
        <v>56.13</v>
      </c>
      <c r="L64" t="n">
        <v>16.5</v>
      </c>
      <c r="M64" t="n">
        <v>9</v>
      </c>
      <c r="N64" t="n">
        <v>56.78</v>
      </c>
      <c r="O64" t="n">
        <v>29761.35</v>
      </c>
      <c r="P64" t="n">
        <v>213.92</v>
      </c>
      <c r="Q64" t="n">
        <v>467.07</v>
      </c>
      <c r="R64" t="n">
        <v>59.24</v>
      </c>
      <c r="S64" t="n">
        <v>39.61</v>
      </c>
      <c r="T64" t="n">
        <v>4854.96</v>
      </c>
      <c r="U64" t="n">
        <v>0.67</v>
      </c>
      <c r="V64" t="n">
        <v>0.75</v>
      </c>
      <c r="W64" t="n">
        <v>2.63</v>
      </c>
      <c r="X64" t="n">
        <v>0.29</v>
      </c>
      <c r="Y64" t="n">
        <v>1</v>
      </c>
      <c r="Z64" t="n">
        <v>10</v>
      </c>
      <c r="AA64" t="n">
        <v>133.8164456170892</v>
      </c>
      <c r="AB64" t="n">
        <v>183.0935644581487</v>
      </c>
      <c r="AC64" t="n">
        <v>165.6193716397461</v>
      </c>
      <c r="AD64" t="n">
        <v>133816.4456170893</v>
      </c>
      <c r="AE64" t="n">
        <v>183093.5644581487</v>
      </c>
      <c r="AF64" t="n">
        <v>2.766636061023614e-06</v>
      </c>
      <c r="AG64" t="n">
        <v>0.1947916666666667</v>
      </c>
      <c r="AH64" t="n">
        <v>165619.3716397461</v>
      </c>
    </row>
    <row r="65">
      <c r="A65" t="n">
        <v>63</v>
      </c>
      <c r="B65" t="n">
        <v>110</v>
      </c>
      <c r="C65" t="inlineStr">
        <is>
          <t xml:space="preserve">CONCLUIDO	</t>
        </is>
      </c>
      <c r="D65" t="n">
        <v>5.3465</v>
      </c>
      <c r="E65" t="n">
        <v>18.7</v>
      </c>
      <c r="F65" t="n">
        <v>15.63</v>
      </c>
      <c r="G65" t="n">
        <v>85.23999999999999</v>
      </c>
      <c r="H65" t="n">
        <v>1.24</v>
      </c>
      <c r="I65" t="n">
        <v>11</v>
      </c>
      <c r="J65" t="n">
        <v>239.85</v>
      </c>
      <c r="K65" t="n">
        <v>56.13</v>
      </c>
      <c r="L65" t="n">
        <v>16.75</v>
      </c>
      <c r="M65" t="n">
        <v>9</v>
      </c>
      <c r="N65" t="n">
        <v>56.97</v>
      </c>
      <c r="O65" t="n">
        <v>29815.09</v>
      </c>
      <c r="P65" t="n">
        <v>213.23</v>
      </c>
      <c r="Q65" t="n">
        <v>467.07</v>
      </c>
      <c r="R65" t="n">
        <v>59.55</v>
      </c>
      <c r="S65" t="n">
        <v>39.61</v>
      </c>
      <c r="T65" t="n">
        <v>5011.69</v>
      </c>
      <c r="U65" t="n">
        <v>0.67</v>
      </c>
      <c r="V65" t="n">
        <v>0.75</v>
      </c>
      <c r="W65" t="n">
        <v>2.63</v>
      </c>
      <c r="X65" t="n">
        <v>0.29</v>
      </c>
      <c r="Y65" t="n">
        <v>1</v>
      </c>
      <c r="Z65" t="n">
        <v>10</v>
      </c>
      <c r="AA65" t="n">
        <v>133.5610753032062</v>
      </c>
      <c r="AB65" t="n">
        <v>182.7441555285511</v>
      </c>
      <c r="AC65" t="n">
        <v>165.3033098079906</v>
      </c>
      <c r="AD65" t="n">
        <v>133561.0753032062</v>
      </c>
      <c r="AE65" t="n">
        <v>182744.1555285511</v>
      </c>
      <c r="AF65" t="n">
        <v>2.765911797203155e-06</v>
      </c>
      <c r="AG65" t="n">
        <v>0.1947916666666667</v>
      </c>
      <c r="AH65" t="n">
        <v>165303.3098079906</v>
      </c>
    </row>
    <row r="66">
      <c r="A66" t="n">
        <v>64</v>
      </c>
      <c r="B66" t="n">
        <v>110</v>
      </c>
      <c r="C66" t="inlineStr">
        <is>
          <t xml:space="preserve">CONCLUIDO	</t>
        </is>
      </c>
      <c r="D66" t="n">
        <v>5.3696</v>
      </c>
      <c r="E66" t="n">
        <v>18.62</v>
      </c>
      <c r="F66" t="n">
        <v>15.59</v>
      </c>
      <c r="G66" t="n">
        <v>93.53</v>
      </c>
      <c r="H66" t="n">
        <v>1.26</v>
      </c>
      <c r="I66" t="n">
        <v>10</v>
      </c>
      <c r="J66" t="n">
        <v>240.28</v>
      </c>
      <c r="K66" t="n">
        <v>56.13</v>
      </c>
      <c r="L66" t="n">
        <v>17</v>
      </c>
      <c r="M66" t="n">
        <v>8</v>
      </c>
      <c r="N66" t="n">
        <v>57.16</v>
      </c>
      <c r="O66" t="n">
        <v>29869.01</v>
      </c>
      <c r="P66" t="n">
        <v>212.27</v>
      </c>
      <c r="Q66" t="n">
        <v>467.07</v>
      </c>
      <c r="R66" t="n">
        <v>58.35</v>
      </c>
      <c r="S66" t="n">
        <v>39.61</v>
      </c>
      <c r="T66" t="n">
        <v>4414.53</v>
      </c>
      <c r="U66" t="n">
        <v>0.68</v>
      </c>
      <c r="V66" t="n">
        <v>0.75</v>
      </c>
      <c r="W66" t="n">
        <v>2.62</v>
      </c>
      <c r="X66" t="n">
        <v>0.26</v>
      </c>
      <c r="Y66" t="n">
        <v>1</v>
      </c>
      <c r="Z66" t="n">
        <v>10</v>
      </c>
      <c r="AA66" t="n">
        <v>132.472247410671</v>
      </c>
      <c r="AB66" t="n">
        <v>181.2543731702887</v>
      </c>
      <c r="AC66" t="n">
        <v>163.9557101870776</v>
      </c>
      <c r="AD66" t="n">
        <v>132472.247410671</v>
      </c>
      <c r="AE66" t="n">
        <v>181254.3731702887</v>
      </c>
      <c r="AF66" t="n">
        <v>2.77786215024073e-06</v>
      </c>
      <c r="AG66" t="n">
        <v>0.1939583333333333</v>
      </c>
      <c r="AH66" t="n">
        <v>163955.7101870776</v>
      </c>
    </row>
    <row r="67">
      <c r="A67" t="n">
        <v>65</v>
      </c>
      <c r="B67" t="n">
        <v>110</v>
      </c>
      <c r="C67" t="inlineStr">
        <is>
          <t xml:space="preserve">CONCLUIDO	</t>
        </is>
      </c>
      <c r="D67" t="n">
        <v>5.3686</v>
      </c>
      <c r="E67" t="n">
        <v>18.63</v>
      </c>
      <c r="F67" t="n">
        <v>15.59</v>
      </c>
      <c r="G67" t="n">
        <v>93.55</v>
      </c>
      <c r="H67" t="n">
        <v>1.27</v>
      </c>
      <c r="I67" t="n">
        <v>10</v>
      </c>
      <c r="J67" t="n">
        <v>240.72</v>
      </c>
      <c r="K67" t="n">
        <v>56.13</v>
      </c>
      <c r="L67" t="n">
        <v>17.25</v>
      </c>
      <c r="M67" t="n">
        <v>8</v>
      </c>
      <c r="N67" t="n">
        <v>57.34</v>
      </c>
      <c r="O67" t="n">
        <v>29922.88</v>
      </c>
      <c r="P67" t="n">
        <v>212.48</v>
      </c>
      <c r="Q67" t="n">
        <v>467.08</v>
      </c>
      <c r="R67" t="n">
        <v>58.34</v>
      </c>
      <c r="S67" t="n">
        <v>39.61</v>
      </c>
      <c r="T67" t="n">
        <v>4408.76</v>
      </c>
      <c r="U67" t="n">
        <v>0.68</v>
      </c>
      <c r="V67" t="n">
        <v>0.75</v>
      </c>
      <c r="W67" t="n">
        <v>2.63</v>
      </c>
      <c r="X67" t="n">
        <v>0.26</v>
      </c>
      <c r="Y67" t="n">
        <v>1</v>
      </c>
      <c r="Z67" t="n">
        <v>10</v>
      </c>
      <c r="AA67" t="n">
        <v>132.5914337575872</v>
      </c>
      <c r="AB67" t="n">
        <v>181.4174491882699</v>
      </c>
      <c r="AC67" t="n">
        <v>164.1032224587813</v>
      </c>
      <c r="AD67" t="n">
        <v>132591.4337575872</v>
      </c>
      <c r="AE67" t="n">
        <v>181417.4491882699</v>
      </c>
      <c r="AF67" t="n">
        <v>2.777344818940402e-06</v>
      </c>
      <c r="AG67" t="n">
        <v>0.1940625</v>
      </c>
      <c r="AH67" t="n">
        <v>164103.2224587814</v>
      </c>
    </row>
    <row r="68">
      <c r="A68" t="n">
        <v>66</v>
      </c>
      <c r="B68" t="n">
        <v>110</v>
      </c>
      <c r="C68" t="inlineStr">
        <is>
          <t xml:space="preserve">CONCLUIDO	</t>
        </is>
      </c>
      <c r="D68" t="n">
        <v>5.3695</v>
      </c>
      <c r="E68" t="n">
        <v>18.62</v>
      </c>
      <c r="F68" t="n">
        <v>15.59</v>
      </c>
      <c r="G68" t="n">
        <v>93.53</v>
      </c>
      <c r="H68" t="n">
        <v>1.29</v>
      </c>
      <c r="I68" t="n">
        <v>10</v>
      </c>
      <c r="J68" t="n">
        <v>241.16</v>
      </c>
      <c r="K68" t="n">
        <v>56.13</v>
      </c>
      <c r="L68" t="n">
        <v>17.5</v>
      </c>
      <c r="M68" t="n">
        <v>8</v>
      </c>
      <c r="N68" t="n">
        <v>57.53</v>
      </c>
      <c r="O68" t="n">
        <v>29976.82</v>
      </c>
      <c r="P68" t="n">
        <v>212.15</v>
      </c>
      <c r="Q68" t="n">
        <v>467.07</v>
      </c>
      <c r="R68" t="n">
        <v>58.32</v>
      </c>
      <c r="S68" t="n">
        <v>39.61</v>
      </c>
      <c r="T68" t="n">
        <v>4402.94</v>
      </c>
      <c r="U68" t="n">
        <v>0.68</v>
      </c>
      <c r="V68" t="n">
        <v>0.75</v>
      </c>
      <c r="W68" t="n">
        <v>2.62</v>
      </c>
      <c r="X68" t="n">
        <v>0.26</v>
      </c>
      <c r="Y68" t="n">
        <v>1</v>
      </c>
      <c r="Z68" t="n">
        <v>10</v>
      </c>
      <c r="AA68" t="n">
        <v>132.4206201279294</v>
      </c>
      <c r="AB68" t="n">
        <v>181.1837344444068</v>
      </c>
      <c r="AC68" t="n">
        <v>163.8918131220518</v>
      </c>
      <c r="AD68" t="n">
        <v>132420.6201279294</v>
      </c>
      <c r="AE68" t="n">
        <v>181183.7344444068</v>
      </c>
      <c r="AF68" t="n">
        <v>2.777810417110697e-06</v>
      </c>
      <c r="AG68" t="n">
        <v>0.1939583333333333</v>
      </c>
      <c r="AH68" t="n">
        <v>163891.8131220518</v>
      </c>
    </row>
    <row r="69">
      <c r="A69" t="n">
        <v>67</v>
      </c>
      <c r="B69" t="n">
        <v>110</v>
      </c>
      <c r="C69" t="inlineStr">
        <is>
          <t xml:space="preserve">CONCLUIDO	</t>
        </is>
      </c>
      <c r="D69" t="n">
        <v>5.3665</v>
      </c>
      <c r="E69" t="n">
        <v>18.63</v>
      </c>
      <c r="F69" t="n">
        <v>15.6</v>
      </c>
      <c r="G69" t="n">
        <v>93.59</v>
      </c>
      <c r="H69" t="n">
        <v>1.31</v>
      </c>
      <c r="I69" t="n">
        <v>10</v>
      </c>
      <c r="J69" t="n">
        <v>241.59</v>
      </c>
      <c r="K69" t="n">
        <v>56.13</v>
      </c>
      <c r="L69" t="n">
        <v>17.75</v>
      </c>
      <c r="M69" t="n">
        <v>8</v>
      </c>
      <c r="N69" t="n">
        <v>57.72</v>
      </c>
      <c r="O69" t="n">
        <v>30030.83</v>
      </c>
      <c r="P69" t="n">
        <v>212.43</v>
      </c>
      <c r="Q69" t="n">
        <v>467.07</v>
      </c>
      <c r="R69" t="n">
        <v>58.62</v>
      </c>
      <c r="S69" t="n">
        <v>39.61</v>
      </c>
      <c r="T69" t="n">
        <v>4550.59</v>
      </c>
      <c r="U69" t="n">
        <v>0.68</v>
      </c>
      <c r="V69" t="n">
        <v>0.75</v>
      </c>
      <c r="W69" t="n">
        <v>2.62</v>
      </c>
      <c r="X69" t="n">
        <v>0.27</v>
      </c>
      <c r="Y69" t="n">
        <v>1</v>
      </c>
      <c r="Z69" t="n">
        <v>10</v>
      </c>
      <c r="AA69" t="n">
        <v>132.6421454797273</v>
      </c>
      <c r="AB69" t="n">
        <v>181.4868352037452</v>
      </c>
      <c r="AC69" t="n">
        <v>164.1659863703236</v>
      </c>
      <c r="AD69" t="n">
        <v>132642.1454797273</v>
      </c>
      <c r="AE69" t="n">
        <v>181486.8352037452</v>
      </c>
      <c r="AF69" t="n">
        <v>2.776258423209713e-06</v>
      </c>
      <c r="AG69" t="n">
        <v>0.1940625</v>
      </c>
      <c r="AH69" t="n">
        <v>164165.9863703236</v>
      </c>
    </row>
    <row r="70">
      <c r="A70" t="n">
        <v>68</v>
      </c>
      <c r="B70" t="n">
        <v>110</v>
      </c>
      <c r="C70" t="inlineStr">
        <is>
          <t xml:space="preserve">CONCLUIDO	</t>
        </is>
      </c>
      <c r="D70" t="n">
        <v>5.3663</v>
      </c>
      <c r="E70" t="n">
        <v>18.63</v>
      </c>
      <c r="F70" t="n">
        <v>15.6</v>
      </c>
      <c r="G70" t="n">
        <v>93.59999999999999</v>
      </c>
      <c r="H70" t="n">
        <v>1.32</v>
      </c>
      <c r="I70" t="n">
        <v>10</v>
      </c>
      <c r="J70" t="n">
        <v>242.03</v>
      </c>
      <c r="K70" t="n">
        <v>56.13</v>
      </c>
      <c r="L70" t="n">
        <v>18</v>
      </c>
      <c r="M70" t="n">
        <v>8</v>
      </c>
      <c r="N70" t="n">
        <v>57.91</v>
      </c>
      <c r="O70" t="n">
        <v>30084.9</v>
      </c>
      <c r="P70" t="n">
        <v>211.69</v>
      </c>
      <c r="Q70" t="n">
        <v>467.07</v>
      </c>
      <c r="R70" t="n">
        <v>58.72</v>
      </c>
      <c r="S70" t="n">
        <v>39.61</v>
      </c>
      <c r="T70" t="n">
        <v>4601.97</v>
      </c>
      <c r="U70" t="n">
        <v>0.67</v>
      </c>
      <c r="V70" t="n">
        <v>0.75</v>
      </c>
      <c r="W70" t="n">
        <v>2.62</v>
      </c>
      <c r="X70" t="n">
        <v>0.27</v>
      </c>
      <c r="Y70" t="n">
        <v>1</v>
      </c>
      <c r="Z70" t="n">
        <v>10</v>
      </c>
      <c r="AA70" t="n">
        <v>132.3134803661578</v>
      </c>
      <c r="AB70" t="n">
        <v>181.0371410956782</v>
      </c>
      <c r="AC70" t="n">
        <v>163.7592104367807</v>
      </c>
      <c r="AD70" t="n">
        <v>132313.4803661578</v>
      </c>
      <c r="AE70" t="n">
        <v>181037.1410956782</v>
      </c>
      <c r="AF70" t="n">
        <v>2.776154956949647e-06</v>
      </c>
      <c r="AG70" t="n">
        <v>0.1940625</v>
      </c>
      <c r="AH70" t="n">
        <v>163759.2104367807</v>
      </c>
    </row>
    <row r="71">
      <c r="A71" t="n">
        <v>69</v>
      </c>
      <c r="B71" t="n">
        <v>110</v>
      </c>
      <c r="C71" t="inlineStr">
        <is>
          <t xml:space="preserve">CONCLUIDO	</t>
        </is>
      </c>
      <c r="D71" t="n">
        <v>5.37</v>
      </c>
      <c r="E71" t="n">
        <v>18.62</v>
      </c>
      <c r="F71" t="n">
        <v>15.59</v>
      </c>
      <c r="G71" t="n">
        <v>93.52</v>
      </c>
      <c r="H71" t="n">
        <v>1.34</v>
      </c>
      <c r="I71" t="n">
        <v>10</v>
      </c>
      <c r="J71" t="n">
        <v>242.47</v>
      </c>
      <c r="K71" t="n">
        <v>56.13</v>
      </c>
      <c r="L71" t="n">
        <v>18.25</v>
      </c>
      <c r="M71" t="n">
        <v>8</v>
      </c>
      <c r="N71" t="n">
        <v>58.1</v>
      </c>
      <c r="O71" t="n">
        <v>30139.04</v>
      </c>
      <c r="P71" t="n">
        <v>210.96</v>
      </c>
      <c r="Q71" t="n">
        <v>467.07</v>
      </c>
      <c r="R71" t="n">
        <v>58.26</v>
      </c>
      <c r="S71" t="n">
        <v>39.61</v>
      </c>
      <c r="T71" t="n">
        <v>4371.15</v>
      </c>
      <c r="U71" t="n">
        <v>0.68</v>
      </c>
      <c r="V71" t="n">
        <v>0.75</v>
      </c>
      <c r="W71" t="n">
        <v>2.62</v>
      </c>
      <c r="X71" t="n">
        <v>0.25</v>
      </c>
      <c r="Y71" t="n">
        <v>1</v>
      </c>
      <c r="Z71" t="n">
        <v>10</v>
      </c>
      <c r="AA71" t="n">
        <v>131.8725212296051</v>
      </c>
      <c r="AB71" t="n">
        <v>180.4338013513029</v>
      </c>
      <c r="AC71" t="n">
        <v>163.2134525908159</v>
      </c>
      <c r="AD71" t="n">
        <v>131872.5212296051</v>
      </c>
      <c r="AE71" t="n">
        <v>180433.8013513029</v>
      </c>
      <c r="AF71" t="n">
        <v>2.778069082760861e-06</v>
      </c>
      <c r="AG71" t="n">
        <v>0.1939583333333333</v>
      </c>
      <c r="AH71" t="n">
        <v>163213.4525908159</v>
      </c>
    </row>
    <row r="72">
      <c r="A72" t="n">
        <v>70</v>
      </c>
      <c r="B72" t="n">
        <v>110</v>
      </c>
      <c r="C72" t="inlineStr">
        <is>
          <t xml:space="preserve">CONCLUIDO	</t>
        </is>
      </c>
      <c r="D72" t="n">
        <v>5.3706</v>
      </c>
      <c r="E72" t="n">
        <v>18.62</v>
      </c>
      <c r="F72" t="n">
        <v>15.59</v>
      </c>
      <c r="G72" t="n">
        <v>93.51000000000001</v>
      </c>
      <c r="H72" t="n">
        <v>1.35</v>
      </c>
      <c r="I72" t="n">
        <v>10</v>
      </c>
      <c r="J72" t="n">
        <v>242.91</v>
      </c>
      <c r="K72" t="n">
        <v>56.13</v>
      </c>
      <c r="L72" t="n">
        <v>18.5</v>
      </c>
      <c r="M72" t="n">
        <v>8</v>
      </c>
      <c r="N72" t="n">
        <v>58.28</v>
      </c>
      <c r="O72" t="n">
        <v>30193.25</v>
      </c>
      <c r="P72" t="n">
        <v>209.75</v>
      </c>
      <c r="Q72" t="n">
        <v>467.07</v>
      </c>
      <c r="R72" t="n">
        <v>58.08</v>
      </c>
      <c r="S72" t="n">
        <v>39.61</v>
      </c>
      <c r="T72" t="n">
        <v>4282.44</v>
      </c>
      <c r="U72" t="n">
        <v>0.68</v>
      </c>
      <c r="V72" t="n">
        <v>0.75</v>
      </c>
      <c r="W72" t="n">
        <v>2.63</v>
      </c>
      <c r="X72" t="n">
        <v>0.25</v>
      </c>
      <c r="Y72" t="n">
        <v>1</v>
      </c>
      <c r="Z72" t="n">
        <v>10</v>
      </c>
      <c r="AA72" t="n">
        <v>131.3131135056019</v>
      </c>
      <c r="AB72" t="n">
        <v>179.6683950239952</v>
      </c>
      <c r="AC72" t="n">
        <v>162.5210955691316</v>
      </c>
      <c r="AD72" t="n">
        <v>131313.1135056019</v>
      </c>
      <c r="AE72" t="n">
        <v>179668.3950239952</v>
      </c>
      <c r="AF72" t="n">
        <v>2.778379481541057e-06</v>
      </c>
      <c r="AG72" t="n">
        <v>0.1939583333333333</v>
      </c>
      <c r="AH72" t="n">
        <v>162521.0955691316</v>
      </c>
    </row>
    <row r="73">
      <c r="A73" t="n">
        <v>71</v>
      </c>
      <c r="B73" t="n">
        <v>110</v>
      </c>
      <c r="C73" t="inlineStr">
        <is>
          <t xml:space="preserve">CONCLUIDO	</t>
        </is>
      </c>
      <c r="D73" t="n">
        <v>5.3893</v>
      </c>
      <c r="E73" t="n">
        <v>18.56</v>
      </c>
      <c r="F73" t="n">
        <v>15.56</v>
      </c>
      <c r="G73" t="n">
        <v>103.75</v>
      </c>
      <c r="H73" t="n">
        <v>1.37</v>
      </c>
      <c r="I73" t="n">
        <v>9</v>
      </c>
      <c r="J73" t="n">
        <v>243.35</v>
      </c>
      <c r="K73" t="n">
        <v>56.13</v>
      </c>
      <c r="L73" t="n">
        <v>18.75</v>
      </c>
      <c r="M73" t="n">
        <v>7</v>
      </c>
      <c r="N73" t="n">
        <v>58.47</v>
      </c>
      <c r="O73" t="n">
        <v>30247.53</v>
      </c>
      <c r="P73" t="n">
        <v>209.01</v>
      </c>
      <c r="Q73" t="n">
        <v>467.08</v>
      </c>
      <c r="R73" t="n">
        <v>57.39</v>
      </c>
      <c r="S73" t="n">
        <v>39.61</v>
      </c>
      <c r="T73" t="n">
        <v>3940.78</v>
      </c>
      <c r="U73" t="n">
        <v>0.6899999999999999</v>
      </c>
      <c r="V73" t="n">
        <v>0.75</v>
      </c>
      <c r="W73" t="n">
        <v>2.62</v>
      </c>
      <c r="X73" t="n">
        <v>0.23</v>
      </c>
      <c r="Y73" t="n">
        <v>1</v>
      </c>
      <c r="Z73" t="n">
        <v>10</v>
      </c>
      <c r="AA73" t="n">
        <v>130.4647775191943</v>
      </c>
      <c r="AB73" t="n">
        <v>178.5076643014505</v>
      </c>
      <c r="AC73" t="n">
        <v>161.4711433576503</v>
      </c>
      <c r="AD73" t="n">
        <v>130464.7775191943</v>
      </c>
      <c r="AE73" t="n">
        <v>178507.6643014505</v>
      </c>
      <c r="AF73" t="n">
        <v>2.788053576857189e-06</v>
      </c>
      <c r="AG73" t="n">
        <v>0.1933333333333333</v>
      </c>
      <c r="AH73" t="n">
        <v>161471.1433576503</v>
      </c>
    </row>
    <row r="74">
      <c r="A74" t="n">
        <v>72</v>
      </c>
      <c r="B74" t="n">
        <v>110</v>
      </c>
      <c r="C74" t="inlineStr">
        <is>
          <t xml:space="preserve">CONCLUIDO	</t>
        </is>
      </c>
      <c r="D74" t="n">
        <v>5.3899</v>
      </c>
      <c r="E74" t="n">
        <v>18.55</v>
      </c>
      <c r="F74" t="n">
        <v>15.56</v>
      </c>
      <c r="G74" t="n">
        <v>103.74</v>
      </c>
      <c r="H74" t="n">
        <v>1.39</v>
      </c>
      <c r="I74" t="n">
        <v>9</v>
      </c>
      <c r="J74" t="n">
        <v>243.79</v>
      </c>
      <c r="K74" t="n">
        <v>56.13</v>
      </c>
      <c r="L74" t="n">
        <v>19</v>
      </c>
      <c r="M74" t="n">
        <v>7</v>
      </c>
      <c r="N74" t="n">
        <v>58.67</v>
      </c>
      <c r="O74" t="n">
        <v>30301.87</v>
      </c>
      <c r="P74" t="n">
        <v>208.88</v>
      </c>
      <c r="Q74" t="n">
        <v>467.07</v>
      </c>
      <c r="R74" t="n">
        <v>57.33</v>
      </c>
      <c r="S74" t="n">
        <v>39.61</v>
      </c>
      <c r="T74" t="n">
        <v>3912.77</v>
      </c>
      <c r="U74" t="n">
        <v>0.6899999999999999</v>
      </c>
      <c r="V74" t="n">
        <v>0.75</v>
      </c>
      <c r="W74" t="n">
        <v>2.62</v>
      </c>
      <c r="X74" t="n">
        <v>0.23</v>
      </c>
      <c r="Y74" t="n">
        <v>1</v>
      </c>
      <c r="Z74" t="n">
        <v>10</v>
      </c>
      <c r="AA74" t="n">
        <v>130.391849456091</v>
      </c>
      <c r="AB74" t="n">
        <v>178.4078809081536</v>
      </c>
      <c r="AC74" t="n">
        <v>161.3808831513628</v>
      </c>
      <c r="AD74" t="n">
        <v>130391.849456091</v>
      </c>
      <c r="AE74" t="n">
        <v>178407.8809081536</v>
      </c>
      <c r="AF74" t="n">
        <v>2.788363975637387e-06</v>
      </c>
      <c r="AG74" t="n">
        <v>0.1932291666666667</v>
      </c>
      <c r="AH74" t="n">
        <v>161380.8831513628</v>
      </c>
    </row>
    <row r="75">
      <c r="A75" t="n">
        <v>73</v>
      </c>
      <c r="B75" t="n">
        <v>110</v>
      </c>
      <c r="C75" t="inlineStr">
        <is>
          <t xml:space="preserve">CONCLUIDO	</t>
        </is>
      </c>
      <c r="D75" t="n">
        <v>5.3911</v>
      </c>
      <c r="E75" t="n">
        <v>18.55</v>
      </c>
      <c r="F75" t="n">
        <v>15.56</v>
      </c>
      <c r="G75" t="n">
        <v>103.71</v>
      </c>
      <c r="H75" t="n">
        <v>1.4</v>
      </c>
      <c r="I75" t="n">
        <v>9</v>
      </c>
      <c r="J75" t="n">
        <v>244.23</v>
      </c>
      <c r="K75" t="n">
        <v>56.13</v>
      </c>
      <c r="L75" t="n">
        <v>19.25</v>
      </c>
      <c r="M75" t="n">
        <v>7</v>
      </c>
      <c r="N75" t="n">
        <v>58.86</v>
      </c>
      <c r="O75" t="n">
        <v>30356.29</v>
      </c>
      <c r="P75" t="n">
        <v>209.3</v>
      </c>
      <c r="Q75" t="n">
        <v>467.07</v>
      </c>
      <c r="R75" t="n">
        <v>57.23</v>
      </c>
      <c r="S75" t="n">
        <v>39.61</v>
      </c>
      <c r="T75" t="n">
        <v>3861.22</v>
      </c>
      <c r="U75" t="n">
        <v>0.6899999999999999</v>
      </c>
      <c r="V75" t="n">
        <v>0.75</v>
      </c>
      <c r="W75" t="n">
        <v>2.62</v>
      </c>
      <c r="X75" t="n">
        <v>0.22</v>
      </c>
      <c r="Y75" t="n">
        <v>1</v>
      </c>
      <c r="Z75" t="n">
        <v>10</v>
      </c>
      <c r="AA75" t="n">
        <v>130.5517472398259</v>
      </c>
      <c r="AB75" t="n">
        <v>178.626660110052</v>
      </c>
      <c r="AC75" t="n">
        <v>161.5787823732906</v>
      </c>
      <c r="AD75" t="n">
        <v>130551.7472398259</v>
      </c>
      <c r="AE75" t="n">
        <v>178626.660110052</v>
      </c>
      <c r="AF75" t="n">
        <v>2.788984773197779e-06</v>
      </c>
      <c r="AG75" t="n">
        <v>0.1932291666666667</v>
      </c>
      <c r="AH75" t="n">
        <v>161578.7823732906</v>
      </c>
    </row>
    <row r="76">
      <c r="A76" t="n">
        <v>74</v>
      </c>
      <c r="B76" t="n">
        <v>110</v>
      </c>
      <c r="C76" t="inlineStr">
        <is>
          <t xml:space="preserve">CONCLUIDO	</t>
        </is>
      </c>
      <c r="D76" t="n">
        <v>5.3918</v>
      </c>
      <c r="E76" t="n">
        <v>18.55</v>
      </c>
      <c r="F76" t="n">
        <v>15.55</v>
      </c>
      <c r="G76" t="n">
        <v>103.69</v>
      </c>
      <c r="H76" t="n">
        <v>1.42</v>
      </c>
      <c r="I76" t="n">
        <v>9</v>
      </c>
      <c r="J76" t="n">
        <v>244.68</v>
      </c>
      <c r="K76" t="n">
        <v>56.13</v>
      </c>
      <c r="L76" t="n">
        <v>19.5</v>
      </c>
      <c r="M76" t="n">
        <v>7</v>
      </c>
      <c r="N76" t="n">
        <v>59.05</v>
      </c>
      <c r="O76" t="n">
        <v>30410.77</v>
      </c>
      <c r="P76" t="n">
        <v>209.43</v>
      </c>
      <c r="Q76" t="n">
        <v>467.07</v>
      </c>
      <c r="R76" t="n">
        <v>57.09</v>
      </c>
      <c r="S76" t="n">
        <v>39.61</v>
      </c>
      <c r="T76" t="n">
        <v>3793.23</v>
      </c>
      <c r="U76" t="n">
        <v>0.6899999999999999</v>
      </c>
      <c r="V76" t="n">
        <v>0.75</v>
      </c>
      <c r="W76" t="n">
        <v>2.62</v>
      </c>
      <c r="X76" t="n">
        <v>0.22</v>
      </c>
      <c r="Y76" t="n">
        <v>1</v>
      </c>
      <c r="Z76" t="n">
        <v>10</v>
      </c>
      <c r="AA76" t="n">
        <v>130.5712752583366</v>
      </c>
      <c r="AB76" t="n">
        <v>178.6533792064937</v>
      </c>
      <c r="AC76" t="n">
        <v>161.6029514366684</v>
      </c>
      <c r="AD76" t="n">
        <v>130571.2752583366</v>
      </c>
      <c r="AE76" t="n">
        <v>178653.3792064937</v>
      </c>
      <c r="AF76" t="n">
        <v>2.789346905108009e-06</v>
      </c>
      <c r="AG76" t="n">
        <v>0.1932291666666667</v>
      </c>
      <c r="AH76" t="n">
        <v>161602.9514366684</v>
      </c>
    </row>
    <row r="77">
      <c r="A77" t="n">
        <v>75</v>
      </c>
      <c r="B77" t="n">
        <v>110</v>
      </c>
      <c r="C77" t="inlineStr">
        <is>
          <t xml:space="preserve">CONCLUIDO	</t>
        </is>
      </c>
      <c r="D77" t="n">
        <v>5.3887</v>
      </c>
      <c r="E77" t="n">
        <v>18.56</v>
      </c>
      <c r="F77" t="n">
        <v>15.56</v>
      </c>
      <c r="G77" t="n">
        <v>103.76</v>
      </c>
      <c r="H77" t="n">
        <v>1.43</v>
      </c>
      <c r="I77" t="n">
        <v>9</v>
      </c>
      <c r="J77" t="n">
        <v>245.12</v>
      </c>
      <c r="K77" t="n">
        <v>56.13</v>
      </c>
      <c r="L77" t="n">
        <v>19.75</v>
      </c>
      <c r="M77" t="n">
        <v>7</v>
      </c>
      <c r="N77" t="n">
        <v>59.24</v>
      </c>
      <c r="O77" t="n">
        <v>30465.32</v>
      </c>
      <c r="P77" t="n">
        <v>209.69</v>
      </c>
      <c r="Q77" t="n">
        <v>467.07</v>
      </c>
      <c r="R77" t="n">
        <v>57.4</v>
      </c>
      <c r="S77" t="n">
        <v>39.61</v>
      </c>
      <c r="T77" t="n">
        <v>3947.76</v>
      </c>
      <c r="U77" t="n">
        <v>0.6899999999999999</v>
      </c>
      <c r="V77" t="n">
        <v>0.75</v>
      </c>
      <c r="W77" t="n">
        <v>2.63</v>
      </c>
      <c r="X77" t="n">
        <v>0.23</v>
      </c>
      <c r="Y77" t="n">
        <v>1</v>
      </c>
      <c r="Z77" t="n">
        <v>10</v>
      </c>
      <c r="AA77" t="n">
        <v>130.7842660861076</v>
      </c>
      <c r="AB77" t="n">
        <v>178.9448026535419</v>
      </c>
      <c r="AC77" t="n">
        <v>161.8665618389459</v>
      </c>
      <c r="AD77" t="n">
        <v>130784.2660861076</v>
      </c>
      <c r="AE77" t="n">
        <v>178944.8026535419</v>
      </c>
      <c r="AF77" t="n">
        <v>2.787743178076993e-06</v>
      </c>
      <c r="AG77" t="n">
        <v>0.1933333333333333</v>
      </c>
      <c r="AH77" t="n">
        <v>161866.5618389459</v>
      </c>
    </row>
    <row r="78">
      <c r="A78" t="n">
        <v>76</v>
      </c>
      <c r="B78" t="n">
        <v>110</v>
      </c>
      <c r="C78" t="inlineStr">
        <is>
          <t xml:space="preserve">CONCLUIDO	</t>
        </is>
      </c>
      <c r="D78" t="n">
        <v>5.3887</v>
      </c>
      <c r="E78" t="n">
        <v>18.56</v>
      </c>
      <c r="F78" t="n">
        <v>15.56</v>
      </c>
      <c r="G78" t="n">
        <v>103.76</v>
      </c>
      <c r="H78" t="n">
        <v>1.45</v>
      </c>
      <c r="I78" t="n">
        <v>9</v>
      </c>
      <c r="J78" t="n">
        <v>245.56</v>
      </c>
      <c r="K78" t="n">
        <v>56.13</v>
      </c>
      <c r="L78" t="n">
        <v>20</v>
      </c>
      <c r="M78" t="n">
        <v>7</v>
      </c>
      <c r="N78" t="n">
        <v>59.43</v>
      </c>
      <c r="O78" t="n">
        <v>30519.94</v>
      </c>
      <c r="P78" t="n">
        <v>209.38</v>
      </c>
      <c r="Q78" t="n">
        <v>467.07</v>
      </c>
      <c r="R78" t="n">
        <v>57.62</v>
      </c>
      <c r="S78" t="n">
        <v>39.61</v>
      </c>
      <c r="T78" t="n">
        <v>4058.07</v>
      </c>
      <c r="U78" t="n">
        <v>0.6899999999999999</v>
      </c>
      <c r="V78" t="n">
        <v>0.75</v>
      </c>
      <c r="W78" t="n">
        <v>2.62</v>
      </c>
      <c r="X78" t="n">
        <v>0.23</v>
      </c>
      <c r="Y78" t="n">
        <v>1</v>
      </c>
      <c r="Z78" t="n">
        <v>10</v>
      </c>
      <c r="AA78" t="n">
        <v>130.6451265982693</v>
      </c>
      <c r="AB78" t="n">
        <v>178.7544258678807</v>
      </c>
      <c r="AC78" t="n">
        <v>161.6943543465126</v>
      </c>
      <c r="AD78" t="n">
        <v>130645.1265982693</v>
      </c>
      <c r="AE78" t="n">
        <v>178754.4258678807</v>
      </c>
      <c r="AF78" t="n">
        <v>2.787743178076993e-06</v>
      </c>
      <c r="AG78" t="n">
        <v>0.1933333333333333</v>
      </c>
      <c r="AH78" t="n">
        <v>161694.3543465126</v>
      </c>
    </row>
    <row r="79">
      <c r="A79" t="n">
        <v>77</v>
      </c>
      <c r="B79" t="n">
        <v>110</v>
      </c>
      <c r="C79" t="inlineStr">
        <is>
          <t xml:space="preserve">CONCLUIDO	</t>
        </is>
      </c>
      <c r="D79" t="n">
        <v>5.3904</v>
      </c>
      <c r="E79" t="n">
        <v>18.55</v>
      </c>
      <c r="F79" t="n">
        <v>15.56</v>
      </c>
      <c r="G79" t="n">
        <v>103.72</v>
      </c>
      <c r="H79" t="n">
        <v>1.46</v>
      </c>
      <c r="I79" t="n">
        <v>9</v>
      </c>
      <c r="J79" t="n">
        <v>246</v>
      </c>
      <c r="K79" t="n">
        <v>56.13</v>
      </c>
      <c r="L79" t="n">
        <v>20.25</v>
      </c>
      <c r="M79" t="n">
        <v>7</v>
      </c>
      <c r="N79" t="n">
        <v>59.63</v>
      </c>
      <c r="O79" t="n">
        <v>30574.64</v>
      </c>
      <c r="P79" t="n">
        <v>208.64</v>
      </c>
      <c r="Q79" t="n">
        <v>467.07</v>
      </c>
      <c r="R79" t="n">
        <v>57.37</v>
      </c>
      <c r="S79" t="n">
        <v>39.61</v>
      </c>
      <c r="T79" t="n">
        <v>3931.83</v>
      </c>
      <c r="U79" t="n">
        <v>0.6899999999999999</v>
      </c>
      <c r="V79" t="n">
        <v>0.75</v>
      </c>
      <c r="W79" t="n">
        <v>2.62</v>
      </c>
      <c r="X79" t="n">
        <v>0.23</v>
      </c>
      <c r="Y79" t="n">
        <v>1</v>
      </c>
      <c r="Z79" t="n">
        <v>10</v>
      </c>
      <c r="AA79" t="n">
        <v>130.2722735497668</v>
      </c>
      <c r="AB79" t="n">
        <v>178.2442718778043</v>
      </c>
      <c r="AC79" t="n">
        <v>161.2328887372433</v>
      </c>
      <c r="AD79" t="n">
        <v>130272.2735497668</v>
      </c>
      <c r="AE79" t="n">
        <v>178244.2718778043</v>
      </c>
      <c r="AF79" t="n">
        <v>2.78862264128755e-06</v>
      </c>
      <c r="AG79" t="n">
        <v>0.1932291666666667</v>
      </c>
      <c r="AH79" t="n">
        <v>161232.8887372433</v>
      </c>
    </row>
    <row r="80">
      <c r="A80" t="n">
        <v>78</v>
      </c>
      <c r="B80" t="n">
        <v>110</v>
      </c>
      <c r="C80" t="inlineStr">
        <is>
          <t xml:space="preserve">CONCLUIDO	</t>
        </is>
      </c>
      <c r="D80" t="n">
        <v>5.3854</v>
      </c>
      <c r="E80" t="n">
        <v>18.57</v>
      </c>
      <c r="F80" t="n">
        <v>15.58</v>
      </c>
      <c r="G80" t="n">
        <v>103.84</v>
      </c>
      <c r="H80" t="n">
        <v>1.48</v>
      </c>
      <c r="I80" t="n">
        <v>9</v>
      </c>
      <c r="J80" t="n">
        <v>246.45</v>
      </c>
      <c r="K80" t="n">
        <v>56.13</v>
      </c>
      <c r="L80" t="n">
        <v>20.5</v>
      </c>
      <c r="M80" t="n">
        <v>7</v>
      </c>
      <c r="N80" t="n">
        <v>59.82</v>
      </c>
      <c r="O80" t="n">
        <v>30629.4</v>
      </c>
      <c r="P80" t="n">
        <v>208.17</v>
      </c>
      <c r="Q80" t="n">
        <v>467.07</v>
      </c>
      <c r="R80" t="n">
        <v>57.85</v>
      </c>
      <c r="S80" t="n">
        <v>39.61</v>
      </c>
      <c r="T80" t="n">
        <v>4171.16</v>
      </c>
      <c r="U80" t="n">
        <v>0.68</v>
      </c>
      <c r="V80" t="n">
        <v>0.75</v>
      </c>
      <c r="W80" t="n">
        <v>2.62</v>
      </c>
      <c r="X80" t="n">
        <v>0.24</v>
      </c>
      <c r="Y80" t="n">
        <v>1</v>
      </c>
      <c r="Z80" t="n">
        <v>10</v>
      </c>
      <c r="AA80" t="n">
        <v>130.2250172361036</v>
      </c>
      <c r="AB80" t="n">
        <v>178.1796137046489</v>
      </c>
      <c r="AC80" t="n">
        <v>161.1744014493854</v>
      </c>
      <c r="AD80" t="n">
        <v>130225.0172361036</v>
      </c>
      <c r="AE80" t="n">
        <v>178179.6137046489</v>
      </c>
      <c r="AF80" t="n">
        <v>2.78603598478591e-06</v>
      </c>
      <c r="AG80" t="n">
        <v>0.1934375</v>
      </c>
      <c r="AH80" t="n">
        <v>161174.4014493854</v>
      </c>
    </row>
    <row r="81">
      <c r="A81" t="n">
        <v>79</v>
      </c>
      <c r="B81" t="n">
        <v>110</v>
      </c>
      <c r="C81" t="inlineStr">
        <is>
          <t xml:space="preserve">CONCLUIDO	</t>
        </is>
      </c>
      <c r="D81" t="n">
        <v>5.3861</v>
      </c>
      <c r="E81" t="n">
        <v>18.57</v>
      </c>
      <c r="F81" t="n">
        <v>15.57</v>
      </c>
      <c r="G81" t="n">
        <v>103.82</v>
      </c>
      <c r="H81" t="n">
        <v>1.49</v>
      </c>
      <c r="I81" t="n">
        <v>9</v>
      </c>
      <c r="J81" t="n">
        <v>246.89</v>
      </c>
      <c r="K81" t="n">
        <v>56.13</v>
      </c>
      <c r="L81" t="n">
        <v>20.75</v>
      </c>
      <c r="M81" t="n">
        <v>7</v>
      </c>
      <c r="N81" t="n">
        <v>60.02</v>
      </c>
      <c r="O81" t="n">
        <v>30684.23</v>
      </c>
      <c r="P81" t="n">
        <v>207.66</v>
      </c>
      <c r="Q81" t="n">
        <v>467.08</v>
      </c>
      <c r="R81" t="n">
        <v>57.75</v>
      </c>
      <c r="S81" t="n">
        <v>39.61</v>
      </c>
      <c r="T81" t="n">
        <v>4121.7</v>
      </c>
      <c r="U81" t="n">
        <v>0.6899999999999999</v>
      </c>
      <c r="V81" t="n">
        <v>0.75</v>
      </c>
      <c r="W81" t="n">
        <v>2.63</v>
      </c>
      <c r="X81" t="n">
        <v>0.24</v>
      </c>
      <c r="Y81" t="n">
        <v>1</v>
      </c>
      <c r="Z81" t="n">
        <v>10</v>
      </c>
      <c r="AA81" t="n">
        <v>129.9572140839912</v>
      </c>
      <c r="AB81" t="n">
        <v>177.8131936172876</v>
      </c>
      <c r="AC81" t="n">
        <v>160.842951980888</v>
      </c>
      <c r="AD81" t="n">
        <v>129957.2140839912</v>
      </c>
      <c r="AE81" t="n">
        <v>177813.1936172876</v>
      </c>
      <c r="AF81" t="n">
        <v>2.78639811669614e-06</v>
      </c>
      <c r="AG81" t="n">
        <v>0.1934375</v>
      </c>
      <c r="AH81" t="n">
        <v>160842.951980888</v>
      </c>
    </row>
    <row r="82">
      <c r="A82" t="n">
        <v>80</v>
      </c>
      <c r="B82" t="n">
        <v>110</v>
      </c>
      <c r="C82" t="inlineStr">
        <is>
          <t xml:space="preserve">CONCLUIDO	</t>
        </is>
      </c>
      <c r="D82" t="n">
        <v>5.3882</v>
      </c>
      <c r="E82" t="n">
        <v>18.56</v>
      </c>
      <c r="F82" t="n">
        <v>15.57</v>
      </c>
      <c r="G82" t="n">
        <v>103.78</v>
      </c>
      <c r="H82" t="n">
        <v>1.51</v>
      </c>
      <c r="I82" t="n">
        <v>9</v>
      </c>
      <c r="J82" t="n">
        <v>247.34</v>
      </c>
      <c r="K82" t="n">
        <v>56.13</v>
      </c>
      <c r="L82" t="n">
        <v>21</v>
      </c>
      <c r="M82" t="n">
        <v>7</v>
      </c>
      <c r="N82" t="n">
        <v>60.21</v>
      </c>
      <c r="O82" t="n">
        <v>30739.14</v>
      </c>
      <c r="P82" t="n">
        <v>207</v>
      </c>
      <c r="Q82" t="n">
        <v>467.07</v>
      </c>
      <c r="R82" t="n">
        <v>57.39</v>
      </c>
      <c r="S82" t="n">
        <v>39.61</v>
      </c>
      <c r="T82" t="n">
        <v>3940.1</v>
      </c>
      <c r="U82" t="n">
        <v>0.6899999999999999</v>
      </c>
      <c r="V82" t="n">
        <v>0.75</v>
      </c>
      <c r="W82" t="n">
        <v>2.63</v>
      </c>
      <c r="X82" t="n">
        <v>0.23</v>
      </c>
      <c r="Y82" t="n">
        <v>1</v>
      </c>
      <c r="Z82" t="n">
        <v>10</v>
      </c>
      <c r="AA82" t="n">
        <v>129.6108536056084</v>
      </c>
      <c r="AB82" t="n">
        <v>177.3392879304185</v>
      </c>
      <c r="AC82" t="n">
        <v>160.4142751876428</v>
      </c>
      <c r="AD82" t="n">
        <v>129610.8536056084</v>
      </c>
      <c r="AE82" t="n">
        <v>177339.2879304186</v>
      </c>
      <c r="AF82" t="n">
        <v>2.787484512426829e-06</v>
      </c>
      <c r="AG82" t="n">
        <v>0.1933333333333333</v>
      </c>
      <c r="AH82" t="n">
        <v>160414.2751876428</v>
      </c>
    </row>
    <row r="83">
      <c r="A83" t="n">
        <v>81</v>
      </c>
      <c r="B83" t="n">
        <v>110</v>
      </c>
      <c r="C83" t="inlineStr">
        <is>
          <t xml:space="preserve">CONCLUIDO	</t>
        </is>
      </c>
      <c r="D83" t="n">
        <v>5.413</v>
      </c>
      <c r="E83" t="n">
        <v>18.47</v>
      </c>
      <c r="F83" t="n">
        <v>15.52</v>
      </c>
      <c r="G83" t="n">
        <v>116.42</v>
      </c>
      <c r="H83" t="n">
        <v>1.53</v>
      </c>
      <c r="I83" t="n">
        <v>8</v>
      </c>
      <c r="J83" t="n">
        <v>247.78</v>
      </c>
      <c r="K83" t="n">
        <v>56.13</v>
      </c>
      <c r="L83" t="n">
        <v>21.25</v>
      </c>
      <c r="M83" t="n">
        <v>6</v>
      </c>
      <c r="N83" t="n">
        <v>60.41</v>
      </c>
      <c r="O83" t="n">
        <v>30794.11</v>
      </c>
      <c r="P83" t="n">
        <v>205.78</v>
      </c>
      <c r="Q83" t="n">
        <v>467.07</v>
      </c>
      <c r="R83" t="n">
        <v>56.03</v>
      </c>
      <c r="S83" t="n">
        <v>39.61</v>
      </c>
      <c r="T83" t="n">
        <v>3266.63</v>
      </c>
      <c r="U83" t="n">
        <v>0.71</v>
      </c>
      <c r="V83" t="n">
        <v>0.75</v>
      </c>
      <c r="W83" t="n">
        <v>2.62</v>
      </c>
      <c r="X83" t="n">
        <v>0.19</v>
      </c>
      <c r="Y83" t="n">
        <v>1</v>
      </c>
      <c r="Z83" t="n">
        <v>10</v>
      </c>
      <c r="AA83" t="n">
        <v>128.3690362958833</v>
      </c>
      <c r="AB83" t="n">
        <v>175.6401787021406</v>
      </c>
      <c r="AC83" t="n">
        <v>158.8773265593963</v>
      </c>
      <c r="AD83" t="n">
        <v>128369.0362958834</v>
      </c>
      <c r="AE83" t="n">
        <v>175640.1787021405</v>
      </c>
      <c r="AF83" t="n">
        <v>2.800314328674961e-06</v>
      </c>
      <c r="AG83" t="n">
        <v>0.1923958333333333</v>
      </c>
      <c r="AH83" t="n">
        <v>158877.3265593963</v>
      </c>
    </row>
    <row r="84">
      <c r="A84" t="n">
        <v>82</v>
      </c>
      <c r="B84" t="n">
        <v>110</v>
      </c>
      <c r="C84" t="inlineStr">
        <is>
          <t xml:space="preserve">CONCLUIDO	</t>
        </is>
      </c>
      <c r="D84" t="n">
        <v>5.4104</v>
      </c>
      <c r="E84" t="n">
        <v>18.48</v>
      </c>
      <c r="F84" t="n">
        <v>15.53</v>
      </c>
      <c r="G84" t="n">
        <v>116.49</v>
      </c>
      <c r="H84" t="n">
        <v>1.54</v>
      </c>
      <c r="I84" t="n">
        <v>8</v>
      </c>
      <c r="J84" t="n">
        <v>248.23</v>
      </c>
      <c r="K84" t="n">
        <v>56.13</v>
      </c>
      <c r="L84" t="n">
        <v>21.5</v>
      </c>
      <c r="M84" t="n">
        <v>6</v>
      </c>
      <c r="N84" t="n">
        <v>60.6</v>
      </c>
      <c r="O84" t="n">
        <v>30849.16</v>
      </c>
      <c r="P84" t="n">
        <v>206.1</v>
      </c>
      <c r="Q84" t="n">
        <v>467.07</v>
      </c>
      <c r="R84" t="n">
        <v>56.44</v>
      </c>
      <c r="S84" t="n">
        <v>39.61</v>
      </c>
      <c r="T84" t="n">
        <v>3469.75</v>
      </c>
      <c r="U84" t="n">
        <v>0.7</v>
      </c>
      <c r="V84" t="n">
        <v>0.75</v>
      </c>
      <c r="W84" t="n">
        <v>2.62</v>
      </c>
      <c r="X84" t="n">
        <v>0.2</v>
      </c>
      <c r="Y84" t="n">
        <v>1</v>
      </c>
      <c r="Z84" t="n">
        <v>10</v>
      </c>
      <c r="AA84" t="n">
        <v>128.5950776387743</v>
      </c>
      <c r="AB84" t="n">
        <v>175.9494584397239</v>
      </c>
      <c r="AC84" t="n">
        <v>159.1570890729017</v>
      </c>
      <c r="AD84" t="n">
        <v>128595.0776387743</v>
      </c>
      <c r="AE84" t="n">
        <v>175949.4584397239</v>
      </c>
      <c r="AF84" t="n">
        <v>2.798969267294108e-06</v>
      </c>
      <c r="AG84" t="n">
        <v>0.1925</v>
      </c>
      <c r="AH84" t="n">
        <v>159157.0890729017</v>
      </c>
    </row>
    <row r="85">
      <c r="A85" t="n">
        <v>83</v>
      </c>
      <c r="B85" t="n">
        <v>110</v>
      </c>
      <c r="C85" t="inlineStr">
        <is>
          <t xml:space="preserve">CONCLUIDO	</t>
        </is>
      </c>
      <c r="D85" t="n">
        <v>5.4112</v>
      </c>
      <c r="E85" t="n">
        <v>18.48</v>
      </c>
      <c r="F85" t="n">
        <v>15.53</v>
      </c>
      <c r="G85" t="n">
        <v>116.47</v>
      </c>
      <c r="H85" t="n">
        <v>1.56</v>
      </c>
      <c r="I85" t="n">
        <v>8</v>
      </c>
      <c r="J85" t="n">
        <v>248.68</v>
      </c>
      <c r="K85" t="n">
        <v>56.13</v>
      </c>
      <c r="L85" t="n">
        <v>21.75</v>
      </c>
      <c r="M85" t="n">
        <v>6</v>
      </c>
      <c r="N85" t="n">
        <v>60.8</v>
      </c>
      <c r="O85" t="n">
        <v>30904.28</v>
      </c>
      <c r="P85" t="n">
        <v>206.08</v>
      </c>
      <c r="Q85" t="n">
        <v>467.08</v>
      </c>
      <c r="R85" t="n">
        <v>56.23</v>
      </c>
      <c r="S85" t="n">
        <v>39.61</v>
      </c>
      <c r="T85" t="n">
        <v>3368.26</v>
      </c>
      <c r="U85" t="n">
        <v>0.7</v>
      </c>
      <c r="V85" t="n">
        <v>0.75</v>
      </c>
      <c r="W85" t="n">
        <v>2.62</v>
      </c>
      <c r="X85" t="n">
        <v>0.2</v>
      </c>
      <c r="Y85" t="n">
        <v>1</v>
      </c>
      <c r="Z85" t="n">
        <v>10</v>
      </c>
      <c r="AA85" t="n">
        <v>128.5674542773365</v>
      </c>
      <c r="AB85" t="n">
        <v>175.9116629379481</v>
      </c>
      <c r="AC85" t="n">
        <v>159.122900720769</v>
      </c>
      <c r="AD85" t="n">
        <v>128567.4542773365</v>
      </c>
      <c r="AE85" t="n">
        <v>175911.6629379481</v>
      </c>
      <c r="AF85" t="n">
        <v>2.799383132334371e-06</v>
      </c>
      <c r="AG85" t="n">
        <v>0.1925</v>
      </c>
      <c r="AH85" t="n">
        <v>159122.900720769</v>
      </c>
    </row>
    <row r="86">
      <c r="A86" t="n">
        <v>84</v>
      </c>
      <c r="B86" t="n">
        <v>110</v>
      </c>
      <c r="C86" t="inlineStr">
        <is>
          <t xml:space="preserve">CONCLUIDO	</t>
        </is>
      </c>
      <c r="D86" t="n">
        <v>5.4108</v>
      </c>
      <c r="E86" t="n">
        <v>18.48</v>
      </c>
      <c r="F86" t="n">
        <v>15.53</v>
      </c>
      <c r="G86" t="n">
        <v>116.48</v>
      </c>
      <c r="H86" t="n">
        <v>1.57</v>
      </c>
      <c r="I86" t="n">
        <v>8</v>
      </c>
      <c r="J86" t="n">
        <v>249.12</v>
      </c>
      <c r="K86" t="n">
        <v>56.13</v>
      </c>
      <c r="L86" t="n">
        <v>22</v>
      </c>
      <c r="M86" t="n">
        <v>6</v>
      </c>
      <c r="N86" t="n">
        <v>61</v>
      </c>
      <c r="O86" t="n">
        <v>30959.46</v>
      </c>
      <c r="P86" t="n">
        <v>205.93</v>
      </c>
      <c r="Q86" t="n">
        <v>467.07</v>
      </c>
      <c r="R86" t="n">
        <v>56.4</v>
      </c>
      <c r="S86" t="n">
        <v>39.61</v>
      </c>
      <c r="T86" t="n">
        <v>3452.59</v>
      </c>
      <c r="U86" t="n">
        <v>0.7</v>
      </c>
      <c r="V86" t="n">
        <v>0.75</v>
      </c>
      <c r="W86" t="n">
        <v>2.62</v>
      </c>
      <c r="X86" t="n">
        <v>0.2</v>
      </c>
      <c r="Y86" t="n">
        <v>1</v>
      </c>
      <c r="Z86" t="n">
        <v>10</v>
      </c>
      <c r="AA86" t="n">
        <v>128.5097443263208</v>
      </c>
      <c r="AB86" t="n">
        <v>175.8327016369851</v>
      </c>
      <c r="AC86" t="n">
        <v>159.0514753755471</v>
      </c>
      <c r="AD86" t="n">
        <v>128509.7443263208</v>
      </c>
      <c r="AE86" t="n">
        <v>175832.7016369851</v>
      </c>
      <c r="AF86" t="n">
        <v>2.799176199814239e-06</v>
      </c>
      <c r="AG86" t="n">
        <v>0.1925</v>
      </c>
      <c r="AH86" t="n">
        <v>159051.4753755471</v>
      </c>
    </row>
    <row r="87">
      <c r="A87" t="n">
        <v>85</v>
      </c>
      <c r="B87" t="n">
        <v>110</v>
      </c>
      <c r="C87" t="inlineStr">
        <is>
          <t xml:space="preserve">CONCLUIDO	</t>
        </is>
      </c>
      <c r="D87" t="n">
        <v>5.4138</v>
      </c>
      <c r="E87" t="n">
        <v>18.47</v>
      </c>
      <c r="F87" t="n">
        <v>15.52</v>
      </c>
      <c r="G87" t="n">
        <v>116.41</v>
      </c>
      <c r="H87" t="n">
        <v>1.59</v>
      </c>
      <c r="I87" t="n">
        <v>8</v>
      </c>
      <c r="J87" t="n">
        <v>249.57</v>
      </c>
      <c r="K87" t="n">
        <v>56.13</v>
      </c>
      <c r="L87" t="n">
        <v>22.25</v>
      </c>
      <c r="M87" t="n">
        <v>6</v>
      </c>
      <c r="N87" t="n">
        <v>61.2</v>
      </c>
      <c r="O87" t="n">
        <v>31014.73</v>
      </c>
      <c r="P87" t="n">
        <v>205.75</v>
      </c>
      <c r="Q87" t="n">
        <v>467.07</v>
      </c>
      <c r="R87" t="n">
        <v>56.04</v>
      </c>
      <c r="S87" t="n">
        <v>39.61</v>
      </c>
      <c r="T87" t="n">
        <v>3268.69</v>
      </c>
      <c r="U87" t="n">
        <v>0.71</v>
      </c>
      <c r="V87" t="n">
        <v>0.75</v>
      </c>
      <c r="W87" t="n">
        <v>2.62</v>
      </c>
      <c r="X87" t="n">
        <v>0.19</v>
      </c>
      <c r="Y87" t="n">
        <v>1</v>
      </c>
      <c r="Z87" t="n">
        <v>10</v>
      </c>
      <c r="AA87" t="n">
        <v>128.3369919950788</v>
      </c>
      <c r="AB87" t="n">
        <v>175.5963342760849</v>
      </c>
      <c r="AC87" t="n">
        <v>158.8376665838274</v>
      </c>
      <c r="AD87" t="n">
        <v>128336.9919950788</v>
      </c>
      <c r="AE87" t="n">
        <v>175596.3342760849</v>
      </c>
      <c r="AF87" t="n">
        <v>2.800728193715223e-06</v>
      </c>
      <c r="AG87" t="n">
        <v>0.1923958333333333</v>
      </c>
      <c r="AH87" t="n">
        <v>158837.6665838274</v>
      </c>
    </row>
    <row r="88">
      <c r="A88" t="n">
        <v>86</v>
      </c>
      <c r="B88" t="n">
        <v>110</v>
      </c>
      <c r="C88" t="inlineStr">
        <is>
          <t xml:space="preserve">CONCLUIDO	</t>
        </is>
      </c>
      <c r="D88" t="n">
        <v>5.4125</v>
      </c>
      <c r="E88" t="n">
        <v>18.48</v>
      </c>
      <c r="F88" t="n">
        <v>15.53</v>
      </c>
      <c r="G88" t="n">
        <v>116.44</v>
      </c>
      <c r="H88" t="n">
        <v>1.6</v>
      </c>
      <c r="I88" t="n">
        <v>8</v>
      </c>
      <c r="J88" t="n">
        <v>250.02</v>
      </c>
      <c r="K88" t="n">
        <v>56.13</v>
      </c>
      <c r="L88" t="n">
        <v>22.5</v>
      </c>
      <c r="M88" t="n">
        <v>6</v>
      </c>
      <c r="N88" t="n">
        <v>61.39</v>
      </c>
      <c r="O88" t="n">
        <v>31070.06</v>
      </c>
      <c r="P88" t="n">
        <v>205.78</v>
      </c>
      <c r="Q88" t="n">
        <v>467.07</v>
      </c>
      <c r="R88" t="n">
        <v>56.26</v>
      </c>
      <c r="S88" t="n">
        <v>39.61</v>
      </c>
      <c r="T88" t="n">
        <v>3378.8</v>
      </c>
      <c r="U88" t="n">
        <v>0.7</v>
      </c>
      <c r="V88" t="n">
        <v>0.75</v>
      </c>
      <c r="W88" t="n">
        <v>2.62</v>
      </c>
      <c r="X88" t="n">
        <v>0.19</v>
      </c>
      <c r="Y88" t="n">
        <v>1</v>
      </c>
      <c r="Z88" t="n">
        <v>10</v>
      </c>
      <c r="AA88" t="n">
        <v>128.4030477666981</v>
      </c>
      <c r="AB88" t="n">
        <v>175.6867146969894</v>
      </c>
      <c r="AC88" t="n">
        <v>158.9194212242106</v>
      </c>
      <c r="AD88" t="n">
        <v>128403.0477666981</v>
      </c>
      <c r="AE88" t="n">
        <v>175686.7146969895</v>
      </c>
      <c r="AF88" t="n">
        <v>2.800055663024797e-06</v>
      </c>
      <c r="AG88" t="n">
        <v>0.1925</v>
      </c>
      <c r="AH88" t="n">
        <v>158919.4212242106</v>
      </c>
    </row>
    <row r="89">
      <c r="A89" t="n">
        <v>87</v>
      </c>
      <c r="B89" t="n">
        <v>110</v>
      </c>
      <c r="C89" t="inlineStr">
        <is>
          <t xml:space="preserve">CONCLUIDO	</t>
        </is>
      </c>
      <c r="D89" t="n">
        <v>5.4097</v>
      </c>
      <c r="E89" t="n">
        <v>18.49</v>
      </c>
      <c r="F89" t="n">
        <v>15.53</v>
      </c>
      <c r="G89" t="n">
        <v>116.51</v>
      </c>
      <c r="H89" t="n">
        <v>1.62</v>
      </c>
      <c r="I89" t="n">
        <v>8</v>
      </c>
      <c r="J89" t="n">
        <v>250.47</v>
      </c>
      <c r="K89" t="n">
        <v>56.13</v>
      </c>
      <c r="L89" t="n">
        <v>22.75</v>
      </c>
      <c r="M89" t="n">
        <v>6</v>
      </c>
      <c r="N89" t="n">
        <v>61.59</v>
      </c>
      <c r="O89" t="n">
        <v>31125.47</v>
      </c>
      <c r="P89" t="n">
        <v>205.37</v>
      </c>
      <c r="Q89" t="n">
        <v>467.07</v>
      </c>
      <c r="R89" t="n">
        <v>56.54</v>
      </c>
      <c r="S89" t="n">
        <v>39.61</v>
      </c>
      <c r="T89" t="n">
        <v>3520.58</v>
      </c>
      <c r="U89" t="n">
        <v>0.7</v>
      </c>
      <c r="V89" t="n">
        <v>0.75</v>
      </c>
      <c r="W89" t="n">
        <v>2.62</v>
      </c>
      <c r="X89" t="n">
        <v>0.2</v>
      </c>
      <c r="Y89" t="n">
        <v>1</v>
      </c>
      <c r="Z89" t="n">
        <v>10</v>
      </c>
      <c r="AA89" t="n">
        <v>128.2853675340563</v>
      </c>
      <c r="AB89" t="n">
        <v>175.5256994110035</v>
      </c>
      <c r="AC89" t="n">
        <v>158.7737730111327</v>
      </c>
      <c r="AD89" t="n">
        <v>128285.3675340563</v>
      </c>
      <c r="AE89" t="n">
        <v>175525.6994110035</v>
      </c>
      <c r="AF89" t="n">
        <v>2.798607135383879e-06</v>
      </c>
      <c r="AG89" t="n">
        <v>0.1926041666666667</v>
      </c>
      <c r="AH89" t="n">
        <v>158773.7730111327</v>
      </c>
    </row>
    <row r="90">
      <c r="A90" t="n">
        <v>88</v>
      </c>
      <c r="B90" t="n">
        <v>110</v>
      </c>
      <c r="C90" t="inlineStr">
        <is>
          <t xml:space="preserve">CONCLUIDO	</t>
        </is>
      </c>
      <c r="D90" t="n">
        <v>5.4106</v>
      </c>
      <c r="E90" t="n">
        <v>18.48</v>
      </c>
      <c r="F90" t="n">
        <v>15.53</v>
      </c>
      <c r="G90" t="n">
        <v>116.49</v>
      </c>
      <c r="H90" t="n">
        <v>1.63</v>
      </c>
      <c r="I90" t="n">
        <v>8</v>
      </c>
      <c r="J90" t="n">
        <v>250.92</v>
      </c>
      <c r="K90" t="n">
        <v>56.13</v>
      </c>
      <c r="L90" t="n">
        <v>23</v>
      </c>
      <c r="M90" t="n">
        <v>6</v>
      </c>
      <c r="N90" t="n">
        <v>61.79</v>
      </c>
      <c r="O90" t="n">
        <v>31180.95</v>
      </c>
      <c r="P90" t="n">
        <v>204.45</v>
      </c>
      <c r="Q90" t="n">
        <v>467.07</v>
      </c>
      <c r="R90" t="n">
        <v>56.52</v>
      </c>
      <c r="S90" t="n">
        <v>39.61</v>
      </c>
      <c r="T90" t="n">
        <v>3510.57</v>
      </c>
      <c r="U90" t="n">
        <v>0.7</v>
      </c>
      <c r="V90" t="n">
        <v>0.75</v>
      </c>
      <c r="W90" t="n">
        <v>2.62</v>
      </c>
      <c r="X90" t="n">
        <v>0.2</v>
      </c>
      <c r="Y90" t="n">
        <v>1</v>
      </c>
      <c r="Z90" t="n">
        <v>10</v>
      </c>
      <c r="AA90" t="n">
        <v>127.8528225731877</v>
      </c>
      <c r="AB90" t="n">
        <v>174.9338723130065</v>
      </c>
      <c r="AC90" t="n">
        <v>158.2384290607338</v>
      </c>
      <c r="AD90" t="n">
        <v>127852.8225731877</v>
      </c>
      <c r="AE90" t="n">
        <v>174933.8723130065</v>
      </c>
      <c r="AF90" t="n">
        <v>2.799072733554174e-06</v>
      </c>
      <c r="AG90" t="n">
        <v>0.1925</v>
      </c>
      <c r="AH90" t="n">
        <v>158238.4290607338</v>
      </c>
    </row>
    <row r="91">
      <c r="A91" t="n">
        <v>89</v>
      </c>
      <c r="B91" t="n">
        <v>110</v>
      </c>
      <c r="C91" t="inlineStr">
        <is>
          <t xml:space="preserve">CONCLUIDO	</t>
        </is>
      </c>
      <c r="D91" t="n">
        <v>5.4102</v>
      </c>
      <c r="E91" t="n">
        <v>18.48</v>
      </c>
      <c r="F91" t="n">
        <v>15.53</v>
      </c>
      <c r="G91" t="n">
        <v>116.5</v>
      </c>
      <c r="H91" t="n">
        <v>1.65</v>
      </c>
      <c r="I91" t="n">
        <v>8</v>
      </c>
      <c r="J91" t="n">
        <v>251.37</v>
      </c>
      <c r="K91" t="n">
        <v>56.13</v>
      </c>
      <c r="L91" t="n">
        <v>23.25</v>
      </c>
      <c r="M91" t="n">
        <v>6</v>
      </c>
      <c r="N91" t="n">
        <v>61.99</v>
      </c>
      <c r="O91" t="n">
        <v>31236.5</v>
      </c>
      <c r="P91" t="n">
        <v>203.91</v>
      </c>
      <c r="Q91" t="n">
        <v>467.09</v>
      </c>
      <c r="R91" t="n">
        <v>56.56</v>
      </c>
      <c r="S91" t="n">
        <v>39.61</v>
      </c>
      <c r="T91" t="n">
        <v>3531.05</v>
      </c>
      <c r="U91" t="n">
        <v>0.7</v>
      </c>
      <c r="V91" t="n">
        <v>0.75</v>
      </c>
      <c r="W91" t="n">
        <v>2.62</v>
      </c>
      <c r="X91" t="n">
        <v>0.2</v>
      </c>
      <c r="Y91" t="n">
        <v>1</v>
      </c>
      <c r="Z91" t="n">
        <v>10</v>
      </c>
      <c r="AA91" t="n">
        <v>127.6207025639625</v>
      </c>
      <c r="AB91" t="n">
        <v>174.6162754759727</v>
      </c>
      <c r="AC91" t="n">
        <v>157.9511432200764</v>
      </c>
      <c r="AD91" t="n">
        <v>127620.7025639625</v>
      </c>
      <c r="AE91" t="n">
        <v>174616.2754759727</v>
      </c>
      <c r="AF91" t="n">
        <v>2.798865801034043e-06</v>
      </c>
      <c r="AG91" t="n">
        <v>0.1925</v>
      </c>
      <c r="AH91" t="n">
        <v>157951.1432200764</v>
      </c>
    </row>
    <row r="92">
      <c r="A92" t="n">
        <v>90</v>
      </c>
      <c r="B92" t="n">
        <v>110</v>
      </c>
      <c r="C92" t="inlineStr">
        <is>
          <t xml:space="preserve">CONCLUIDO	</t>
        </is>
      </c>
      <c r="D92" t="n">
        <v>5.4107</v>
      </c>
      <c r="E92" t="n">
        <v>18.48</v>
      </c>
      <c r="F92" t="n">
        <v>15.53</v>
      </c>
      <c r="G92" t="n">
        <v>116.49</v>
      </c>
      <c r="H92" t="n">
        <v>1.66</v>
      </c>
      <c r="I92" t="n">
        <v>8</v>
      </c>
      <c r="J92" t="n">
        <v>251.82</v>
      </c>
      <c r="K92" t="n">
        <v>56.13</v>
      </c>
      <c r="L92" t="n">
        <v>23.5</v>
      </c>
      <c r="M92" t="n">
        <v>6</v>
      </c>
      <c r="N92" t="n">
        <v>62.19</v>
      </c>
      <c r="O92" t="n">
        <v>31292.13</v>
      </c>
      <c r="P92" t="n">
        <v>203.87</v>
      </c>
      <c r="Q92" t="n">
        <v>467.07</v>
      </c>
      <c r="R92" t="n">
        <v>56.43</v>
      </c>
      <c r="S92" t="n">
        <v>39.61</v>
      </c>
      <c r="T92" t="n">
        <v>3466.68</v>
      </c>
      <c r="U92" t="n">
        <v>0.7</v>
      </c>
      <c r="V92" t="n">
        <v>0.75</v>
      </c>
      <c r="W92" t="n">
        <v>2.62</v>
      </c>
      <c r="X92" t="n">
        <v>0.2</v>
      </c>
      <c r="Y92" t="n">
        <v>1</v>
      </c>
      <c r="Z92" t="n">
        <v>10</v>
      </c>
      <c r="AA92" t="n">
        <v>127.5912335769969</v>
      </c>
      <c r="AB92" t="n">
        <v>174.5759547079265</v>
      </c>
      <c r="AC92" t="n">
        <v>157.914670609542</v>
      </c>
      <c r="AD92" t="n">
        <v>127591.2335769969</v>
      </c>
      <c r="AE92" t="n">
        <v>174575.9547079265</v>
      </c>
      <c r="AF92" t="n">
        <v>2.799124466684207e-06</v>
      </c>
      <c r="AG92" t="n">
        <v>0.1925</v>
      </c>
      <c r="AH92" t="n">
        <v>157914.670609542</v>
      </c>
    </row>
    <row r="93">
      <c r="A93" t="n">
        <v>91</v>
      </c>
      <c r="B93" t="n">
        <v>110</v>
      </c>
      <c r="C93" t="inlineStr">
        <is>
          <t xml:space="preserve">CONCLUIDO	</t>
        </is>
      </c>
      <c r="D93" t="n">
        <v>5.4107</v>
      </c>
      <c r="E93" t="n">
        <v>18.48</v>
      </c>
      <c r="F93" t="n">
        <v>15.53</v>
      </c>
      <c r="G93" t="n">
        <v>116.49</v>
      </c>
      <c r="H93" t="n">
        <v>1.67</v>
      </c>
      <c r="I93" t="n">
        <v>8</v>
      </c>
      <c r="J93" t="n">
        <v>252.27</v>
      </c>
      <c r="K93" t="n">
        <v>56.13</v>
      </c>
      <c r="L93" t="n">
        <v>23.75</v>
      </c>
      <c r="M93" t="n">
        <v>6</v>
      </c>
      <c r="N93" t="n">
        <v>62.4</v>
      </c>
      <c r="O93" t="n">
        <v>31347.83</v>
      </c>
      <c r="P93" t="n">
        <v>203.2</v>
      </c>
      <c r="Q93" t="n">
        <v>467.08</v>
      </c>
      <c r="R93" t="n">
        <v>56.44</v>
      </c>
      <c r="S93" t="n">
        <v>39.61</v>
      </c>
      <c r="T93" t="n">
        <v>3470.7</v>
      </c>
      <c r="U93" t="n">
        <v>0.7</v>
      </c>
      <c r="V93" t="n">
        <v>0.75</v>
      </c>
      <c r="W93" t="n">
        <v>2.62</v>
      </c>
      <c r="X93" t="n">
        <v>0.2</v>
      </c>
      <c r="Y93" t="n">
        <v>1</v>
      </c>
      <c r="Z93" t="n">
        <v>10</v>
      </c>
      <c r="AA93" t="n">
        <v>127.2917354845454</v>
      </c>
      <c r="AB93" t="n">
        <v>174.1661682049111</v>
      </c>
      <c r="AC93" t="n">
        <v>157.5439935552353</v>
      </c>
      <c r="AD93" t="n">
        <v>127291.7354845454</v>
      </c>
      <c r="AE93" t="n">
        <v>174166.1682049111</v>
      </c>
      <c r="AF93" t="n">
        <v>2.799124466684207e-06</v>
      </c>
      <c r="AG93" t="n">
        <v>0.1925</v>
      </c>
      <c r="AH93" t="n">
        <v>157543.9935552353</v>
      </c>
    </row>
    <row r="94">
      <c r="A94" t="n">
        <v>92</v>
      </c>
      <c r="B94" t="n">
        <v>110</v>
      </c>
      <c r="C94" t="inlineStr">
        <is>
          <t xml:space="preserve">CONCLUIDO	</t>
        </is>
      </c>
      <c r="D94" t="n">
        <v>5.4068</v>
      </c>
      <c r="E94" t="n">
        <v>18.5</v>
      </c>
      <c r="F94" t="n">
        <v>15.54</v>
      </c>
      <c r="G94" t="n">
        <v>116.59</v>
      </c>
      <c r="H94" t="n">
        <v>1.69</v>
      </c>
      <c r="I94" t="n">
        <v>8</v>
      </c>
      <c r="J94" t="n">
        <v>252.73</v>
      </c>
      <c r="K94" t="n">
        <v>56.13</v>
      </c>
      <c r="L94" t="n">
        <v>24</v>
      </c>
      <c r="M94" t="n">
        <v>6</v>
      </c>
      <c r="N94" t="n">
        <v>62.6</v>
      </c>
      <c r="O94" t="n">
        <v>31403.6</v>
      </c>
      <c r="P94" t="n">
        <v>201.94</v>
      </c>
      <c r="Q94" t="n">
        <v>467.07</v>
      </c>
      <c r="R94" t="n">
        <v>56.95</v>
      </c>
      <c r="S94" t="n">
        <v>39.61</v>
      </c>
      <c r="T94" t="n">
        <v>3728.19</v>
      </c>
      <c r="U94" t="n">
        <v>0.7</v>
      </c>
      <c r="V94" t="n">
        <v>0.75</v>
      </c>
      <c r="W94" t="n">
        <v>2.62</v>
      </c>
      <c r="X94" t="n">
        <v>0.21</v>
      </c>
      <c r="Y94" t="n">
        <v>1</v>
      </c>
      <c r="Z94" t="n">
        <v>10</v>
      </c>
      <c r="AA94" t="n">
        <v>126.8410091838195</v>
      </c>
      <c r="AB94" t="n">
        <v>173.5494645956173</v>
      </c>
      <c r="AC94" t="n">
        <v>156.9861472728633</v>
      </c>
      <c r="AD94" t="n">
        <v>126841.0091838195</v>
      </c>
      <c r="AE94" t="n">
        <v>173549.4645956173</v>
      </c>
      <c r="AF94" t="n">
        <v>2.797106874612927e-06</v>
      </c>
      <c r="AG94" t="n">
        <v>0.1927083333333333</v>
      </c>
      <c r="AH94" t="n">
        <v>156986.1472728633</v>
      </c>
    </row>
    <row r="95">
      <c r="A95" t="n">
        <v>93</v>
      </c>
      <c r="B95" t="n">
        <v>110</v>
      </c>
      <c r="C95" t="inlineStr">
        <is>
          <t xml:space="preserve">CONCLUIDO	</t>
        </is>
      </c>
      <c r="D95" t="n">
        <v>5.4285</v>
      </c>
      <c r="E95" t="n">
        <v>18.42</v>
      </c>
      <c r="F95" t="n">
        <v>15.51</v>
      </c>
      <c r="G95" t="n">
        <v>132.97</v>
      </c>
      <c r="H95" t="n">
        <v>1.7</v>
      </c>
      <c r="I95" t="n">
        <v>7</v>
      </c>
      <c r="J95" t="n">
        <v>253.18</v>
      </c>
      <c r="K95" t="n">
        <v>56.13</v>
      </c>
      <c r="L95" t="n">
        <v>24.25</v>
      </c>
      <c r="M95" t="n">
        <v>5</v>
      </c>
      <c r="N95" t="n">
        <v>62.8</v>
      </c>
      <c r="O95" t="n">
        <v>31459.45</v>
      </c>
      <c r="P95" t="n">
        <v>201.71</v>
      </c>
      <c r="Q95" t="n">
        <v>467.07</v>
      </c>
      <c r="R95" t="n">
        <v>55.86</v>
      </c>
      <c r="S95" t="n">
        <v>39.61</v>
      </c>
      <c r="T95" t="n">
        <v>3183.54</v>
      </c>
      <c r="U95" t="n">
        <v>0.71</v>
      </c>
      <c r="V95" t="n">
        <v>0.75</v>
      </c>
      <c r="W95" t="n">
        <v>2.62</v>
      </c>
      <c r="X95" t="n">
        <v>0.18</v>
      </c>
      <c r="Y95" t="n">
        <v>1</v>
      </c>
      <c r="Z95" t="n">
        <v>10</v>
      </c>
      <c r="AA95" t="n">
        <v>126.1719025637354</v>
      </c>
      <c r="AB95" t="n">
        <v>172.6339633991179</v>
      </c>
      <c r="AC95" t="n">
        <v>156.1580202256435</v>
      </c>
      <c r="AD95" t="n">
        <v>126171.9025637354</v>
      </c>
      <c r="AE95" t="n">
        <v>172633.9633991179</v>
      </c>
      <c r="AF95" t="n">
        <v>2.808332963830043e-06</v>
      </c>
      <c r="AG95" t="n">
        <v>0.191875</v>
      </c>
      <c r="AH95" t="n">
        <v>156158.0202256435</v>
      </c>
    </row>
    <row r="96">
      <c r="A96" t="n">
        <v>94</v>
      </c>
      <c r="B96" t="n">
        <v>110</v>
      </c>
      <c r="C96" t="inlineStr">
        <is>
          <t xml:space="preserve">CONCLUIDO	</t>
        </is>
      </c>
      <c r="D96" t="n">
        <v>5.4281</v>
      </c>
      <c r="E96" t="n">
        <v>18.42</v>
      </c>
      <c r="F96" t="n">
        <v>15.51</v>
      </c>
      <c r="G96" t="n">
        <v>132.98</v>
      </c>
      <c r="H96" t="n">
        <v>1.72</v>
      </c>
      <c r="I96" t="n">
        <v>7</v>
      </c>
      <c r="J96" t="n">
        <v>253.63</v>
      </c>
      <c r="K96" t="n">
        <v>56.13</v>
      </c>
      <c r="L96" t="n">
        <v>24.5</v>
      </c>
      <c r="M96" t="n">
        <v>5</v>
      </c>
      <c r="N96" t="n">
        <v>63</v>
      </c>
      <c r="O96" t="n">
        <v>31515.37</v>
      </c>
      <c r="P96" t="n">
        <v>202.21</v>
      </c>
      <c r="Q96" t="n">
        <v>467.07</v>
      </c>
      <c r="R96" t="n">
        <v>55.98</v>
      </c>
      <c r="S96" t="n">
        <v>39.61</v>
      </c>
      <c r="T96" t="n">
        <v>3243.75</v>
      </c>
      <c r="U96" t="n">
        <v>0.71</v>
      </c>
      <c r="V96" t="n">
        <v>0.75</v>
      </c>
      <c r="W96" t="n">
        <v>2.62</v>
      </c>
      <c r="X96" t="n">
        <v>0.18</v>
      </c>
      <c r="Y96" t="n">
        <v>1</v>
      </c>
      <c r="Z96" t="n">
        <v>10</v>
      </c>
      <c r="AA96" t="n">
        <v>126.4038266068926</v>
      </c>
      <c r="AB96" t="n">
        <v>172.9512921067321</v>
      </c>
      <c r="AC96" t="n">
        <v>156.4450635267767</v>
      </c>
      <c r="AD96" t="n">
        <v>126403.8266068925</v>
      </c>
      <c r="AE96" t="n">
        <v>172951.2921067321</v>
      </c>
      <c r="AF96" t="n">
        <v>2.808126031309912e-06</v>
      </c>
      <c r="AG96" t="n">
        <v>0.191875</v>
      </c>
      <c r="AH96" t="n">
        <v>156445.0635267767</v>
      </c>
    </row>
    <row r="97">
      <c r="A97" t="n">
        <v>95</v>
      </c>
      <c r="B97" t="n">
        <v>110</v>
      </c>
      <c r="C97" t="inlineStr">
        <is>
          <t xml:space="preserve">CONCLUIDO	</t>
        </is>
      </c>
      <c r="D97" t="n">
        <v>5.4278</v>
      </c>
      <c r="E97" t="n">
        <v>18.42</v>
      </c>
      <c r="F97" t="n">
        <v>15.52</v>
      </c>
      <c r="G97" t="n">
        <v>132.99</v>
      </c>
      <c r="H97" t="n">
        <v>1.73</v>
      </c>
      <c r="I97" t="n">
        <v>7</v>
      </c>
      <c r="J97" t="n">
        <v>254.09</v>
      </c>
      <c r="K97" t="n">
        <v>56.13</v>
      </c>
      <c r="L97" t="n">
        <v>24.75</v>
      </c>
      <c r="M97" t="n">
        <v>5</v>
      </c>
      <c r="N97" t="n">
        <v>63.21</v>
      </c>
      <c r="O97" t="n">
        <v>31571.37</v>
      </c>
      <c r="P97" t="n">
        <v>202.72</v>
      </c>
      <c r="Q97" t="n">
        <v>467.07</v>
      </c>
      <c r="R97" t="n">
        <v>55.86</v>
      </c>
      <c r="S97" t="n">
        <v>39.61</v>
      </c>
      <c r="T97" t="n">
        <v>3186.11</v>
      </c>
      <c r="U97" t="n">
        <v>0.71</v>
      </c>
      <c r="V97" t="n">
        <v>0.75</v>
      </c>
      <c r="W97" t="n">
        <v>2.62</v>
      </c>
      <c r="X97" t="n">
        <v>0.18</v>
      </c>
      <c r="Y97" t="n">
        <v>1</v>
      </c>
      <c r="Z97" t="n">
        <v>10</v>
      </c>
      <c r="AA97" t="n">
        <v>126.6599280661145</v>
      </c>
      <c r="AB97" t="n">
        <v>173.3017014216384</v>
      </c>
      <c r="AC97" t="n">
        <v>156.7620302684711</v>
      </c>
      <c r="AD97" t="n">
        <v>126659.9280661145</v>
      </c>
      <c r="AE97" t="n">
        <v>173301.7014216384</v>
      </c>
      <c r="AF97" t="n">
        <v>2.807970831919814e-06</v>
      </c>
      <c r="AG97" t="n">
        <v>0.191875</v>
      </c>
      <c r="AH97" t="n">
        <v>156762.0302684711</v>
      </c>
    </row>
    <row r="98">
      <c r="A98" t="n">
        <v>96</v>
      </c>
      <c r="B98" t="n">
        <v>110</v>
      </c>
      <c r="C98" t="inlineStr">
        <is>
          <t xml:space="preserve">CONCLUIDO	</t>
        </is>
      </c>
      <c r="D98" t="n">
        <v>5.4291</v>
      </c>
      <c r="E98" t="n">
        <v>18.42</v>
      </c>
      <c r="F98" t="n">
        <v>15.51</v>
      </c>
      <c r="G98" t="n">
        <v>132.95</v>
      </c>
      <c r="H98" t="n">
        <v>1.75</v>
      </c>
      <c r="I98" t="n">
        <v>7</v>
      </c>
      <c r="J98" t="n">
        <v>254.54</v>
      </c>
      <c r="K98" t="n">
        <v>56.13</v>
      </c>
      <c r="L98" t="n">
        <v>25</v>
      </c>
      <c r="M98" t="n">
        <v>5</v>
      </c>
      <c r="N98" t="n">
        <v>63.41</v>
      </c>
      <c r="O98" t="n">
        <v>31627.44</v>
      </c>
      <c r="P98" t="n">
        <v>202.41</v>
      </c>
      <c r="Q98" t="n">
        <v>467.07</v>
      </c>
      <c r="R98" t="n">
        <v>55.8</v>
      </c>
      <c r="S98" t="n">
        <v>39.61</v>
      </c>
      <c r="T98" t="n">
        <v>3155.85</v>
      </c>
      <c r="U98" t="n">
        <v>0.71</v>
      </c>
      <c r="V98" t="n">
        <v>0.75</v>
      </c>
      <c r="W98" t="n">
        <v>2.62</v>
      </c>
      <c r="X98" t="n">
        <v>0.18</v>
      </c>
      <c r="Y98" t="n">
        <v>1</v>
      </c>
      <c r="Z98" t="n">
        <v>10</v>
      </c>
      <c r="AA98" t="n">
        <v>126.4700513577124</v>
      </c>
      <c r="AB98" t="n">
        <v>173.0419037324336</v>
      </c>
      <c r="AC98" t="n">
        <v>156.5270273060956</v>
      </c>
      <c r="AD98" t="n">
        <v>126470.0513577125</v>
      </c>
      <c r="AE98" t="n">
        <v>173041.9037324336</v>
      </c>
      <c r="AF98" t="n">
        <v>2.80864336261024e-06</v>
      </c>
      <c r="AG98" t="n">
        <v>0.191875</v>
      </c>
      <c r="AH98" t="n">
        <v>156527.0273060956</v>
      </c>
    </row>
    <row r="99">
      <c r="A99" t="n">
        <v>97</v>
      </c>
      <c r="B99" t="n">
        <v>110</v>
      </c>
      <c r="C99" t="inlineStr">
        <is>
          <t xml:space="preserve">CONCLUIDO	</t>
        </is>
      </c>
      <c r="D99" t="n">
        <v>5.4271</v>
      </c>
      <c r="E99" t="n">
        <v>18.43</v>
      </c>
      <c r="F99" t="n">
        <v>15.52</v>
      </c>
      <c r="G99" t="n">
        <v>133.01</v>
      </c>
      <c r="H99" t="n">
        <v>1.76</v>
      </c>
      <c r="I99" t="n">
        <v>7</v>
      </c>
      <c r="J99" t="n">
        <v>255</v>
      </c>
      <c r="K99" t="n">
        <v>56.13</v>
      </c>
      <c r="L99" t="n">
        <v>25.25</v>
      </c>
      <c r="M99" t="n">
        <v>5</v>
      </c>
      <c r="N99" t="n">
        <v>63.62</v>
      </c>
      <c r="O99" t="n">
        <v>31683.59</v>
      </c>
      <c r="P99" t="n">
        <v>203.25</v>
      </c>
      <c r="Q99" t="n">
        <v>467.07</v>
      </c>
      <c r="R99" t="n">
        <v>55.96</v>
      </c>
      <c r="S99" t="n">
        <v>39.61</v>
      </c>
      <c r="T99" t="n">
        <v>3236.99</v>
      </c>
      <c r="U99" t="n">
        <v>0.71</v>
      </c>
      <c r="V99" t="n">
        <v>0.75</v>
      </c>
      <c r="W99" t="n">
        <v>2.62</v>
      </c>
      <c r="X99" t="n">
        <v>0.18</v>
      </c>
      <c r="Y99" t="n">
        <v>1</v>
      </c>
      <c r="Z99" t="n">
        <v>10</v>
      </c>
      <c r="AA99" t="n">
        <v>126.9124957847732</v>
      </c>
      <c r="AB99" t="n">
        <v>173.6472757168084</v>
      </c>
      <c r="AC99" t="n">
        <v>157.0746234379267</v>
      </c>
      <c r="AD99" t="n">
        <v>126912.4957847732</v>
      </c>
      <c r="AE99" t="n">
        <v>173647.2757168084</v>
      </c>
      <c r="AF99" t="n">
        <v>2.807608700009584e-06</v>
      </c>
      <c r="AG99" t="n">
        <v>0.1919791666666667</v>
      </c>
      <c r="AH99" t="n">
        <v>157074.6234379267</v>
      </c>
    </row>
    <row r="100">
      <c r="A100" t="n">
        <v>98</v>
      </c>
      <c r="B100" t="n">
        <v>110</v>
      </c>
      <c r="C100" t="inlineStr">
        <is>
          <t xml:space="preserve">CONCLUIDO	</t>
        </is>
      </c>
      <c r="D100" t="n">
        <v>5.4304</v>
      </c>
      <c r="E100" t="n">
        <v>18.41</v>
      </c>
      <c r="F100" t="n">
        <v>15.51</v>
      </c>
      <c r="G100" t="n">
        <v>132.91</v>
      </c>
      <c r="H100" t="n">
        <v>1.78</v>
      </c>
      <c r="I100" t="n">
        <v>7</v>
      </c>
      <c r="J100" t="n">
        <v>255.45</v>
      </c>
      <c r="K100" t="n">
        <v>56.13</v>
      </c>
      <c r="L100" t="n">
        <v>25.5</v>
      </c>
      <c r="M100" t="n">
        <v>5</v>
      </c>
      <c r="N100" t="n">
        <v>63.82</v>
      </c>
      <c r="O100" t="n">
        <v>31739.82</v>
      </c>
      <c r="P100" t="n">
        <v>202.88</v>
      </c>
      <c r="Q100" t="n">
        <v>467.08</v>
      </c>
      <c r="R100" t="n">
        <v>55.56</v>
      </c>
      <c r="S100" t="n">
        <v>39.61</v>
      </c>
      <c r="T100" t="n">
        <v>3037.81</v>
      </c>
      <c r="U100" t="n">
        <v>0.71</v>
      </c>
      <c r="V100" t="n">
        <v>0.75</v>
      </c>
      <c r="W100" t="n">
        <v>2.62</v>
      </c>
      <c r="X100" t="n">
        <v>0.17</v>
      </c>
      <c r="Y100" t="n">
        <v>1</v>
      </c>
      <c r="Z100" t="n">
        <v>10</v>
      </c>
      <c r="AA100" t="n">
        <v>126.6493230151419</v>
      </c>
      <c r="AB100" t="n">
        <v>173.2871911230358</v>
      </c>
      <c r="AC100" t="n">
        <v>156.7489048124018</v>
      </c>
      <c r="AD100" t="n">
        <v>126649.3230151419</v>
      </c>
      <c r="AE100" t="n">
        <v>173287.1911230358</v>
      </c>
      <c r="AF100" t="n">
        <v>2.809315893300666e-06</v>
      </c>
      <c r="AG100" t="n">
        <v>0.1917708333333333</v>
      </c>
      <c r="AH100" t="n">
        <v>156748.9048124018</v>
      </c>
    </row>
    <row r="101">
      <c r="A101" t="n">
        <v>99</v>
      </c>
      <c r="B101" t="n">
        <v>110</v>
      </c>
      <c r="C101" t="inlineStr">
        <is>
          <t xml:space="preserve">CONCLUIDO	</t>
        </is>
      </c>
      <c r="D101" t="n">
        <v>5.4282</v>
      </c>
      <c r="E101" t="n">
        <v>18.42</v>
      </c>
      <c r="F101" t="n">
        <v>15.51</v>
      </c>
      <c r="G101" t="n">
        <v>132.98</v>
      </c>
      <c r="H101" t="n">
        <v>1.79</v>
      </c>
      <c r="I101" t="n">
        <v>7</v>
      </c>
      <c r="J101" t="n">
        <v>255.91</v>
      </c>
      <c r="K101" t="n">
        <v>56.13</v>
      </c>
      <c r="L101" t="n">
        <v>25.75</v>
      </c>
      <c r="M101" t="n">
        <v>5</v>
      </c>
      <c r="N101" t="n">
        <v>64.03</v>
      </c>
      <c r="O101" t="n">
        <v>31796.12</v>
      </c>
      <c r="P101" t="n">
        <v>202.48</v>
      </c>
      <c r="Q101" t="n">
        <v>467.07</v>
      </c>
      <c r="R101" t="n">
        <v>55.8</v>
      </c>
      <c r="S101" t="n">
        <v>39.61</v>
      </c>
      <c r="T101" t="n">
        <v>3153.93</v>
      </c>
      <c r="U101" t="n">
        <v>0.71</v>
      </c>
      <c r="V101" t="n">
        <v>0.75</v>
      </c>
      <c r="W101" t="n">
        <v>2.62</v>
      </c>
      <c r="X101" t="n">
        <v>0.18</v>
      </c>
      <c r="Y101" t="n">
        <v>1</v>
      </c>
      <c r="Z101" t="n">
        <v>10</v>
      </c>
      <c r="AA101" t="n">
        <v>126.5218429184623</v>
      </c>
      <c r="AB101" t="n">
        <v>173.112767230734</v>
      </c>
      <c r="AC101" t="n">
        <v>156.5911276915757</v>
      </c>
      <c r="AD101" t="n">
        <v>126521.8429184623</v>
      </c>
      <c r="AE101" t="n">
        <v>173112.767230734</v>
      </c>
      <c r="AF101" t="n">
        <v>2.808177764439945e-06</v>
      </c>
      <c r="AG101" t="n">
        <v>0.191875</v>
      </c>
      <c r="AH101" t="n">
        <v>156591.1276915757</v>
      </c>
    </row>
    <row r="102">
      <c r="A102" t="n">
        <v>100</v>
      </c>
      <c r="B102" t="n">
        <v>110</v>
      </c>
      <c r="C102" t="inlineStr">
        <is>
          <t xml:space="preserve">CONCLUIDO	</t>
        </is>
      </c>
      <c r="D102" t="n">
        <v>5.4344</v>
      </c>
      <c r="E102" t="n">
        <v>18.4</v>
      </c>
      <c r="F102" t="n">
        <v>15.49</v>
      </c>
      <c r="G102" t="n">
        <v>132.8</v>
      </c>
      <c r="H102" t="n">
        <v>1.8</v>
      </c>
      <c r="I102" t="n">
        <v>7</v>
      </c>
      <c r="J102" t="n">
        <v>256.36</v>
      </c>
      <c r="K102" t="n">
        <v>56.13</v>
      </c>
      <c r="L102" t="n">
        <v>26</v>
      </c>
      <c r="M102" t="n">
        <v>5</v>
      </c>
      <c r="N102" t="n">
        <v>64.23999999999999</v>
      </c>
      <c r="O102" t="n">
        <v>31852.5</v>
      </c>
      <c r="P102" t="n">
        <v>201.55</v>
      </c>
      <c r="Q102" t="n">
        <v>467.07</v>
      </c>
      <c r="R102" t="n">
        <v>55.19</v>
      </c>
      <c r="S102" t="n">
        <v>39.61</v>
      </c>
      <c r="T102" t="n">
        <v>2851.47</v>
      </c>
      <c r="U102" t="n">
        <v>0.72</v>
      </c>
      <c r="V102" t="n">
        <v>0.75</v>
      </c>
      <c r="W102" t="n">
        <v>2.62</v>
      </c>
      <c r="X102" t="n">
        <v>0.16</v>
      </c>
      <c r="Y102" t="n">
        <v>1</v>
      </c>
      <c r="Z102" t="n">
        <v>10</v>
      </c>
      <c r="AA102" t="n">
        <v>125.9215777539133</v>
      </c>
      <c r="AB102" t="n">
        <v>172.2914579507683</v>
      </c>
      <c r="AC102" t="n">
        <v>155.8482030165749</v>
      </c>
      <c r="AD102" t="n">
        <v>125921.5777539133</v>
      </c>
      <c r="AE102" t="n">
        <v>172291.4579507683</v>
      </c>
      <c r="AF102" t="n">
        <v>2.811385218501978e-06</v>
      </c>
      <c r="AG102" t="n">
        <v>0.1916666666666667</v>
      </c>
      <c r="AH102" t="n">
        <v>155848.2030165749</v>
      </c>
    </row>
    <row r="103">
      <c r="A103" t="n">
        <v>101</v>
      </c>
      <c r="B103" t="n">
        <v>110</v>
      </c>
      <c r="C103" t="inlineStr">
        <is>
          <t xml:space="preserve">CONCLUIDO	</t>
        </is>
      </c>
      <c r="D103" t="n">
        <v>5.4339</v>
      </c>
      <c r="E103" t="n">
        <v>18.4</v>
      </c>
      <c r="F103" t="n">
        <v>15.49</v>
      </c>
      <c r="G103" t="n">
        <v>132.81</v>
      </c>
      <c r="H103" t="n">
        <v>1.82</v>
      </c>
      <c r="I103" t="n">
        <v>7</v>
      </c>
      <c r="J103" t="n">
        <v>256.82</v>
      </c>
      <c r="K103" t="n">
        <v>56.13</v>
      </c>
      <c r="L103" t="n">
        <v>26.25</v>
      </c>
      <c r="M103" t="n">
        <v>5</v>
      </c>
      <c r="N103" t="n">
        <v>64.45</v>
      </c>
      <c r="O103" t="n">
        <v>31909.08</v>
      </c>
      <c r="P103" t="n">
        <v>201.13</v>
      </c>
      <c r="Q103" t="n">
        <v>467.07</v>
      </c>
      <c r="R103" t="n">
        <v>55.27</v>
      </c>
      <c r="S103" t="n">
        <v>39.61</v>
      </c>
      <c r="T103" t="n">
        <v>2889.62</v>
      </c>
      <c r="U103" t="n">
        <v>0.72</v>
      </c>
      <c r="V103" t="n">
        <v>0.75</v>
      </c>
      <c r="W103" t="n">
        <v>2.62</v>
      </c>
      <c r="X103" t="n">
        <v>0.16</v>
      </c>
      <c r="Y103" t="n">
        <v>1</v>
      </c>
      <c r="Z103" t="n">
        <v>10</v>
      </c>
      <c r="AA103" t="n">
        <v>125.7460171719461</v>
      </c>
      <c r="AB103" t="n">
        <v>172.0512482173347</v>
      </c>
      <c r="AC103" t="n">
        <v>155.6309185629636</v>
      </c>
      <c r="AD103" t="n">
        <v>125746.0171719461</v>
      </c>
      <c r="AE103" t="n">
        <v>172051.2482173347</v>
      </c>
      <c r="AF103" t="n">
        <v>2.811126552851814e-06</v>
      </c>
      <c r="AG103" t="n">
        <v>0.1916666666666667</v>
      </c>
      <c r="AH103" t="n">
        <v>155630.9185629636</v>
      </c>
    </row>
    <row r="104">
      <c r="A104" t="n">
        <v>102</v>
      </c>
      <c r="B104" t="n">
        <v>110</v>
      </c>
      <c r="C104" t="inlineStr">
        <is>
          <t xml:space="preserve">CONCLUIDO	</t>
        </is>
      </c>
      <c r="D104" t="n">
        <v>5.4319</v>
      </c>
      <c r="E104" t="n">
        <v>18.41</v>
      </c>
      <c r="F104" t="n">
        <v>15.5</v>
      </c>
      <c r="G104" t="n">
        <v>132.87</v>
      </c>
      <c r="H104" t="n">
        <v>1.83</v>
      </c>
      <c r="I104" t="n">
        <v>7</v>
      </c>
      <c r="J104" t="n">
        <v>257.28</v>
      </c>
      <c r="K104" t="n">
        <v>56.13</v>
      </c>
      <c r="L104" t="n">
        <v>26.5</v>
      </c>
      <c r="M104" t="n">
        <v>5</v>
      </c>
      <c r="N104" t="n">
        <v>64.66</v>
      </c>
      <c r="O104" t="n">
        <v>31965.61</v>
      </c>
      <c r="P104" t="n">
        <v>201.27</v>
      </c>
      <c r="Q104" t="n">
        <v>467.07</v>
      </c>
      <c r="R104" t="n">
        <v>55.39</v>
      </c>
      <c r="S104" t="n">
        <v>39.61</v>
      </c>
      <c r="T104" t="n">
        <v>2948.81</v>
      </c>
      <c r="U104" t="n">
        <v>0.72</v>
      </c>
      <c r="V104" t="n">
        <v>0.75</v>
      </c>
      <c r="W104" t="n">
        <v>2.62</v>
      </c>
      <c r="X104" t="n">
        <v>0.17</v>
      </c>
      <c r="Y104" t="n">
        <v>1</v>
      </c>
      <c r="Z104" t="n">
        <v>10</v>
      </c>
      <c r="AA104" t="n">
        <v>125.8761173370012</v>
      </c>
      <c r="AB104" t="n">
        <v>172.2292570027772</v>
      </c>
      <c r="AC104" t="n">
        <v>155.7919384397605</v>
      </c>
      <c r="AD104" t="n">
        <v>125876.1173370012</v>
      </c>
      <c r="AE104" t="n">
        <v>172229.2570027772</v>
      </c>
      <c r="AF104" t="n">
        <v>2.810091890251158e-06</v>
      </c>
      <c r="AG104" t="n">
        <v>0.1917708333333333</v>
      </c>
      <c r="AH104" t="n">
        <v>155791.9384397605</v>
      </c>
    </row>
    <row r="105">
      <c r="A105" t="n">
        <v>103</v>
      </c>
      <c r="B105" t="n">
        <v>110</v>
      </c>
      <c r="C105" t="inlineStr">
        <is>
          <t xml:space="preserve">CONCLUIDO	</t>
        </is>
      </c>
      <c r="D105" t="n">
        <v>5.4331</v>
      </c>
      <c r="E105" t="n">
        <v>18.41</v>
      </c>
      <c r="F105" t="n">
        <v>15.5</v>
      </c>
      <c r="G105" t="n">
        <v>132.83</v>
      </c>
      <c r="H105" t="n">
        <v>1.85</v>
      </c>
      <c r="I105" t="n">
        <v>7</v>
      </c>
      <c r="J105" t="n">
        <v>257.74</v>
      </c>
      <c r="K105" t="n">
        <v>56.13</v>
      </c>
      <c r="L105" t="n">
        <v>26.75</v>
      </c>
      <c r="M105" t="n">
        <v>5</v>
      </c>
      <c r="N105" t="n">
        <v>64.86</v>
      </c>
      <c r="O105" t="n">
        <v>32022.22</v>
      </c>
      <c r="P105" t="n">
        <v>200.58</v>
      </c>
      <c r="Q105" t="n">
        <v>467.07</v>
      </c>
      <c r="R105" t="n">
        <v>55.25</v>
      </c>
      <c r="S105" t="n">
        <v>39.61</v>
      </c>
      <c r="T105" t="n">
        <v>2879.9</v>
      </c>
      <c r="U105" t="n">
        <v>0.72</v>
      </c>
      <c r="V105" t="n">
        <v>0.75</v>
      </c>
      <c r="W105" t="n">
        <v>2.62</v>
      </c>
      <c r="X105" t="n">
        <v>0.16</v>
      </c>
      <c r="Y105" t="n">
        <v>1</v>
      </c>
      <c r="Z105" t="n">
        <v>10</v>
      </c>
      <c r="AA105" t="n">
        <v>125.5416377491298</v>
      </c>
      <c r="AB105" t="n">
        <v>171.7716072744537</v>
      </c>
      <c r="AC105" t="n">
        <v>155.3779661591927</v>
      </c>
      <c r="AD105" t="n">
        <v>125541.6377491298</v>
      </c>
      <c r="AE105" t="n">
        <v>171771.6072744537</v>
      </c>
      <c r="AF105" t="n">
        <v>2.810712687811552e-06</v>
      </c>
      <c r="AG105" t="n">
        <v>0.1917708333333333</v>
      </c>
      <c r="AH105" t="n">
        <v>155377.9661591927</v>
      </c>
    </row>
    <row r="106">
      <c r="A106" t="n">
        <v>104</v>
      </c>
      <c r="B106" t="n">
        <v>110</v>
      </c>
      <c r="C106" t="inlineStr">
        <is>
          <t xml:space="preserve">CONCLUIDO	</t>
        </is>
      </c>
      <c r="D106" t="n">
        <v>5.4346</v>
      </c>
      <c r="E106" t="n">
        <v>18.4</v>
      </c>
      <c r="F106" t="n">
        <v>15.49</v>
      </c>
      <c r="G106" t="n">
        <v>132.79</v>
      </c>
      <c r="H106" t="n">
        <v>1.86</v>
      </c>
      <c r="I106" t="n">
        <v>7</v>
      </c>
      <c r="J106" t="n">
        <v>258.2</v>
      </c>
      <c r="K106" t="n">
        <v>56.13</v>
      </c>
      <c r="L106" t="n">
        <v>27</v>
      </c>
      <c r="M106" t="n">
        <v>5</v>
      </c>
      <c r="N106" t="n">
        <v>65.06999999999999</v>
      </c>
      <c r="O106" t="n">
        <v>32078.91</v>
      </c>
      <c r="P106" t="n">
        <v>199.66</v>
      </c>
      <c r="Q106" t="n">
        <v>467.08</v>
      </c>
      <c r="R106" t="n">
        <v>55.13</v>
      </c>
      <c r="S106" t="n">
        <v>39.61</v>
      </c>
      <c r="T106" t="n">
        <v>2818.89</v>
      </c>
      <c r="U106" t="n">
        <v>0.72</v>
      </c>
      <c r="V106" t="n">
        <v>0.75</v>
      </c>
      <c r="W106" t="n">
        <v>2.62</v>
      </c>
      <c r="X106" t="n">
        <v>0.16</v>
      </c>
      <c r="Y106" t="n">
        <v>1</v>
      </c>
      <c r="Z106" t="n">
        <v>10</v>
      </c>
      <c r="AA106" t="n">
        <v>125.0758877962278</v>
      </c>
      <c r="AB106" t="n">
        <v>171.1343476414558</v>
      </c>
      <c r="AC106" t="n">
        <v>154.8015256911683</v>
      </c>
      <c r="AD106" t="n">
        <v>125075.8877962278</v>
      </c>
      <c r="AE106" t="n">
        <v>171134.3476414558</v>
      </c>
      <c r="AF106" t="n">
        <v>2.811488684762043e-06</v>
      </c>
      <c r="AG106" t="n">
        <v>0.1916666666666667</v>
      </c>
      <c r="AH106" t="n">
        <v>154801.5256911683</v>
      </c>
    </row>
    <row r="107">
      <c r="A107" t="n">
        <v>105</v>
      </c>
      <c r="B107" t="n">
        <v>110</v>
      </c>
      <c r="C107" t="inlineStr">
        <is>
          <t xml:space="preserve">CONCLUIDO	</t>
        </is>
      </c>
      <c r="D107" t="n">
        <v>5.4322</v>
      </c>
      <c r="E107" t="n">
        <v>18.41</v>
      </c>
      <c r="F107" t="n">
        <v>15.5</v>
      </c>
      <c r="G107" t="n">
        <v>132.86</v>
      </c>
      <c r="H107" t="n">
        <v>1.87</v>
      </c>
      <c r="I107" t="n">
        <v>7</v>
      </c>
      <c r="J107" t="n">
        <v>258.66</v>
      </c>
      <c r="K107" t="n">
        <v>56.13</v>
      </c>
      <c r="L107" t="n">
        <v>27.25</v>
      </c>
      <c r="M107" t="n">
        <v>5</v>
      </c>
      <c r="N107" t="n">
        <v>65.28</v>
      </c>
      <c r="O107" t="n">
        <v>32135.68</v>
      </c>
      <c r="P107" t="n">
        <v>199.77</v>
      </c>
      <c r="Q107" t="n">
        <v>467.07</v>
      </c>
      <c r="R107" t="n">
        <v>55.33</v>
      </c>
      <c r="S107" t="n">
        <v>39.61</v>
      </c>
      <c r="T107" t="n">
        <v>2918.75</v>
      </c>
      <c r="U107" t="n">
        <v>0.72</v>
      </c>
      <c r="V107" t="n">
        <v>0.75</v>
      </c>
      <c r="W107" t="n">
        <v>2.62</v>
      </c>
      <c r="X107" t="n">
        <v>0.17</v>
      </c>
      <c r="Y107" t="n">
        <v>1</v>
      </c>
      <c r="Z107" t="n">
        <v>10</v>
      </c>
      <c r="AA107" t="n">
        <v>125.2014236923045</v>
      </c>
      <c r="AB107" t="n">
        <v>171.3061113927207</v>
      </c>
      <c r="AC107" t="n">
        <v>154.9568965510845</v>
      </c>
      <c r="AD107" t="n">
        <v>125201.4236923045</v>
      </c>
      <c r="AE107" t="n">
        <v>171306.1113927207</v>
      </c>
      <c r="AF107" t="n">
        <v>2.810247089641257e-06</v>
      </c>
      <c r="AG107" t="n">
        <v>0.1917708333333333</v>
      </c>
      <c r="AH107" t="n">
        <v>154956.8965510845</v>
      </c>
    </row>
    <row r="108">
      <c r="A108" t="n">
        <v>106</v>
      </c>
      <c r="B108" t="n">
        <v>110</v>
      </c>
      <c r="C108" t="inlineStr">
        <is>
          <t xml:space="preserve">CONCLUIDO	</t>
        </is>
      </c>
      <c r="D108" t="n">
        <v>5.4307</v>
      </c>
      <c r="E108" t="n">
        <v>18.41</v>
      </c>
      <c r="F108" t="n">
        <v>15.51</v>
      </c>
      <c r="G108" t="n">
        <v>132.9</v>
      </c>
      <c r="H108" t="n">
        <v>1.89</v>
      </c>
      <c r="I108" t="n">
        <v>7</v>
      </c>
      <c r="J108" t="n">
        <v>259.12</v>
      </c>
      <c r="K108" t="n">
        <v>56.13</v>
      </c>
      <c r="L108" t="n">
        <v>27.5</v>
      </c>
      <c r="M108" t="n">
        <v>5</v>
      </c>
      <c r="N108" t="n">
        <v>65.48999999999999</v>
      </c>
      <c r="O108" t="n">
        <v>32192.53</v>
      </c>
      <c r="P108" t="n">
        <v>199.44</v>
      </c>
      <c r="Q108" t="n">
        <v>467.07</v>
      </c>
      <c r="R108" t="n">
        <v>55.58</v>
      </c>
      <c r="S108" t="n">
        <v>39.61</v>
      </c>
      <c r="T108" t="n">
        <v>3047.96</v>
      </c>
      <c r="U108" t="n">
        <v>0.71</v>
      </c>
      <c r="V108" t="n">
        <v>0.75</v>
      </c>
      <c r="W108" t="n">
        <v>2.62</v>
      </c>
      <c r="X108" t="n">
        <v>0.17</v>
      </c>
      <c r="Y108" t="n">
        <v>1</v>
      </c>
      <c r="Z108" t="n">
        <v>10</v>
      </c>
      <c r="AA108" t="n">
        <v>125.1103905778375</v>
      </c>
      <c r="AB108" t="n">
        <v>171.1815558694095</v>
      </c>
      <c r="AC108" t="n">
        <v>154.8442284321033</v>
      </c>
      <c r="AD108" t="n">
        <v>125110.3905778375</v>
      </c>
      <c r="AE108" t="n">
        <v>171181.5558694095</v>
      </c>
      <c r="AF108" t="n">
        <v>2.809471092690765e-06</v>
      </c>
      <c r="AG108" t="n">
        <v>0.1917708333333333</v>
      </c>
      <c r="AH108" t="n">
        <v>154844.2284321033</v>
      </c>
    </row>
    <row r="109">
      <c r="A109" t="n">
        <v>107</v>
      </c>
      <c r="B109" t="n">
        <v>110</v>
      </c>
      <c r="C109" t="inlineStr">
        <is>
          <t xml:space="preserve">CONCLUIDO	</t>
        </is>
      </c>
      <c r="D109" t="n">
        <v>5.4285</v>
      </c>
      <c r="E109" t="n">
        <v>18.42</v>
      </c>
      <c r="F109" t="n">
        <v>15.51</v>
      </c>
      <c r="G109" t="n">
        <v>132.97</v>
      </c>
      <c r="H109" t="n">
        <v>1.9</v>
      </c>
      <c r="I109" t="n">
        <v>7</v>
      </c>
      <c r="J109" t="n">
        <v>259.58</v>
      </c>
      <c r="K109" t="n">
        <v>56.13</v>
      </c>
      <c r="L109" t="n">
        <v>27.75</v>
      </c>
      <c r="M109" t="n">
        <v>5</v>
      </c>
      <c r="N109" t="n">
        <v>65.70999999999999</v>
      </c>
      <c r="O109" t="n">
        <v>32249.46</v>
      </c>
      <c r="P109" t="n">
        <v>199.29</v>
      </c>
      <c r="Q109" t="n">
        <v>467.07</v>
      </c>
      <c r="R109" t="n">
        <v>55.64</v>
      </c>
      <c r="S109" t="n">
        <v>39.61</v>
      </c>
      <c r="T109" t="n">
        <v>3076.47</v>
      </c>
      <c r="U109" t="n">
        <v>0.71</v>
      </c>
      <c r="V109" t="n">
        <v>0.75</v>
      </c>
      <c r="W109" t="n">
        <v>2.63</v>
      </c>
      <c r="X109" t="n">
        <v>0.18</v>
      </c>
      <c r="Y109" t="n">
        <v>1</v>
      </c>
      <c r="Z109" t="n">
        <v>10</v>
      </c>
      <c r="AA109" t="n">
        <v>125.0936804453241</v>
      </c>
      <c r="AB109" t="n">
        <v>171.1586923289057</v>
      </c>
      <c r="AC109" t="n">
        <v>154.8235469558159</v>
      </c>
      <c r="AD109" t="n">
        <v>125093.6804453241</v>
      </c>
      <c r="AE109" t="n">
        <v>171158.6923289057</v>
      </c>
      <c r="AF109" t="n">
        <v>2.808332963830043e-06</v>
      </c>
      <c r="AG109" t="n">
        <v>0.191875</v>
      </c>
      <c r="AH109" t="n">
        <v>154823.5469558159</v>
      </c>
    </row>
    <row r="110">
      <c r="A110" t="n">
        <v>108</v>
      </c>
      <c r="B110" t="n">
        <v>110</v>
      </c>
      <c r="C110" t="inlineStr">
        <is>
          <t xml:space="preserve">CONCLUIDO	</t>
        </is>
      </c>
      <c r="D110" t="n">
        <v>5.4325</v>
      </c>
      <c r="E110" t="n">
        <v>18.41</v>
      </c>
      <c r="F110" t="n">
        <v>15.5</v>
      </c>
      <c r="G110" t="n">
        <v>132.85</v>
      </c>
      <c r="H110" t="n">
        <v>1.92</v>
      </c>
      <c r="I110" t="n">
        <v>7</v>
      </c>
      <c r="J110" t="n">
        <v>260.05</v>
      </c>
      <c r="K110" t="n">
        <v>56.13</v>
      </c>
      <c r="L110" t="n">
        <v>28</v>
      </c>
      <c r="M110" t="n">
        <v>5</v>
      </c>
      <c r="N110" t="n">
        <v>65.92</v>
      </c>
      <c r="O110" t="n">
        <v>32306.46</v>
      </c>
      <c r="P110" t="n">
        <v>198.05</v>
      </c>
      <c r="Q110" t="n">
        <v>467.07</v>
      </c>
      <c r="R110" t="n">
        <v>55.46</v>
      </c>
      <c r="S110" t="n">
        <v>39.61</v>
      </c>
      <c r="T110" t="n">
        <v>2985.95</v>
      </c>
      <c r="U110" t="n">
        <v>0.71</v>
      </c>
      <c r="V110" t="n">
        <v>0.75</v>
      </c>
      <c r="W110" t="n">
        <v>2.62</v>
      </c>
      <c r="X110" t="n">
        <v>0.17</v>
      </c>
      <c r="Y110" t="n">
        <v>1</v>
      </c>
      <c r="Z110" t="n">
        <v>10</v>
      </c>
      <c r="AA110" t="n">
        <v>124.4288565456751</v>
      </c>
      <c r="AB110" t="n">
        <v>170.2490509394459</v>
      </c>
      <c r="AC110" t="n">
        <v>154.0007204638762</v>
      </c>
      <c r="AD110" t="n">
        <v>124428.8565456751</v>
      </c>
      <c r="AE110" t="n">
        <v>170249.0509394458</v>
      </c>
      <c r="AF110" t="n">
        <v>2.810402289031355e-06</v>
      </c>
      <c r="AG110" t="n">
        <v>0.1917708333333333</v>
      </c>
      <c r="AH110" t="n">
        <v>154000.7204638762</v>
      </c>
    </row>
    <row r="111">
      <c r="A111" t="n">
        <v>109</v>
      </c>
      <c r="B111" t="n">
        <v>110</v>
      </c>
      <c r="C111" t="inlineStr">
        <is>
          <t xml:space="preserve">CONCLUIDO	</t>
        </is>
      </c>
      <c r="D111" t="n">
        <v>5.4544</v>
      </c>
      <c r="E111" t="n">
        <v>18.33</v>
      </c>
      <c r="F111" t="n">
        <v>15.47</v>
      </c>
      <c r="G111" t="n">
        <v>154.68</v>
      </c>
      <c r="H111" t="n">
        <v>1.93</v>
      </c>
      <c r="I111" t="n">
        <v>6</v>
      </c>
      <c r="J111" t="n">
        <v>260.51</v>
      </c>
      <c r="K111" t="n">
        <v>56.13</v>
      </c>
      <c r="L111" t="n">
        <v>28.25</v>
      </c>
      <c r="M111" t="n">
        <v>4</v>
      </c>
      <c r="N111" t="n">
        <v>66.13</v>
      </c>
      <c r="O111" t="n">
        <v>32363.54</v>
      </c>
      <c r="P111" t="n">
        <v>196.57</v>
      </c>
      <c r="Q111" t="n">
        <v>467.07</v>
      </c>
      <c r="R111" t="n">
        <v>54.34</v>
      </c>
      <c r="S111" t="n">
        <v>39.61</v>
      </c>
      <c r="T111" t="n">
        <v>2430.18</v>
      </c>
      <c r="U111" t="n">
        <v>0.73</v>
      </c>
      <c r="V111" t="n">
        <v>0.75</v>
      </c>
      <c r="W111" t="n">
        <v>2.62</v>
      </c>
      <c r="X111" t="n">
        <v>0.13</v>
      </c>
      <c r="Y111" t="n">
        <v>1</v>
      </c>
      <c r="Z111" t="n">
        <v>10</v>
      </c>
      <c r="AA111" t="n">
        <v>123.2137307867671</v>
      </c>
      <c r="AB111" t="n">
        <v>168.5864622685438</v>
      </c>
      <c r="AC111" t="n">
        <v>152.4968069222666</v>
      </c>
      <c r="AD111" t="n">
        <v>123213.7307867671</v>
      </c>
      <c r="AE111" t="n">
        <v>168586.4622685438</v>
      </c>
      <c r="AF111" t="n">
        <v>2.821731844508536e-06</v>
      </c>
      <c r="AG111" t="n">
        <v>0.1909375</v>
      </c>
      <c r="AH111" t="n">
        <v>152496.8069222666</v>
      </c>
    </row>
    <row r="112">
      <c r="A112" t="n">
        <v>110</v>
      </c>
      <c r="B112" t="n">
        <v>110</v>
      </c>
      <c r="C112" t="inlineStr">
        <is>
          <t xml:space="preserve">CONCLUIDO	</t>
        </is>
      </c>
      <c r="D112" t="n">
        <v>5.4535</v>
      </c>
      <c r="E112" t="n">
        <v>18.34</v>
      </c>
      <c r="F112" t="n">
        <v>15.47</v>
      </c>
      <c r="G112" t="n">
        <v>154.71</v>
      </c>
      <c r="H112" t="n">
        <v>1.94</v>
      </c>
      <c r="I112" t="n">
        <v>6</v>
      </c>
      <c r="J112" t="n">
        <v>260.97</v>
      </c>
      <c r="K112" t="n">
        <v>56.13</v>
      </c>
      <c r="L112" t="n">
        <v>28.5</v>
      </c>
      <c r="M112" t="n">
        <v>4</v>
      </c>
      <c r="N112" t="n">
        <v>66.34999999999999</v>
      </c>
      <c r="O112" t="n">
        <v>32420.71</v>
      </c>
      <c r="P112" t="n">
        <v>196.56</v>
      </c>
      <c r="Q112" t="n">
        <v>467.07</v>
      </c>
      <c r="R112" t="n">
        <v>54.43</v>
      </c>
      <c r="S112" t="n">
        <v>39.61</v>
      </c>
      <c r="T112" t="n">
        <v>2477.51</v>
      </c>
      <c r="U112" t="n">
        <v>0.73</v>
      </c>
      <c r="V112" t="n">
        <v>0.75</v>
      </c>
      <c r="W112" t="n">
        <v>2.62</v>
      </c>
      <c r="X112" t="n">
        <v>0.14</v>
      </c>
      <c r="Y112" t="n">
        <v>1</v>
      </c>
      <c r="Z112" t="n">
        <v>10</v>
      </c>
      <c r="AA112" t="n">
        <v>123.2295808880584</v>
      </c>
      <c r="AB112" t="n">
        <v>168.6081490763876</v>
      </c>
      <c r="AC112" t="n">
        <v>152.5164239716075</v>
      </c>
      <c r="AD112" t="n">
        <v>123229.5808880584</v>
      </c>
      <c r="AE112" t="n">
        <v>168608.1490763876</v>
      </c>
      <c r="AF112" t="n">
        <v>2.821266246338241e-06</v>
      </c>
      <c r="AG112" t="n">
        <v>0.1910416666666667</v>
      </c>
      <c r="AH112" t="n">
        <v>152516.4239716075</v>
      </c>
    </row>
    <row r="113">
      <c r="A113" t="n">
        <v>111</v>
      </c>
      <c r="B113" t="n">
        <v>110</v>
      </c>
      <c r="C113" t="inlineStr">
        <is>
          <t xml:space="preserve">CONCLUIDO	</t>
        </is>
      </c>
      <c r="D113" t="n">
        <v>5.4523</v>
      </c>
      <c r="E113" t="n">
        <v>18.34</v>
      </c>
      <c r="F113" t="n">
        <v>15.47</v>
      </c>
      <c r="G113" t="n">
        <v>154.75</v>
      </c>
      <c r="H113" t="n">
        <v>1.96</v>
      </c>
      <c r="I113" t="n">
        <v>6</v>
      </c>
      <c r="J113" t="n">
        <v>261.44</v>
      </c>
      <c r="K113" t="n">
        <v>56.13</v>
      </c>
      <c r="L113" t="n">
        <v>28.75</v>
      </c>
      <c r="M113" t="n">
        <v>4</v>
      </c>
      <c r="N113" t="n">
        <v>66.56</v>
      </c>
      <c r="O113" t="n">
        <v>32477.95</v>
      </c>
      <c r="P113" t="n">
        <v>196.91</v>
      </c>
      <c r="Q113" t="n">
        <v>467.07</v>
      </c>
      <c r="R113" t="n">
        <v>54.53</v>
      </c>
      <c r="S113" t="n">
        <v>39.61</v>
      </c>
      <c r="T113" t="n">
        <v>2528.22</v>
      </c>
      <c r="U113" t="n">
        <v>0.73</v>
      </c>
      <c r="V113" t="n">
        <v>0.75</v>
      </c>
      <c r="W113" t="n">
        <v>2.62</v>
      </c>
      <c r="X113" t="n">
        <v>0.14</v>
      </c>
      <c r="Y113" t="n">
        <v>1</v>
      </c>
      <c r="Z113" t="n">
        <v>10</v>
      </c>
      <c r="AA113" t="n">
        <v>123.4114761348813</v>
      </c>
      <c r="AB113" t="n">
        <v>168.8570261777425</v>
      </c>
      <c r="AC113" t="n">
        <v>152.7415485917103</v>
      </c>
      <c r="AD113" t="n">
        <v>123411.4761348813</v>
      </c>
      <c r="AE113" t="n">
        <v>168857.0261777425</v>
      </c>
      <c r="AF113" t="n">
        <v>2.820645448777848e-06</v>
      </c>
      <c r="AG113" t="n">
        <v>0.1910416666666667</v>
      </c>
      <c r="AH113" t="n">
        <v>152741.5485917103</v>
      </c>
    </row>
    <row r="114">
      <c r="A114" t="n">
        <v>112</v>
      </c>
      <c r="B114" t="n">
        <v>110</v>
      </c>
      <c r="C114" t="inlineStr">
        <is>
          <t xml:space="preserve">CONCLUIDO	</t>
        </is>
      </c>
      <c r="D114" t="n">
        <v>5.4501</v>
      </c>
      <c r="E114" t="n">
        <v>18.35</v>
      </c>
      <c r="F114" t="n">
        <v>15.48</v>
      </c>
      <c r="G114" t="n">
        <v>154.82</v>
      </c>
      <c r="H114" t="n">
        <v>1.97</v>
      </c>
      <c r="I114" t="n">
        <v>6</v>
      </c>
      <c r="J114" t="n">
        <v>261.9</v>
      </c>
      <c r="K114" t="n">
        <v>56.13</v>
      </c>
      <c r="L114" t="n">
        <v>29</v>
      </c>
      <c r="M114" t="n">
        <v>4</v>
      </c>
      <c r="N114" t="n">
        <v>66.77</v>
      </c>
      <c r="O114" t="n">
        <v>32535.28</v>
      </c>
      <c r="P114" t="n">
        <v>196.81</v>
      </c>
      <c r="Q114" t="n">
        <v>467.07</v>
      </c>
      <c r="R114" t="n">
        <v>54.87</v>
      </c>
      <c r="S114" t="n">
        <v>39.61</v>
      </c>
      <c r="T114" t="n">
        <v>2694.63</v>
      </c>
      <c r="U114" t="n">
        <v>0.72</v>
      </c>
      <c r="V114" t="n">
        <v>0.75</v>
      </c>
      <c r="W114" t="n">
        <v>2.62</v>
      </c>
      <c r="X114" t="n">
        <v>0.15</v>
      </c>
      <c r="Y114" t="n">
        <v>1</v>
      </c>
      <c r="Z114" t="n">
        <v>10</v>
      </c>
      <c r="AA114" t="n">
        <v>123.4382271624549</v>
      </c>
      <c r="AB114" t="n">
        <v>168.8936281138407</v>
      </c>
      <c r="AC114" t="n">
        <v>152.7746572903985</v>
      </c>
      <c r="AD114" t="n">
        <v>123438.2271624548</v>
      </c>
      <c r="AE114" t="n">
        <v>168893.6281138407</v>
      </c>
      <c r="AF114" t="n">
        <v>2.819507319917126e-06</v>
      </c>
      <c r="AG114" t="n">
        <v>0.1911458333333333</v>
      </c>
      <c r="AH114" t="n">
        <v>152774.6572903985</v>
      </c>
    </row>
    <row r="115">
      <c r="A115" t="n">
        <v>113</v>
      </c>
      <c r="B115" t="n">
        <v>110</v>
      </c>
      <c r="C115" t="inlineStr">
        <is>
          <t xml:space="preserve">CONCLUIDO	</t>
        </is>
      </c>
      <c r="D115" t="n">
        <v>5.4527</v>
      </c>
      <c r="E115" t="n">
        <v>18.34</v>
      </c>
      <c r="F115" t="n">
        <v>15.47</v>
      </c>
      <c r="G115" t="n">
        <v>154.73</v>
      </c>
      <c r="H115" t="n">
        <v>1.98</v>
      </c>
      <c r="I115" t="n">
        <v>6</v>
      </c>
      <c r="J115" t="n">
        <v>262.37</v>
      </c>
      <c r="K115" t="n">
        <v>56.13</v>
      </c>
      <c r="L115" t="n">
        <v>29.25</v>
      </c>
      <c r="M115" t="n">
        <v>4</v>
      </c>
      <c r="N115" t="n">
        <v>66.98999999999999</v>
      </c>
      <c r="O115" t="n">
        <v>32592.68</v>
      </c>
      <c r="P115" t="n">
        <v>196.35</v>
      </c>
      <c r="Q115" t="n">
        <v>467.08</v>
      </c>
      <c r="R115" t="n">
        <v>54.6</v>
      </c>
      <c r="S115" t="n">
        <v>39.61</v>
      </c>
      <c r="T115" t="n">
        <v>2560.98</v>
      </c>
      <c r="U115" t="n">
        <v>0.73</v>
      </c>
      <c r="V115" t="n">
        <v>0.75</v>
      </c>
      <c r="W115" t="n">
        <v>2.62</v>
      </c>
      <c r="X115" t="n">
        <v>0.14</v>
      </c>
      <c r="Y115" t="n">
        <v>1</v>
      </c>
      <c r="Z115" t="n">
        <v>10</v>
      </c>
      <c r="AA115" t="n">
        <v>123.1541866022532</v>
      </c>
      <c r="AB115" t="n">
        <v>168.5049912883879</v>
      </c>
      <c r="AC115" t="n">
        <v>152.4231114181114</v>
      </c>
      <c r="AD115" t="n">
        <v>123154.1866022532</v>
      </c>
      <c r="AE115" t="n">
        <v>168504.9912883879</v>
      </c>
      <c r="AF115" t="n">
        <v>2.820852381297979e-06</v>
      </c>
      <c r="AG115" t="n">
        <v>0.1910416666666667</v>
      </c>
      <c r="AH115" t="n">
        <v>152423.1114181114</v>
      </c>
    </row>
    <row r="116">
      <c r="A116" t="n">
        <v>114</v>
      </c>
      <c r="B116" t="n">
        <v>110</v>
      </c>
      <c r="C116" t="inlineStr">
        <is>
          <t xml:space="preserve">CONCLUIDO	</t>
        </is>
      </c>
      <c r="D116" t="n">
        <v>5.4555</v>
      </c>
      <c r="E116" t="n">
        <v>18.33</v>
      </c>
      <c r="F116" t="n">
        <v>15.46</v>
      </c>
      <c r="G116" t="n">
        <v>154.64</v>
      </c>
      <c r="H116" t="n">
        <v>2</v>
      </c>
      <c r="I116" t="n">
        <v>6</v>
      </c>
      <c r="J116" t="n">
        <v>262.83</v>
      </c>
      <c r="K116" t="n">
        <v>56.13</v>
      </c>
      <c r="L116" t="n">
        <v>29.5</v>
      </c>
      <c r="M116" t="n">
        <v>4</v>
      </c>
      <c r="N116" t="n">
        <v>67.20999999999999</v>
      </c>
      <c r="O116" t="n">
        <v>32650.17</v>
      </c>
      <c r="P116" t="n">
        <v>196.31</v>
      </c>
      <c r="Q116" t="n">
        <v>467.08</v>
      </c>
      <c r="R116" t="n">
        <v>54.24</v>
      </c>
      <c r="S116" t="n">
        <v>39.61</v>
      </c>
      <c r="T116" t="n">
        <v>2383.24</v>
      </c>
      <c r="U116" t="n">
        <v>0.73</v>
      </c>
      <c r="V116" t="n">
        <v>0.75</v>
      </c>
      <c r="W116" t="n">
        <v>2.62</v>
      </c>
      <c r="X116" t="n">
        <v>0.13</v>
      </c>
      <c r="Y116" t="n">
        <v>1</v>
      </c>
      <c r="Z116" t="n">
        <v>10</v>
      </c>
      <c r="AA116" t="n">
        <v>123.0521964552823</v>
      </c>
      <c r="AB116" t="n">
        <v>168.3654438698146</v>
      </c>
      <c r="AC116" t="n">
        <v>152.2968822093108</v>
      </c>
      <c r="AD116" t="n">
        <v>123052.1964552823</v>
      </c>
      <c r="AE116" t="n">
        <v>168365.4438698146</v>
      </c>
      <c r="AF116" t="n">
        <v>2.822300908938897e-06</v>
      </c>
      <c r="AG116" t="n">
        <v>0.1909375</v>
      </c>
      <c r="AH116" t="n">
        <v>152296.8822093108</v>
      </c>
    </row>
    <row r="117">
      <c r="A117" t="n">
        <v>115</v>
      </c>
      <c r="B117" t="n">
        <v>110</v>
      </c>
      <c r="C117" t="inlineStr">
        <is>
          <t xml:space="preserve">CONCLUIDO	</t>
        </is>
      </c>
      <c r="D117" t="n">
        <v>5.4561</v>
      </c>
      <c r="E117" t="n">
        <v>18.33</v>
      </c>
      <c r="F117" t="n">
        <v>15.46</v>
      </c>
      <c r="G117" t="n">
        <v>154.62</v>
      </c>
      <c r="H117" t="n">
        <v>2.01</v>
      </c>
      <c r="I117" t="n">
        <v>6</v>
      </c>
      <c r="J117" t="n">
        <v>263.3</v>
      </c>
      <c r="K117" t="n">
        <v>56.13</v>
      </c>
      <c r="L117" t="n">
        <v>29.75</v>
      </c>
      <c r="M117" t="n">
        <v>4</v>
      </c>
      <c r="N117" t="n">
        <v>67.42</v>
      </c>
      <c r="O117" t="n">
        <v>32707.74</v>
      </c>
      <c r="P117" t="n">
        <v>196.4</v>
      </c>
      <c r="Q117" t="n">
        <v>467.07</v>
      </c>
      <c r="R117" t="n">
        <v>54.08</v>
      </c>
      <c r="S117" t="n">
        <v>39.61</v>
      </c>
      <c r="T117" t="n">
        <v>2302.85</v>
      </c>
      <c r="U117" t="n">
        <v>0.73</v>
      </c>
      <c r="V117" t="n">
        <v>0.75</v>
      </c>
      <c r="W117" t="n">
        <v>2.62</v>
      </c>
      <c r="X117" t="n">
        <v>0.13</v>
      </c>
      <c r="Y117" t="n">
        <v>1</v>
      </c>
      <c r="Z117" t="n">
        <v>10</v>
      </c>
      <c r="AA117" t="n">
        <v>123.0788041605443</v>
      </c>
      <c r="AB117" t="n">
        <v>168.4018497060031</v>
      </c>
      <c r="AC117" t="n">
        <v>152.3298135235894</v>
      </c>
      <c r="AD117" t="n">
        <v>123078.8041605443</v>
      </c>
      <c r="AE117" t="n">
        <v>168401.8497060031</v>
      </c>
      <c r="AF117" t="n">
        <v>2.822611307719094e-06</v>
      </c>
      <c r="AG117" t="n">
        <v>0.1909375</v>
      </c>
      <c r="AH117" t="n">
        <v>152329.8135235894</v>
      </c>
    </row>
    <row r="118">
      <c r="A118" t="n">
        <v>116</v>
      </c>
      <c r="B118" t="n">
        <v>110</v>
      </c>
      <c r="C118" t="inlineStr">
        <is>
          <t xml:space="preserve">CONCLUIDO	</t>
        </is>
      </c>
      <c r="D118" t="n">
        <v>5.4553</v>
      </c>
      <c r="E118" t="n">
        <v>18.33</v>
      </c>
      <c r="F118" t="n">
        <v>15.46</v>
      </c>
      <c r="G118" t="n">
        <v>154.65</v>
      </c>
      <c r="H118" t="n">
        <v>2.02</v>
      </c>
      <c r="I118" t="n">
        <v>6</v>
      </c>
      <c r="J118" t="n">
        <v>263.77</v>
      </c>
      <c r="K118" t="n">
        <v>56.13</v>
      </c>
      <c r="L118" t="n">
        <v>30</v>
      </c>
      <c r="M118" t="n">
        <v>4</v>
      </c>
      <c r="N118" t="n">
        <v>67.64</v>
      </c>
      <c r="O118" t="n">
        <v>32765.39</v>
      </c>
      <c r="P118" t="n">
        <v>195.67</v>
      </c>
      <c r="Q118" t="n">
        <v>467.07</v>
      </c>
      <c r="R118" t="n">
        <v>54.3</v>
      </c>
      <c r="S118" t="n">
        <v>39.61</v>
      </c>
      <c r="T118" t="n">
        <v>2412.4</v>
      </c>
      <c r="U118" t="n">
        <v>0.73</v>
      </c>
      <c r="V118" t="n">
        <v>0.75</v>
      </c>
      <c r="W118" t="n">
        <v>2.62</v>
      </c>
      <c r="X118" t="n">
        <v>0.13</v>
      </c>
      <c r="Y118" t="n">
        <v>1</v>
      </c>
      <c r="Z118" t="n">
        <v>10</v>
      </c>
      <c r="AA118" t="n">
        <v>122.7728778353588</v>
      </c>
      <c r="AB118" t="n">
        <v>167.9832678113676</v>
      </c>
      <c r="AC118" t="n">
        <v>151.9511804974944</v>
      </c>
      <c r="AD118" t="n">
        <v>122772.8778353588</v>
      </c>
      <c r="AE118" t="n">
        <v>167983.2678113676</v>
      </c>
      <c r="AF118" t="n">
        <v>2.822197442678831e-06</v>
      </c>
      <c r="AG118" t="n">
        <v>0.1909375</v>
      </c>
      <c r="AH118" t="n">
        <v>151951.1804974944</v>
      </c>
    </row>
    <row r="119">
      <c r="A119" t="n">
        <v>117</v>
      </c>
      <c r="B119" t="n">
        <v>110</v>
      </c>
      <c r="C119" t="inlineStr">
        <is>
          <t xml:space="preserve">CONCLUIDO	</t>
        </is>
      </c>
      <c r="D119" t="n">
        <v>5.4531</v>
      </c>
      <c r="E119" t="n">
        <v>18.34</v>
      </c>
      <c r="F119" t="n">
        <v>15.47</v>
      </c>
      <c r="G119" t="n">
        <v>154.72</v>
      </c>
      <c r="H119" t="n">
        <v>2.04</v>
      </c>
      <c r="I119" t="n">
        <v>6</v>
      </c>
      <c r="J119" t="n">
        <v>264.23</v>
      </c>
      <c r="K119" t="n">
        <v>56.13</v>
      </c>
      <c r="L119" t="n">
        <v>30.25</v>
      </c>
      <c r="M119" t="n">
        <v>3</v>
      </c>
      <c r="N119" t="n">
        <v>67.86</v>
      </c>
      <c r="O119" t="n">
        <v>32823.12</v>
      </c>
      <c r="P119" t="n">
        <v>195.62</v>
      </c>
      <c r="Q119" t="n">
        <v>467.07</v>
      </c>
      <c r="R119" t="n">
        <v>54.56</v>
      </c>
      <c r="S119" t="n">
        <v>39.61</v>
      </c>
      <c r="T119" t="n">
        <v>2541.68</v>
      </c>
      <c r="U119" t="n">
        <v>0.73</v>
      </c>
      <c r="V119" t="n">
        <v>0.75</v>
      </c>
      <c r="W119" t="n">
        <v>2.62</v>
      </c>
      <c r="X119" t="n">
        <v>0.14</v>
      </c>
      <c r="Y119" t="n">
        <v>1</v>
      </c>
      <c r="Z119" t="n">
        <v>10</v>
      </c>
      <c r="AA119" t="n">
        <v>122.8215336302583</v>
      </c>
      <c r="AB119" t="n">
        <v>168.0498408164913</v>
      </c>
      <c r="AC119" t="n">
        <v>152.0113998684449</v>
      </c>
      <c r="AD119" t="n">
        <v>122821.5336302583</v>
      </c>
      <c r="AE119" t="n">
        <v>168049.8408164913</v>
      </c>
      <c r="AF119" t="n">
        <v>2.82105931381811e-06</v>
      </c>
      <c r="AG119" t="n">
        <v>0.1910416666666667</v>
      </c>
      <c r="AH119" t="n">
        <v>152011.3998684449</v>
      </c>
    </row>
    <row r="120">
      <c r="A120" t="n">
        <v>118</v>
      </c>
      <c r="B120" t="n">
        <v>110</v>
      </c>
      <c r="C120" t="inlineStr">
        <is>
          <t xml:space="preserve">CONCLUIDO	</t>
        </is>
      </c>
      <c r="D120" t="n">
        <v>5.4538</v>
      </c>
      <c r="E120" t="n">
        <v>18.34</v>
      </c>
      <c r="F120" t="n">
        <v>15.47</v>
      </c>
      <c r="G120" t="n">
        <v>154.7</v>
      </c>
      <c r="H120" t="n">
        <v>2.05</v>
      </c>
      <c r="I120" t="n">
        <v>6</v>
      </c>
      <c r="J120" t="n">
        <v>264.7</v>
      </c>
      <c r="K120" t="n">
        <v>56.13</v>
      </c>
      <c r="L120" t="n">
        <v>30.5</v>
      </c>
      <c r="M120" t="n">
        <v>3</v>
      </c>
      <c r="N120" t="n">
        <v>68.08</v>
      </c>
      <c r="O120" t="n">
        <v>32880.94</v>
      </c>
      <c r="P120" t="n">
        <v>195.36</v>
      </c>
      <c r="Q120" t="n">
        <v>467.07</v>
      </c>
      <c r="R120" t="n">
        <v>54.4</v>
      </c>
      <c r="S120" t="n">
        <v>39.61</v>
      </c>
      <c r="T120" t="n">
        <v>2458.77</v>
      </c>
      <c r="U120" t="n">
        <v>0.73</v>
      </c>
      <c r="V120" t="n">
        <v>0.75</v>
      </c>
      <c r="W120" t="n">
        <v>2.62</v>
      </c>
      <c r="X120" t="n">
        <v>0.14</v>
      </c>
      <c r="Y120" t="n">
        <v>1</v>
      </c>
      <c r="Z120" t="n">
        <v>10</v>
      </c>
      <c r="AA120" t="n">
        <v>122.690748689611</v>
      </c>
      <c r="AB120" t="n">
        <v>167.8708950908733</v>
      </c>
      <c r="AC120" t="n">
        <v>151.849532471728</v>
      </c>
      <c r="AD120" t="n">
        <v>122690.748689611</v>
      </c>
      <c r="AE120" t="n">
        <v>167870.8950908733</v>
      </c>
      <c r="AF120" t="n">
        <v>2.821421445728339e-06</v>
      </c>
      <c r="AG120" t="n">
        <v>0.1910416666666667</v>
      </c>
      <c r="AH120" t="n">
        <v>151849.532471728</v>
      </c>
    </row>
    <row r="121">
      <c r="A121" t="n">
        <v>119</v>
      </c>
      <c r="B121" t="n">
        <v>110</v>
      </c>
      <c r="C121" t="inlineStr">
        <is>
          <t xml:space="preserve">CONCLUIDO	</t>
        </is>
      </c>
      <c r="D121" t="n">
        <v>5.4545</v>
      </c>
      <c r="E121" t="n">
        <v>18.33</v>
      </c>
      <c r="F121" t="n">
        <v>15.47</v>
      </c>
      <c r="G121" t="n">
        <v>154.67</v>
      </c>
      <c r="H121" t="n">
        <v>2.06</v>
      </c>
      <c r="I121" t="n">
        <v>6</v>
      </c>
      <c r="J121" t="n">
        <v>265.17</v>
      </c>
      <c r="K121" t="n">
        <v>56.13</v>
      </c>
      <c r="L121" t="n">
        <v>30.75</v>
      </c>
      <c r="M121" t="n">
        <v>3</v>
      </c>
      <c r="N121" t="n">
        <v>68.3</v>
      </c>
      <c r="O121" t="n">
        <v>32938.83</v>
      </c>
      <c r="P121" t="n">
        <v>195.04</v>
      </c>
      <c r="Q121" t="n">
        <v>467.07</v>
      </c>
      <c r="R121" t="n">
        <v>54.32</v>
      </c>
      <c r="S121" t="n">
        <v>39.61</v>
      </c>
      <c r="T121" t="n">
        <v>2421.35</v>
      </c>
      <c r="U121" t="n">
        <v>0.73</v>
      </c>
      <c r="V121" t="n">
        <v>0.75</v>
      </c>
      <c r="W121" t="n">
        <v>2.62</v>
      </c>
      <c r="X121" t="n">
        <v>0.13</v>
      </c>
      <c r="Y121" t="n">
        <v>1</v>
      </c>
      <c r="Z121" t="n">
        <v>10</v>
      </c>
      <c r="AA121" t="n">
        <v>122.5330759172163</v>
      </c>
      <c r="AB121" t="n">
        <v>167.6551602476513</v>
      </c>
      <c r="AC121" t="n">
        <v>151.6543870591572</v>
      </c>
      <c r="AD121" t="n">
        <v>122533.0759172163</v>
      </c>
      <c r="AE121" t="n">
        <v>167655.1602476513</v>
      </c>
      <c r="AF121" t="n">
        <v>2.82178357763857e-06</v>
      </c>
      <c r="AG121" t="n">
        <v>0.1909375</v>
      </c>
      <c r="AH121" t="n">
        <v>151654.3870591572</v>
      </c>
    </row>
    <row r="122">
      <c r="A122" t="n">
        <v>120</v>
      </c>
      <c r="B122" t="n">
        <v>110</v>
      </c>
      <c r="C122" t="inlineStr">
        <is>
          <t xml:space="preserve">CONCLUIDO	</t>
        </is>
      </c>
      <c r="D122" t="n">
        <v>5.4526</v>
      </c>
      <c r="E122" t="n">
        <v>18.34</v>
      </c>
      <c r="F122" t="n">
        <v>15.47</v>
      </c>
      <c r="G122" t="n">
        <v>154.74</v>
      </c>
      <c r="H122" t="n">
        <v>2.08</v>
      </c>
      <c r="I122" t="n">
        <v>6</v>
      </c>
      <c r="J122" t="n">
        <v>265.64</v>
      </c>
      <c r="K122" t="n">
        <v>56.13</v>
      </c>
      <c r="L122" t="n">
        <v>31</v>
      </c>
      <c r="M122" t="n">
        <v>3</v>
      </c>
      <c r="N122" t="n">
        <v>68.52</v>
      </c>
      <c r="O122" t="n">
        <v>32996.81</v>
      </c>
      <c r="P122" t="n">
        <v>194.61</v>
      </c>
      <c r="Q122" t="n">
        <v>467.07</v>
      </c>
      <c r="R122" t="n">
        <v>54.44</v>
      </c>
      <c r="S122" t="n">
        <v>39.61</v>
      </c>
      <c r="T122" t="n">
        <v>2482.71</v>
      </c>
      <c r="U122" t="n">
        <v>0.73</v>
      </c>
      <c r="V122" t="n">
        <v>0.75</v>
      </c>
      <c r="W122" t="n">
        <v>2.62</v>
      </c>
      <c r="X122" t="n">
        <v>0.14</v>
      </c>
      <c r="Y122" t="n">
        <v>1</v>
      </c>
      <c r="Z122" t="n">
        <v>10</v>
      </c>
      <c r="AA122" t="n">
        <v>122.3845805823657</v>
      </c>
      <c r="AB122" t="n">
        <v>167.451982379357</v>
      </c>
      <c r="AC122" t="n">
        <v>151.4706002014509</v>
      </c>
      <c r="AD122" t="n">
        <v>122384.5805823657</v>
      </c>
      <c r="AE122" t="n">
        <v>167451.982379357</v>
      </c>
      <c r="AF122" t="n">
        <v>2.820800648167946e-06</v>
      </c>
      <c r="AG122" t="n">
        <v>0.1910416666666667</v>
      </c>
      <c r="AH122" t="n">
        <v>151470.6002014509</v>
      </c>
    </row>
    <row r="123">
      <c r="A123" t="n">
        <v>121</v>
      </c>
      <c r="B123" t="n">
        <v>110</v>
      </c>
      <c r="C123" t="inlineStr">
        <is>
          <t xml:space="preserve">CONCLUIDO	</t>
        </is>
      </c>
      <c r="D123" t="n">
        <v>5.4521</v>
      </c>
      <c r="E123" t="n">
        <v>18.34</v>
      </c>
      <c r="F123" t="n">
        <v>15.48</v>
      </c>
      <c r="G123" t="n">
        <v>154.76</v>
      </c>
      <c r="H123" t="n">
        <v>2.09</v>
      </c>
      <c r="I123" t="n">
        <v>6</v>
      </c>
      <c r="J123" t="n">
        <v>266.11</v>
      </c>
      <c r="K123" t="n">
        <v>56.13</v>
      </c>
      <c r="L123" t="n">
        <v>31.25</v>
      </c>
      <c r="M123" t="n">
        <v>2</v>
      </c>
      <c r="N123" t="n">
        <v>68.73999999999999</v>
      </c>
      <c r="O123" t="n">
        <v>33054.88</v>
      </c>
      <c r="P123" t="n">
        <v>194.44</v>
      </c>
      <c r="Q123" t="n">
        <v>467.07</v>
      </c>
      <c r="R123" t="n">
        <v>54.54</v>
      </c>
      <c r="S123" t="n">
        <v>39.61</v>
      </c>
      <c r="T123" t="n">
        <v>2532.56</v>
      </c>
      <c r="U123" t="n">
        <v>0.73</v>
      </c>
      <c r="V123" t="n">
        <v>0.75</v>
      </c>
      <c r="W123" t="n">
        <v>2.62</v>
      </c>
      <c r="X123" t="n">
        <v>0.14</v>
      </c>
      <c r="Y123" t="n">
        <v>1</v>
      </c>
      <c r="Z123" t="n">
        <v>10</v>
      </c>
      <c r="AA123" t="n">
        <v>122.3420678077175</v>
      </c>
      <c r="AB123" t="n">
        <v>167.3938145255521</v>
      </c>
      <c r="AC123" t="n">
        <v>151.417983805974</v>
      </c>
      <c r="AD123" t="n">
        <v>122342.0678077175</v>
      </c>
      <c r="AE123" t="n">
        <v>167393.8145255521</v>
      </c>
      <c r="AF123" t="n">
        <v>2.820541982517782e-06</v>
      </c>
      <c r="AG123" t="n">
        <v>0.1910416666666667</v>
      </c>
      <c r="AH123" t="n">
        <v>151417.983805974</v>
      </c>
    </row>
    <row r="124">
      <c r="A124" t="n">
        <v>122</v>
      </c>
      <c r="B124" t="n">
        <v>110</v>
      </c>
      <c r="C124" t="inlineStr">
        <is>
          <t xml:space="preserve">CONCLUIDO	</t>
        </is>
      </c>
      <c r="D124" t="n">
        <v>5.4532</v>
      </c>
      <c r="E124" t="n">
        <v>18.34</v>
      </c>
      <c r="F124" t="n">
        <v>15.47</v>
      </c>
      <c r="G124" t="n">
        <v>154.72</v>
      </c>
      <c r="H124" t="n">
        <v>2.1</v>
      </c>
      <c r="I124" t="n">
        <v>6</v>
      </c>
      <c r="J124" t="n">
        <v>266.59</v>
      </c>
      <c r="K124" t="n">
        <v>56.13</v>
      </c>
      <c r="L124" t="n">
        <v>31.5</v>
      </c>
      <c r="M124" t="n">
        <v>3</v>
      </c>
      <c r="N124" t="n">
        <v>68.95999999999999</v>
      </c>
      <c r="O124" t="n">
        <v>33113.03</v>
      </c>
      <c r="P124" t="n">
        <v>194.35</v>
      </c>
      <c r="Q124" t="n">
        <v>467.07</v>
      </c>
      <c r="R124" t="n">
        <v>54.4</v>
      </c>
      <c r="S124" t="n">
        <v>39.61</v>
      </c>
      <c r="T124" t="n">
        <v>2459.88</v>
      </c>
      <c r="U124" t="n">
        <v>0.73</v>
      </c>
      <c r="V124" t="n">
        <v>0.75</v>
      </c>
      <c r="W124" t="n">
        <v>2.62</v>
      </c>
      <c r="X124" t="n">
        <v>0.14</v>
      </c>
      <c r="Y124" t="n">
        <v>1</v>
      </c>
      <c r="Z124" t="n">
        <v>10</v>
      </c>
      <c r="AA124" t="n">
        <v>122.2560410407459</v>
      </c>
      <c r="AB124" t="n">
        <v>167.2761089077486</v>
      </c>
      <c r="AC124" t="n">
        <v>151.3115118471327</v>
      </c>
      <c r="AD124" t="n">
        <v>122256.0410407459</v>
      </c>
      <c r="AE124" t="n">
        <v>167276.1089077485</v>
      </c>
      <c r="AF124" t="n">
        <v>2.821111046948142e-06</v>
      </c>
      <c r="AG124" t="n">
        <v>0.1910416666666667</v>
      </c>
      <c r="AH124" t="n">
        <v>151311.5118471328</v>
      </c>
    </row>
    <row r="125">
      <c r="A125" t="n">
        <v>123</v>
      </c>
      <c r="B125" t="n">
        <v>110</v>
      </c>
      <c r="C125" t="inlineStr">
        <is>
          <t xml:space="preserve">CONCLUIDO	</t>
        </is>
      </c>
      <c r="D125" t="n">
        <v>5.4518</v>
      </c>
      <c r="E125" t="n">
        <v>18.34</v>
      </c>
      <c r="F125" t="n">
        <v>15.48</v>
      </c>
      <c r="G125" t="n">
        <v>154.76</v>
      </c>
      <c r="H125" t="n">
        <v>2.12</v>
      </c>
      <c r="I125" t="n">
        <v>6</v>
      </c>
      <c r="J125" t="n">
        <v>267.06</v>
      </c>
      <c r="K125" t="n">
        <v>56.13</v>
      </c>
      <c r="L125" t="n">
        <v>31.75</v>
      </c>
      <c r="M125" t="n">
        <v>2</v>
      </c>
      <c r="N125" t="n">
        <v>69.18000000000001</v>
      </c>
      <c r="O125" t="n">
        <v>33171.26</v>
      </c>
      <c r="P125" t="n">
        <v>194.3</v>
      </c>
      <c r="Q125" t="n">
        <v>467.07</v>
      </c>
      <c r="R125" t="n">
        <v>54.48</v>
      </c>
      <c r="S125" t="n">
        <v>39.61</v>
      </c>
      <c r="T125" t="n">
        <v>2500.36</v>
      </c>
      <c r="U125" t="n">
        <v>0.73</v>
      </c>
      <c r="V125" t="n">
        <v>0.75</v>
      </c>
      <c r="W125" t="n">
        <v>2.62</v>
      </c>
      <c r="X125" t="n">
        <v>0.14</v>
      </c>
      <c r="Y125" t="n">
        <v>1</v>
      </c>
      <c r="Z125" t="n">
        <v>10</v>
      </c>
      <c r="AA125" t="n">
        <v>122.2865683639215</v>
      </c>
      <c r="AB125" t="n">
        <v>167.3178777380878</v>
      </c>
      <c r="AC125" t="n">
        <v>151.3492943189273</v>
      </c>
      <c r="AD125" t="n">
        <v>122286.5683639215</v>
      </c>
      <c r="AE125" t="n">
        <v>167317.8777380878</v>
      </c>
      <c r="AF125" t="n">
        <v>2.820386783127684e-06</v>
      </c>
      <c r="AG125" t="n">
        <v>0.1910416666666667</v>
      </c>
      <c r="AH125" t="n">
        <v>151349.2943189273</v>
      </c>
    </row>
    <row r="126">
      <c r="A126" t="n">
        <v>124</v>
      </c>
      <c r="B126" t="n">
        <v>110</v>
      </c>
      <c r="C126" t="inlineStr">
        <is>
          <t xml:space="preserve">CONCLUIDO	</t>
        </is>
      </c>
      <c r="D126" t="n">
        <v>5.455</v>
      </c>
      <c r="E126" t="n">
        <v>18.33</v>
      </c>
      <c r="F126" t="n">
        <v>15.47</v>
      </c>
      <c r="G126" t="n">
        <v>154.66</v>
      </c>
      <c r="H126" t="n">
        <v>2.13</v>
      </c>
      <c r="I126" t="n">
        <v>6</v>
      </c>
      <c r="J126" t="n">
        <v>267.53</v>
      </c>
      <c r="K126" t="n">
        <v>56.13</v>
      </c>
      <c r="L126" t="n">
        <v>32</v>
      </c>
      <c r="M126" t="n">
        <v>2</v>
      </c>
      <c r="N126" t="n">
        <v>69.40000000000001</v>
      </c>
      <c r="O126" t="n">
        <v>33229.58</v>
      </c>
      <c r="P126" t="n">
        <v>193.85</v>
      </c>
      <c r="Q126" t="n">
        <v>467.07</v>
      </c>
      <c r="R126" t="n">
        <v>54.24</v>
      </c>
      <c r="S126" t="n">
        <v>39.61</v>
      </c>
      <c r="T126" t="n">
        <v>2378.99</v>
      </c>
      <c r="U126" t="n">
        <v>0.73</v>
      </c>
      <c r="V126" t="n">
        <v>0.75</v>
      </c>
      <c r="W126" t="n">
        <v>2.62</v>
      </c>
      <c r="X126" t="n">
        <v>0.13</v>
      </c>
      <c r="Y126" t="n">
        <v>1</v>
      </c>
      <c r="Z126" t="n">
        <v>10</v>
      </c>
      <c r="AA126" t="n">
        <v>121.9944229576219</v>
      </c>
      <c r="AB126" t="n">
        <v>166.9181515046431</v>
      </c>
      <c r="AC126" t="n">
        <v>150.9877173961833</v>
      </c>
      <c r="AD126" t="n">
        <v>121994.4229576219</v>
      </c>
      <c r="AE126" t="n">
        <v>166918.1515046431</v>
      </c>
      <c r="AF126" t="n">
        <v>2.822042243288733e-06</v>
      </c>
      <c r="AG126" t="n">
        <v>0.1909375</v>
      </c>
      <c r="AH126" t="n">
        <v>150987.7173961833</v>
      </c>
    </row>
    <row r="127">
      <c r="A127" t="n">
        <v>125</v>
      </c>
      <c r="B127" t="n">
        <v>110</v>
      </c>
      <c r="C127" t="inlineStr">
        <is>
          <t xml:space="preserve">CONCLUIDO	</t>
        </is>
      </c>
      <c r="D127" t="n">
        <v>5.4525</v>
      </c>
      <c r="E127" t="n">
        <v>18.34</v>
      </c>
      <c r="F127" t="n">
        <v>15.47</v>
      </c>
      <c r="G127" t="n">
        <v>154.74</v>
      </c>
      <c r="H127" t="n">
        <v>2.14</v>
      </c>
      <c r="I127" t="n">
        <v>6</v>
      </c>
      <c r="J127" t="n">
        <v>268</v>
      </c>
      <c r="K127" t="n">
        <v>56.13</v>
      </c>
      <c r="L127" t="n">
        <v>32.25</v>
      </c>
      <c r="M127" t="n">
        <v>1</v>
      </c>
      <c r="N127" t="n">
        <v>69.63</v>
      </c>
      <c r="O127" t="n">
        <v>33287.98</v>
      </c>
      <c r="P127" t="n">
        <v>193.98</v>
      </c>
      <c r="Q127" t="n">
        <v>467.07</v>
      </c>
      <c r="R127" t="n">
        <v>54.37</v>
      </c>
      <c r="S127" t="n">
        <v>39.61</v>
      </c>
      <c r="T127" t="n">
        <v>2443.78</v>
      </c>
      <c r="U127" t="n">
        <v>0.73</v>
      </c>
      <c r="V127" t="n">
        <v>0.75</v>
      </c>
      <c r="W127" t="n">
        <v>2.62</v>
      </c>
      <c r="X127" t="n">
        <v>0.14</v>
      </c>
      <c r="Y127" t="n">
        <v>1</v>
      </c>
      <c r="Z127" t="n">
        <v>10</v>
      </c>
      <c r="AA127" t="n">
        <v>122.1073258946187</v>
      </c>
      <c r="AB127" t="n">
        <v>167.0726302839682</v>
      </c>
      <c r="AC127" t="n">
        <v>151.1274529376219</v>
      </c>
      <c r="AD127" t="n">
        <v>122107.3258946187</v>
      </c>
      <c r="AE127" t="n">
        <v>167072.6302839682</v>
      </c>
      <c r="AF127" t="n">
        <v>2.820748915037913e-06</v>
      </c>
      <c r="AG127" t="n">
        <v>0.1910416666666667</v>
      </c>
      <c r="AH127" t="n">
        <v>151127.4529376219</v>
      </c>
    </row>
    <row r="128">
      <c r="A128" t="n">
        <v>126</v>
      </c>
      <c r="B128" t="n">
        <v>110</v>
      </c>
      <c r="C128" t="inlineStr">
        <is>
          <t xml:space="preserve">CONCLUIDO	</t>
        </is>
      </c>
      <c r="D128" t="n">
        <v>5.4531</v>
      </c>
      <c r="E128" t="n">
        <v>18.34</v>
      </c>
      <c r="F128" t="n">
        <v>15.47</v>
      </c>
      <c r="G128" t="n">
        <v>154.72</v>
      </c>
      <c r="H128" t="n">
        <v>2.15</v>
      </c>
      <c r="I128" t="n">
        <v>6</v>
      </c>
      <c r="J128" t="n">
        <v>268.48</v>
      </c>
      <c r="K128" t="n">
        <v>56.13</v>
      </c>
      <c r="L128" t="n">
        <v>32.5</v>
      </c>
      <c r="M128" t="n">
        <v>1</v>
      </c>
      <c r="N128" t="n">
        <v>69.84999999999999</v>
      </c>
      <c r="O128" t="n">
        <v>33346.47</v>
      </c>
      <c r="P128" t="n">
        <v>193.88</v>
      </c>
      <c r="Q128" t="n">
        <v>467.08</v>
      </c>
      <c r="R128" t="n">
        <v>54.39</v>
      </c>
      <c r="S128" t="n">
        <v>39.61</v>
      </c>
      <c r="T128" t="n">
        <v>2456.62</v>
      </c>
      <c r="U128" t="n">
        <v>0.73</v>
      </c>
      <c r="V128" t="n">
        <v>0.75</v>
      </c>
      <c r="W128" t="n">
        <v>2.62</v>
      </c>
      <c r="X128" t="n">
        <v>0.14</v>
      </c>
      <c r="Y128" t="n">
        <v>1</v>
      </c>
      <c r="Z128" t="n">
        <v>10</v>
      </c>
      <c r="AA128" t="n">
        <v>122.0497803232498</v>
      </c>
      <c r="AB128" t="n">
        <v>166.9938938944899</v>
      </c>
      <c r="AC128" t="n">
        <v>151.0562310386482</v>
      </c>
      <c r="AD128" t="n">
        <v>122049.7803232499</v>
      </c>
      <c r="AE128" t="n">
        <v>166993.8938944899</v>
      </c>
      <c r="AF128" t="n">
        <v>2.82105931381811e-06</v>
      </c>
      <c r="AG128" t="n">
        <v>0.1910416666666667</v>
      </c>
      <c r="AH128" t="n">
        <v>151056.2310386482</v>
      </c>
    </row>
    <row r="129">
      <c r="A129" t="n">
        <v>127</v>
      </c>
      <c r="B129" t="n">
        <v>110</v>
      </c>
      <c r="C129" t="inlineStr">
        <is>
          <t xml:space="preserve">CONCLUIDO	</t>
        </is>
      </c>
      <c r="D129" t="n">
        <v>5.4517</v>
      </c>
      <c r="E129" t="n">
        <v>18.34</v>
      </c>
      <c r="F129" t="n">
        <v>15.48</v>
      </c>
      <c r="G129" t="n">
        <v>154.77</v>
      </c>
      <c r="H129" t="n">
        <v>2.17</v>
      </c>
      <c r="I129" t="n">
        <v>6</v>
      </c>
      <c r="J129" t="n">
        <v>268.95</v>
      </c>
      <c r="K129" t="n">
        <v>56.13</v>
      </c>
      <c r="L129" t="n">
        <v>32.75</v>
      </c>
      <c r="M129" t="n">
        <v>1</v>
      </c>
      <c r="N129" t="n">
        <v>70.08</v>
      </c>
      <c r="O129" t="n">
        <v>33405.04</v>
      </c>
      <c r="P129" t="n">
        <v>193.91</v>
      </c>
      <c r="Q129" t="n">
        <v>467.07</v>
      </c>
      <c r="R129" t="n">
        <v>54.45</v>
      </c>
      <c r="S129" t="n">
        <v>39.61</v>
      </c>
      <c r="T129" t="n">
        <v>2485.01</v>
      </c>
      <c r="U129" t="n">
        <v>0.73</v>
      </c>
      <c r="V129" t="n">
        <v>0.75</v>
      </c>
      <c r="W129" t="n">
        <v>2.62</v>
      </c>
      <c r="X129" t="n">
        <v>0.14</v>
      </c>
      <c r="Y129" t="n">
        <v>1</v>
      </c>
      <c r="Z129" t="n">
        <v>10</v>
      </c>
      <c r="AA129" t="n">
        <v>122.1157472612036</v>
      </c>
      <c r="AB129" t="n">
        <v>167.0841527692541</v>
      </c>
      <c r="AC129" t="n">
        <v>151.1378757330841</v>
      </c>
      <c r="AD129" t="n">
        <v>122115.7472612036</v>
      </c>
      <c r="AE129" t="n">
        <v>167084.1527692541</v>
      </c>
      <c r="AF129" t="n">
        <v>2.820335049997651e-06</v>
      </c>
      <c r="AG129" t="n">
        <v>0.1910416666666667</v>
      </c>
      <c r="AH129" t="n">
        <v>151137.875733084</v>
      </c>
    </row>
    <row r="130">
      <c r="A130" t="n">
        <v>128</v>
      </c>
      <c r="B130" t="n">
        <v>110</v>
      </c>
      <c r="C130" t="inlineStr">
        <is>
          <t xml:space="preserve">CONCLUIDO	</t>
        </is>
      </c>
      <c r="D130" t="n">
        <v>5.4517</v>
      </c>
      <c r="E130" t="n">
        <v>18.34</v>
      </c>
      <c r="F130" t="n">
        <v>15.48</v>
      </c>
      <c r="G130" t="n">
        <v>154.77</v>
      </c>
      <c r="H130" t="n">
        <v>2.18</v>
      </c>
      <c r="I130" t="n">
        <v>6</v>
      </c>
      <c r="J130" t="n">
        <v>269.43</v>
      </c>
      <c r="K130" t="n">
        <v>56.13</v>
      </c>
      <c r="L130" t="n">
        <v>33</v>
      </c>
      <c r="M130" t="n">
        <v>0</v>
      </c>
      <c r="N130" t="n">
        <v>70.3</v>
      </c>
      <c r="O130" t="n">
        <v>33463.7</v>
      </c>
      <c r="P130" t="n">
        <v>194.22</v>
      </c>
      <c r="Q130" t="n">
        <v>467.07</v>
      </c>
      <c r="R130" t="n">
        <v>54.45</v>
      </c>
      <c r="S130" t="n">
        <v>39.61</v>
      </c>
      <c r="T130" t="n">
        <v>2487.86</v>
      </c>
      <c r="U130" t="n">
        <v>0.73</v>
      </c>
      <c r="V130" t="n">
        <v>0.75</v>
      </c>
      <c r="W130" t="n">
        <v>2.62</v>
      </c>
      <c r="X130" t="n">
        <v>0.14</v>
      </c>
      <c r="Y130" t="n">
        <v>1</v>
      </c>
      <c r="Z130" t="n">
        <v>10</v>
      </c>
      <c r="AA130" t="n">
        <v>122.2532788491697</v>
      </c>
      <c r="AB130" t="n">
        <v>167.2723295553746</v>
      </c>
      <c r="AC130" t="n">
        <v>151.308093190845</v>
      </c>
      <c r="AD130" t="n">
        <v>122253.2788491697</v>
      </c>
      <c r="AE130" t="n">
        <v>167272.3295553746</v>
      </c>
      <c r="AF130" t="n">
        <v>2.820335049997651e-06</v>
      </c>
      <c r="AG130" t="n">
        <v>0.1910416666666667</v>
      </c>
      <c r="AH130" t="n">
        <v>151308.093190845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150</v>
      </c>
      <c r="C2" t="inlineStr">
        <is>
          <t xml:space="preserve">CONCLUIDO	</t>
        </is>
      </c>
      <c r="D2" t="n">
        <v>2.0836</v>
      </c>
      <c r="E2" t="n">
        <v>47.99</v>
      </c>
      <c r="F2" t="n">
        <v>25.89</v>
      </c>
      <c r="G2" t="n">
        <v>4.51</v>
      </c>
      <c r="H2" t="n">
        <v>0.06</v>
      </c>
      <c r="I2" t="n">
        <v>344</v>
      </c>
      <c r="J2" t="n">
        <v>296.65</v>
      </c>
      <c r="K2" t="n">
        <v>61.82</v>
      </c>
      <c r="L2" t="n">
        <v>1</v>
      </c>
      <c r="M2" t="n">
        <v>342</v>
      </c>
      <c r="N2" t="n">
        <v>83.83</v>
      </c>
      <c r="O2" t="n">
        <v>36821.52</v>
      </c>
      <c r="P2" t="n">
        <v>472.16</v>
      </c>
      <c r="Q2" t="n">
        <v>467.41</v>
      </c>
      <c r="R2" t="n">
        <v>395.12</v>
      </c>
      <c r="S2" t="n">
        <v>39.61</v>
      </c>
      <c r="T2" t="n">
        <v>171131</v>
      </c>
      <c r="U2" t="n">
        <v>0.1</v>
      </c>
      <c r="V2" t="n">
        <v>0.45</v>
      </c>
      <c r="W2" t="n">
        <v>3.18</v>
      </c>
      <c r="X2" t="n">
        <v>10.54</v>
      </c>
      <c r="Y2" t="n">
        <v>1</v>
      </c>
      <c r="Z2" t="n">
        <v>10</v>
      </c>
      <c r="AA2" t="n">
        <v>719.3142638362081</v>
      </c>
      <c r="AB2" t="n">
        <v>984.1975096863544</v>
      </c>
      <c r="AC2" t="n">
        <v>890.2670806917686</v>
      </c>
      <c r="AD2" t="n">
        <v>719314.263836208</v>
      </c>
      <c r="AE2" t="n">
        <v>984197.5096863543</v>
      </c>
      <c r="AF2" t="n">
        <v>1.023818886017837e-06</v>
      </c>
      <c r="AG2" t="n">
        <v>0.4998958333333334</v>
      </c>
      <c r="AH2" t="n">
        <v>890267.0806917686</v>
      </c>
    </row>
    <row r="3">
      <c r="A3" t="n">
        <v>1</v>
      </c>
      <c r="B3" t="n">
        <v>150</v>
      </c>
      <c r="C3" t="inlineStr">
        <is>
          <t xml:space="preserve">CONCLUIDO	</t>
        </is>
      </c>
      <c r="D3" t="n">
        <v>2.585</v>
      </c>
      <c r="E3" t="n">
        <v>38.69</v>
      </c>
      <c r="F3" t="n">
        <v>22.47</v>
      </c>
      <c r="G3" t="n">
        <v>5.66</v>
      </c>
      <c r="H3" t="n">
        <v>0.07000000000000001</v>
      </c>
      <c r="I3" t="n">
        <v>238</v>
      </c>
      <c r="J3" t="n">
        <v>297.17</v>
      </c>
      <c r="K3" t="n">
        <v>61.82</v>
      </c>
      <c r="L3" t="n">
        <v>1.25</v>
      </c>
      <c r="M3" t="n">
        <v>236</v>
      </c>
      <c r="N3" t="n">
        <v>84.09999999999999</v>
      </c>
      <c r="O3" t="n">
        <v>36885.7</v>
      </c>
      <c r="P3" t="n">
        <v>409.64</v>
      </c>
      <c r="Q3" t="n">
        <v>467.38</v>
      </c>
      <c r="R3" t="n">
        <v>282.58</v>
      </c>
      <c r="S3" t="n">
        <v>39.61</v>
      </c>
      <c r="T3" t="n">
        <v>115392.64</v>
      </c>
      <c r="U3" t="n">
        <v>0.14</v>
      </c>
      <c r="V3" t="n">
        <v>0.52</v>
      </c>
      <c r="W3" t="n">
        <v>3.01</v>
      </c>
      <c r="X3" t="n">
        <v>7.13</v>
      </c>
      <c r="Y3" t="n">
        <v>1</v>
      </c>
      <c r="Z3" t="n">
        <v>10</v>
      </c>
      <c r="AA3" t="n">
        <v>503.7255597579571</v>
      </c>
      <c r="AB3" t="n">
        <v>689.2195336641275</v>
      </c>
      <c r="AC3" t="n">
        <v>623.4413886969134</v>
      </c>
      <c r="AD3" t="n">
        <v>503725.5597579571</v>
      </c>
      <c r="AE3" t="n">
        <v>689219.5336641276</v>
      </c>
      <c r="AF3" t="n">
        <v>1.270191889209114e-06</v>
      </c>
      <c r="AG3" t="n">
        <v>0.4030208333333333</v>
      </c>
      <c r="AH3" t="n">
        <v>623441.3886969134</v>
      </c>
    </row>
    <row r="4">
      <c r="A4" t="n">
        <v>2</v>
      </c>
      <c r="B4" t="n">
        <v>150</v>
      </c>
      <c r="C4" t="inlineStr">
        <is>
          <t xml:space="preserve">CONCLUIDO	</t>
        </is>
      </c>
      <c r="D4" t="n">
        <v>2.9466</v>
      </c>
      <c r="E4" t="n">
        <v>33.94</v>
      </c>
      <c r="F4" t="n">
        <v>20.77</v>
      </c>
      <c r="G4" t="n">
        <v>6.81</v>
      </c>
      <c r="H4" t="n">
        <v>0.09</v>
      </c>
      <c r="I4" t="n">
        <v>183</v>
      </c>
      <c r="J4" t="n">
        <v>297.7</v>
      </c>
      <c r="K4" t="n">
        <v>61.82</v>
      </c>
      <c r="L4" t="n">
        <v>1.5</v>
      </c>
      <c r="M4" t="n">
        <v>181</v>
      </c>
      <c r="N4" t="n">
        <v>84.37</v>
      </c>
      <c r="O4" t="n">
        <v>36949.99</v>
      </c>
      <c r="P4" t="n">
        <v>378.64</v>
      </c>
      <c r="Q4" t="n">
        <v>467.25</v>
      </c>
      <c r="R4" t="n">
        <v>226.95</v>
      </c>
      <c r="S4" t="n">
        <v>39.61</v>
      </c>
      <c r="T4" t="n">
        <v>87849.37</v>
      </c>
      <c r="U4" t="n">
        <v>0.17</v>
      </c>
      <c r="V4" t="n">
        <v>0.5600000000000001</v>
      </c>
      <c r="W4" t="n">
        <v>2.93</v>
      </c>
      <c r="X4" t="n">
        <v>5.44</v>
      </c>
      <c r="Y4" t="n">
        <v>1</v>
      </c>
      <c r="Z4" t="n">
        <v>10</v>
      </c>
      <c r="AA4" t="n">
        <v>408.8640535326925</v>
      </c>
      <c r="AB4" t="n">
        <v>559.425835852428</v>
      </c>
      <c r="AC4" t="n">
        <v>506.0350192377633</v>
      </c>
      <c r="AD4" t="n">
        <v>408864.0535326925</v>
      </c>
      <c r="AE4" t="n">
        <v>559425.835852428</v>
      </c>
      <c r="AF4" t="n">
        <v>1.447871342647418e-06</v>
      </c>
      <c r="AG4" t="n">
        <v>0.3535416666666666</v>
      </c>
      <c r="AH4" t="n">
        <v>506035.0192377633</v>
      </c>
    </row>
    <row r="5">
      <c r="A5" t="n">
        <v>3</v>
      </c>
      <c r="B5" t="n">
        <v>150</v>
      </c>
      <c r="C5" t="inlineStr">
        <is>
          <t xml:space="preserve">CONCLUIDO	</t>
        </is>
      </c>
      <c r="D5" t="n">
        <v>3.2262</v>
      </c>
      <c r="E5" t="n">
        <v>31</v>
      </c>
      <c r="F5" t="n">
        <v>19.72</v>
      </c>
      <c r="G5" t="n">
        <v>7.94</v>
      </c>
      <c r="H5" t="n">
        <v>0.1</v>
      </c>
      <c r="I5" t="n">
        <v>149</v>
      </c>
      <c r="J5" t="n">
        <v>298.22</v>
      </c>
      <c r="K5" t="n">
        <v>61.82</v>
      </c>
      <c r="L5" t="n">
        <v>1.75</v>
      </c>
      <c r="M5" t="n">
        <v>147</v>
      </c>
      <c r="N5" t="n">
        <v>84.65000000000001</v>
      </c>
      <c r="O5" t="n">
        <v>37014.39</v>
      </c>
      <c r="P5" t="n">
        <v>359.32</v>
      </c>
      <c r="Q5" t="n">
        <v>467.17</v>
      </c>
      <c r="R5" t="n">
        <v>193.01</v>
      </c>
      <c r="S5" t="n">
        <v>39.61</v>
      </c>
      <c r="T5" t="n">
        <v>71050.55</v>
      </c>
      <c r="U5" t="n">
        <v>0.21</v>
      </c>
      <c r="V5" t="n">
        <v>0.59</v>
      </c>
      <c r="W5" t="n">
        <v>2.86</v>
      </c>
      <c r="X5" t="n">
        <v>4.38</v>
      </c>
      <c r="Y5" t="n">
        <v>1</v>
      </c>
      <c r="Z5" t="n">
        <v>10</v>
      </c>
      <c r="AA5" t="n">
        <v>354.6870307212199</v>
      </c>
      <c r="AB5" t="n">
        <v>485.2984431202109</v>
      </c>
      <c r="AC5" t="n">
        <v>438.9822408294601</v>
      </c>
      <c r="AD5" t="n">
        <v>354687.0307212198</v>
      </c>
      <c r="AE5" t="n">
        <v>485298.443120211</v>
      </c>
      <c r="AF5" t="n">
        <v>1.585258442153363e-06</v>
      </c>
      <c r="AG5" t="n">
        <v>0.3229166666666667</v>
      </c>
      <c r="AH5" t="n">
        <v>438982.2408294601</v>
      </c>
    </row>
    <row r="6">
      <c r="A6" t="n">
        <v>4</v>
      </c>
      <c r="B6" t="n">
        <v>150</v>
      </c>
      <c r="C6" t="inlineStr">
        <is>
          <t xml:space="preserve">CONCLUIDO	</t>
        </is>
      </c>
      <c r="D6" t="n">
        <v>3.4494</v>
      </c>
      <c r="E6" t="n">
        <v>28.99</v>
      </c>
      <c r="F6" t="n">
        <v>18.99</v>
      </c>
      <c r="G6" t="n">
        <v>9.039999999999999</v>
      </c>
      <c r="H6" t="n">
        <v>0.12</v>
      </c>
      <c r="I6" t="n">
        <v>126</v>
      </c>
      <c r="J6" t="n">
        <v>298.74</v>
      </c>
      <c r="K6" t="n">
        <v>61.82</v>
      </c>
      <c r="L6" t="n">
        <v>2</v>
      </c>
      <c r="M6" t="n">
        <v>124</v>
      </c>
      <c r="N6" t="n">
        <v>84.92</v>
      </c>
      <c r="O6" t="n">
        <v>37078.91</v>
      </c>
      <c r="P6" t="n">
        <v>345.91</v>
      </c>
      <c r="Q6" t="n">
        <v>467.19</v>
      </c>
      <c r="R6" t="n">
        <v>169.39</v>
      </c>
      <c r="S6" t="n">
        <v>39.61</v>
      </c>
      <c r="T6" t="n">
        <v>59355.11</v>
      </c>
      <c r="U6" t="n">
        <v>0.23</v>
      </c>
      <c r="V6" t="n">
        <v>0.61</v>
      </c>
      <c r="W6" t="n">
        <v>2.81</v>
      </c>
      <c r="X6" t="n">
        <v>3.66</v>
      </c>
      <c r="Y6" t="n">
        <v>1</v>
      </c>
      <c r="Z6" t="n">
        <v>10</v>
      </c>
      <c r="AA6" t="n">
        <v>319.5777961740857</v>
      </c>
      <c r="AB6" t="n">
        <v>437.2604395027105</v>
      </c>
      <c r="AC6" t="n">
        <v>395.5289168554523</v>
      </c>
      <c r="AD6" t="n">
        <v>319577.7961740857</v>
      </c>
      <c r="AE6" t="n">
        <v>437260.4395027105</v>
      </c>
      <c r="AF6" t="n">
        <v>1.694932264076564e-06</v>
      </c>
      <c r="AG6" t="n">
        <v>0.3019791666666666</v>
      </c>
      <c r="AH6" t="n">
        <v>395528.9168554523</v>
      </c>
    </row>
    <row r="7">
      <c r="A7" t="n">
        <v>5</v>
      </c>
      <c r="B7" t="n">
        <v>150</v>
      </c>
      <c r="C7" t="inlineStr">
        <is>
          <t xml:space="preserve">CONCLUIDO	</t>
        </is>
      </c>
      <c r="D7" t="n">
        <v>3.6293</v>
      </c>
      <c r="E7" t="n">
        <v>27.55</v>
      </c>
      <c r="F7" t="n">
        <v>18.5</v>
      </c>
      <c r="G7" t="n">
        <v>10.18</v>
      </c>
      <c r="H7" t="n">
        <v>0.13</v>
      </c>
      <c r="I7" t="n">
        <v>109</v>
      </c>
      <c r="J7" t="n">
        <v>299.26</v>
      </c>
      <c r="K7" t="n">
        <v>61.82</v>
      </c>
      <c r="L7" t="n">
        <v>2.25</v>
      </c>
      <c r="M7" t="n">
        <v>107</v>
      </c>
      <c r="N7" t="n">
        <v>85.19</v>
      </c>
      <c r="O7" t="n">
        <v>37143.54</v>
      </c>
      <c r="P7" t="n">
        <v>336.85</v>
      </c>
      <c r="Q7" t="n">
        <v>467.23</v>
      </c>
      <c r="R7" t="n">
        <v>153.16</v>
      </c>
      <c r="S7" t="n">
        <v>39.61</v>
      </c>
      <c r="T7" t="n">
        <v>51325.92</v>
      </c>
      <c r="U7" t="n">
        <v>0.26</v>
      </c>
      <c r="V7" t="n">
        <v>0.63</v>
      </c>
      <c r="W7" t="n">
        <v>2.79</v>
      </c>
      <c r="X7" t="n">
        <v>3.16</v>
      </c>
      <c r="Y7" t="n">
        <v>1</v>
      </c>
      <c r="Z7" t="n">
        <v>10</v>
      </c>
      <c r="AA7" t="n">
        <v>295.9544018903316</v>
      </c>
      <c r="AB7" t="n">
        <v>404.9378692530765</v>
      </c>
      <c r="AC7" t="n">
        <v>366.2911673454311</v>
      </c>
      <c r="AD7" t="n">
        <v>295954.4018903316</v>
      </c>
      <c r="AE7" t="n">
        <v>404937.8692530765</v>
      </c>
      <c r="AF7" t="n">
        <v>1.7833297576428e-06</v>
      </c>
      <c r="AG7" t="n">
        <v>0.2869791666666667</v>
      </c>
      <c r="AH7" t="n">
        <v>366291.1673454311</v>
      </c>
    </row>
    <row r="8">
      <c r="A8" t="n">
        <v>6</v>
      </c>
      <c r="B8" t="n">
        <v>150</v>
      </c>
      <c r="C8" t="inlineStr">
        <is>
          <t xml:space="preserve">CONCLUIDO	</t>
        </is>
      </c>
      <c r="D8" t="n">
        <v>3.7823</v>
      </c>
      <c r="E8" t="n">
        <v>26.44</v>
      </c>
      <c r="F8" t="n">
        <v>18.11</v>
      </c>
      <c r="G8" t="n">
        <v>11.32</v>
      </c>
      <c r="H8" t="n">
        <v>0.15</v>
      </c>
      <c r="I8" t="n">
        <v>96</v>
      </c>
      <c r="J8" t="n">
        <v>299.79</v>
      </c>
      <c r="K8" t="n">
        <v>61.82</v>
      </c>
      <c r="L8" t="n">
        <v>2.5</v>
      </c>
      <c r="M8" t="n">
        <v>94</v>
      </c>
      <c r="N8" t="n">
        <v>85.47</v>
      </c>
      <c r="O8" t="n">
        <v>37208.42</v>
      </c>
      <c r="P8" t="n">
        <v>329.54</v>
      </c>
      <c r="Q8" t="n">
        <v>467.08</v>
      </c>
      <c r="R8" t="n">
        <v>139.92</v>
      </c>
      <c r="S8" t="n">
        <v>39.61</v>
      </c>
      <c r="T8" t="n">
        <v>44772.94</v>
      </c>
      <c r="U8" t="n">
        <v>0.28</v>
      </c>
      <c r="V8" t="n">
        <v>0.64</v>
      </c>
      <c r="W8" t="n">
        <v>2.78</v>
      </c>
      <c r="X8" t="n">
        <v>2.77</v>
      </c>
      <c r="Y8" t="n">
        <v>1</v>
      </c>
      <c r="Z8" t="n">
        <v>10</v>
      </c>
      <c r="AA8" t="n">
        <v>277.9802240145191</v>
      </c>
      <c r="AB8" t="n">
        <v>380.3448061186267</v>
      </c>
      <c r="AC8" t="n">
        <v>344.0452316399523</v>
      </c>
      <c r="AD8" t="n">
        <v>277980.2240145191</v>
      </c>
      <c r="AE8" t="n">
        <v>380344.8061186267</v>
      </c>
      <c r="AF8" t="n">
        <v>1.858509393638542e-06</v>
      </c>
      <c r="AG8" t="n">
        <v>0.2754166666666667</v>
      </c>
      <c r="AH8" t="n">
        <v>344045.2316399523</v>
      </c>
    </row>
    <row r="9">
      <c r="A9" t="n">
        <v>7</v>
      </c>
      <c r="B9" t="n">
        <v>150</v>
      </c>
      <c r="C9" t="inlineStr">
        <is>
          <t xml:space="preserve">CONCLUIDO	</t>
        </is>
      </c>
      <c r="D9" t="n">
        <v>3.9053</v>
      </c>
      <c r="E9" t="n">
        <v>25.61</v>
      </c>
      <c r="F9" t="n">
        <v>17.83</v>
      </c>
      <c r="G9" t="n">
        <v>12.44</v>
      </c>
      <c r="H9" t="n">
        <v>0.16</v>
      </c>
      <c r="I9" t="n">
        <v>86</v>
      </c>
      <c r="J9" t="n">
        <v>300.32</v>
      </c>
      <c r="K9" t="n">
        <v>61.82</v>
      </c>
      <c r="L9" t="n">
        <v>2.75</v>
      </c>
      <c r="M9" t="n">
        <v>84</v>
      </c>
      <c r="N9" t="n">
        <v>85.73999999999999</v>
      </c>
      <c r="O9" t="n">
        <v>37273.29</v>
      </c>
      <c r="P9" t="n">
        <v>324.44</v>
      </c>
      <c r="Q9" t="n">
        <v>467.12</v>
      </c>
      <c r="R9" t="n">
        <v>130.97</v>
      </c>
      <c r="S9" t="n">
        <v>39.61</v>
      </c>
      <c r="T9" t="n">
        <v>40348.12</v>
      </c>
      <c r="U9" t="n">
        <v>0.3</v>
      </c>
      <c r="V9" t="n">
        <v>0.65</v>
      </c>
      <c r="W9" t="n">
        <v>2.76</v>
      </c>
      <c r="X9" t="n">
        <v>2.5</v>
      </c>
      <c r="Y9" t="n">
        <v>1</v>
      </c>
      <c r="Z9" t="n">
        <v>10</v>
      </c>
      <c r="AA9" t="n">
        <v>265.1486721163552</v>
      </c>
      <c r="AB9" t="n">
        <v>362.7881107234415</v>
      </c>
      <c r="AC9" t="n">
        <v>328.1641226123069</v>
      </c>
      <c r="AD9" t="n">
        <v>265148.6721163552</v>
      </c>
      <c r="AE9" t="n">
        <v>362788.1107234415</v>
      </c>
      <c r="AF9" t="n">
        <v>1.91894792453708e-06</v>
      </c>
      <c r="AG9" t="n">
        <v>0.2667708333333333</v>
      </c>
      <c r="AH9" t="n">
        <v>328164.1226123068</v>
      </c>
    </row>
    <row r="10">
      <c r="A10" t="n">
        <v>8</v>
      </c>
      <c r="B10" t="n">
        <v>150</v>
      </c>
      <c r="C10" t="inlineStr">
        <is>
          <t xml:space="preserve">CONCLUIDO	</t>
        </is>
      </c>
      <c r="D10" t="n">
        <v>4.0123</v>
      </c>
      <c r="E10" t="n">
        <v>24.92</v>
      </c>
      <c r="F10" t="n">
        <v>17.59</v>
      </c>
      <c r="G10" t="n">
        <v>13.53</v>
      </c>
      <c r="H10" t="n">
        <v>0.18</v>
      </c>
      <c r="I10" t="n">
        <v>78</v>
      </c>
      <c r="J10" t="n">
        <v>300.84</v>
      </c>
      <c r="K10" t="n">
        <v>61.82</v>
      </c>
      <c r="L10" t="n">
        <v>3</v>
      </c>
      <c r="M10" t="n">
        <v>76</v>
      </c>
      <c r="N10" t="n">
        <v>86.02</v>
      </c>
      <c r="O10" t="n">
        <v>37338.27</v>
      </c>
      <c r="P10" t="n">
        <v>319.97</v>
      </c>
      <c r="Q10" t="n">
        <v>467.16</v>
      </c>
      <c r="R10" t="n">
        <v>123.41</v>
      </c>
      <c r="S10" t="n">
        <v>39.61</v>
      </c>
      <c r="T10" t="n">
        <v>36608.09</v>
      </c>
      <c r="U10" t="n">
        <v>0.32</v>
      </c>
      <c r="V10" t="n">
        <v>0.66</v>
      </c>
      <c r="W10" t="n">
        <v>2.74</v>
      </c>
      <c r="X10" t="n">
        <v>2.26</v>
      </c>
      <c r="Y10" t="n">
        <v>1</v>
      </c>
      <c r="Z10" t="n">
        <v>10</v>
      </c>
      <c r="AA10" t="n">
        <v>254.6177346200863</v>
      </c>
      <c r="AB10" t="n">
        <v>348.3792174487087</v>
      </c>
      <c r="AC10" t="n">
        <v>315.1303938888106</v>
      </c>
      <c r="AD10" t="n">
        <v>254617.7346200863</v>
      </c>
      <c r="AE10" t="n">
        <v>348379.2174487087</v>
      </c>
      <c r="AF10" t="n">
        <v>1.971524532717109e-06</v>
      </c>
      <c r="AG10" t="n">
        <v>0.2595833333333333</v>
      </c>
      <c r="AH10" t="n">
        <v>315130.3938888106</v>
      </c>
    </row>
    <row r="11">
      <c r="A11" t="n">
        <v>9</v>
      </c>
      <c r="B11" t="n">
        <v>150</v>
      </c>
      <c r="C11" t="inlineStr">
        <is>
          <t xml:space="preserve">CONCLUIDO	</t>
        </is>
      </c>
      <c r="D11" t="n">
        <v>4.1137</v>
      </c>
      <c r="E11" t="n">
        <v>24.31</v>
      </c>
      <c r="F11" t="n">
        <v>17.37</v>
      </c>
      <c r="G11" t="n">
        <v>14.68</v>
      </c>
      <c r="H11" t="n">
        <v>0.19</v>
      </c>
      <c r="I11" t="n">
        <v>71</v>
      </c>
      <c r="J11" t="n">
        <v>301.37</v>
      </c>
      <c r="K11" t="n">
        <v>61.82</v>
      </c>
      <c r="L11" t="n">
        <v>3.25</v>
      </c>
      <c r="M11" t="n">
        <v>69</v>
      </c>
      <c r="N11" t="n">
        <v>86.3</v>
      </c>
      <c r="O11" t="n">
        <v>37403.38</v>
      </c>
      <c r="P11" t="n">
        <v>315.76</v>
      </c>
      <c r="Q11" t="n">
        <v>467.11</v>
      </c>
      <c r="R11" t="n">
        <v>115.9</v>
      </c>
      <c r="S11" t="n">
        <v>39.61</v>
      </c>
      <c r="T11" t="n">
        <v>32885.86</v>
      </c>
      <c r="U11" t="n">
        <v>0.34</v>
      </c>
      <c r="V11" t="n">
        <v>0.67</v>
      </c>
      <c r="W11" t="n">
        <v>2.73</v>
      </c>
      <c r="X11" t="n">
        <v>2.03</v>
      </c>
      <c r="Y11" t="n">
        <v>1</v>
      </c>
      <c r="Z11" t="n">
        <v>10</v>
      </c>
      <c r="AA11" t="n">
        <v>245.1836536524794</v>
      </c>
      <c r="AB11" t="n">
        <v>335.4710916665572</v>
      </c>
      <c r="AC11" t="n">
        <v>303.4542015146351</v>
      </c>
      <c r="AD11" t="n">
        <v>245183.6536524794</v>
      </c>
      <c r="AE11" t="n">
        <v>335471.0916665572</v>
      </c>
      <c r="AF11" t="n">
        <v>2.02134946794566e-06</v>
      </c>
      <c r="AG11" t="n">
        <v>0.2532291666666667</v>
      </c>
      <c r="AH11" t="n">
        <v>303454.2015146351</v>
      </c>
    </row>
    <row r="12">
      <c r="A12" t="n">
        <v>10</v>
      </c>
      <c r="B12" t="n">
        <v>150</v>
      </c>
      <c r="C12" t="inlineStr">
        <is>
          <t xml:space="preserve">CONCLUIDO	</t>
        </is>
      </c>
      <c r="D12" t="n">
        <v>4.1805</v>
      </c>
      <c r="E12" t="n">
        <v>23.92</v>
      </c>
      <c r="F12" t="n">
        <v>17.26</v>
      </c>
      <c r="G12" t="n">
        <v>15.69</v>
      </c>
      <c r="H12" t="n">
        <v>0.21</v>
      </c>
      <c r="I12" t="n">
        <v>66</v>
      </c>
      <c r="J12" t="n">
        <v>301.9</v>
      </c>
      <c r="K12" t="n">
        <v>61.82</v>
      </c>
      <c r="L12" t="n">
        <v>3.5</v>
      </c>
      <c r="M12" t="n">
        <v>64</v>
      </c>
      <c r="N12" t="n">
        <v>86.58</v>
      </c>
      <c r="O12" t="n">
        <v>37468.6</v>
      </c>
      <c r="P12" t="n">
        <v>313.53</v>
      </c>
      <c r="Q12" t="n">
        <v>467.15</v>
      </c>
      <c r="R12" t="n">
        <v>112.23</v>
      </c>
      <c r="S12" t="n">
        <v>39.61</v>
      </c>
      <c r="T12" t="n">
        <v>31075.77</v>
      </c>
      <c r="U12" t="n">
        <v>0.35</v>
      </c>
      <c r="V12" t="n">
        <v>0.68</v>
      </c>
      <c r="W12" t="n">
        <v>2.73</v>
      </c>
      <c r="X12" t="n">
        <v>1.92</v>
      </c>
      <c r="Y12" t="n">
        <v>1</v>
      </c>
      <c r="Z12" t="n">
        <v>10</v>
      </c>
      <c r="AA12" t="n">
        <v>239.6459928983087</v>
      </c>
      <c r="AB12" t="n">
        <v>327.8942199183543</v>
      </c>
      <c r="AC12" t="n">
        <v>296.6004557718721</v>
      </c>
      <c r="AD12" t="n">
        <v>239645.9928983087</v>
      </c>
      <c r="AE12" t="n">
        <v>327894.2199183544</v>
      </c>
      <c r="AF12" t="n">
        <v>2.054172995295435e-06</v>
      </c>
      <c r="AG12" t="n">
        <v>0.2491666666666667</v>
      </c>
      <c r="AH12" t="n">
        <v>296600.4557718721</v>
      </c>
    </row>
    <row r="13">
      <c r="A13" t="n">
        <v>11</v>
      </c>
      <c r="B13" t="n">
        <v>150</v>
      </c>
      <c r="C13" t="inlineStr">
        <is>
          <t xml:space="preserve">CONCLUIDO	</t>
        </is>
      </c>
      <c r="D13" t="n">
        <v>4.2604</v>
      </c>
      <c r="E13" t="n">
        <v>23.47</v>
      </c>
      <c r="F13" t="n">
        <v>17.09</v>
      </c>
      <c r="G13" t="n">
        <v>16.81</v>
      </c>
      <c r="H13" t="n">
        <v>0.22</v>
      </c>
      <c r="I13" t="n">
        <v>61</v>
      </c>
      <c r="J13" t="n">
        <v>302.43</v>
      </c>
      <c r="K13" t="n">
        <v>61.82</v>
      </c>
      <c r="L13" t="n">
        <v>3.75</v>
      </c>
      <c r="M13" t="n">
        <v>59</v>
      </c>
      <c r="N13" t="n">
        <v>86.86</v>
      </c>
      <c r="O13" t="n">
        <v>37533.94</v>
      </c>
      <c r="P13" t="n">
        <v>310.33</v>
      </c>
      <c r="Q13" t="n">
        <v>467.13</v>
      </c>
      <c r="R13" t="n">
        <v>107.14</v>
      </c>
      <c r="S13" t="n">
        <v>39.61</v>
      </c>
      <c r="T13" t="n">
        <v>28556.69</v>
      </c>
      <c r="U13" t="n">
        <v>0.37</v>
      </c>
      <c r="V13" t="n">
        <v>0.68</v>
      </c>
      <c r="W13" t="n">
        <v>2.71</v>
      </c>
      <c r="X13" t="n">
        <v>1.75</v>
      </c>
      <c r="Y13" t="n">
        <v>1</v>
      </c>
      <c r="Z13" t="n">
        <v>10</v>
      </c>
      <c r="AA13" t="n">
        <v>232.8260898296802</v>
      </c>
      <c r="AB13" t="n">
        <v>318.5629276669727</v>
      </c>
      <c r="AC13" t="n">
        <v>288.1597289564084</v>
      </c>
      <c r="AD13" t="n">
        <v>232826.0898296802</v>
      </c>
      <c r="AE13" t="n">
        <v>318562.9276669727</v>
      </c>
      <c r="AF13" t="n">
        <v>2.09343347187099e-06</v>
      </c>
      <c r="AG13" t="n">
        <v>0.2444791666666667</v>
      </c>
      <c r="AH13" t="n">
        <v>288159.7289564084</v>
      </c>
    </row>
    <row r="14">
      <c r="A14" t="n">
        <v>12</v>
      </c>
      <c r="B14" t="n">
        <v>150</v>
      </c>
      <c r="C14" t="inlineStr">
        <is>
          <t xml:space="preserve">CONCLUIDO	</t>
        </is>
      </c>
      <c r="D14" t="n">
        <v>4.3256</v>
      </c>
      <c r="E14" t="n">
        <v>23.12</v>
      </c>
      <c r="F14" t="n">
        <v>16.95</v>
      </c>
      <c r="G14" t="n">
        <v>17.85</v>
      </c>
      <c r="H14" t="n">
        <v>0.24</v>
      </c>
      <c r="I14" t="n">
        <v>57</v>
      </c>
      <c r="J14" t="n">
        <v>302.96</v>
      </c>
      <c r="K14" t="n">
        <v>61.82</v>
      </c>
      <c r="L14" t="n">
        <v>4</v>
      </c>
      <c r="M14" t="n">
        <v>55</v>
      </c>
      <c r="N14" t="n">
        <v>87.14</v>
      </c>
      <c r="O14" t="n">
        <v>37599.4</v>
      </c>
      <c r="P14" t="n">
        <v>307.75</v>
      </c>
      <c r="Q14" t="n">
        <v>467.1</v>
      </c>
      <c r="R14" t="n">
        <v>102.83</v>
      </c>
      <c r="S14" t="n">
        <v>39.61</v>
      </c>
      <c r="T14" t="n">
        <v>26419.01</v>
      </c>
      <c r="U14" t="n">
        <v>0.39</v>
      </c>
      <c r="V14" t="n">
        <v>0.6899999999999999</v>
      </c>
      <c r="W14" t="n">
        <v>2.7</v>
      </c>
      <c r="X14" t="n">
        <v>1.62</v>
      </c>
      <c r="Y14" t="n">
        <v>1</v>
      </c>
      <c r="Z14" t="n">
        <v>10</v>
      </c>
      <c r="AA14" t="n">
        <v>227.4612479259284</v>
      </c>
      <c r="AB14" t="n">
        <v>311.2225142941425</v>
      </c>
      <c r="AC14" t="n">
        <v>281.5198743335438</v>
      </c>
      <c r="AD14" t="n">
        <v>227461.2479259284</v>
      </c>
      <c r="AE14" t="n">
        <v>311222.5142941425</v>
      </c>
      <c r="AF14" t="n">
        <v>2.125470806948914e-06</v>
      </c>
      <c r="AG14" t="n">
        <v>0.2408333333333333</v>
      </c>
      <c r="AH14" t="n">
        <v>281519.8743335438</v>
      </c>
    </row>
    <row r="15">
      <c r="A15" t="n">
        <v>13</v>
      </c>
      <c r="B15" t="n">
        <v>150</v>
      </c>
      <c r="C15" t="inlineStr">
        <is>
          <t xml:space="preserve">CONCLUIDO	</t>
        </is>
      </c>
      <c r="D15" t="n">
        <v>4.3893</v>
      </c>
      <c r="E15" t="n">
        <v>22.78</v>
      </c>
      <c r="F15" t="n">
        <v>16.84</v>
      </c>
      <c r="G15" t="n">
        <v>19.07</v>
      </c>
      <c r="H15" t="n">
        <v>0.25</v>
      </c>
      <c r="I15" t="n">
        <v>53</v>
      </c>
      <c r="J15" t="n">
        <v>303.49</v>
      </c>
      <c r="K15" t="n">
        <v>61.82</v>
      </c>
      <c r="L15" t="n">
        <v>4.25</v>
      </c>
      <c r="M15" t="n">
        <v>51</v>
      </c>
      <c r="N15" t="n">
        <v>87.42</v>
      </c>
      <c r="O15" t="n">
        <v>37664.98</v>
      </c>
      <c r="P15" t="n">
        <v>305.66</v>
      </c>
      <c r="Q15" t="n">
        <v>467.18</v>
      </c>
      <c r="R15" t="n">
        <v>99.28</v>
      </c>
      <c r="S15" t="n">
        <v>39.61</v>
      </c>
      <c r="T15" t="n">
        <v>24665.08</v>
      </c>
      <c r="U15" t="n">
        <v>0.4</v>
      </c>
      <c r="V15" t="n">
        <v>0.6899999999999999</v>
      </c>
      <c r="W15" t="n">
        <v>2.69</v>
      </c>
      <c r="X15" t="n">
        <v>1.51</v>
      </c>
      <c r="Y15" t="n">
        <v>1</v>
      </c>
      <c r="Z15" t="n">
        <v>10</v>
      </c>
      <c r="AA15" t="n">
        <v>222.6932680807087</v>
      </c>
      <c r="AB15" t="n">
        <v>304.6987539214911</v>
      </c>
      <c r="AC15" t="n">
        <v>275.618732494701</v>
      </c>
      <c r="AD15" t="n">
        <v>222693.2680807087</v>
      </c>
      <c r="AE15" t="n">
        <v>304698.753921491</v>
      </c>
      <c r="AF15" t="n">
        <v>2.156771086771978e-06</v>
      </c>
      <c r="AG15" t="n">
        <v>0.2372916666666667</v>
      </c>
      <c r="AH15" t="n">
        <v>275618.732494701</v>
      </c>
    </row>
    <row r="16">
      <c r="A16" t="n">
        <v>14</v>
      </c>
      <c r="B16" t="n">
        <v>150</v>
      </c>
      <c r="C16" t="inlineStr">
        <is>
          <t xml:space="preserve">CONCLUIDO	</t>
        </is>
      </c>
      <c r="D16" t="n">
        <v>4.4389</v>
      </c>
      <c r="E16" t="n">
        <v>22.53</v>
      </c>
      <c r="F16" t="n">
        <v>16.75</v>
      </c>
      <c r="G16" t="n">
        <v>20.1</v>
      </c>
      <c r="H16" t="n">
        <v>0.26</v>
      </c>
      <c r="I16" t="n">
        <v>50</v>
      </c>
      <c r="J16" t="n">
        <v>304.03</v>
      </c>
      <c r="K16" t="n">
        <v>61.82</v>
      </c>
      <c r="L16" t="n">
        <v>4.5</v>
      </c>
      <c r="M16" t="n">
        <v>48</v>
      </c>
      <c r="N16" t="n">
        <v>87.7</v>
      </c>
      <c r="O16" t="n">
        <v>37730.68</v>
      </c>
      <c r="P16" t="n">
        <v>304</v>
      </c>
      <c r="Q16" t="n">
        <v>467.11</v>
      </c>
      <c r="R16" t="n">
        <v>96.23</v>
      </c>
      <c r="S16" t="n">
        <v>39.61</v>
      </c>
      <c r="T16" t="n">
        <v>23155.27</v>
      </c>
      <c r="U16" t="n">
        <v>0.41</v>
      </c>
      <c r="V16" t="n">
        <v>0.7</v>
      </c>
      <c r="W16" t="n">
        <v>2.69</v>
      </c>
      <c r="X16" t="n">
        <v>1.42</v>
      </c>
      <c r="Y16" t="n">
        <v>1</v>
      </c>
      <c r="Z16" t="n">
        <v>10</v>
      </c>
      <c r="AA16" t="n">
        <v>219.0446896943179</v>
      </c>
      <c r="AB16" t="n">
        <v>299.7066080093154</v>
      </c>
      <c r="AC16" t="n">
        <v>271.1030299818611</v>
      </c>
      <c r="AD16" t="n">
        <v>219044.6896943179</v>
      </c>
      <c r="AE16" t="n">
        <v>299706.6080093154</v>
      </c>
      <c r="AF16" t="n">
        <v>2.181143047199356e-06</v>
      </c>
      <c r="AG16" t="n">
        <v>0.2346875</v>
      </c>
      <c r="AH16" t="n">
        <v>271103.0299818611</v>
      </c>
    </row>
    <row r="17">
      <c r="A17" t="n">
        <v>15</v>
      </c>
      <c r="B17" t="n">
        <v>150</v>
      </c>
      <c r="C17" t="inlineStr">
        <is>
          <t xml:space="preserve">CONCLUIDO	</t>
        </is>
      </c>
      <c r="D17" t="n">
        <v>4.4902</v>
      </c>
      <c r="E17" t="n">
        <v>22.27</v>
      </c>
      <c r="F17" t="n">
        <v>16.66</v>
      </c>
      <c r="G17" t="n">
        <v>21.27</v>
      </c>
      <c r="H17" t="n">
        <v>0.28</v>
      </c>
      <c r="I17" t="n">
        <v>47</v>
      </c>
      <c r="J17" t="n">
        <v>304.56</v>
      </c>
      <c r="K17" t="n">
        <v>61.82</v>
      </c>
      <c r="L17" t="n">
        <v>4.75</v>
      </c>
      <c r="M17" t="n">
        <v>45</v>
      </c>
      <c r="N17" t="n">
        <v>87.98999999999999</v>
      </c>
      <c r="O17" t="n">
        <v>37796.51</v>
      </c>
      <c r="P17" t="n">
        <v>302.17</v>
      </c>
      <c r="Q17" t="n">
        <v>467.2</v>
      </c>
      <c r="R17" t="n">
        <v>93.51000000000001</v>
      </c>
      <c r="S17" t="n">
        <v>39.61</v>
      </c>
      <c r="T17" t="n">
        <v>21813.06</v>
      </c>
      <c r="U17" t="n">
        <v>0.42</v>
      </c>
      <c r="V17" t="n">
        <v>0.7</v>
      </c>
      <c r="W17" t="n">
        <v>2.68</v>
      </c>
      <c r="X17" t="n">
        <v>1.33</v>
      </c>
      <c r="Y17" t="n">
        <v>1</v>
      </c>
      <c r="Z17" t="n">
        <v>10</v>
      </c>
      <c r="AA17" t="n">
        <v>215.3039790459799</v>
      </c>
      <c r="AB17" t="n">
        <v>294.5884026717553</v>
      </c>
      <c r="AC17" t="n">
        <v>266.4732989782697</v>
      </c>
      <c r="AD17" t="n">
        <v>215303.9790459799</v>
      </c>
      <c r="AE17" t="n">
        <v>294588.4026717553</v>
      </c>
      <c r="AF17" t="n">
        <v>2.206350336915576e-06</v>
      </c>
      <c r="AG17" t="n">
        <v>0.2319791666666667</v>
      </c>
      <c r="AH17" t="n">
        <v>266473.2989782697</v>
      </c>
    </row>
    <row r="18">
      <c r="A18" t="n">
        <v>16</v>
      </c>
      <c r="B18" t="n">
        <v>150</v>
      </c>
      <c r="C18" t="inlineStr">
        <is>
          <t xml:space="preserve">CONCLUIDO	</t>
        </is>
      </c>
      <c r="D18" t="n">
        <v>4.5249</v>
      </c>
      <c r="E18" t="n">
        <v>22.1</v>
      </c>
      <c r="F18" t="n">
        <v>16.6</v>
      </c>
      <c r="G18" t="n">
        <v>22.14</v>
      </c>
      <c r="H18" t="n">
        <v>0.29</v>
      </c>
      <c r="I18" t="n">
        <v>45</v>
      </c>
      <c r="J18" t="n">
        <v>305.09</v>
      </c>
      <c r="K18" t="n">
        <v>61.82</v>
      </c>
      <c r="L18" t="n">
        <v>5</v>
      </c>
      <c r="M18" t="n">
        <v>43</v>
      </c>
      <c r="N18" t="n">
        <v>88.27</v>
      </c>
      <c r="O18" t="n">
        <v>37862.45</v>
      </c>
      <c r="P18" t="n">
        <v>300.98</v>
      </c>
      <c r="Q18" t="n">
        <v>467.18</v>
      </c>
      <c r="R18" t="n">
        <v>91.12</v>
      </c>
      <c r="S18" t="n">
        <v>39.61</v>
      </c>
      <c r="T18" t="n">
        <v>20626.7</v>
      </c>
      <c r="U18" t="n">
        <v>0.43</v>
      </c>
      <c r="V18" t="n">
        <v>0.7</v>
      </c>
      <c r="W18" t="n">
        <v>2.69</v>
      </c>
      <c r="X18" t="n">
        <v>1.27</v>
      </c>
      <c r="Y18" t="n">
        <v>1</v>
      </c>
      <c r="Z18" t="n">
        <v>10</v>
      </c>
      <c r="AA18" t="n">
        <v>212.8500776322929</v>
      </c>
      <c r="AB18" t="n">
        <v>291.2308664990605</v>
      </c>
      <c r="AC18" t="n">
        <v>263.4362013455642</v>
      </c>
      <c r="AD18" t="n">
        <v>212850.0776322928</v>
      </c>
      <c r="AE18" t="n">
        <v>291230.8664990605</v>
      </c>
      <c r="AF18" t="n">
        <v>2.223400881811342e-06</v>
      </c>
      <c r="AG18" t="n">
        <v>0.2302083333333333</v>
      </c>
      <c r="AH18" t="n">
        <v>263436.2013455642</v>
      </c>
    </row>
    <row r="19">
      <c r="A19" t="n">
        <v>17</v>
      </c>
      <c r="B19" t="n">
        <v>150</v>
      </c>
      <c r="C19" t="inlineStr">
        <is>
          <t xml:space="preserve">CONCLUIDO	</t>
        </is>
      </c>
      <c r="D19" t="n">
        <v>4.5763</v>
      </c>
      <c r="E19" t="n">
        <v>21.85</v>
      </c>
      <c r="F19" t="n">
        <v>16.52</v>
      </c>
      <c r="G19" t="n">
        <v>23.6</v>
      </c>
      <c r="H19" t="n">
        <v>0.31</v>
      </c>
      <c r="I19" t="n">
        <v>42</v>
      </c>
      <c r="J19" t="n">
        <v>305.63</v>
      </c>
      <c r="K19" t="n">
        <v>61.82</v>
      </c>
      <c r="L19" t="n">
        <v>5.25</v>
      </c>
      <c r="M19" t="n">
        <v>40</v>
      </c>
      <c r="N19" t="n">
        <v>88.56</v>
      </c>
      <c r="O19" t="n">
        <v>37928.52</v>
      </c>
      <c r="P19" t="n">
        <v>299.44</v>
      </c>
      <c r="Q19" t="n">
        <v>467.07</v>
      </c>
      <c r="R19" t="n">
        <v>88.27</v>
      </c>
      <c r="S19" t="n">
        <v>39.61</v>
      </c>
      <c r="T19" t="n">
        <v>19217</v>
      </c>
      <c r="U19" t="n">
        <v>0.45</v>
      </c>
      <c r="V19" t="n">
        <v>0.71</v>
      </c>
      <c r="W19" t="n">
        <v>2.69</v>
      </c>
      <c r="X19" t="n">
        <v>1.19</v>
      </c>
      <c r="Y19" t="n">
        <v>1</v>
      </c>
      <c r="Z19" t="n">
        <v>10</v>
      </c>
      <c r="AA19" t="n">
        <v>209.4274104301989</v>
      </c>
      <c r="AB19" t="n">
        <v>286.547822235738</v>
      </c>
      <c r="AC19" t="n">
        <v>259.2001002540377</v>
      </c>
      <c r="AD19" t="n">
        <v>209427.4104301989</v>
      </c>
      <c r="AE19" t="n">
        <v>286547.8222357379</v>
      </c>
      <c r="AF19" t="n">
        <v>2.248657308544552e-06</v>
      </c>
      <c r="AG19" t="n">
        <v>0.2276041666666667</v>
      </c>
      <c r="AH19" t="n">
        <v>259200.1002540377</v>
      </c>
    </row>
    <row r="20">
      <c r="A20" t="n">
        <v>18</v>
      </c>
      <c r="B20" t="n">
        <v>150</v>
      </c>
      <c r="C20" t="inlineStr">
        <is>
          <t xml:space="preserve">CONCLUIDO	</t>
        </is>
      </c>
      <c r="D20" t="n">
        <v>4.6086</v>
      </c>
      <c r="E20" t="n">
        <v>21.7</v>
      </c>
      <c r="F20" t="n">
        <v>16.48</v>
      </c>
      <c r="G20" t="n">
        <v>24.72</v>
      </c>
      <c r="H20" t="n">
        <v>0.32</v>
      </c>
      <c r="I20" t="n">
        <v>40</v>
      </c>
      <c r="J20" t="n">
        <v>306.17</v>
      </c>
      <c r="K20" t="n">
        <v>61.82</v>
      </c>
      <c r="L20" t="n">
        <v>5.5</v>
      </c>
      <c r="M20" t="n">
        <v>38</v>
      </c>
      <c r="N20" t="n">
        <v>88.84</v>
      </c>
      <c r="O20" t="n">
        <v>37994.72</v>
      </c>
      <c r="P20" t="n">
        <v>298.48</v>
      </c>
      <c r="Q20" t="n">
        <v>467.12</v>
      </c>
      <c r="R20" t="n">
        <v>87.2</v>
      </c>
      <c r="S20" t="n">
        <v>39.61</v>
      </c>
      <c r="T20" t="n">
        <v>18690.58</v>
      </c>
      <c r="U20" t="n">
        <v>0.45</v>
      </c>
      <c r="V20" t="n">
        <v>0.71</v>
      </c>
      <c r="W20" t="n">
        <v>2.68</v>
      </c>
      <c r="X20" t="n">
        <v>1.14</v>
      </c>
      <c r="Y20" t="n">
        <v>1</v>
      </c>
      <c r="Z20" t="n">
        <v>10</v>
      </c>
      <c r="AA20" t="n">
        <v>207.3499939298433</v>
      </c>
      <c r="AB20" t="n">
        <v>283.7054093308049</v>
      </c>
      <c r="AC20" t="n">
        <v>256.6289632473992</v>
      </c>
      <c r="AD20" t="n">
        <v>207349.9939298433</v>
      </c>
      <c r="AE20" t="n">
        <v>283705.4093308049</v>
      </c>
      <c r="AF20" t="n">
        <v>2.264528565032542e-06</v>
      </c>
      <c r="AG20" t="n">
        <v>0.2260416666666667</v>
      </c>
      <c r="AH20" t="n">
        <v>256628.9632473991</v>
      </c>
    </row>
    <row r="21">
      <c r="A21" t="n">
        <v>19</v>
      </c>
      <c r="B21" t="n">
        <v>150</v>
      </c>
      <c r="C21" t="inlineStr">
        <is>
          <t xml:space="preserve">CONCLUIDO	</t>
        </is>
      </c>
      <c r="D21" t="n">
        <v>4.6498</v>
      </c>
      <c r="E21" t="n">
        <v>21.51</v>
      </c>
      <c r="F21" t="n">
        <v>16.4</v>
      </c>
      <c r="G21" t="n">
        <v>25.89</v>
      </c>
      <c r="H21" t="n">
        <v>0.33</v>
      </c>
      <c r="I21" t="n">
        <v>38</v>
      </c>
      <c r="J21" t="n">
        <v>306.7</v>
      </c>
      <c r="K21" t="n">
        <v>61.82</v>
      </c>
      <c r="L21" t="n">
        <v>5.75</v>
      </c>
      <c r="M21" t="n">
        <v>36</v>
      </c>
      <c r="N21" t="n">
        <v>89.13</v>
      </c>
      <c r="O21" t="n">
        <v>38061.04</v>
      </c>
      <c r="P21" t="n">
        <v>296.71</v>
      </c>
      <c r="Q21" t="n">
        <v>467.14</v>
      </c>
      <c r="R21" t="n">
        <v>84.58</v>
      </c>
      <c r="S21" t="n">
        <v>39.61</v>
      </c>
      <c r="T21" t="n">
        <v>17391.19</v>
      </c>
      <c r="U21" t="n">
        <v>0.47</v>
      </c>
      <c r="V21" t="n">
        <v>0.71</v>
      </c>
      <c r="W21" t="n">
        <v>2.67</v>
      </c>
      <c r="X21" t="n">
        <v>1.06</v>
      </c>
      <c r="Y21" t="n">
        <v>1</v>
      </c>
      <c r="Z21" t="n">
        <v>10</v>
      </c>
      <c r="AA21" t="n">
        <v>204.3739957870162</v>
      </c>
      <c r="AB21" t="n">
        <v>279.6335173800189</v>
      </c>
      <c r="AC21" t="n">
        <v>252.9456869494586</v>
      </c>
      <c r="AD21" t="n">
        <v>204373.9957870161</v>
      </c>
      <c r="AE21" t="n">
        <v>279633.5173800189</v>
      </c>
      <c r="AF21" t="n">
        <v>2.284773016032703e-06</v>
      </c>
      <c r="AG21" t="n">
        <v>0.2240625</v>
      </c>
      <c r="AH21" t="n">
        <v>252945.6869494586</v>
      </c>
    </row>
    <row r="22">
      <c r="A22" t="n">
        <v>20</v>
      </c>
      <c r="B22" t="n">
        <v>150</v>
      </c>
      <c r="C22" t="inlineStr">
        <is>
          <t xml:space="preserve">CONCLUIDO	</t>
        </is>
      </c>
      <c r="D22" t="n">
        <v>4.6666</v>
      </c>
      <c r="E22" t="n">
        <v>21.43</v>
      </c>
      <c r="F22" t="n">
        <v>16.38</v>
      </c>
      <c r="G22" t="n">
        <v>26.56</v>
      </c>
      <c r="H22" t="n">
        <v>0.35</v>
      </c>
      <c r="I22" t="n">
        <v>37</v>
      </c>
      <c r="J22" t="n">
        <v>307.24</v>
      </c>
      <c r="K22" t="n">
        <v>61.82</v>
      </c>
      <c r="L22" t="n">
        <v>6</v>
      </c>
      <c r="M22" t="n">
        <v>35</v>
      </c>
      <c r="N22" t="n">
        <v>89.42</v>
      </c>
      <c r="O22" t="n">
        <v>38127.48</v>
      </c>
      <c r="P22" t="n">
        <v>296.69</v>
      </c>
      <c r="Q22" t="n">
        <v>467.09</v>
      </c>
      <c r="R22" t="n">
        <v>83.7</v>
      </c>
      <c r="S22" t="n">
        <v>39.61</v>
      </c>
      <c r="T22" t="n">
        <v>16956.25</v>
      </c>
      <c r="U22" t="n">
        <v>0.47</v>
      </c>
      <c r="V22" t="n">
        <v>0.71</v>
      </c>
      <c r="W22" t="n">
        <v>2.67</v>
      </c>
      <c r="X22" t="n">
        <v>1.04</v>
      </c>
      <c r="Y22" t="n">
        <v>1</v>
      </c>
      <c r="Z22" t="n">
        <v>10</v>
      </c>
      <c r="AA22" t="n">
        <v>203.5757222957258</v>
      </c>
      <c r="AB22" t="n">
        <v>278.5412843718951</v>
      </c>
      <c r="AC22" t="n">
        <v>251.9576951266711</v>
      </c>
      <c r="AD22" t="n">
        <v>203575.7222957258</v>
      </c>
      <c r="AE22" t="n">
        <v>278541.2843718951</v>
      </c>
      <c r="AF22" t="n">
        <v>2.293028034887138e-06</v>
      </c>
      <c r="AG22" t="n">
        <v>0.2232291666666667</v>
      </c>
      <c r="AH22" t="n">
        <v>251957.6951266711</v>
      </c>
    </row>
    <row r="23">
      <c r="A23" t="n">
        <v>21</v>
      </c>
      <c r="B23" t="n">
        <v>150</v>
      </c>
      <c r="C23" t="inlineStr">
        <is>
          <t xml:space="preserve">CONCLUIDO	</t>
        </is>
      </c>
      <c r="D23" t="n">
        <v>4.7018</v>
      </c>
      <c r="E23" t="n">
        <v>21.27</v>
      </c>
      <c r="F23" t="n">
        <v>16.33</v>
      </c>
      <c r="G23" t="n">
        <v>27.99</v>
      </c>
      <c r="H23" t="n">
        <v>0.36</v>
      </c>
      <c r="I23" t="n">
        <v>35</v>
      </c>
      <c r="J23" t="n">
        <v>307.78</v>
      </c>
      <c r="K23" t="n">
        <v>61.82</v>
      </c>
      <c r="L23" t="n">
        <v>6.25</v>
      </c>
      <c r="M23" t="n">
        <v>33</v>
      </c>
      <c r="N23" t="n">
        <v>89.70999999999999</v>
      </c>
      <c r="O23" t="n">
        <v>38194.05</v>
      </c>
      <c r="P23" t="n">
        <v>295.38</v>
      </c>
      <c r="Q23" t="n">
        <v>467.07</v>
      </c>
      <c r="R23" t="n">
        <v>82.28</v>
      </c>
      <c r="S23" t="n">
        <v>39.61</v>
      </c>
      <c r="T23" t="n">
        <v>16256.48</v>
      </c>
      <c r="U23" t="n">
        <v>0.48</v>
      </c>
      <c r="V23" t="n">
        <v>0.71</v>
      </c>
      <c r="W23" t="n">
        <v>2.67</v>
      </c>
      <c r="X23" t="n">
        <v>0.99</v>
      </c>
      <c r="Y23" t="n">
        <v>1</v>
      </c>
      <c r="Z23" t="n">
        <v>10</v>
      </c>
      <c r="AA23" t="n">
        <v>201.2462425903376</v>
      </c>
      <c r="AB23" t="n">
        <v>275.353987469593</v>
      </c>
      <c r="AC23" t="n">
        <v>249.0745893673244</v>
      </c>
      <c r="AD23" t="n">
        <v>201246.2425903376</v>
      </c>
      <c r="AE23" t="n">
        <v>275353.987469593</v>
      </c>
      <c r="AF23" t="n">
        <v>2.310324264867858e-06</v>
      </c>
      <c r="AG23" t="n">
        <v>0.2215625</v>
      </c>
      <c r="AH23" t="n">
        <v>249074.5893673244</v>
      </c>
    </row>
    <row r="24">
      <c r="A24" t="n">
        <v>22</v>
      </c>
      <c r="B24" t="n">
        <v>150</v>
      </c>
      <c r="C24" t="inlineStr">
        <is>
          <t xml:space="preserve">CONCLUIDO	</t>
        </is>
      </c>
      <c r="D24" t="n">
        <v>4.7258</v>
      </c>
      <c r="E24" t="n">
        <v>21.16</v>
      </c>
      <c r="F24" t="n">
        <v>16.27</v>
      </c>
      <c r="G24" t="n">
        <v>28.72</v>
      </c>
      <c r="H24" t="n">
        <v>0.38</v>
      </c>
      <c r="I24" t="n">
        <v>34</v>
      </c>
      <c r="J24" t="n">
        <v>308.32</v>
      </c>
      <c r="K24" t="n">
        <v>61.82</v>
      </c>
      <c r="L24" t="n">
        <v>6.5</v>
      </c>
      <c r="M24" t="n">
        <v>32</v>
      </c>
      <c r="N24" t="n">
        <v>90</v>
      </c>
      <c r="O24" t="n">
        <v>38260.74</v>
      </c>
      <c r="P24" t="n">
        <v>294.42</v>
      </c>
      <c r="Q24" t="n">
        <v>467.11</v>
      </c>
      <c r="R24" t="n">
        <v>80.58</v>
      </c>
      <c r="S24" t="n">
        <v>39.61</v>
      </c>
      <c r="T24" t="n">
        <v>15411.5</v>
      </c>
      <c r="U24" t="n">
        <v>0.49</v>
      </c>
      <c r="V24" t="n">
        <v>0.72</v>
      </c>
      <c r="W24" t="n">
        <v>2.66</v>
      </c>
      <c r="X24" t="n">
        <v>0.9399999999999999</v>
      </c>
      <c r="Y24" t="n">
        <v>1</v>
      </c>
      <c r="Z24" t="n">
        <v>10</v>
      </c>
      <c r="AA24" t="n">
        <v>199.5694612874516</v>
      </c>
      <c r="AB24" t="n">
        <v>273.0597413166154</v>
      </c>
      <c r="AC24" t="n">
        <v>246.9993028471915</v>
      </c>
      <c r="AD24" t="n">
        <v>199569.4612874516</v>
      </c>
      <c r="AE24" t="n">
        <v>273059.7413166154</v>
      </c>
      <c r="AF24" t="n">
        <v>2.322117148945621e-06</v>
      </c>
      <c r="AG24" t="n">
        <v>0.2204166666666667</v>
      </c>
      <c r="AH24" t="n">
        <v>246999.3028471915</v>
      </c>
    </row>
    <row r="25">
      <c r="A25" t="n">
        <v>23</v>
      </c>
      <c r="B25" t="n">
        <v>150</v>
      </c>
      <c r="C25" t="inlineStr">
        <is>
          <t xml:space="preserve">CONCLUIDO	</t>
        </is>
      </c>
      <c r="D25" t="n">
        <v>4.7421</v>
      </c>
      <c r="E25" t="n">
        <v>21.09</v>
      </c>
      <c r="F25" t="n">
        <v>16.26</v>
      </c>
      <c r="G25" t="n">
        <v>29.56</v>
      </c>
      <c r="H25" t="n">
        <v>0.39</v>
      </c>
      <c r="I25" t="n">
        <v>33</v>
      </c>
      <c r="J25" t="n">
        <v>308.86</v>
      </c>
      <c r="K25" t="n">
        <v>61.82</v>
      </c>
      <c r="L25" t="n">
        <v>6.75</v>
      </c>
      <c r="M25" t="n">
        <v>31</v>
      </c>
      <c r="N25" t="n">
        <v>90.29000000000001</v>
      </c>
      <c r="O25" t="n">
        <v>38327.57</v>
      </c>
      <c r="P25" t="n">
        <v>293.75</v>
      </c>
      <c r="Q25" t="n">
        <v>467.1</v>
      </c>
      <c r="R25" t="n">
        <v>79.89</v>
      </c>
      <c r="S25" t="n">
        <v>39.61</v>
      </c>
      <c r="T25" t="n">
        <v>15072.66</v>
      </c>
      <c r="U25" t="n">
        <v>0.5</v>
      </c>
      <c r="V25" t="n">
        <v>0.72</v>
      </c>
      <c r="W25" t="n">
        <v>2.67</v>
      </c>
      <c r="X25" t="n">
        <v>0.92</v>
      </c>
      <c r="Y25" t="n">
        <v>1</v>
      </c>
      <c r="Z25" t="n">
        <v>10</v>
      </c>
      <c r="AA25" t="n">
        <v>198.5189503473174</v>
      </c>
      <c r="AB25" t="n">
        <v>271.6223859030526</v>
      </c>
      <c r="AC25" t="n">
        <v>245.6991266169578</v>
      </c>
      <c r="AD25" t="n">
        <v>198518.9503473174</v>
      </c>
      <c r="AE25" t="n">
        <v>271622.3859030526</v>
      </c>
      <c r="AF25" t="n">
        <v>2.330126482715102e-06</v>
      </c>
      <c r="AG25" t="n">
        <v>0.2196875</v>
      </c>
      <c r="AH25" t="n">
        <v>245699.1266169578</v>
      </c>
    </row>
    <row r="26">
      <c r="A26" t="n">
        <v>24</v>
      </c>
      <c r="B26" t="n">
        <v>150</v>
      </c>
      <c r="C26" t="inlineStr">
        <is>
          <t xml:space="preserve">CONCLUIDO	</t>
        </is>
      </c>
      <c r="D26" t="n">
        <v>4.7773</v>
      </c>
      <c r="E26" t="n">
        <v>20.93</v>
      </c>
      <c r="F26" t="n">
        <v>16.21</v>
      </c>
      <c r="G26" t="n">
        <v>31.38</v>
      </c>
      <c r="H26" t="n">
        <v>0.4</v>
      </c>
      <c r="I26" t="n">
        <v>31</v>
      </c>
      <c r="J26" t="n">
        <v>309.41</v>
      </c>
      <c r="K26" t="n">
        <v>61.82</v>
      </c>
      <c r="L26" t="n">
        <v>7</v>
      </c>
      <c r="M26" t="n">
        <v>29</v>
      </c>
      <c r="N26" t="n">
        <v>90.59</v>
      </c>
      <c r="O26" t="n">
        <v>38394.52</v>
      </c>
      <c r="P26" t="n">
        <v>293.09</v>
      </c>
      <c r="Q26" t="n">
        <v>467.09</v>
      </c>
      <c r="R26" t="n">
        <v>78.36</v>
      </c>
      <c r="S26" t="n">
        <v>39.61</v>
      </c>
      <c r="T26" t="n">
        <v>14314.72</v>
      </c>
      <c r="U26" t="n">
        <v>0.51</v>
      </c>
      <c r="V26" t="n">
        <v>0.72</v>
      </c>
      <c r="W26" t="n">
        <v>2.67</v>
      </c>
      <c r="X26" t="n">
        <v>0.88</v>
      </c>
      <c r="Y26" t="n">
        <v>1</v>
      </c>
      <c r="Z26" t="n">
        <v>10</v>
      </c>
      <c r="AA26" t="n">
        <v>196.5924580837295</v>
      </c>
      <c r="AB26" t="n">
        <v>268.9864741971727</v>
      </c>
      <c r="AC26" t="n">
        <v>243.3147826247609</v>
      </c>
      <c r="AD26" t="n">
        <v>196592.4580837295</v>
      </c>
      <c r="AE26" t="n">
        <v>268986.4741971727</v>
      </c>
      <c r="AF26" t="n">
        <v>2.347422712695822e-06</v>
      </c>
      <c r="AG26" t="n">
        <v>0.2180208333333333</v>
      </c>
      <c r="AH26" t="n">
        <v>243314.7826247608</v>
      </c>
    </row>
    <row r="27">
      <c r="A27" t="n">
        <v>25</v>
      </c>
      <c r="B27" t="n">
        <v>150</v>
      </c>
      <c r="C27" t="inlineStr">
        <is>
          <t xml:space="preserve">CONCLUIDO	</t>
        </is>
      </c>
      <c r="D27" t="n">
        <v>4.7996</v>
      </c>
      <c r="E27" t="n">
        <v>20.84</v>
      </c>
      <c r="F27" t="n">
        <v>16.17</v>
      </c>
      <c r="G27" t="n">
        <v>32.34</v>
      </c>
      <c r="H27" t="n">
        <v>0.42</v>
      </c>
      <c r="I27" t="n">
        <v>30</v>
      </c>
      <c r="J27" t="n">
        <v>309.95</v>
      </c>
      <c r="K27" t="n">
        <v>61.82</v>
      </c>
      <c r="L27" t="n">
        <v>7.25</v>
      </c>
      <c r="M27" t="n">
        <v>28</v>
      </c>
      <c r="N27" t="n">
        <v>90.88</v>
      </c>
      <c r="O27" t="n">
        <v>38461.6</v>
      </c>
      <c r="P27" t="n">
        <v>292.14</v>
      </c>
      <c r="Q27" t="n">
        <v>467.08</v>
      </c>
      <c r="R27" t="n">
        <v>77.39</v>
      </c>
      <c r="S27" t="n">
        <v>39.61</v>
      </c>
      <c r="T27" t="n">
        <v>13835.66</v>
      </c>
      <c r="U27" t="n">
        <v>0.51</v>
      </c>
      <c r="V27" t="n">
        <v>0.72</v>
      </c>
      <c r="W27" t="n">
        <v>2.65</v>
      </c>
      <c r="X27" t="n">
        <v>0.84</v>
      </c>
      <c r="Y27" t="n">
        <v>1</v>
      </c>
      <c r="Z27" t="n">
        <v>10</v>
      </c>
      <c r="AA27" t="n">
        <v>195.0954685170026</v>
      </c>
      <c r="AB27" t="n">
        <v>266.9382270294593</v>
      </c>
      <c r="AC27" t="n">
        <v>241.4620172920004</v>
      </c>
      <c r="AD27" t="n">
        <v>195095.4685170026</v>
      </c>
      <c r="AE27" t="n">
        <v>266938.2270294593</v>
      </c>
      <c r="AF27" t="n">
        <v>2.358380267484744e-06</v>
      </c>
      <c r="AG27" t="n">
        <v>0.2170833333333333</v>
      </c>
      <c r="AH27" t="n">
        <v>241462.0172920004</v>
      </c>
    </row>
    <row r="28">
      <c r="A28" t="n">
        <v>26</v>
      </c>
      <c r="B28" t="n">
        <v>150</v>
      </c>
      <c r="C28" t="inlineStr">
        <is>
          <t xml:space="preserve">CONCLUIDO	</t>
        </is>
      </c>
      <c r="D28" t="n">
        <v>4.8202</v>
      </c>
      <c r="E28" t="n">
        <v>20.75</v>
      </c>
      <c r="F28" t="n">
        <v>16.14</v>
      </c>
      <c r="G28" t="n">
        <v>33.39</v>
      </c>
      <c r="H28" t="n">
        <v>0.43</v>
      </c>
      <c r="I28" t="n">
        <v>29</v>
      </c>
      <c r="J28" t="n">
        <v>310.5</v>
      </c>
      <c r="K28" t="n">
        <v>61.82</v>
      </c>
      <c r="L28" t="n">
        <v>7.5</v>
      </c>
      <c r="M28" t="n">
        <v>27</v>
      </c>
      <c r="N28" t="n">
        <v>91.18000000000001</v>
      </c>
      <c r="O28" t="n">
        <v>38528.81</v>
      </c>
      <c r="P28" t="n">
        <v>291.38</v>
      </c>
      <c r="Q28" t="n">
        <v>467.1</v>
      </c>
      <c r="R28" t="n">
        <v>76.2</v>
      </c>
      <c r="S28" t="n">
        <v>39.61</v>
      </c>
      <c r="T28" t="n">
        <v>13247.23</v>
      </c>
      <c r="U28" t="n">
        <v>0.52</v>
      </c>
      <c r="V28" t="n">
        <v>0.72</v>
      </c>
      <c r="W28" t="n">
        <v>2.65</v>
      </c>
      <c r="X28" t="n">
        <v>0.8</v>
      </c>
      <c r="Y28" t="n">
        <v>1</v>
      </c>
      <c r="Z28" t="n">
        <v>10</v>
      </c>
      <c r="AA28" t="n">
        <v>193.8031461853562</v>
      </c>
      <c r="AB28" t="n">
        <v>265.1700146020641</v>
      </c>
      <c r="AC28" t="n">
        <v>239.8625605769736</v>
      </c>
      <c r="AD28" t="n">
        <v>193803.1461853562</v>
      </c>
      <c r="AE28" t="n">
        <v>265170.0146020641</v>
      </c>
      <c r="AF28" t="n">
        <v>2.368502492984824e-06</v>
      </c>
      <c r="AG28" t="n">
        <v>0.2161458333333333</v>
      </c>
      <c r="AH28" t="n">
        <v>239862.5605769736</v>
      </c>
    </row>
    <row r="29">
      <c r="A29" t="n">
        <v>27</v>
      </c>
      <c r="B29" t="n">
        <v>150</v>
      </c>
      <c r="C29" t="inlineStr">
        <is>
          <t xml:space="preserve">CONCLUIDO	</t>
        </is>
      </c>
      <c r="D29" t="n">
        <v>4.8418</v>
      </c>
      <c r="E29" t="n">
        <v>20.65</v>
      </c>
      <c r="F29" t="n">
        <v>16.1</v>
      </c>
      <c r="G29" t="n">
        <v>34.5</v>
      </c>
      <c r="H29" t="n">
        <v>0.44</v>
      </c>
      <c r="I29" t="n">
        <v>28</v>
      </c>
      <c r="J29" t="n">
        <v>311.04</v>
      </c>
      <c r="K29" t="n">
        <v>61.82</v>
      </c>
      <c r="L29" t="n">
        <v>7.75</v>
      </c>
      <c r="M29" t="n">
        <v>26</v>
      </c>
      <c r="N29" t="n">
        <v>91.47</v>
      </c>
      <c r="O29" t="n">
        <v>38596.15</v>
      </c>
      <c r="P29" t="n">
        <v>290.7</v>
      </c>
      <c r="Q29" t="n">
        <v>467.09</v>
      </c>
      <c r="R29" t="n">
        <v>74.56999999999999</v>
      </c>
      <c r="S29" t="n">
        <v>39.61</v>
      </c>
      <c r="T29" t="n">
        <v>12434.67</v>
      </c>
      <c r="U29" t="n">
        <v>0.53</v>
      </c>
      <c r="V29" t="n">
        <v>0.72</v>
      </c>
      <c r="W29" t="n">
        <v>2.66</v>
      </c>
      <c r="X29" t="n">
        <v>0.77</v>
      </c>
      <c r="Y29" t="n">
        <v>1</v>
      </c>
      <c r="Z29" t="n">
        <v>10</v>
      </c>
      <c r="AA29" t="n">
        <v>192.4942198688586</v>
      </c>
      <c r="AB29" t="n">
        <v>263.3790838700796</v>
      </c>
      <c r="AC29" t="n">
        <v>238.2425537604619</v>
      </c>
      <c r="AD29" t="n">
        <v>192494.2198688586</v>
      </c>
      <c r="AE29" t="n">
        <v>263379.0838700795</v>
      </c>
      <c r="AF29" t="n">
        <v>2.379116088654812e-06</v>
      </c>
      <c r="AG29" t="n">
        <v>0.2151041666666667</v>
      </c>
      <c r="AH29" t="n">
        <v>238242.5537604619</v>
      </c>
    </row>
    <row r="30">
      <c r="A30" t="n">
        <v>28</v>
      </c>
      <c r="B30" t="n">
        <v>150</v>
      </c>
      <c r="C30" t="inlineStr">
        <is>
          <t xml:space="preserve">CONCLUIDO	</t>
        </is>
      </c>
      <c r="D30" t="n">
        <v>4.8604</v>
      </c>
      <c r="E30" t="n">
        <v>20.57</v>
      </c>
      <c r="F30" t="n">
        <v>16.08</v>
      </c>
      <c r="G30" t="n">
        <v>35.73</v>
      </c>
      <c r="H30" t="n">
        <v>0.46</v>
      </c>
      <c r="I30" t="n">
        <v>27</v>
      </c>
      <c r="J30" t="n">
        <v>311.59</v>
      </c>
      <c r="K30" t="n">
        <v>61.82</v>
      </c>
      <c r="L30" t="n">
        <v>8</v>
      </c>
      <c r="M30" t="n">
        <v>25</v>
      </c>
      <c r="N30" t="n">
        <v>91.77</v>
      </c>
      <c r="O30" t="n">
        <v>38663.62</v>
      </c>
      <c r="P30" t="n">
        <v>290.05</v>
      </c>
      <c r="Q30" t="n">
        <v>467.07</v>
      </c>
      <c r="R30" t="n">
        <v>74.29000000000001</v>
      </c>
      <c r="S30" t="n">
        <v>39.61</v>
      </c>
      <c r="T30" t="n">
        <v>12301.54</v>
      </c>
      <c r="U30" t="n">
        <v>0.53</v>
      </c>
      <c r="V30" t="n">
        <v>0.73</v>
      </c>
      <c r="W30" t="n">
        <v>2.65</v>
      </c>
      <c r="X30" t="n">
        <v>0.74</v>
      </c>
      <c r="Y30" t="n">
        <v>1</v>
      </c>
      <c r="Z30" t="n">
        <v>10</v>
      </c>
      <c r="AA30" t="n">
        <v>191.3847020125478</v>
      </c>
      <c r="AB30" t="n">
        <v>261.8609925906026</v>
      </c>
      <c r="AC30" t="n">
        <v>236.8693469820433</v>
      </c>
      <c r="AD30" t="n">
        <v>191384.7020125478</v>
      </c>
      <c r="AE30" t="n">
        <v>261860.9925906026</v>
      </c>
      <c r="AF30" t="n">
        <v>2.388255573815078e-06</v>
      </c>
      <c r="AG30" t="n">
        <v>0.2142708333333333</v>
      </c>
      <c r="AH30" t="n">
        <v>236869.3469820433</v>
      </c>
    </row>
    <row r="31">
      <c r="A31" t="n">
        <v>29</v>
      </c>
      <c r="B31" t="n">
        <v>150</v>
      </c>
      <c r="C31" t="inlineStr">
        <is>
          <t xml:space="preserve">CONCLUIDO	</t>
        </is>
      </c>
      <c r="D31" t="n">
        <v>4.8582</v>
      </c>
      <c r="E31" t="n">
        <v>20.58</v>
      </c>
      <c r="F31" t="n">
        <v>16.09</v>
      </c>
      <c r="G31" t="n">
        <v>35.75</v>
      </c>
      <c r="H31" t="n">
        <v>0.47</v>
      </c>
      <c r="I31" t="n">
        <v>27</v>
      </c>
      <c r="J31" t="n">
        <v>312.14</v>
      </c>
      <c r="K31" t="n">
        <v>61.82</v>
      </c>
      <c r="L31" t="n">
        <v>8.25</v>
      </c>
      <c r="M31" t="n">
        <v>25</v>
      </c>
      <c r="N31" t="n">
        <v>92.06999999999999</v>
      </c>
      <c r="O31" t="n">
        <v>38731.35</v>
      </c>
      <c r="P31" t="n">
        <v>290.2</v>
      </c>
      <c r="Q31" t="n">
        <v>467.11</v>
      </c>
      <c r="R31" t="n">
        <v>74.43000000000001</v>
      </c>
      <c r="S31" t="n">
        <v>39.61</v>
      </c>
      <c r="T31" t="n">
        <v>12371.97</v>
      </c>
      <c r="U31" t="n">
        <v>0.53</v>
      </c>
      <c r="V31" t="n">
        <v>0.73</v>
      </c>
      <c r="W31" t="n">
        <v>2.65</v>
      </c>
      <c r="X31" t="n">
        <v>0.75</v>
      </c>
      <c r="Y31" t="n">
        <v>1</v>
      </c>
      <c r="Z31" t="n">
        <v>10</v>
      </c>
      <c r="AA31" t="n">
        <v>191.5731590307935</v>
      </c>
      <c r="AB31" t="n">
        <v>262.118847797103</v>
      </c>
      <c r="AC31" t="n">
        <v>237.1025928495375</v>
      </c>
      <c r="AD31" t="n">
        <v>191573.1590307935</v>
      </c>
      <c r="AE31" t="n">
        <v>262118.847797103</v>
      </c>
      <c r="AF31" t="n">
        <v>2.387174559441283e-06</v>
      </c>
      <c r="AG31" t="n">
        <v>0.214375</v>
      </c>
      <c r="AH31" t="n">
        <v>237102.5928495375</v>
      </c>
    </row>
    <row r="32">
      <c r="A32" t="n">
        <v>30</v>
      </c>
      <c r="B32" t="n">
        <v>150</v>
      </c>
      <c r="C32" t="inlineStr">
        <is>
          <t xml:space="preserve">CONCLUIDO	</t>
        </is>
      </c>
      <c r="D32" t="n">
        <v>4.8804</v>
      </c>
      <c r="E32" t="n">
        <v>20.49</v>
      </c>
      <c r="F32" t="n">
        <v>16.05</v>
      </c>
      <c r="G32" t="n">
        <v>37.04</v>
      </c>
      <c r="H32" t="n">
        <v>0.48</v>
      </c>
      <c r="I32" t="n">
        <v>26</v>
      </c>
      <c r="J32" t="n">
        <v>312.69</v>
      </c>
      <c r="K32" t="n">
        <v>61.82</v>
      </c>
      <c r="L32" t="n">
        <v>8.5</v>
      </c>
      <c r="M32" t="n">
        <v>24</v>
      </c>
      <c r="N32" t="n">
        <v>92.37</v>
      </c>
      <c r="O32" t="n">
        <v>38799.09</v>
      </c>
      <c r="P32" t="n">
        <v>289.56</v>
      </c>
      <c r="Q32" t="n">
        <v>467.11</v>
      </c>
      <c r="R32" t="n">
        <v>73.03</v>
      </c>
      <c r="S32" t="n">
        <v>39.61</v>
      </c>
      <c r="T32" t="n">
        <v>11675.05</v>
      </c>
      <c r="U32" t="n">
        <v>0.54</v>
      </c>
      <c r="V32" t="n">
        <v>0.73</v>
      </c>
      <c r="W32" t="n">
        <v>2.66</v>
      </c>
      <c r="X32" t="n">
        <v>0.71</v>
      </c>
      <c r="Y32" t="n">
        <v>1</v>
      </c>
      <c r="Z32" t="n">
        <v>10</v>
      </c>
      <c r="AA32" t="n">
        <v>190.2812939546421</v>
      </c>
      <c r="AB32" t="n">
        <v>260.3512610068487</v>
      </c>
      <c r="AC32" t="n">
        <v>235.5037020617209</v>
      </c>
      <c r="AD32" t="n">
        <v>190281.2939546421</v>
      </c>
      <c r="AE32" t="n">
        <v>260351.2610068487</v>
      </c>
      <c r="AF32" t="n">
        <v>2.398082977213214e-06</v>
      </c>
      <c r="AG32" t="n">
        <v>0.2134375</v>
      </c>
      <c r="AH32" t="n">
        <v>235503.7020617209</v>
      </c>
    </row>
    <row r="33">
      <c r="A33" t="n">
        <v>31</v>
      </c>
      <c r="B33" t="n">
        <v>150</v>
      </c>
      <c r="C33" t="inlineStr">
        <is>
          <t xml:space="preserve">CONCLUIDO	</t>
        </is>
      </c>
      <c r="D33" t="n">
        <v>4.8987</v>
      </c>
      <c r="E33" t="n">
        <v>20.41</v>
      </c>
      <c r="F33" t="n">
        <v>16.03</v>
      </c>
      <c r="G33" t="n">
        <v>38.47</v>
      </c>
      <c r="H33" t="n">
        <v>0.5</v>
      </c>
      <c r="I33" t="n">
        <v>25</v>
      </c>
      <c r="J33" t="n">
        <v>313.24</v>
      </c>
      <c r="K33" t="n">
        <v>61.82</v>
      </c>
      <c r="L33" t="n">
        <v>8.75</v>
      </c>
      <c r="M33" t="n">
        <v>23</v>
      </c>
      <c r="N33" t="n">
        <v>92.67</v>
      </c>
      <c r="O33" t="n">
        <v>38866.96</v>
      </c>
      <c r="P33" t="n">
        <v>288.79</v>
      </c>
      <c r="Q33" t="n">
        <v>467.09</v>
      </c>
      <c r="R33" t="n">
        <v>72.36</v>
      </c>
      <c r="S33" t="n">
        <v>39.61</v>
      </c>
      <c r="T33" t="n">
        <v>11344</v>
      </c>
      <c r="U33" t="n">
        <v>0.55</v>
      </c>
      <c r="V33" t="n">
        <v>0.73</v>
      </c>
      <c r="W33" t="n">
        <v>2.65</v>
      </c>
      <c r="X33" t="n">
        <v>0.6899999999999999</v>
      </c>
      <c r="Y33" t="n">
        <v>1</v>
      </c>
      <c r="Z33" t="n">
        <v>10</v>
      </c>
      <c r="AA33" t="n">
        <v>189.141074991871</v>
      </c>
      <c r="AB33" t="n">
        <v>258.7911631190757</v>
      </c>
      <c r="AC33" t="n">
        <v>234.0924977267452</v>
      </c>
      <c r="AD33" t="n">
        <v>189141.074991871</v>
      </c>
      <c r="AE33" t="n">
        <v>258791.1631190757</v>
      </c>
      <c r="AF33" t="n">
        <v>2.407075051322509e-06</v>
      </c>
      <c r="AG33" t="n">
        <v>0.2126041666666667</v>
      </c>
      <c r="AH33" t="n">
        <v>234092.4977267452</v>
      </c>
    </row>
    <row r="34">
      <c r="A34" t="n">
        <v>32</v>
      </c>
      <c r="B34" t="n">
        <v>150</v>
      </c>
      <c r="C34" t="inlineStr">
        <is>
          <t xml:space="preserve">CONCLUIDO	</t>
        </is>
      </c>
      <c r="D34" t="n">
        <v>4.9232</v>
      </c>
      <c r="E34" t="n">
        <v>20.31</v>
      </c>
      <c r="F34" t="n">
        <v>15.98</v>
      </c>
      <c r="G34" t="n">
        <v>39.95</v>
      </c>
      <c r="H34" t="n">
        <v>0.51</v>
      </c>
      <c r="I34" t="n">
        <v>24</v>
      </c>
      <c r="J34" t="n">
        <v>313.79</v>
      </c>
      <c r="K34" t="n">
        <v>61.82</v>
      </c>
      <c r="L34" t="n">
        <v>9</v>
      </c>
      <c r="M34" t="n">
        <v>22</v>
      </c>
      <c r="N34" t="n">
        <v>92.97</v>
      </c>
      <c r="O34" t="n">
        <v>38934.97</v>
      </c>
      <c r="P34" t="n">
        <v>287.99</v>
      </c>
      <c r="Q34" t="n">
        <v>467.1</v>
      </c>
      <c r="R34" t="n">
        <v>71.09</v>
      </c>
      <c r="S34" t="n">
        <v>39.61</v>
      </c>
      <c r="T34" t="n">
        <v>10717.88</v>
      </c>
      <c r="U34" t="n">
        <v>0.5600000000000001</v>
      </c>
      <c r="V34" t="n">
        <v>0.73</v>
      </c>
      <c r="W34" t="n">
        <v>2.64</v>
      </c>
      <c r="X34" t="n">
        <v>0.65</v>
      </c>
      <c r="Y34" t="n">
        <v>1</v>
      </c>
      <c r="Z34" t="n">
        <v>10</v>
      </c>
      <c r="AA34" t="n">
        <v>187.6776752990184</v>
      </c>
      <c r="AB34" t="n">
        <v>256.7888750986778</v>
      </c>
      <c r="AC34" t="n">
        <v>232.2813052647845</v>
      </c>
      <c r="AD34" t="n">
        <v>187677.6752990184</v>
      </c>
      <c r="AE34" t="n">
        <v>256788.8750986778</v>
      </c>
      <c r="AF34" t="n">
        <v>2.419113620485226e-06</v>
      </c>
      <c r="AG34" t="n">
        <v>0.2115625</v>
      </c>
      <c r="AH34" t="n">
        <v>232281.3052647845</v>
      </c>
    </row>
    <row r="35">
      <c r="A35" t="n">
        <v>33</v>
      </c>
      <c r="B35" t="n">
        <v>150</v>
      </c>
      <c r="C35" t="inlineStr">
        <is>
          <t xml:space="preserve">CONCLUIDO	</t>
        </is>
      </c>
      <c r="D35" t="n">
        <v>4.9215</v>
      </c>
      <c r="E35" t="n">
        <v>20.32</v>
      </c>
      <c r="F35" t="n">
        <v>15.99</v>
      </c>
      <c r="G35" t="n">
        <v>39.97</v>
      </c>
      <c r="H35" t="n">
        <v>0.52</v>
      </c>
      <c r="I35" t="n">
        <v>24</v>
      </c>
      <c r="J35" t="n">
        <v>314.34</v>
      </c>
      <c r="K35" t="n">
        <v>61.82</v>
      </c>
      <c r="L35" t="n">
        <v>9.25</v>
      </c>
      <c r="M35" t="n">
        <v>22</v>
      </c>
      <c r="N35" t="n">
        <v>93.27</v>
      </c>
      <c r="O35" t="n">
        <v>39003.11</v>
      </c>
      <c r="P35" t="n">
        <v>287.9</v>
      </c>
      <c r="Q35" t="n">
        <v>467.07</v>
      </c>
      <c r="R35" t="n">
        <v>71.31999999999999</v>
      </c>
      <c r="S35" t="n">
        <v>39.61</v>
      </c>
      <c r="T35" t="n">
        <v>10833.23</v>
      </c>
      <c r="U35" t="n">
        <v>0.5600000000000001</v>
      </c>
      <c r="V35" t="n">
        <v>0.73</v>
      </c>
      <c r="W35" t="n">
        <v>2.65</v>
      </c>
      <c r="X35" t="n">
        <v>0.66</v>
      </c>
      <c r="Y35" t="n">
        <v>1</v>
      </c>
      <c r="Z35" t="n">
        <v>10</v>
      </c>
      <c r="AA35" t="n">
        <v>187.7252802978507</v>
      </c>
      <c r="AB35" t="n">
        <v>256.8540103582645</v>
      </c>
      <c r="AC35" t="n">
        <v>232.3402241066143</v>
      </c>
      <c r="AD35" t="n">
        <v>187725.2802978507</v>
      </c>
      <c r="AE35" t="n">
        <v>256854.0103582645</v>
      </c>
      <c r="AF35" t="n">
        <v>2.418278291196385e-06</v>
      </c>
      <c r="AG35" t="n">
        <v>0.2116666666666667</v>
      </c>
      <c r="AH35" t="n">
        <v>232340.2241066143</v>
      </c>
    </row>
    <row r="36">
      <c r="A36" t="n">
        <v>34</v>
      </c>
      <c r="B36" t="n">
        <v>150</v>
      </c>
      <c r="C36" t="inlineStr">
        <is>
          <t xml:space="preserve">CONCLUIDO	</t>
        </is>
      </c>
      <c r="D36" t="n">
        <v>4.9387</v>
      </c>
      <c r="E36" t="n">
        <v>20.25</v>
      </c>
      <c r="F36" t="n">
        <v>15.97</v>
      </c>
      <c r="G36" t="n">
        <v>41.67</v>
      </c>
      <c r="H36" t="n">
        <v>0.54</v>
      </c>
      <c r="I36" t="n">
        <v>23</v>
      </c>
      <c r="J36" t="n">
        <v>314.9</v>
      </c>
      <c r="K36" t="n">
        <v>61.82</v>
      </c>
      <c r="L36" t="n">
        <v>9.5</v>
      </c>
      <c r="M36" t="n">
        <v>21</v>
      </c>
      <c r="N36" t="n">
        <v>93.56999999999999</v>
      </c>
      <c r="O36" t="n">
        <v>39071.38</v>
      </c>
      <c r="P36" t="n">
        <v>287.76</v>
      </c>
      <c r="Q36" t="n">
        <v>467.11</v>
      </c>
      <c r="R36" t="n">
        <v>70.70999999999999</v>
      </c>
      <c r="S36" t="n">
        <v>39.61</v>
      </c>
      <c r="T36" t="n">
        <v>10531.24</v>
      </c>
      <c r="U36" t="n">
        <v>0.5600000000000001</v>
      </c>
      <c r="V36" t="n">
        <v>0.73</v>
      </c>
      <c r="W36" t="n">
        <v>2.65</v>
      </c>
      <c r="X36" t="n">
        <v>0.64</v>
      </c>
      <c r="Y36" t="n">
        <v>1</v>
      </c>
      <c r="Z36" t="n">
        <v>10</v>
      </c>
      <c r="AA36" t="n">
        <v>186.9538884358221</v>
      </c>
      <c r="AB36" t="n">
        <v>255.7985579812303</v>
      </c>
      <c r="AC36" t="n">
        <v>231.3855026231071</v>
      </c>
      <c r="AD36" t="n">
        <v>186953.888435822</v>
      </c>
      <c r="AE36" t="n">
        <v>255798.5579812303</v>
      </c>
      <c r="AF36" t="n">
        <v>2.426729858118782e-06</v>
      </c>
      <c r="AG36" t="n">
        <v>0.2109375</v>
      </c>
      <c r="AH36" t="n">
        <v>231385.5026231071</v>
      </c>
    </row>
    <row r="37">
      <c r="A37" t="n">
        <v>35</v>
      </c>
      <c r="B37" t="n">
        <v>150</v>
      </c>
      <c r="C37" t="inlineStr">
        <is>
          <t xml:space="preserve">CONCLUIDO	</t>
        </is>
      </c>
      <c r="D37" t="n">
        <v>4.94</v>
      </c>
      <c r="E37" t="n">
        <v>20.24</v>
      </c>
      <c r="F37" t="n">
        <v>15.97</v>
      </c>
      <c r="G37" t="n">
        <v>41.66</v>
      </c>
      <c r="H37" t="n">
        <v>0.55</v>
      </c>
      <c r="I37" t="n">
        <v>23</v>
      </c>
      <c r="J37" t="n">
        <v>315.45</v>
      </c>
      <c r="K37" t="n">
        <v>61.82</v>
      </c>
      <c r="L37" t="n">
        <v>9.75</v>
      </c>
      <c r="M37" t="n">
        <v>21</v>
      </c>
      <c r="N37" t="n">
        <v>93.88</v>
      </c>
      <c r="O37" t="n">
        <v>39139.8</v>
      </c>
      <c r="P37" t="n">
        <v>287.43</v>
      </c>
      <c r="Q37" t="n">
        <v>467.15</v>
      </c>
      <c r="R37" t="n">
        <v>70.47</v>
      </c>
      <c r="S37" t="n">
        <v>39.61</v>
      </c>
      <c r="T37" t="n">
        <v>10409.94</v>
      </c>
      <c r="U37" t="n">
        <v>0.5600000000000001</v>
      </c>
      <c r="V37" t="n">
        <v>0.73</v>
      </c>
      <c r="W37" t="n">
        <v>2.65</v>
      </c>
      <c r="X37" t="n">
        <v>0.63</v>
      </c>
      <c r="Y37" t="n">
        <v>1</v>
      </c>
      <c r="Z37" t="n">
        <v>10</v>
      </c>
      <c r="AA37" t="n">
        <v>186.7433940309662</v>
      </c>
      <c r="AB37" t="n">
        <v>255.5105502501489</v>
      </c>
      <c r="AC37" t="n">
        <v>231.1249819456587</v>
      </c>
      <c r="AD37" t="n">
        <v>186743.3940309662</v>
      </c>
      <c r="AE37" t="n">
        <v>255510.5502501489</v>
      </c>
      <c r="AF37" t="n">
        <v>2.427368639339661e-06</v>
      </c>
      <c r="AG37" t="n">
        <v>0.2108333333333333</v>
      </c>
      <c r="AH37" t="n">
        <v>231124.9819456587</v>
      </c>
    </row>
    <row r="38">
      <c r="A38" t="n">
        <v>36</v>
      </c>
      <c r="B38" t="n">
        <v>150</v>
      </c>
      <c r="C38" t="inlineStr">
        <is>
          <t xml:space="preserve">CONCLUIDO	</t>
        </is>
      </c>
      <c r="D38" t="n">
        <v>4.9593</v>
      </c>
      <c r="E38" t="n">
        <v>20.16</v>
      </c>
      <c r="F38" t="n">
        <v>15.94</v>
      </c>
      <c r="G38" t="n">
        <v>43.49</v>
      </c>
      <c r="H38" t="n">
        <v>0.5600000000000001</v>
      </c>
      <c r="I38" t="n">
        <v>22</v>
      </c>
      <c r="J38" t="n">
        <v>316.01</v>
      </c>
      <c r="K38" t="n">
        <v>61.82</v>
      </c>
      <c r="L38" t="n">
        <v>10</v>
      </c>
      <c r="M38" t="n">
        <v>20</v>
      </c>
      <c r="N38" t="n">
        <v>94.18000000000001</v>
      </c>
      <c r="O38" t="n">
        <v>39208.35</v>
      </c>
      <c r="P38" t="n">
        <v>287.07</v>
      </c>
      <c r="Q38" t="n">
        <v>467.09</v>
      </c>
      <c r="R38" t="n">
        <v>69.73999999999999</v>
      </c>
      <c r="S38" t="n">
        <v>39.61</v>
      </c>
      <c r="T38" t="n">
        <v>10053.09</v>
      </c>
      <c r="U38" t="n">
        <v>0.57</v>
      </c>
      <c r="V38" t="n">
        <v>0.73</v>
      </c>
      <c r="W38" t="n">
        <v>2.65</v>
      </c>
      <c r="X38" t="n">
        <v>0.61</v>
      </c>
      <c r="Y38" t="n">
        <v>1</v>
      </c>
      <c r="Z38" t="n">
        <v>10</v>
      </c>
      <c r="AA38" t="n">
        <v>185.7656048861115</v>
      </c>
      <c r="AB38" t="n">
        <v>254.1726960051468</v>
      </c>
      <c r="AC38" t="n">
        <v>229.914810632109</v>
      </c>
      <c r="AD38" t="n">
        <v>185765.6048861115</v>
      </c>
      <c r="AE38" t="n">
        <v>254172.6960051468</v>
      </c>
      <c r="AF38" t="n">
        <v>2.436852083618862e-06</v>
      </c>
      <c r="AG38" t="n">
        <v>0.21</v>
      </c>
      <c r="AH38" t="n">
        <v>229914.8106321089</v>
      </c>
    </row>
    <row r="39">
      <c r="A39" t="n">
        <v>37</v>
      </c>
      <c r="B39" t="n">
        <v>150</v>
      </c>
      <c r="C39" t="inlineStr">
        <is>
          <t xml:space="preserve">CONCLUIDO	</t>
        </is>
      </c>
      <c r="D39" t="n">
        <v>4.9826</v>
      </c>
      <c r="E39" t="n">
        <v>20.07</v>
      </c>
      <c r="F39" t="n">
        <v>15.91</v>
      </c>
      <c r="G39" t="n">
        <v>45.45</v>
      </c>
      <c r="H39" t="n">
        <v>0.58</v>
      </c>
      <c r="I39" t="n">
        <v>21</v>
      </c>
      <c r="J39" t="n">
        <v>316.56</v>
      </c>
      <c r="K39" t="n">
        <v>61.82</v>
      </c>
      <c r="L39" t="n">
        <v>10.25</v>
      </c>
      <c r="M39" t="n">
        <v>19</v>
      </c>
      <c r="N39" t="n">
        <v>94.48999999999999</v>
      </c>
      <c r="O39" t="n">
        <v>39277.04</v>
      </c>
      <c r="P39" t="n">
        <v>285.97</v>
      </c>
      <c r="Q39" t="n">
        <v>467.09</v>
      </c>
      <c r="R39" t="n">
        <v>68.66</v>
      </c>
      <c r="S39" t="n">
        <v>39.61</v>
      </c>
      <c r="T39" t="n">
        <v>9516.92</v>
      </c>
      <c r="U39" t="n">
        <v>0.58</v>
      </c>
      <c r="V39" t="n">
        <v>0.73</v>
      </c>
      <c r="W39" t="n">
        <v>2.64</v>
      </c>
      <c r="X39" t="n">
        <v>0.57</v>
      </c>
      <c r="Y39" t="n">
        <v>1</v>
      </c>
      <c r="Z39" t="n">
        <v>10</v>
      </c>
      <c r="AA39" t="n">
        <v>184.2893287444345</v>
      </c>
      <c r="AB39" t="n">
        <v>252.1527898593984</v>
      </c>
      <c r="AC39" t="n">
        <v>228.087681493954</v>
      </c>
      <c r="AD39" t="n">
        <v>184289.3287444345</v>
      </c>
      <c r="AE39" t="n">
        <v>252152.7898593984</v>
      </c>
      <c r="AF39" t="n">
        <v>2.448301008577691e-06</v>
      </c>
      <c r="AG39" t="n">
        <v>0.2090625</v>
      </c>
      <c r="AH39" t="n">
        <v>228087.681493954</v>
      </c>
    </row>
    <row r="40">
      <c r="A40" t="n">
        <v>38</v>
      </c>
      <c r="B40" t="n">
        <v>150</v>
      </c>
      <c r="C40" t="inlineStr">
        <is>
          <t xml:space="preserve">CONCLUIDO	</t>
        </is>
      </c>
      <c r="D40" t="n">
        <v>4.9834</v>
      </c>
      <c r="E40" t="n">
        <v>20.07</v>
      </c>
      <c r="F40" t="n">
        <v>15.9</v>
      </c>
      <c r="G40" t="n">
        <v>45.44</v>
      </c>
      <c r="H40" t="n">
        <v>0.59</v>
      </c>
      <c r="I40" t="n">
        <v>21</v>
      </c>
      <c r="J40" t="n">
        <v>317.12</v>
      </c>
      <c r="K40" t="n">
        <v>61.82</v>
      </c>
      <c r="L40" t="n">
        <v>10.5</v>
      </c>
      <c r="M40" t="n">
        <v>19</v>
      </c>
      <c r="N40" t="n">
        <v>94.8</v>
      </c>
      <c r="O40" t="n">
        <v>39345.87</v>
      </c>
      <c r="P40" t="n">
        <v>285.83</v>
      </c>
      <c r="Q40" t="n">
        <v>467.07</v>
      </c>
      <c r="R40" t="n">
        <v>68.44</v>
      </c>
      <c r="S40" t="n">
        <v>39.61</v>
      </c>
      <c r="T40" t="n">
        <v>9408.23</v>
      </c>
      <c r="U40" t="n">
        <v>0.58</v>
      </c>
      <c r="V40" t="n">
        <v>0.73</v>
      </c>
      <c r="W40" t="n">
        <v>2.64</v>
      </c>
      <c r="X40" t="n">
        <v>0.57</v>
      </c>
      <c r="Y40" t="n">
        <v>1</v>
      </c>
      <c r="Z40" t="n">
        <v>10</v>
      </c>
      <c r="AA40" t="n">
        <v>184.1650363429186</v>
      </c>
      <c r="AB40" t="n">
        <v>251.9827275122508</v>
      </c>
      <c r="AC40" t="n">
        <v>227.9338496585342</v>
      </c>
      <c r="AD40" t="n">
        <v>184165.0363429186</v>
      </c>
      <c r="AE40" t="n">
        <v>251982.7275122508</v>
      </c>
      <c r="AF40" t="n">
        <v>2.448694104713616e-06</v>
      </c>
      <c r="AG40" t="n">
        <v>0.2090625</v>
      </c>
      <c r="AH40" t="n">
        <v>227933.8496585342</v>
      </c>
    </row>
    <row r="41">
      <c r="A41" t="n">
        <v>39</v>
      </c>
      <c r="B41" t="n">
        <v>150</v>
      </c>
      <c r="C41" t="inlineStr">
        <is>
          <t xml:space="preserve">CONCLUIDO	</t>
        </is>
      </c>
      <c r="D41" t="n">
        <v>5.0038</v>
      </c>
      <c r="E41" t="n">
        <v>19.98</v>
      </c>
      <c r="F41" t="n">
        <v>15.88</v>
      </c>
      <c r="G41" t="n">
        <v>47.63</v>
      </c>
      <c r="H41" t="n">
        <v>0.6</v>
      </c>
      <c r="I41" t="n">
        <v>20</v>
      </c>
      <c r="J41" t="n">
        <v>317.68</v>
      </c>
      <c r="K41" t="n">
        <v>61.82</v>
      </c>
      <c r="L41" t="n">
        <v>10.75</v>
      </c>
      <c r="M41" t="n">
        <v>18</v>
      </c>
      <c r="N41" t="n">
        <v>95.11</v>
      </c>
      <c r="O41" t="n">
        <v>39414.84</v>
      </c>
      <c r="P41" t="n">
        <v>284.97</v>
      </c>
      <c r="Q41" t="n">
        <v>467.07</v>
      </c>
      <c r="R41" t="n">
        <v>67.52</v>
      </c>
      <c r="S41" t="n">
        <v>39.61</v>
      </c>
      <c r="T41" t="n">
        <v>8951.610000000001</v>
      </c>
      <c r="U41" t="n">
        <v>0.59</v>
      </c>
      <c r="V41" t="n">
        <v>0.73</v>
      </c>
      <c r="W41" t="n">
        <v>2.64</v>
      </c>
      <c r="X41" t="n">
        <v>0.54</v>
      </c>
      <c r="Y41" t="n">
        <v>1</v>
      </c>
      <c r="Z41" t="n">
        <v>10</v>
      </c>
      <c r="AA41" t="n">
        <v>182.9508669960801</v>
      </c>
      <c r="AB41" t="n">
        <v>250.321447446536</v>
      </c>
      <c r="AC41" t="n">
        <v>226.4311198306694</v>
      </c>
      <c r="AD41" t="n">
        <v>182950.8669960801</v>
      </c>
      <c r="AE41" t="n">
        <v>250321.447446536</v>
      </c>
      <c r="AF41" t="n">
        <v>2.458718056179715e-06</v>
      </c>
      <c r="AG41" t="n">
        <v>0.208125</v>
      </c>
      <c r="AH41" t="n">
        <v>226431.1198306694</v>
      </c>
    </row>
    <row r="42">
      <c r="A42" t="n">
        <v>40</v>
      </c>
      <c r="B42" t="n">
        <v>150</v>
      </c>
      <c r="C42" t="inlineStr">
        <is>
          <t xml:space="preserve">CONCLUIDO	</t>
        </is>
      </c>
      <c r="D42" t="n">
        <v>5.0044</v>
      </c>
      <c r="E42" t="n">
        <v>19.98</v>
      </c>
      <c r="F42" t="n">
        <v>15.87</v>
      </c>
      <c r="G42" t="n">
        <v>47.62</v>
      </c>
      <c r="H42" t="n">
        <v>0.62</v>
      </c>
      <c r="I42" t="n">
        <v>20</v>
      </c>
      <c r="J42" t="n">
        <v>318.24</v>
      </c>
      <c r="K42" t="n">
        <v>61.82</v>
      </c>
      <c r="L42" t="n">
        <v>11</v>
      </c>
      <c r="M42" t="n">
        <v>18</v>
      </c>
      <c r="N42" t="n">
        <v>95.42</v>
      </c>
      <c r="O42" t="n">
        <v>39483.95</v>
      </c>
      <c r="P42" t="n">
        <v>285.51</v>
      </c>
      <c r="Q42" t="n">
        <v>467.09</v>
      </c>
      <c r="R42" t="n">
        <v>67.48</v>
      </c>
      <c r="S42" t="n">
        <v>39.61</v>
      </c>
      <c r="T42" t="n">
        <v>8932.950000000001</v>
      </c>
      <c r="U42" t="n">
        <v>0.59</v>
      </c>
      <c r="V42" t="n">
        <v>0.73</v>
      </c>
      <c r="W42" t="n">
        <v>2.64</v>
      </c>
      <c r="X42" t="n">
        <v>0.54</v>
      </c>
      <c r="Y42" t="n">
        <v>1</v>
      </c>
      <c r="Z42" t="n">
        <v>10</v>
      </c>
      <c r="AA42" t="n">
        <v>183.1631762656471</v>
      </c>
      <c r="AB42" t="n">
        <v>250.6119383555814</v>
      </c>
      <c r="AC42" t="n">
        <v>226.6938866950622</v>
      </c>
      <c r="AD42" t="n">
        <v>183163.1762656471</v>
      </c>
      <c r="AE42" t="n">
        <v>250611.9383555814</v>
      </c>
      <c r="AF42" t="n">
        <v>2.45901287828166e-06</v>
      </c>
      <c r="AG42" t="n">
        <v>0.208125</v>
      </c>
      <c r="AH42" t="n">
        <v>226693.8866950622</v>
      </c>
    </row>
    <row r="43">
      <c r="A43" t="n">
        <v>41</v>
      </c>
      <c r="B43" t="n">
        <v>150</v>
      </c>
      <c r="C43" t="inlineStr">
        <is>
          <t xml:space="preserve">CONCLUIDO	</t>
        </is>
      </c>
      <c r="D43" t="n">
        <v>5.0016</v>
      </c>
      <c r="E43" t="n">
        <v>19.99</v>
      </c>
      <c r="F43" t="n">
        <v>15.89</v>
      </c>
      <c r="G43" t="n">
        <v>47.66</v>
      </c>
      <c r="H43" t="n">
        <v>0.63</v>
      </c>
      <c r="I43" t="n">
        <v>20</v>
      </c>
      <c r="J43" t="n">
        <v>318.8</v>
      </c>
      <c r="K43" t="n">
        <v>61.82</v>
      </c>
      <c r="L43" t="n">
        <v>11.25</v>
      </c>
      <c r="M43" t="n">
        <v>18</v>
      </c>
      <c r="N43" t="n">
        <v>95.73</v>
      </c>
      <c r="O43" t="n">
        <v>39553.2</v>
      </c>
      <c r="P43" t="n">
        <v>285.35</v>
      </c>
      <c r="Q43" t="n">
        <v>467.09</v>
      </c>
      <c r="R43" t="n">
        <v>68.11</v>
      </c>
      <c r="S43" t="n">
        <v>39.61</v>
      </c>
      <c r="T43" t="n">
        <v>9246.98</v>
      </c>
      <c r="U43" t="n">
        <v>0.58</v>
      </c>
      <c r="V43" t="n">
        <v>0.73</v>
      </c>
      <c r="W43" t="n">
        <v>2.64</v>
      </c>
      <c r="X43" t="n">
        <v>0.55</v>
      </c>
      <c r="Y43" t="n">
        <v>1</v>
      </c>
      <c r="Z43" t="n">
        <v>10</v>
      </c>
      <c r="AA43" t="n">
        <v>183.2414515760103</v>
      </c>
      <c r="AB43" t="n">
        <v>250.7190380884832</v>
      </c>
      <c r="AC43" t="n">
        <v>226.7907649797712</v>
      </c>
      <c r="AD43" t="n">
        <v>183241.4515760103</v>
      </c>
      <c r="AE43" t="n">
        <v>250719.0380884832</v>
      </c>
      <c r="AF43" t="n">
        <v>2.45763704180592e-06</v>
      </c>
      <c r="AG43" t="n">
        <v>0.2082291666666667</v>
      </c>
      <c r="AH43" t="n">
        <v>226790.7649797713</v>
      </c>
    </row>
    <row r="44">
      <c r="A44" t="n">
        <v>42</v>
      </c>
      <c r="B44" t="n">
        <v>150</v>
      </c>
      <c r="C44" t="inlineStr">
        <is>
          <t xml:space="preserve">CONCLUIDO	</t>
        </is>
      </c>
      <c r="D44" t="n">
        <v>5.0206</v>
      </c>
      <c r="E44" t="n">
        <v>19.92</v>
      </c>
      <c r="F44" t="n">
        <v>15.87</v>
      </c>
      <c r="G44" t="n">
        <v>50.1</v>
      </c>
      <c r="H44" t="n">
        <v>0.64</v>
      </c>
      <c r="I44" t="n">
        <v>19</v>
      </c>
      <c r="J44" t="n">
        <v>319.36</v>
      </c>
      <c r="K44" t="n">
        <v>61.82</v>
      </c>
      <c r="L44" t="n">
        <v>11.5</v>
      </c>
      <c r="M44" t="n">
        <v>17</v>
      </c>
      <c r="N44" t="n">
        <v>96.04000000000001</v>
      </c>
      <c r="O44" t="n">
        <v>39622.59</v>
      </c>
      <c r="P44" t="n">
        <v>285.15</v>
      </c>
      <c r="Q44" t="n">
        <v>467.08</v>
      </c>
      <c r="R44" t="n">
        <v>67.3</v>
      </c>
      <c r="S44" t="n">
        <v>39.61</v>
      </c>
      <c r="T44" t="n">
        <v>8847.32</v>
      </c>
      <c r="U44" t="n">
        <v>0.59</v>
      </c>
      <c r="V44" t="n">
        <v>0.74</v>
      </c>
      <c r="W44" t="n">
        <v>2.64</v>
      </c>
      <c r="X44" t="n">
        <v>0.53</v>
      </c>
      <c r="Y44" t="n">
        <v>1</v>
      </c>
      <c r="Z44" t="n">
        <v>10</v>
      </c>
      <c r="AA44" t="n">
        <v>182.4041523504046</v>
      </c>
      <c r="AB44" t="n">
        <v>249.5734083489753</v>
      </c>
      <c r="AC44" t="n">
        <v>225.7544725347002</v>
      </c>
      <c r="AD44" t="n">
        <v>182404.1523504046</v>
      </c>
      <c r="AE44" t="n">
        <v>249573.4083489753</v>
      </c>
      <c r="AF44" t="n">
        <v>2.46697307503415e-06</v>
      </c>
      <c r="AG44" t="n">
        <v>0.2075</v>
      </c>
      <c r="AH44" t="n">
        <v>225754.4725347002</v>
      </c>
    </row>
    <row r="45">
      <c r="A45" t="n">
        <v>43</v>
      </c>
      <c r="B45" t="n">
        <v>150</v>
      </c>
      <c r="C45" t="inlineStr">
        <is>
          <t xml:space="preserve">CONCLUIDO	</t>
        </is>
      </c>
      <c r="D45" t="n">
        <v>5.0264</v>
      </c>
      <c r="E45" t="n">
        <v>19.9</v>
      </c>
      <c r="F45" t="n">
        <v>15.84</v>
      </c>
      <c r="G45" t="n">
        <v>50.03</v>
      </c>
      <c r="H45" t="n">
        <v>0.65</v>
      </c>
      <c r="I45" t="n">
        <v>19</v>
      </c>
      <c r="J45" t="n">
        <v>319.93</v>
      </c>
      <c r="K45" t="n">
        <v>61.82</v>
      </c>
      <c r="L45" t="n">
        <v>11.75</v>
      </c>
      <c r="M45" t="n">
        <v>17</v>
      </c>
      <c r="N45" t="n">
        <v>96.36</v>
      </c>
      <c r="O45" t="n">
        <v>39692.13</v>
      </c>
      <c r="P45" t="n">
        <v>284.54</v>
      </c>
      <c r="Q45" t="n">
        <v>467.08</v>
      </c>
      <c r="R45" t="n">
        <v>66.58</v>
      </c>
      <c r="S45" t="n">
        <v>39.61</v>
      </c>
      <c r="T45" t="n">
        <v>8487.98</v>
      </c>
      <c r="U45" t="n">
        <v>0.59</v>
      </c>
      <c r="V45" t="n">
        <v>0.74</v>
      </c>
      <c r="W45" t="n">
        <v>2.64</v>
      </c>
      <c r="X45" t="n">
        <v>0.51</v>
      </c>
      <c r="Y45" t="n">
        <v>1</v>
      </c>
      <c r="Z45" t="n">
        <v>10</v>
      </c>
      <c r="AA45" t="n">
        <v>181.8214399546399</v>
      </c>
      <c r="AB45" t="n">
        <v>248.7761155416338</v>
      </c>
      <c r="AC45" t="n">
        <v>225.0332722338837</v>
      </c>
      <c r="AD45" t="n">
        <v>181821.4399546398</v>
      </c>
      <c r="AE45" t="n">
        <v>248776.1155416338</v>
      </c>
      <c r="AF45" t="n">
        <v>2.469823022019609e-06</v>
      </c>
      <c r="AG45" t="n">
        <v>0.2072916666666667</v>
      </c>
      <c r="AH45" t="n">
        <v>225033.2722338836</v>
      </c>
    </row>
    <row r="46">
      <c r="A46" t="n">
        <v>44</v>
      </c>
      <c r="B46" t="n">
        <v>150</v>
      </c>
      <c r="C46" t="inlineStr">
        <is>
          <t xml:space="preserve">CONCLUIDO	</t>
        </is>
      </c>
      <c r="D46" t="n">
        <v>5.0468</v>
      </c>
      <c r="E46" t="n">
        <v>19.81</v>
      </c>
      <c r="F46" t="n">
        <v>15.82</v>
      </c>
      <c r="G46" t="n">
        <v>52.72</v>
      </c>
      <c r="H46" t="n">
        <v>0.67</v>
      </c>
      <c r="I46" t="n">
        <v>18</v>
      </c>
      <c r="J46" t="n">
        <v>320.49</v>
      </c>
      <c r="K46" t="n">
        <v>61.82</v>
      </c>
      <c r="L46" t="n">
        <v>12</v>
      </c>
      <c r="M46" t="n">
        <v>16</v>
      </c>
      <c r="N46" t="n">
        <v>96.67</v>
      </c>
      <c r="O46" t="n">
        <v>39761.81</v>
      </c>
      <c r="P46" t="n">
        <v>284.08</v>
      </c>
      <c r="Q46" t="n">
        <v>467.1</v>
      </c>
      <c r="R46" t="n">
        <v>65.72</v>
      </c>
      <c r="S46" t="n">
        <v>39.61</v>
      </c>
      <c r="T46" t="n">
        <v>8063.32</v>
      </c>
      <c r="U46" t="n">
        <v>0.6</v>
      </c>
      <c r="V46" t="n">
        <v>0.74</v>
      </c>
      <c r="W46" t="n">
        <v>2.64</v>
      </c>
      <c r="X46" t="n">
        <v>0.48</v>
      </c>
      <c r="Y46" t="n">
        <v>1</v>
      </c>
      <c r="Z46" t="n">
        <v>10</v>
      </c>
      <c r="AA46" t="n">
        <v>180.8187378255409</v>
      </c>
      <c r="AB46" t="n">
        <v>247.4041742525054</v>
      </c>
      <c r="AC46" t="n">
        <v>223.7922670958575</v>
      </c>
      <c r="AD46" t="n">
        <v>180818.7378255409</v>
      </c>
      <c r="AE46" t="n">
        <v>247404.1742525054</v>
      </c>
      <c r="AF46" t="n">
        <v>2.479846973485709e-06</v>
      </c>
      <c r="AG46" t="n">
        <v>0.2063541666666666</v>
      </c>
      <c r="AH46" t="n">
        <v>223792.2670958575</v>
      </c>
    </row>
    <row r="47">
      <c r="A47" t="n">
        <v>45</v>
      </c>
      <c r="B47" t="n">
        <v>150</v>
      </c>
      <c r="C47" t="inlineStr">
        <is>
          <t xml:space="preserve">CONCLUIDO	</t>
        </is>
      </c>
      <c r="D47" t="n">
        <v>5.0461</v>
      </c>
      <c r="E47" t="n">
        <v>19.82</v>
      </c>
      <c r="F47" t="n">
        <v>15.82</v>
      </c>
      <c r="G47" t="n">
        <v>52.73</v>
      </c>
      <c r="H47" t="n">
        <v>0.68</v>
      </c>
      <c r="I47" t="n">
        <v>18</v>
      </c>
      <c r="J47" t="n">
        <v>321.06</v>
      </c>
      <c r="K47" t="n">
        <v>61.82</v>
      </c>
      <c r="L47" t="n">
        <v>12.25</v>
      </c>
      <c r="M47" t="n">
        <v>16</v>
      </c>
      <c r="N47" t="n">
        <v>96.98999999999999</v>
      </c>
      <c r="O47" t="n">
        <v>39831.64</v>
      </c>
      <c r="P47" t="n">
        <v>284.11</v>
      </c>
      <c r="Q47" t="n">
        <v>467.07</v>
      </c>
      <c r="R47" t="n">
        <v>65.92</v>
      </c>
      <c r="S47" t="n">
        <v>39.61</v>
      </c>
      <c r="T47" t="n">
        <v>8163.03</v>
      </c>
      <c r="U47" t="n">
        <v>0.6</v>
      </c>
      <c r="V47" t="n">
        <v>0.74</v>
      </c>
      <c r="W47" t="n">
        <v>2.63</v>
      </c>
      <c r="X47" t="n">
        <v>0.49</v>
      </c>
      <c r="Y47" t="n">
        <v>1</v>
      </c>
      <c r="Z47" t="n">
        <v>10</v>
      </c>
      <c r="AA47" t="n">
        <v>180.8582163061916</v>
      </c>
      <c r="AB47" t="n">
        <v>247.4581904513993</v>
      </c>
      <c r="AC47" t="n">
        <v>223.8411280645412</v>
      </c>
      <c r="AD47" t="n">
        <v>180858.2163061916</v>
      </c>
      <c r="AE47" t="n">
        <v>247458.1904513993</v>
      </c>
      <c r="AF47" t="n">
        <v>2.479503014366774e-06</v>
      </c>
      <c r="AG47" t="n">
        <v>0.2064583333333333</v>
      </c>
      <c r="AH47" t="n">
        <v>223841.1280645412</v>
      </c>
    </row>
    <row r="48">
      <c r="A48" t="n">
        <v>46</v>
      </c>
      <c r="B48" t="n">
        <v>150</v>
      </c>
      <c r="C48" t="inlineStr">
        <is>
          <t xml:space="preserve">CONCLUIDO	</t>
        </is>
      </c>
      <c r="D48" t="n">
        <v>5.0502</v>
      </c>
      <c r="E48" t="n">
        <v>19.8</v>
      </c>
      <c r="F48" t="n">
        <v>15.8</v>
      </c>
      <c r="G48" t="n">
        <v>52.68</v>
      </c>
      <c r="H48" t="n">
        <v>0.6899999999999999</v>
      </c>
      <c r="I48" t="n">
        <v>18</v>
      </c>
      <c r="J48" t="n">
        <v>321.63</v>
      </c>
      <c r="K48" t="n">
        <v>61.82</v>
      </c>
      <c r="L48" t="n">
        <v>12.5</v>
      </c>
      <c r="M48" t="n">
        <v>16</v>
      </c>
      <c r="N48" t="n">
        <v>97.31</v>
      </c>
      <c r="O48" t="n">
        <v>39901.61</v>
      </c>
      <c r="P48" t="n">
        <v>283.31</v>
      </c>
      <c r="Q48" t="n">
        <v>467.07</v>
      </c>
      <c r="R48" t="n">
        <v>65.31</v>
      </c>
      <c r="S48" t="n">
        <v>39.61</v>
      </c>
      <c r="T48" t="n">
        <v>7857.17</v>
      </c>
      <c r="U48" t="n">
        <v>0.61</v>
      </c>
      <c r="V48" t="n">
        <v>0.74</v>
      </c>
      <c r="W48" t="n">
        <v>2.64</v>
      </c>
      <c r="X48" t="n">
        <v>0.47</v>
      </c>
      <c r="Y48" t="n">
        <v>1</v>
      </c>
      <c r="Z48" t="n">
        <v>10</v>
      </c>
      <c r="AA48" t="n">
        <v>180.2759025365102</v>
      </c>
      <c r="AB48" t="n">
        <v>246.6614430618511</v>
      </c>
      <c r="AC48" t="n">
        <v>223.1204211276093</v>
      </c>
      <c r="AD48" t="n">
        <v>180275.9025365102</v>
      </c>
      <c r="AE48" t="n">
        <v>246661.4430618511</v>
      </c>
      <c r="AF48" t="n">
        <v>2.481517632063391e-06</v>
      </c>
      <c r="AG48" t="n">
        <v>0.20625</v>
      </c>
      <c r="AH48" t="n">
        <v>223120.4211276093</v>
      </c>
    </row>
    <row r="49">
      <c r="A49" t="n">
        <v>47</v>
      </c>
      <c r="B49" t="n">
        <v>150</v>
      </c>
      <c r="C49" t="inlineStr">
        <is>
          <t xml:space="preserve">CONCLUIDO	</t>
        </is>
      </c>
      <c r="D49" t="n">
        <v>5.0712</v>
      </c>
      <c r="E49" t="n">
        <v>19.72</v>
      </c>
      <c r="F49" t="n">
        <v>15.78</v>
      </c>
      <c r="G49" t="n">
        <v>55.69</v>
      </c>
      <c r="H49" t="n">
        <v>0.71</v>
      </c>
      <c r="I49" t="n">
        <v>17</v>
      </c>
      <c r="J49" t="n">
        <v>322.2</v>
      </c>
      <c r="K49" t="n">
        <v>61.82</v>
      </c>
      <c r="L49" t="n">
        <v>12.75</v>
      </c>
      <c r="M49" t="n">
        <v>15</v>
      </c>
      <c r="N49" t="n">
        <v>97.62</v>
      </c>
      <c r="O49" t="n">
        <v>39971.73</v>
      </c>
      <c r="P49" t="n">
        <v>282.62</v>
      </c>
      <c r="Q49" t="n">
        <v>467.07</v>
      </c>
      <c r="R49" t="n">
        <v>64.61</v>
      </c>
      <c r="S49" t="n">
        <v>39.61</v>
      </c>
      <c r="T49" t="n">
        <v>7509.66</v>
      </c>
      <c r="U49" t="n">
        <v>0.61</v>
      </c>
      <c r="V49" t="n">
        <v>0.74</v>
      </c>
      <c r="W49" t="n">
        <v>2.63</v>
      </c>
      <c r="X49" t="n">
        <v>0.44</v>
      </c>
      <c r="Y49" t="n">
        <v>1</v>
      </c>
      <c r="Z49" t="n">
        <v>10</v>
      </c>
      <c r="AA49" t="n">
        <v>179.1537947185324</v>
      </c>
      <c r="AB49" t="n">
        <v>245.1261256413916</v>
      </c>
      <c r="AC49" t="n">
        <v>221.7316322469264</v>
      </c>
      <c r="AD49" t="n">
        <v>179153.7947185324</v>
      </c>
      <c r="AE49" t="n">
        <v>245126.1256413916</v>
      </c>
      <c r="AF49" t="n">
        <v>2.491836405631435e-06</v>
      </c>
      <c r="AG49" t="n">
        <v>0.2054166666666667</v>
      </c>
      <c r="AH49" t="n">
        <v>221731.6322469264</v>
      </c>
    </row>
    <row r="50">
      <c r="A50" t="n">
        <v>48</v>
      </c>
      <c r="B50" t="n">
        <v>150</v>
      </c>
      <c r="C50" t="inlineStr">
        <is>
          <t xml:space="preserve">CONCLUIDO	</t>
        </is>
      </c>
      <c r="D50" t="n">
        <v>5.0669</v>
      </c>
      <c r="E50" t="n">
        <v>19.74</v>
      </c>
      <c r="F50" t="n">
        <v>15.79</v>
      </c>
      <c r="G50" t="n">
        <v>55.75</v>
      </c>
      <c r="H50" t="n">
        <v>0.72</v>
      </c>
      <c r="I50" t="n">
        <v>17</v>
      </c>
      <c r="J50" t="n">
        <v>322.77</v>
      </c>
      <c r="K50" t="n">
        <v>61.82</v>
      </c>
      <c r="L50" t="n">
        <v>13</v>
      </c>
      <c r="M50" t="n">
        <v>15</v>
      </c>
      <c r="N50" t="n">
        <v>97.94</v>
      </c>
      <c r="O50" t="n">
        <v>40042</v>
      </c>
      <c r="P50" t="n">
        <v>283.02</v>
      </c>
      <c r="Q50" t="n">
        <v>467.07</v>
      </c>
      <c r="R50" t="n">
        <v>64.94</v>
      </c>
      <c r="S50" t="n">
        <v>39.61</v>
      </c>
      <c r="T50" t="n">
        <v>7673.89</v>
      </c>
      <c r="U50" t="n">
        <v>0.61</v>
      </c>
      <c r="V50" t="n">
        <v>0.74</v>
      </c>
      <c r="W50" t="n">
        <v>2.64</v>
      </c>
      <c r="X50" t="n">
        <v>0.46</v>
      </c>
      <c r="Y50" t="n">
        <v>1</v>
      </c>
      <c r="Z50" t="n">
        <v>10</v>
      </c>
      <c r="AA50" t="n">
        <v>179.5221760870136</v>
      </c>
      <c r="AB50" t="n">
        <v>245.6301612815863</v>
      </c>
      <c r="AC50" t="n">
        <v>222.1875634330396</v>
      </c>
      <c r="AD50" t="n">
        <v>179522.1760870136</v>
      </c>
      <c r="AE50" t="n">
        <v>245630.1612815863</v>
      </c>
      <c r="AF50" t="n">
        <v>2.489723513900835e-06</v>
      </c>
      <c r="AG50" t="n">
        <v>0.205625</v>
      </c>
      <c r="AH50" t="n">
        <v>222187.5634330396</v>
      </c>
    </row>
    <row r="51">
      <c r="A51" t="n">
        <v>49</v>
      </c>
      <c r="B51" t="n">
        <v>150</v>
      </c>
      <c r="C51" t="inlineStr">
        <is>
          <t xml:space="preserve">CONCLUIDO	</t>
        </is>
      </c>
      <c r="D51" t="n">
        <v>5.0691</v>
      </c>
      <c r="E51" t="n">
        <v>19.73</v>
      </c>
      <c r="F51" t="n">
        <v>15.79</v>
      </c>
      <c r="G51" t="n">
        <v>55.71</v>
      </c>
      <c r="H51" t="n">
        <v>0.73</v>
      </c>
      <c r="I51" t="n">
        <v>17</v>
      </c>
      <c r="J51" t="n">
        <v>323.34</v>
      </c>
      <c r="K51" t="n">
        <v>61.82</v>
      </c>
      <c r="L51" t="n">
        <v>13.25</v>
      </c>
      <c r="M51" t="n">
        <v>15</v>
      </c>
      <c r="N51" t="n">
        <v>98.27</v>
      </c>
      <c r="O51" t="n">
        <v>40112.54</v>
      </c>
      <c r="P51" t="n">
        <v>283</v>
      </c>
      <c r="Q51" t="n">
        <v>467.08</v>
      </c>
      <c r="R51" t="n">
        <v>64.51000000000001</v>
      </c>
      <c r="S51" t="n">
        <v>39.61</v>
      </c>
      <c r="T51" t="n">
        <v>7461.23</v>
      </c>
      <c r="U51" t="n">
        <v>0.61</v>
      </c>
      <c r="V51" t="n">
        <v>0.74</v>
      </c>
      <c r="W51" t="n">
        <v>2.64</v>
      </c>
      <c r="X51" t="n">
        <v>0.45</v>
      </c>
      <c r="Y51" t="n">
        <v>1</v>
      </c>
      <c r="Z51" t="n">
        <v>10</v>
      </c>
      <c r="AA51" t="n">
        <v>179.4353811418448</v>
      </c>
      <c r="AB51" t="n">
        <v>245.5114046084837</v>
      </c>
      <c r="AC51" t="n">
        <v>222.0801407301417</v>
      </c>
      <c r="AD51" t="n">
        <v>179435.3811418448</v>
      </c>
      <c r="AE51" t="n">
        <v>245511.4046084837</v>
      </c>
      <c r="AF51" t="n">
        <v>2.49080452827463e-06</v>
      </c>
      <c r="AG51" t="n">
        <v>0.2055208333333333</v>
      </c>
      <c r="AH51" t="n">
        <v>222080.1407301417</v>
      </c>
    </row>
    <row r="52">
      <c r="A52" t="n">
        <v>50</v>
      </c>
      <c r="B52" t="n">
        <v>150</v>
      </c>
      <c r="C52" t="inlineStr">
        <is>
          <t xml:space="preserve">CONCLUIDO	</t>
        </is>
      </c>
      <c r="D52" t="n">
        <v>5.0878</v>
      </c>
      <c r="E52" t="n">
        <v>19.66</v>
      </c>
      <c r="F52" t="n">
        <v>15.77</v>
      </c>
      <c r="G52" t="n">
        <v>59.13</v>
      </c>
      <c r="H52" t="n">
        <v>0.74</v>
      </c>
      <c r="I52" t="n">
        <v>16</v>
      </c>
      <c r="J52" t="n">
        <v>323.91</v>
      </c>
      <c r="K52" t="n">
        <v>61.82</v>
      </c>
      <c r="L52" t="n">
        <v>13.5</v>
      </c>
      <c r="M52" t="n">
        <v>14</v>
      </c>
      <c r="N52" t="n">
        <v>98.59</v>
      </c>
      <c r="O52" t="n">
        <v>40183.11</v>
      </c>
      <c r="P52" t="n">
        <v>282.43</v>
      </c>
      <c r="Q52" t="n">
        <v>467.07</v>
      </c>
      <c r="R52" t="n">
        <v>64.3</v>
      </c>
      <c r="S52" t="n">
        <v>39.61</v>
      </c>
      <c r="T52" t="n">
        <v>7361.55</v>
      </c>
      <c r="U52" t="n">
        <v>0.62</v>
      </c>
      <c r="V52" t="n">
        <v>0.74</v>
      </c>
      <c r="W52" t="n">
        <v>2.63</v>
      </c>
      <c r="X52" t="n">
        <v>0.44</v>
      </c>
      <c r="Y52" t="n">
        <v>1</v>
      </c>
      <c r="Z52" t="n">
        <v>10</v>
      </c>
      <c r="AA52" t="n">
        <v>178.4578450233559</v>
      </c>
      <c r="AB52" t="n">
        <v>244.173896565318</v>
      </c>
      <c r="AC52" t="n">
        <v>220.870282577411</v>
      </c>
      <c r="AD52" t="n">
        <v>178457.8450233559</v>
      </c>
      <c r="AE52" t="n">
        <v>244173.896565318</v>
      </c>
      <c r="AF52" t="n">
        <v>2.499993150451888e-06</v>
      </c>
      <c r="AG52" t="n">
        <v>0.2047916666666667</v>
      </c>
      <c r="AH52" t="n">
        <v>220870.282577411</v>
      </c>
    </row>
    <row r="53">
      <c r="A53" t="n">
        <v>51</v>
      </c>
      <c r="B53" t="n">
        <v>150</v>
      </c>
      <c r="C53" t="inlineStr">
        <is>
          <t xml:space="preserve">CONCLUIDO	</t>
        </is>
      </c>
      <c r="D53" t="n">
        <v>5.0892</v>
      </c>
      <c r="E53" t="n">
        <v>19.65</v>
      </c>
      <c r="F53" t="n">
        <v>15.76</v>
      </c>
      <c r="G53" t="n">
        <v>59.11</v>
      </c>
      <c r="H53" t="n">
        <v>0.76</v>
      </c>
      <c r="I53" t="n">
        <v>16</v>
      </c>
      <c r="J53" t="n">
        <v>324.48</v>
      </c>
      <c r="K53" t="n">
        <v>61.82</v>
      </c>
      <c r="L53" t="n">
        <v>13.75</v>
      </c>
      <c r="M53" t="n">
        <v>14</v>
      </c>
      <c r="N53" t="n">
        <v>98.91</v>
      </c>
      <c r="O53" t="n">
        <v>40253.84</v>
      </c>
      <c r="P53" t="n">
        <v>282.4</v>
      </c>
      <c r="Q53" t="n">
        <v>467.11</v>
      </c>
      <c r="R53" t="n">
        <v>64.02</v>
      </c>
      <c r="S53" t="n">
        <v>39.61</v>
      </c>
      <c r="T53" t="n">
        <v>7221.46</v>
      </c>
      <c r="U53" t="n">
        <v>0.62</v>
      </c>
      <c r="V53" t="n">
        <v>0.74</v>
      </c>
      <c r="W53" t="n">
        <v>2.63</v>
      </c>
      <c r="X53" t="n">
        <v>0.43</v>
      </c>
      <c r="Y53" t="n">
        <v>1</v>
      </c>
      <c r="Z53" t="n">
        <v>10</v>
      </c>
      <c r="AA53" t="n">
        <v>178.3682249245312</v>
      </c>
      <c r="AB53" t="n">
        <v>244.0512743923464</v>
      </c>
      <c r="AC53" t="n">
        <v>220.7593632925265</v>
      </c>
      <c r="AD53" t="n">
        <v>178368.2249245312</v>
      </c>
      <c r="AE53" t="n">
        <v>244051.2743923464</v>
      </c>
      <c r="AF53" t="n">
        <v>2.500681068689757e-06</v>
      </c>
      <c r="AG53" t="n">
        <v>0.2046875</v>
      </c>
      <c r="AH53" t="n">
        <v>220759.3632925265</v>
      </c>
    </row>
    <row r="54">
      <c r="A54" t="n">
        <v>52</v>
      </c>
      <c r="B54" t="n">
        <v>150</v>
      </c>
      <c r="C54" t="inlineStr">
        <is>
          <t xml:space="preserve">CONCLUIDO	</t>
        </is>
      </c>
      <c r="D54" t="n">
        <v>5.0851</v>
      </c>
      <c r="E54" t="n">
        <v>19.67</v>
      </c>
      <c r="F54" t="n">
        <v>15.78</v>
      </c>
      <c r="G54" t="n">
        <v>59.17</v>
      </c>
      <c r="H54" t="n">
        <v>0.77</v>
      </c>
      <c r="I54" t="n">
        <v>16</v>
      </c>
      <c r="J54" t="n">
        <v>325.06</v>
      </c>
      <c r="K54" t="n">
        <v>61.82</v>
      </c>
      <c r="L54" t="n">
        <v>14</v>
      </c>
      <c r="M54" t="n">
        <v>14</v>
      </c>
      <c r="N54" t="n">
        <v>99.23999999999999</v>
      </c>
      <c r="O54" t="n">
        <v>40324.71</v>
      </c>
      <c r="P54" t="n">
        <v>282.9</v>
      </c>
      <c r="Q54" t="n">
        <v>467.07</v>
      </c>
      <c r="R54" t="n">
        <v>64.55</v>
      </c>
      <c r="S54" t="n">
        <v>39.61</v>
      </c>
      <c r="T54" t="n">
        <v>7487.08</v>
      </c>
      <c r="U54" t="n">
        <v>0.61</v>
      </c>
      <c r="V54" t="n">
        <v>0.74</v>
      </c>
      <c r="W54" t="n">
        <v>2.63</v>
      </c>
      <c r="X54" t="n">
        <v>0.45</v>
      </c>
      <c r="Y54" t="n">
        <v>1</v>
      </c>
      <c r="Z54" t="n">
        <v>10</v>
      </c>
      <c r="AA54" t="n">
        <v>178.8018534023215</v>
      </c>
      <c r="AB54" t="n">
        <v>244.6445840059971</v>
      </c>
      <c r="AC54" t="n">
        <v>221.2960482693659</v>
      </c>
      <c r="AD54" t="n">
        <v>178801.8534023215</v>
      </c>
      <c r="AE54" t="n">
        <v>244644.5840059971</v>
      </c>
      <c r="AF54" t="n">
        <v>2.498666450993139e-06</v>
      </c>
      <c r="AG54" t="n">
        <v>0.2048958333333334</v>
      </c>
      <c r="AH54" t="n">
        <v>221296.0482693659</v>
      </c>
    </row>
    <row r="55">
      <c r="A55" t="n">
        <v>53</v>
      </c>
      <c r="B55" t="n">
        <v>150</v>
      </c>
      <c r="C55" t="inlineStr">
        <is>
          <t xml:space="preserve">CONCLUIDO	</t>
        </is>
      </c>
      <c r="D55" t="n">
        <v>5.0857</v>
      </c>
      <c r="E55" t="n">
        <v>19.66</v>
      </c>
      <c r="F55" t="n">
        <v>15.78</v>
      </c>
      <c r="G55" t="n">
        <v>59.16</v>
      </c>
      <c r="H55" t="n">
        <v>0.78</v>
      </c>
      <c r="I55" t="n">
        <v>16</v>
      </c>
      <c r="J55" t="n">
        <v>325.63</v>
      </c>
      <c r="K55" t="n">
        <v>61.82</v>
      </c>
      <c r="L55" t="n">
        <v>14.25</v>
      </c>
      <c r="M55" t="n">
        <v>14</v>
      </c>
      <c r="N55" t="n">
        <v>99.56</v>
      </c>
      <c r="O55" t="n">
        <v>40395.74</v>
      </c>
      <c r="P55" t="n">
        <v>282.44</v>
      </c>
      <c r="Q55" t="n">
        <v>467.15</v>
      </c>
      <c r="R55" t="n">
        <v>64.29000000000001</v>
      </c>
      <c r="S55" t="n">
        <v>39.61</v>
      </c>
      <c r="T55" t="n">
        <v>7357.26</v>
      </c>
      <c r="U55" t="n">
        <v>0.62</v>
      </c>
      <c r="V55" t="n">
        <v>0.74</v>
      </c>
      <c r="W55" t="n">
        <v>2.64</v>
      </c>
      <c r="X55" t="n">
        <v>0.44</v>
      </c>
      <c r="Y55" t="n">
        <v>1</v>
      </c>
      <c r="Z55" t="n">
        <v>10</v>
      </c>
      <c r="AA55" t="n">
        <v>178.5619287864454</v>
      </c>
      <c r="AB55" t="n">
        <v>244.3163085618285</v>
      </c>
      <c r="AC55" t="n">
        <v>220.9991029728511</v>
      </c>
      <c r="AD55" t="n">
        <v>178561.9287864454</v>
      </c>
      <c r="AE55" t="n">
        <v>244316.3085618285</v>
      </c>
      <c r="AF55" t="n">
        <v>2.498961273095083e-06</v>
      </c>
      <c r="AG55" t="n">
        <v>0.2047916666666667</v>
      </c>
      <c r="AH55" t="n">
        <v>220999.1029728511</v>
      </c>
    </row>
    <row r="56">
      <c r="A56" t="n">
        <v>54</v>
      </c>
      <c r="B56" t="n">
        <v>150</v>
      </c>
      <c r="C56" t="inlineStr">
        <is>
          <t xml:space="preserve">CONCLUIDO	</t>
        </is>
      </c>
      <c r="D56" t="n">
        <v>5.1161</v>
      </c>
      <c r="E56" t="n">
        <v>19.55</v>
      </c>
      <c r="F56" t="n">
        <v>15.72</v>
      </c>
      <c r="G56" t="n">
        <v>62.86</v>
      </c>
      <c r="H56" t="n">
        <v>0.79</v>
      </c>
      <c r="I56" t="n">
        <v>15</v>
      </c>
      <c r="J56" t="n">
        <v>326.21</v>
      </c>
      <c r="K56" t="n">
        <v>61.82</v>
      </c>
      <c r="L56" t="n">
        <v>14.5</v>
      </c>
      <c r="M56" t="n">
        <v>13</v>
      </c>
      <c r="N56" t="n">
        <v>99.89</v>
      </c>
      <c r="O56" t="n">
        <v>40466.92</v>
      </c>
      <c r="P56" t="n">
        <v>281.07</v>
      </c>
      <c r="Q56" t="n">
        <v>467.07</v>
      </c>
      <c r="R56" t="n">
        <v>62.19</v>
      </c>
      <c r="S56" t="n">
        <v>39.61</v>
      </c>
      <c r="T56" t="n">
        <v>6309.9</v>
      </c>
      <c r="U56" t="n">
        <v>0.64</v>
      </c>
      <c r="V56" t="n">
        <v>0.74</v>
      </c>
      <c r="W56" t="n">
        <v>2.64</v>
      </c>
      <c r="X56" t="n">
        <v>0.38</v>
      </c>
      <c r="Y56" t="n">
        <v>1</v>
      </c>
      <c r="Z56" t="n">
        <v>10</v>
      </c>
      <c r="AA56" t="n">
        <v>176.7046110897638</v>
      </c>
      <c r="AB56" t="n">
        <v>241.7750445501561</v>
      </c>
      <c r="AC56" t="n">
        <v>218.7003736317655</v>
      </c>
      <c r="AD56" t="n">
        <v>176704.6110897638</v>
      </c>
      <c r="AE56" t="n">
        <v>241775.0445501561</v>
      </c>
      <c r="AF56" t="n">
        <v>2.513898926260251e-06</v>
      </c>
      <c r="AG56" t="n">
        <v>0.2036458333333333</v>
      </c>
      <c r="AH56" t="n">
        <v>218700.3736317655</v>
      </c>
    </row>
    <row r="57">
      <c r="A57" t="n">
        <v>55</v>
      </c>
      <c r="B57" t="n">
        <v>150</v>
      </c>
      <c r="C57" t="inlineStr">
        <is>
          <t xml:space="preserve">CONCLUIDO	</t>
        </is>
      </c>
      <c r="D57" t="n">
        <v>5.112</v>
      </c>
      <c r="E57" t="n">
        <v>19.56</v>
      </c>
      <c r="F57" t="n">
        <v>15.73</v>
      </c>
      <c r="G57" t="n">
        <v>62.93</v>
      </c>
      <c r="H57" t="n">
        <v>0.8</v>
      </c>
      <c r="I57" t="n">
        <v>15</v>
      </c>
      <c r="J57" t="n">
        <v>326.79</v>
      </c>
      <c r="K57" t="n">
        <v>61.82</v>
      </c>
      <c r="L57" t="n">
        <v>14.75</v>
      </c>
      <c r="M57" t="n">
        <v>13</v>
      </c>
      <c r="N57" t="n">
        <v>100.22</v>
      </c>
      <c r="O57" t="n">
        <v>40538.25</v>
      </c>
      <c r="P57" t="n">
        <v>281.44</v>
      </c>
      <c r="Q57" t="n">
        <v>467.12</v>
      </c>
      <c r="R57" t="n">
        <v>63.05</v>
      </c>
      <c r="S57" t="n">
        <v>39.61</v>
      </c>
      <c r="T57" t="n">
        <v>6739.04</v>
      </c>
      <c r="U57" t="n">
        <v>0.63</v>
      </c>
      <c r="V57" t="n">
        <v>0.74</v>
      </c>
      <c r="W57" t="n">
        <v>2.63</v>
      </c>
      <c r="X57" t="n">
        <v>0.4</v>
      </c>
      <c r="Y57" t="n">
        <v>1</v>
      </c>
      <c r="Z57" t="n">
        <v>10</v>
      </c>
      <c r="AA57" t="n">
        <v>177.0463410061795</v>
      </c>
      <c r="AB57" t="n">
        <v>242.2426144978558</v>
      </c>
      <c r="AC57" t="n">
        <v>219.1233193598954</v>
      </c>
      <c r="AD57" t="n">
        <v>177046.3410061795</v>
      </c>
      <c r="AE57" t="n">
        <v>242242.6144978558</v>
      </c>
      <c r="AF57" t="n">
        <v>2.511884308563633e-06</v>
      </c>
      <c r="AG57" t="n">
        <v>0.20375</v>
      </c>
      <c r="AH57" t="n">
        <v>219123.3193598954</v>
      </c>
    </row>
    <row r="58">
      <c r="A58" t="n">
        <v>56</v>
      </c>
      <c r="B58" t="n">
        <v>150</v>
      </c>
      <c r="C58" t="inlineStr">
        <is>
          <t xml:space="preserve">CONCLUIDO	</t>
        </is>
      </c>
      <c r="D58" t="n">
        <v>5.1148</v>
      </c>
      <c r="E58" t="n">
        <v>19.55</v>
      </c>
      <c r="F58" t="n">
        <v>15.72</v>
      </c>
      <c r="G58" t="n">
        <v>62.88</v>
      </c>
      <c r="H58" t="n">
        <v>0.82</v>
      </c>
      <c r="I58" t="n">
        <v>15</v>
      </c>
      <c r="J58" t="n">
        <v>327.37</v>
      </c>
      <c r="K58" t="n">
        <v>61.82</v>
      </c>
      <c r="L58" t="n">
        <v>15</v>
      </c>
      <c r="M58" t="n">
        <v>13</v>
      </c>
      <c r="N58" t="n">
        <v>100.55</v>
      </c>
      <c r="O58" t="n">
        <v>40609.74</v>
      </c>
      <c r="P58" t="n">
        <v>281.29</v>
      </c>
      <c r="Q58" t="n">
        <v>467.08</v>
      </c>
      <c r="R58" t="n">
        <v>62.65</v>
      </c>
      <c r="S58" t="n">
        <v>39.61</v>
      </c>
      <c r="T58" t="n">
        <v>6539.77</v>
      </c>
      <c r="U58" t="n">
        <v>0.63</v>
      </c>
      <c r="V58" t="n">
        <v>0.74</v>
      </c>
      <c r="W58" t="n">
        <v>2.63</v>
      </c>
      <c r="X58" t="n">
        <v>0.39</v>
      </c>
      <c r="Y58" t="n">
        <v>1</v>
      </c>
      <c r="Z58" t="n">
        <v>10</v>
      </c>
      <c r="AA58" t="n">
        <v>176.8529740227486</v>
      </c>
      <c r="AB58" t="n">
        <v>241.9780412603765</v>
      </c>
      <c r="AC58" t="n">
        <v>218.8839966208702</v>
      </c>
      <c r="AD58" t="n">
        <v>176852.9740227486</v>
      </c>
      <c r="AE58" t="n">
        <v>241978.0412603765</v>
      </c>
      <c r="AF58" t="n">
        <v>2.513260145039372e-06</v>
      </c>
      <c r="AG58" t="n">
        <v>0.2036458333333333</v>
      </c>
      <c r="AH58" t="n">
        <v>218883.9966208702</v>
      </c>
    </row>
    <row r="59">
      <c r="A59" t="n">
        <v>57</v>
      </c>
      <c r="B59" t="n">
        <v>150</v>
      </c>
      <c r="C59" t="inlineStr">
        <is>
          <t xml:space="preserve">CONCLUIDO	</t>
        </is>
      </c>
      <c r="D59" t="n">
        <v>5.1141</v>
      </c>
      <c r="E59" t="n">
        <v>19.55</v>
      </c>
      <c r="F59" t="n">
        <v>15.72</v>
      </c>
      <c r="G59" t="n">
        <v>62.89</v>
      </c>
      <c r="H59" t="n">
        <v>0.83</v>
      </c>
      <c r="I59" t="n">
        <v>15</v>
      </c>
      <c r="J59" t="n">
        <v>327.95</v>
      </c>
      <c r="K59" t="n">
        <v>61.82</v>
      </c>
      <c r="L59" t="n">
        <v>15.25</v>
      </c>
      <c r="M59" t="n">
        <v>13</v>
      </c>
      <c r="N59" t="n">
        <v>100.88</v>
      </c>
      <c r="O59" t="n">
        <v>40681.39</v>
      </c>
      <c r="P59" t="n">
        <v>281.17</v>
      </c>
      <c r="Q59" t="n">
        <v>467.07</v>
      </c>
      <c r="R59" t="n">
        <v>62.62</v>
      </c>
      <c r="S59" t="n">
        <v>39.61</v>
      </c>
      <c r="T59" t="n">
        <v>6523.43</v>
      </c>
      <c r="U59" t="n">
        <v>0.63</v>
      </c>
      <c r="V59" t="n">
        <v>0.74</v>
      </c>
      <c r="W59" t="n">
        <v>2.63</v>
      </c>
      <c r="X59" t="n">
        <v>0.39</v>
      </c>
      <c r="Y59" t="n">
        <v>1</v>
      </c>
      <c r="Z59" t="n">
        <v>10</v>
      </c>
      <c r="AA59" t="n">
        <v>176.820115660257</v>
      </c>
      <c r="AB59" t="n">
        <v>241.9330829992069</v>
      </c>
      <c r="AC59" t="n">
        <v>218.8433291130473</v>
      </c>
      <c r="AD59" t="n">
        <v>176820.115660257</v>
      </c>
      <c r="AE59" t="n">
        <v>241933.0829992069</v>
      </c>
      <c r="AF59" t="n">
        <v>2.512916185920437e-06</v>
      </c>
      <c r="AG59" t="n">
        <v>0.2036458333333333</v>
      </c>
      <c r="AH59" t="n">
        <v>218843.3291130473</v>
      </c>
    </row>
    <row r="60">
      <c r="A60" t="n">
        <v>58</v>
      </c>
      <c r="B60" t="n">
        <v>150</v>
      </c>
      <c r="C60" t="inlineStr">
        <is>
          <t xml:space="preserve">CONCLUIDO	</t>
        </is>
      </c>
      <c r="D60" t="n">
        <v>5.1333</v>
      </c>
      <c r="E60" t="n">
        <v>19.48</v>
      </c>
      <c r="F60" t="n">
        <v>15.71</v>
      </c>
      <c r="G60" t="n">
        <v>67.31</v>
      </c>
      <c r="H60" t="n">
        <v>0.84</v>
      </c>
      <c r="I60" t="n">
        <v>14</v>
      </c>
      <c r="J60" t="n">
        <v>328.53</v>
      </c>
      <c r="K60" t="n">
        <v>61.82</v>
      </c>
      <c r="L60" t="n">
        <v>15.5</v>
      </c>
      <c r="M60" t="n">
        <v>12</v>
      </c>
      <c r="N60" t="n">
        <v>101.21</v>
      </c>
      <c r="O60" t="n">
        <v>40753.2</v>
      </c>
      <c r="P60" t="n">
        <v>280.77</v>
      </c>
      <c r="Q60" t="n">
        <v>467.07</v>
      </c>
      <c r="R60" t="n">
        <v>62.08</v>
      </c>
      <c r="S60" t="n">
        <v>39.61</v>
      </c>
      <c r="T60" t="n">
        <v>6259.95</v>
      </c>
      <c r="U60" t="n">
        <v>0.64</v>
      </c>
      <c r="V60" t="n">
        <v>0.74</v>
      </c>
      <c r="W60" t="n">
        <v>2.63</v>
      </c>
      <c r="X60" t="n">
        <v>0.37</v>
      </c>
      <c r="Y60" t="n">
        <v>1</v>
      </c>
      <c r="Z60" t="n">
        <v>10</v>
      </c>
      <c r="AA60" t="n">
        <v>175.9501647055997</v>
      </c>
      <c r="AB60" t="n">
        <v>240.742777723518</v>
      </c>
      <c r="AC60" t="n">
        <v>217.7666249022658</v>
      </c>
      <c r="AD60" t="n">
        <v>175950.1647055997</v>
      </c>
      <c r="AE60" t="n">
        <v>240742.777723518</v>
      </c>
      <c r="AF60" t="n">
        <v>2.522350493182648e-06</v>
      </c>
      <c r="AG60" t="n">
        <v>0.2029166666666667</v>
      </c>
      <c r="AH60" t="n">
        <v>217766.6249022658</v>
      </c>
    </row>
    <row r="61">
      <c r="A61" t="n">
        <v>59</v>
      </c>
      <c r="B61" t="n">
        <v>150</v>
      </c>
      <c r="C61" t="inlineStr">
        <is>
          <t xml:space="preserve">CONCLUIDO	</t>
        </is>
      </c>
      <c r="D61" t="n">
        <v>5.1335</v>
      </c>
      <c r="E61" t="n">
        <v>19.48</v>
      </c>
      <c r="F61" t="n">
        <v>15.71</v>
      </c>
      <c r="G61" t="n">
        <v>67.31</v>
      </c>
      <c r="H61" t="n">
        <v>0.85</v>
      </c>
      <c r="I61" t="n">
        <v>14</v>
      </c>
      <c r="J61" t="n">
        <v>329.12</v>
      </c>
      <c r="K61" t="n">
        <v>61.82</v>
      </c>
      <c r="L61" t="n">
        <v>15.75</v>
      </c>
      <c r="M61" t="n">
        <v>12</v>
      </c>
      <c r="N61" t="n">
        <v>101.54</v>
      </c>
      <c r="O61" t="n">
        <v>40825.16</v>
      </c>
      <c r="P61" t="n">
        <v>280.99</v>
      </c>
      <c r="Q61" t="n">
        <v>467.14</v>
      </c>
      <c r="R61" t="n">
        <v>61.98</v>
      </c>
      <c r="S61" t="n">
        <v>39.61</v>
      </c>
      <c r="T61" t="n">
        <v>6211.53</v>
      </c>
      <c r="U61" t="n">
        <v>0.64</v>
      </c>
      <c r="V61" t="n">
        <v>0.74</v>
      </c>
      <c r="W61" t="n">
        <v>2.63</v>
      </c>
      <c r="X61" t="n">
        <v>0.37</v>
      </c>
      <c r="Y61" t="n">
        <v>1</v>
      </c>
      <c r="Z61" t="n">
        <v>10</v>
      </c>
      <c r="AA61" t="n">
        <v>176.0470516885617</v>
      </c>
      <c r="AB61" t="n">
        <v>240.8753427679586</v>
      </c>
      <c r="AC61" t="n">
        <v>217.8865381249213</v>
      </c>
      <c r="AD61" t="n">
        <v>176047.0516885617</v>
      </c>
      <c r="AE61" t="n">
        <v>240875.3427679586</v>
      </c>
      <c r="AF61" t="n">
        <v>2.522448767216629e-06</v>
      </c>
      <c r="AG61" t="n">
        <v>0.2029166666666667</v>
      </c>
      <c r="AH61" t="n">
        <v>217886.5381249213</v>
      </c>
    </row>
    <row r="62">
      <c r="A62" t="n">
        <v>60</v>
      </c>
      <c r="B62" t="n">
        <v>150</v>
      </c>
      <c r="C62" t="inlineStr">
        <is>
          <t xml:space="preserve">CONCLUIDO	</t>
        </is>
      </c>
      <c r="D62" t="n">
        <v>5.1313</v>
      </c>
      <c r="E62" t="n">
        <v>19.49</v>
      </c>
      <c r="F62" t="n">
        <v>15.71</v>
      </c>
      <c r="G62" t="n">
        <v>67.34</v>
      </c>
      <c r="H62" t="n">
        <v>0.86</v>
      </c>
      <c r="I62" t="n">
        <v>14</v>
      </c>
      <c r="J62" t="n">
        <v>329.7</v>
      </c>
      <c r="K62" t="n">
        <v>61.82</v>
      </c>
      <c r="L62" t="n">
        <v>16</v>
      </c>
      <c r="M62" t="n">
        <v>12</v>
      </c>
      <c r="N62" t="n">
        <v>101.88</v>
      </c>
      <c r="O62" t="n">
        <v>40897.29</v>
      </c>
      <c r="P62" t="n">
        <v>280.98</v>
      </c>
      <c r="Q62" t="n">
        <v>467.1</v>
      </c>
      <c r="R62" t="n">
        <v>62.41</v>
      </c>
      <c r="S62" t="n">
        <v>39.61</v>
      </c>
      <c r="T62" t="n">
        <v>6423.88</v>
      </c>
      <c r="U62" t="n">
        <v>0.63</v>
      </c>
      <c r="V62" t="n">
        <v>0.74</v>
      </c>
      <c r="W62" t="n">
        <v>2.63</v>
      </c>
      <c r="X62" t="n">
        <v>0.38</v>
      </c>
      <c r="Y62" t="n">
        <v>1</v>
      </c>
      <c r="Z62" t="n">
        <v>10</v>
      </c>
      <c r="AA62" t="n">
        <v>176.1171718203138</v>
      </c>
      <c r="AB62" t="n">
        <v>240.9712842257036</v>
      </c>
      <c r="AC62" t="n">
        <v>217.9733230645938</v>
      </c>
      <c r="AD62" t="n">
        <v>176117.1718203138</v>
      </c>
      <c r="AE62" t="n">
        <v>240971.2842257037</v>
      </c>
      <c r="AF62" t="n">
        <v>2.521367752842834e-06</v>
      </c>
      <c r="AG62" t="n">
        <v>0.2030208333333333</v>
      </c>
      <c r="AH62" t="n">
        <v>217973.3230645938</v>
      </c>
    </row>
    <row r="63">
      <c r="A63" t="n">
        <v>61</v>
      </c>
      <c r="B63" t="n">
        <v>150</v>
      </c>
      <c r="C63" t="inlineStr">
        <is>
          <t xml:space="preserve">CONCLUIDO	</t>
        </is>
      </c>
      <c r="D63" t="n">
        <v>5.1359</v>
      </c>
      <c r="E63" t="n">
        <v>19.47</v>
      </c>
      <c r="F63" t="n">
        <v>15.7</v>
      </c>
      <c r="G63" t="n">
        <v>67.27</v>
      </c>
      <c r="H63" t="n">
        <v>0.88</v>
      </c>
      <c r="I63" t="n">
        <v>14</v>
      </c>
      <c r="J63" t="n">
        <v>330.29</v>
      </c>
      <c r="K63" t="n">
        <v>61.82</v>
      </c>
      <c r="L63" t="n">
        <v>16.25</v>
      </c>
      <c r="M63" t="n">
        <v>12</v>
      </c>
      <c r="N63" t="n">
        <v>102.21</v>
      </c>
      <c r="O63" t="n">
        <v>40969.57</v>
      </c>
      <c r="P63" t="n">
        <v>280.34</v>
      </c>
      <c r="Q63" t="n">
        <v>467.08</v>
      </c>
      <c r="R63" t="n">
        <v>61.85</v>
      </c>
      <c r="S63" t="n">
        <v>39.61</v>
      </c>
      <c r="T63" t="n">
        <v>6146.19</v>
      </c>
      <c r="U63" t="n">
        <v>0.64</v>
      </c>
      <c r="V63" t="n">
        <v>0.74</v>
      </c>
      <c r="W63" t="n">
        <v>2.63</v>
      </c>
      <c r="X63" t="n">
        <v>0.36</v>
      </c>
      <c r="Y63" t="n">
        <v>1</v>
      </c>
      <c r="Z63" t="n">
        <v>10</v>
      </c>
      <c r="AA63" t="n">
        <v>175.6330894294826</v>
      </c>
      <c r="AB63" t="n">
        <v>240.3089413423608</v>
      </c>
      <c r="AC63" t="n">
        <v>217.374193256433</v>
      </c>
      <c r="AD63" t="n">
        <v>175633.0894294826</v>
      </c>
      <c r="AE63" t="n">
        <v>240308.9413423608</v>
      </c>
      <c r="AF63" t="n">
        <v>2.523628055624406e-06</v>
      </c>
      <c r="AG63" t="n">
        <v>0.2028125</v>
      </c>
      <c r="AH63" t="n">
        <v>217374.1932564329</v>
      </c>
    </row>
    <row r="64">
      <c r="A64" t="n">
        <v>62</v>
      </c>
      <c r="B64" t="n">
        <v>150</v>
      </c>
      <c r="C64" t="inlineStr">
        <is>
          <t xml:space="preserve">CONCLUIDO	</t>
        </is>
      </c>
      <c r="D64" t="n">
        <v>5.1356</v>
      </c>
      <c r="E64" t="n">
        <v>19.47</v>
      </c>
      <c r="F64" t="n">
        <v>15.7</v>
      </c>
      <c r="G64" t="n">
        <v>67.27</v>
      </c>
      <c r="H64" t="n">
        <v>0.89</v>
      </c>
      <c r="I64" t="n">
        <v>14</v>
      </c>
      <c r="J64" t="n">
        <v>330.87</v>
      </c>
      <c r="K64" t="n">
        <v>61.82</v>
      </c>
      <c r="L64" t="n">
        <v>16.5</v>
      </c>
      <c r="M64" t="n">
        <v>12</v>
      </c>
      <c r="N64" t="n">
        <v>102.55</v>
      </c>
      <c r="O64" t="n">
        <v>41042.02</v>
      </c>
      <c r="P64" t="n">
        <v>279.96</v>
      </c>
      <c r="Q64" t="n">
        <v>467.07</v>
      </c>
      <c r="R64" t="n">
        <v>61.82</v>
      </c>
      <c r="S64" t="n">
        <v>39.61</v>
      </c>
      <c r="T64" t="n">
        <v>6129.93</v>
      </c>
      <c r="U64" t="n">
        <v>0.64</v>
      </c>
      <c r="V64" t="n">
        <v>0.74</v>
      </c>
      <c r="W64" t="n">
        <v>2.63</v>
      </c>
      <c r="X64" t="n">
        <v>0.36</v>
      </c>
      <c r="Y64" t="n">
        <v>1</v>
      </c>
      <c r="Z64" t="n">
        <v>10</v>
      </c>
      <c r="AA64" t="n">
        <v>175.4642520150632</v>
      </c>
      <c r="AB64" t="n">
        <v>240.0779305433713</v>
      </c>
      <c r="AC64" t="n">
        <v>217.1652298038732</v>
      </c>
      <c r="AD64" t="n">
        <v>175464.2520150632</v>
      </c>
      <c r="AE64" t="n">
        <v>240077.9305433713</v>
      </c>
      <c r="AF64" t="n">
        <v>2.523480644573433e-06</v>
      </c>
      <c r="AG64" t="n">
        <v>0.2028125</v>
      </c>
      <c r="AH64" t="n">
        <v>217165.2298038732</v>
      </c>
    </row>
    <row r="65">
      <c r="A65" t="n">
        <v>63</v>
      </c>
      <c r="B65" t="n">
        <v>150</v>
      </c>
      <c r="C65" t="inlineStr">
        <is>
          <t xml:space="preserve">CONCLUIDO	</t>
        </is>
      </c>
      <c r="D65" t="n">
        <v>5.1529</v>
      </c>
      <c r="E65" t="n">
        <v>19.41</v>
      </c>
      <c r="F65" t="n">
        <v>15.69</v>
      </c>
      <c r="G65" t="n">
        <v>72.40000000000001</v>
      </c>
      <c r="H65" t="n">
        <v>0.9</v>
      </c>
      <c r="I65" t="n">
        <v>13</v>
      </c>
      <c r="J65" t="n">
        <v>331.46</v>
      </c>
      <c r="K65" t="n">
        <v>61.82</v>
      </c>
      <c r="L65" t="n">
        <v>16.75</v>
      </c>
      <c r="M65" t="n">
        <v>11</v>
      </c>
      <c r="N65" t="n">
        <v>102.89</v>
      </c>
      <c r="O65" t="n">
        <v>41114.63</v>
      </c>
      <c r="P65" t="n">
        <v>279.82</v>
      </c>
      <c r="Q65" t="n">
        <v>467.08</v>
      </c>
      <c r="R65" t="n">
        <v>61.54</v>
      </c>
      <c r="S65" t="n">
        <v>39.61</v>
      </c>
      <c r="T65" t="n">
        <v>5997.28</v>
      </c>
      <c r="U65" t="n">
        <v>0.64</v>
      </c>
      <c r="V65" t="n">
        <v>0.74</v>
      </c>
      <c r="W65" t="n">
        <v>2.63</v>
      </c>
      <c r="X65" t="n">
        <v>0.35</v>
      </c>
      <c r="Y65" t="n">
        <v>1</v>
      </c>
      <c r="Z65" t="n">
        <v>10</v>
      </c>
      <c r="AA65" t="n">
        <v>174.7888711949218</v>
      </c>
      <c r="AB65" t="n">
        <v>239.1538447095553</v>
      </c>
      <c r="AC65" t="n">
        <v>216.3293374250738</v>
      </c>
      <c r="AD65" t="n">
        <v>174788.8711949218</v>
      </c>
      <c r="AE65" t="n">
        <v>239153.8447095553</v>
      </c>
      <c r="AF65" t="n">
        <v>2.531981348512821e-06</v>
      </c>
      <c r="AG65" t="n">
        <v>0.2021875</v>
      </c>
      <c r="AH65" t="n">
        <v>216329.3374250738</v>
      </c>
    </row>
    <row r="66">
      <c r="A66" t="n">
        <v>64</v>
      </c>
      <c r="B66" t="n">
        <v>150</v>
      </c>
      <c r="C66" t="inlineStr">
        <is>
          <t xml:space="preserve">CONCLUIDO	</t>
        </is>
      </c>
      <c r="D66" t="n">
        <v>5.1532</v>
      </c>
      <c r="E66" t="n">
        <v>19.41</v>
      </c>
      <c r="F66" t="n">
        <v>15.69</v>
      </c>
      <c r="G66" t="n">
        <v>72.40000000000001</v>
      </c>
      <c r="H66" t="n">
        <v>0.91</v>
      </c>
      <c r="I66" t="n">
        <v>13</v>
      </c>
      <c r="J66" t="n">
        <v>332.05</v>
      </c>
      <c r="K66" t="n">
        <v>61.82</v>
      </c>
      <c r="L66" t="n">
        <v>17</v>
      </c>
      <c r="M66" t="n">
        <v>11</v>
      </c>
      <c r="N66" t="n">
        <v>103.23</v>
      </c>
      <c r="O66" t="n">
        <v>41187.41</v>
      </c>
      <c r="P66" t="n">
        <v>280.14</v>
      </c>
      <c r="Q66" t="n">
        <v>467.07</v>
      </c>
      <c r="R66" t="n">
        <v>61.4</v>
      </c>
      <c r="S66" t="n">
        <v>39.61</v>
      </c>
      <c r="T66" t="n">
        <v>5927.49</v>
      </c>
      <c r="U66" t="n">
        <v>0.65</v>
      </c>
      <c r="V66" t="n">
        <v>0.74</v>
      </c>
      <c r="W66" t="n">
        <v>2.63</v>
      </c>
      <c r="X66" t="n">
        <v>0.35</v>
      </c>
      <c r="Y66" t="n">
        <v>1</v>
      </c>
      <c r="Z66" t="n">
        <v>10</v>
      </c>
      <c r="AA66" t="n">
        <v>174.9290200721991</v>
      </c>
      <c r="AB66" t="n">
        <v>239.3456025863782</v>
      </c>
      <c r="AC66" t="n">
        <v>216.5027941992666</v>
      </c>
      <c r="AD66" t="n">
        <v>174929.0200721991</v>
      </c>
      <c r="AE66" t="n">
        <v>239345.6025863782</v>
      </c>
      <c r="AF66" t="n">
        <v>2.532128759563793e-06</v>
      </c>
      <c r="AG66" t="n">
        <v>0.2021875</v>
      </c>
      <c r="AH66" t="n">
        <v>216502.7941992666</v>
      </c>
    </row>
    <row r="67">
      <c r="A67" t="n">
        <v>65</v>
      </c>
      <c r="B67" t="n">
        <v>150</v>
      </c>
      <c r="C67" t="inlineStr">
        <is>
          <t xml:space="preserve">CONCLUIDO	</t>
        </is>
      </c>
      <c r="D67" t="n">
        <v>5.158</v>
      </c>
      <c r="E67" t="n">
        <v>19.39</v>
      </c>
      <c r="F67" t="n">
        <v>15.67</v>
      </c>
      <c r="G67" t="n">
        <v>72.31</v>
      </c>
      <c r="H67" t="n">
        <v>0.92</v>
      </c>
      <c r="I67" t="n">
        <v>13</v>
      </c>
      <c r="J67" t="n">
        <v>332.64</v>
      </c>
      <c r="K67" t="n">
        <v>61.82</v>
      </c>
      <c r="L67" t="n">
        <v>17.25</v>
      </c>
      <c r="M67" t="n">
        <v>11</v>
      </c>
      <c r="N67" t="n">
        <v>103.57</v>
      </c>
      <c r="O67" t="n">
        <v>41260.35</v>
      </c>
      <c r="P67" t="n">
        <v>280.15</v>
      </c>
      <c r="Q67" t="n">
        <v>467.07</v>
      </c>
      <c r="R67" t="n">
        <v>60.86</v>
      </c>
      <c r="S67" t="n">
        <v>39.61</v>
      </c>
      <c r="T67" t="n">
        <v>5656.53</v>
      </c>
      <c r="U67" t="n">
        <v>0.65</v>
      </c>
      <c r="V67" t="n">
        <v>0.74</v>
      </c>
      <c r="W67" t="n">
        <v>2.63</v>
      </c>
      <c r="X67" t="n">
        <v>0.33</v>
      </c>
      <c r="Y67" t="n">
        <v>1</v>
      </c>
      <c r="Z67" t="n">
        <v>10</v>
      </c>
      <c r="AA67" t="n">
        <v>174.7199530370453</v>
      </c>
      <c r="AB67" t="n">
        <v>239.0595478454942</v>
      </c>
      <c r="AC67" t="n">
        <v>216.2440401213721</v>
      </c>
      <c r="AD67" t="n">
        <v>174719.9530370453</v>
      </c>
      <c r="AE67" t="n">
        <v>239059.5478454942</v>
      </c>
      <c r="AF67" t="n">
        <v>2.534487336379346e-06</v>
      </c>
      <c r="AG67" t="n">
        <v>0.2019791666666667</v>
      </c>
      <c r="AH67" t="n">
        <v>216244.0401213721</v>
      </c>
    </row>
    <row r="68">
      <c r="A68" t="n">
        <v>66</v>
      </c>
      <c r="B68" t="n">
        <v>150</v>
      </c>
      <c r="C68" t="inlineStr">
        <is>
          <t xml:space="preserve">CONCLUIDO	</t>
        </is>
      </c>
      <c r="D68" t="n">
        <v>5.1535</v>
      </c>
      <c r="E68" t="n">
        <v>19.4</v>
      </c>
      <c r="F68" t="n">
        <v>15.68</v>
      </c>
      <c r="G68" t="n">
        <v>72.39</v>
      </c>
      <c r="H68" t="n">
        <v>0.9399999999999999</v>
      </c>
      <c r="I68" t="n">
        <v>13</v>
      </c>
      <c r="J68" t="n">
        <v>333.24</v>
      </c>
      <c r="K68" t="n">
        <v>61.82</v>
      </c>
      <c r="L68" t="n">
        <v>17.5</v>
      </c>
      <c r="M68" t="n">
        <v>11</v>
      </c>
      <c r="N68" t="n">
        <v>103.92</v>
      </c>
      <c r="O68" t="n">
        <v>41333.46</v>
      </c>
      <c r="P68" t="n">
        <v>280.53</v>
      </c>
      <c r="Q68" t="n">
        <v>467.07</v>
      </c>
      <c r="R68" t="n">
        <v>61.42</v>
      </c>
      <c r="S68" t="n">
        <v>39.61</v>
      </c>
      <c r="T68" t="n">
        <v>5935.3</v>
      </c>
      <c r="U68" t="n">
        <v>0.64</v>
      </c>
      <c r="V68" t="n">
        <v>0.74</v>
      </c>
      <c r="W68" t="n">
        <v>2.63</v>
      </c>
      <c r="X68" t="n">
        <v>0.35</v>
      </c>
      <c r="Y68" t="n">
        <v>1</v>
      </c>
      <c r="Z68" t="n">
        <v>10</v>
      </c>
      <c r="AA68" t="n">
        <v>175.0754365335128</v>
      </c>
      <c r="AB68" t="n">
        <v>239.545936048186</v>
      </c>
      <c r="AC68" t="n">
        <v>216.6840081166493</v>
      </c>
      <c r="AD68" t="n">
        <v>175075.4365335128</v>
      </c>
      <c r="AE68" t="n">
        <v>239545.936048186</v>
      </c>
      <c r="AF68" t="n">
        <v>2.532276170614766e-06</v>
      </c>
      <c r="AG68" t="n">
        <v>0.2020833333333333</v>
      </c>
      <c r="AH68" t="n">
        <v>216684.0081166493</v>
      </c>
    </row>
    <row r="69">
      <c r="A69" t="n">
        <v>67</v>
      </c>
      <c r="B69" t="n">
        <v>150</v>
      </c>
      <c r="C69" t="inlineStr">
        <is>
          <t xml:space="preserve">CONCLUIDO	</t>
        </is>
      </c>
      <c r="D69" t="n">
        <v>5.1543</v>
      </c>
      <c r="E69" t="n">
        <v>19.4</v>
      </c>
      <c r="F69" t="n">
        <v>15.68</v>
      </c>
      <c r="G69" t="n">
        <v>72.38</v>
      </c>
      <c r="H69" t="n">
        <v>0.95</v>
      </c>
      <c r="I69" t="n">
        <v>13</v>
      </c>
      <c r="J69" t="n">
        <v>333.83</v>
      </c>
      <c r="K69" t="n">
        <v>61.82</v>
      </c>
      <c r="L69" t="n">
        <v>17.75</v>
      </c>
      <c r="M69" t="n">
        <v>11</v>
      </c>
      <c r="N69" t="n">
        <v>104.26</v>
      </c>
      <c r="O69" t="n">
        <v>41406.86</v>
      </c>
      <c r="P69" t="n">
        <v>280.26</v>
      </c>
      <c r="Q69" t="n">
        <v>467.07</v>
      </c>
      <c r="R69" t="n">
        <v>61.21</v>
      </c>
      <c r="S69" t="n">
        <v>39.61</v>
      </c>
      <c r="T69" t="n">
        <v>5829.91</v>
      </c>
      <c r="U69" t="n">
        <v>0.65</v>
      </c>
      <c r="V69" t="n">
        <v>0.74</v>
      </c>
      <c r="W69" t="n">
        <v>2.63</v>
      </c>
      <c r="X69" t="n">
        <v>0.35</v>
      </c>
      <c r="Y69" t="n">
        <v>1</v>
      </c>
      <c r="Z69" t="n">
        <v>10</v>
      </c>
      <c r="AA69" t="n">
        <v>174.9219199478238</v>
      </c>
      <c r="AB69" t="n">
        <v>239.3358878829725</v>
      </c>
      <c r="AC69" t="n">
        <v>216.4940066535192</v>
      </c>
      <c r="AD69" t="n">
        <v>174921.9199478238</v>
      </c>
      <c r="AE69" t="n">
        <v>239335.8878829725</v>
      </c>
      <c r="AF69" t="n">
        <v>2.532669266750691e-06</v>
      </c>
      <c r="AG69" t="n">
        <v>0.2020833333333333</v>
      </c>
      <c r="AH69" t="n">
        <v>216494.0066535193</v>
      </c>
    </row>
    <row r="70">
      <c r="A70" t="n">
        <v>68</v>
      </c>
      <c r="B70" t="n">
        <v>150</v>
      </c>
      <c r="C70" t="inlineStr">
        <is>
          <t xml:space="preserve">CONCLUIDO	</t>
        </is>
      </c>
      <c r="D70" t="n">
        <v>5.1522</v>
      </c>
      <c r="E70" t="n">
        <v>19.41</v>
      </c>
      <c r="F70" t="n">
        <v>15.69</v>
      </c>
      <c r="G70" t="n">
        <v>72.41</v>
      </c>
      <c r="H70" t="n">
        <v>0.96</v>
      </c>
      <c r="I70" t="n">
        <v>13</v>
      </c>
      <c r="J70" t="n">
        <v>334.43</v>
      </c>
      <c r="K70" t="n">
        <v>61.82</v>
      </c>
      <c r="L70" t="n">
        <v>18</v>
      </c>
      <c r="M70" t="n">
        <v>11</v>
      </c>
      <c r="N70" t="n">
        <v>104.61</v>
      </c>
      <c r="O70" t="n">
        <v>41480.31</v>
      </c>
      <c r="P70" t="n">
        <v>280.05</v>
      </c>
      <c r="Q70" t="n">
        <v>467.07</v>
      </c>
      <c r="R70" t="n">
        <v>61.67</v>
      </c>
      <c r="S70" t="n">
        <v>39.61</v>
      </c>
      <c r="T70" t="n">
        <v>6059.55</v>
      </c>
      <c r="U70" t="n">
        <v>0.64</v>
      </c>
      <c r="V70" t="n">
        <v>0.74</v>
      </c>
      <c r="W70" t="n">
        <v>2.63</v>
      </c>
      <c r="X70" t="n">
        <v>0.36</v>
      </c>
      <c r="Y70" t="n">
        <v>1</v>
      </c>
      <c r="Z70" t="n">
        <v>10</v>
      </c>
      <c r="AA70" t="n">
        <v>174.920279979364</v>
      </c>
      <c r="AB70" t="n">
        <v>239.3336440057755</v>
      </c>
      <c r="AC70" t="n">
        <v>216.4919769288126</v>
      </c>
      <c r="AD70" t="n">
        <v>174920.279979364</v>
      </c>
      <c r="AE70" t="n">
        <v>239333.6440057755</v>
      </c>
      <c r="AF70" t="n">
        <v>2.531637389393886e-06</v>
      </c>
      <c r="AG70" t="n">
        <v>0.2021875</v>
      </c>
      <c r="AH70" t="n">
        <v>216491.9769288126</v>
      </c>
    </row>
    <row r="71">
      <c r="A71" t="n">
        <v>69</v>
      </c>
      <c r="B71" t="n">
        <v>150</v>
      </c>
      <c r="C71" t="inlineStr">
        <is>
          <t xml:space="preserve">CONCLUIDO	</t>
        </is>
      </c>
      <c r="D71" t="n">
        <v>5.181</v>
      </c>
      <c r="E71" t="n">
        <v>19.3</v>
      </c>
      <c r="F71" t="n">
        <v>15.64</v>
      </c>
      <c r="G71" t="n">
        <v>78.19</v>
      </c>
      <c r="H71" t="n">
        <v>0.97</v>
      </c>
      <c r="I71" t="n">
        <v>12</v>
      </c>
      <c r="J71" t="n">
        <v>335.02</v>
      </c>
      <c r="K71" t="n">
        <v>61.82</v>
      </c>
      <c r="L71" t="n">
        <v>18.25</v>
      </c>
      <c r="M71" t="n">
        <v>10</v>
      </c>
      <c r="N71" t="n">
        <v>104.95</v>
      </c>
      <c r="O71" t="n">
        <v>41553.93</v>
      </c>
      <c r="P71" t="n">
        <v>278.63</v>
      </c>
      <c r="Q71" t="n">
        <v>467.07</v>
      </c>
      <c r="R71" t="n">
        <v>59.79</v>
      </c>
      <c r="S71" t="n">
        <v>39.61</v>
      </c>
      <c r="T71" t="n">
        <v>5124.24</v>
      </c>
      <c r="U71" t="n">
        <v>0.66</v>
      </c>
      <c r="V71" t="n">
        <v>0.75</v>
      </c>
      <c r="W71" t="n">
        <v>2.63</v>
      </c>
      <c r="X71" t="n">
        <v>0.3</v>
      </c>
      <c r="Y71" t="n">
        <v>1</v>
      </c>
      <c r="Z71" t="n">
        <v>10</v>
      </c>
      <c r="AA71" t="n">
        <v>173.163568855679</v>
      </c>
      <c r="AB71" t="n">
        <v>236.9300343457259</v>
      </c>
      <c r="AC71" t="n">
        <v>214.3177644012301</v>
      </c>
      <c r="AD71" t="n">
        <v>173163.568855679</v>
      </c>
      <c r="AE71" t="n">
        <v>236930.0343457259</v>
      </c>
      <c r="AF71" t="n">
        <v>2.545788850287203e-06</v>
      </c>
      <c r="AG71" t="n">
        <v>0.2010416666666667</v>
      </c>
      <c r="AH71" t="n">
        <v>214317.7644012301</v>
      </c>
    </row>
    <row r="72">
      <c r="A72" t="n">
        <v>70</v>
      </c>
      <c r="B72" t="n">
        <v>150</v>
      </c>
      <c r="C72" t="inlineStr">
        <is>
          <t xml:space="preserve">CONCLUIDO	</t>
        </is>
      </c>
      <c r="D72" t="n">
        <v>5.1801</v>
      </c>
      <c r="E72" t="n">
        <v>19.3</v>
      </c>
      <c r="F72" t="n">
        <v>15.64</v>
      </c>
      <c r="G72" t="n">
        <v>78.2</v>
      </c>
      <c r="H72" t="n">
        <v>0.98</v>
      </c>
      <c r="I72" t="n">
        <v>12</v>
      </c>
      <c r="J72" t="n">
        <v>335.62</v>
      </c>
      <c r="K72" t="n">
        <v>61.82</v>
      </c>
      <c r="L72" t="n">
        <v>18.5</v>
      </c>
      <c r="M72" t="n">
        <v>10</v>
      </c>
      <c r="N72" t="n">
        <v>105.3</v>
      </c>
      <c r="O72" t="n">
        <v>41627.72</v>
      </c>
      <c r="P72" t="n">
        <v>279.01</v>
      </c>
      <c r="Q72" t="n">
        <v>467.08</v>
      </c>
      <c r="R72" t="n">
        <v>60</v>
      </c>
      <c r="S72" t="n">
        <v>39.61</v>
      </c>
      <c r="T72" t="n">
        <v>5229</v>
      </c>
      <c r="U72" t="n">
        <v>0.66</v>
      </c>
      <c r="V72" t="n">
        <v>0.75</v>
      </c>
      <c r="W72" t="n">
        <v>2.63</v>
      </c>
      <c r="X72" t="n">
        <v>0.31</v>
      </c>
      <c r="Y72" t="n">
        <v>1</v>
      </c>
      <c r="Z72" t="n">
        <v>10</v>
      </c>
      <c r="AA72" t="n">
        <v>173.3706852454041</v>
      </c>
      <c r="AB72" t="n">
        <v>237.2134201274778</v>
      </c>
      <c r="AC72" t="n">
        <v>214.5741042417061</v>
      </c>
      <c r="AD72" t="n">
        <v>173370.6852454041</v>
      </c>
      <c r="AE72" t="n">
        <v>237213.4201274778</v>
      </c>
      <c r="AF72" t="n">
        <v>2.545346617134287e-06</v>
      </c>
      <c r="AG72" t="n">
        <v>0.2010416666666667</v>
      </c>
      <c r="AH72" t="n">
        <v>214574.1042417061</v>
      </c>
    </row>
    <row r="73">
      <c r="A73" t="n">
        <v>71</v>
      </c>
      <c r="B73" t="n">
        <v>150</v>
      </c>
      <c r="C73" t="inlineStr">
        <is>
          <t xml:space="preserve">CONCLUIDO	</t>
        </is>
      </c>
      <c r="D73" t="n">
        <v>5.1796</v>
      </c>
      <c r="E73" t="n">
        <v>19.31</v>
      </c>
      <c r="F73" t="n">
        <v>15.64</v>
      </c>
      <c r="G73" t="n">
        <v>78.20999999999999</v>
      </c>
      <c r="H73" t="n">
        <v>0.99</v>
      </c>
      <c r="I73" t="n">
        <v>12</v>
      </c>
      <c r="J73" t="n">
        <v>336.22</v>
      </c>
      <c r="K73" t="n">
        <v>61.82</v>
      </c>
      <c r="L73" t="n">
        <v>18.75</v>
      </c>
      <c r="M73" t="n">
        <v>10</v>
      </c>
      <c r="N73" t="n">
        <v>105.65</v>
      </c>
      <c r="O73" t="n">
        <v>41701.68</v>
      </c>
      <c r="P73" t="n">
        <v>279.23</v>
      </c>
      <c r="Q73" t="n">
        <v>467.07</v>
      </c>
      <c r="R73" t="n">
        <v>60.09</v>
      </c>
      <c r="S73" t="n">
        <v>39.61</v>
      </c>
      <c r="T73" t="n">
        <v>5274.84</v>
      </c>
      <c r="U73" t="n">
        <v>0.66</v>
      </c>
      <c r="V73" t="n">
        <v>0.75</v>
      </c>
      <c r="W73" t="n">
        <v>2.63</v>
      </c>
      <c r="X73" t="n">
        <v>0.31</v>
      </c>
      <c r="Y73" t="n">
        <v>1</v>
      </c>
      <c r="Z73" t="n">
        <v>10</v>
      </c>
      <c r="AA73" t="n">
        <v>173.4902658759443</v>
      </c>
      <c r="AB73" t="n">
        <v>237.377035621708</v>
      </c>
      <c r="AC73" t="n">
        <v>214.7221045028028</v>
      </c>
      <c r="AD73" t="n">
        <v>173490.2658759443</v>
      </c>
      <c r="AE73" t="n">
        <v>237377.035621708</v>
      </c>
      <c r="AF73" t="n">
        <v>2.545100932049333e-06</v>
      </c>
      <c r="AG73" t="n">
        <v>0.2011458333333333</v>
      </c>
      <c r="AH73" t="n">
        <v>214722.1045028028</v>
      </c>
    </row>
    <row r="74">
      <c r="A74" t="n">
        <v>72</v>
      </c>
      <c r="B74" t="n">
        <v>150</v>
      </c>
      <c r="C74" t="inlineStr">
        <is>
          <t xml:space="preserve">CONCLUIDO	</t>
        </is>
      </c>
      <c r="D74" t="n">
        <v>5.1801</v>
      </c>
      <c r="E74" t="n">
        <v>19.3</v>
      </c>
      <c r="F74" t="n">
        <v>15.64</v>
      </c>
      <c r="G74" t="n">
        <v>78.2</v>
      </c>
      <c r="H74" t="n">
        <v>1.01</v>
      </c>
      <c r="I74" t="n">
        <v>12</v>
      </c>
      <c r="J74" t="n">
        <v>336.82</v>
      </c>
      <c r="K74" t="n">
        <v>61.82</v>
      </c>
      <c r="L74" t="n">
        <v>19</v>
      </c>
      <c r="M74" t="n">
        <v>10</v>
      </c>
      <c r="N74" t="n">
        <v>106</v>
      </c>
      <c r="O74" t="n">
        <v>41775.82</v>
      </c>
      <c r="P74" t="n">
        <v>279.18</v>
      </c>
      <c r="Q74" t="n">
        <v>467.12</v>
      </c>
      <c r="R74" t="n">
        <v>59.97</v>
      </c>
      <c r="S74" t="n">
        <v>39.61</v>
      </c>
      <c r="T74" t="n">
        <v>5217.76</v>
      </c>
      <c r="U74" t="n">
        <v>0.66</v>
      </c>
      <c r="V74" t="n">
        <v>0.75</v>
      </c>
      <c r="W74" t="n">
        <v>2.63</v>
      </c>
      <c r="X74" t="n">
        <v>0.31</v>
      </c>
      <c r="Y74" t="n">
        <v>1</v>
      </c>
      <c r="Z74" t="n">
        <v>10</v>
      </c>
      <c r="AA74" t="n">
        <v>173.4500602001033</v>
      </c>
      <c r="AB74" t="n">
        <v>237.322024442273</v>
      </c>
      <c r="AC74" t="n">
        <v>214.6723435131244</v>
      </c>
      <c r="AD74" t="n">
        <v>173450.0602001032</v>
      </c>
      <c r="AE74" t="n">
        <v>237322.024442273</v>
      </c>
      <c r="AF74" t="n">
        <v>2.545346617134287e-06</v>
      </c>
      <c r="AG74" t="n">
        <v>0.2010416666666667</v>
      </c>
      <c r="AH74" t="n">
        <v>214672.3435131244</v>
      </c>
    </row>
    <row r="75">
      <c r="A75" t="n">
        <v>73</v>
      </c>
      <c r="B75" t="n">
        <v>150</v>
      </c>
      <c r="C75" t="inlineStr">
        <is>
          <t xml:space="preserve">CONCLUIDO	</t>
        </is>
      </c>
      <c r="D75" t="n">
        <v>5.1787</v>
      </c>
      <c r="E75" t="n">
        <v>19.31</v>
      </c>
      <c r="F75" t="n">
        <v>15.65</v>
      </c>
      <c r="G75" t="n">
        <v>78.23</v>
      </c>
      <c r="H75" t="n">
        <v>1.02</v>
      </c>
      <c r="I75" t="n">
        <v>12</v>
      </c>
      <c r="J75" t="n">
        <v>337.43</v>
      </c>
      <c r="K75" t="n">
        <v>61.82</v>
      </c>
      <c r="L75" t="n">
        <v>19.25</v>
      </c>
      <c r="M75" t="n">
        <v>10</v>
      </c>
      <c r="N75" t="n">
        <v>106.35</v>
      </c>
      <c r="O75" t="n">
        <v>41850.13</v>
      </c>
      <c r="P75" t="n">
        <v>278.95</v>
      </c>
      <c r="Q75" t="n">
        <v>467.1</v>
      </c>
      <c r="R75" t="n">
        <v>60.18</v>
      </c>
      <c r="S75" t="n">
        <v>39.61</v>
      </c>
      <c r="T75" t="n">
        <v>5321.84</v>
      </c>
      <c r="U75" t="n">
        <v>0.66</v>
      </c>
      <c r="V75" t="n">
        <v>0.75</v>
      </c>
      <c r="W75" t="n">
        <v>2.63</v>
      </c>
      <c r="X75" t="n">
        <v>0.31</v>
      </c>
      <c r="Y75" t="n">
        <v>1</v>
      </c>
      <c r="Z75" t="n">
        <v>10</v>
      </c>
      <c r="AA75" t="n">
        <v>173.4153568786817</v>
      </c>
      <c r="AB75" t="n">
        <v>237.2745418269016</v>
      </c>
      <c r="AC75" t="n">
        <v>214.6293925719218</v>
      </c>
      <c r="AD75" t="n">
        <v>173415.3568786817</v>
      </c>
      <c r="AE75" t="n">
        <v>237274.5418269015</v>
      </c>
      <c r="AF75" t="n">
        <v>2.544658698896417e-06</v>
      </c>
      <c r="AG75" t="n">
        <v>0.2011458333333333</v>
      </c>
      <c r="AH75" t="n">
        <v>214629.3925719218</v>
      </c>
    </row>
    <row r="76">
      <c r="A76" t="n">
        <v>74</v>
      </c>
      <c r="B76" t="n">
        <v>150</v>
      </c>
      <c r="C76" t="inlineStr">
        <is>
          <t xml:space="preserve">CONCLUIDO	</t>
        </is>
      </c>
      <c r="D76" t="n">
        <v>5.1768</v>
      </c>
      <c r="E76" t="n">
        <v>19.32</v>
      </c>
      <c r="F76" t="n">
        <v>15.65</v>
      </c>
      <c r="G76" t="n">
        <v>78.27</v>
      </c>
      <c r="H76" t="n">
        <v>1.03</v>
      </c>
      <c r="I76" t="n">
        <v>12</v>
      </c>
      <c r="J76" t="n">
        <v>338.03</v>
      </c>
      <c r="K76" t="n">
        <v>61.82</v>
      </c>
      <c r="L76" t="n">
        <v>19.5</v>
      </c>
      <c r="M76" t="n">
        <v>10</v>
      </c>
      <c r="N76" t="n">
        <v>106.71</v>
      </c>
      <c r="O76" t="n">
        <v>41924.62</v>
      </c>
      <c r="P76" t="n">
        <v>279.22</v>
      </c>
      <c r="Q76" t="n">
        <v>467.09</v>
      </c>
      <c r="R76" t="n">
        <v>60.54</v>
      </c>
      <c r="S76" t="n">
        <v>39.61</v>
      </c>
      <c r="T76" t="n">
        <v>5499.36</v>
      </c>
      <c r="U76" t="n">
        <v>0.65</v>
      </c>
      <c r="V76" t="n">
        <v>0.75</v>
      </c>
      <c r="W76" t="n">
        <v>2.62</v>
      </c>
      <c r="X76" t="n">
        <v>0.32</v>
      </c>
      <c r="Y76" t="n">
        <v>1</v>
      </c>
      <c r="Z76" t="n">
        <v>10</v>
      </c>
      <c r="AA76" t="n">
        <v>173.6046486651422</v>
      </c>
      <c r="AB76" t="n">
        <v>237.5335392001009</v>
      </c>
      <c r="AC76" t="n">
        <v>214.8636715993281</v>
      </c>
      <c r="AD76" t="n">
        <v>173604.6486651422</v>
      </c>
      <c r="AE76" t="n">
        <v>237533.5392001009</v>
      </c>
      <c r="AF76" t="n">
        <v>2.543725095573594e-06</v>
      </c>
      <c r="AG76" t="n">
        <v>0.20125</v>
      </c>
      <c r="AH76" t="n">
        <v>214863.6715993281</v>
      </c>
    </row>
    <row r="77">
      <c r="A77" t="n">
        <v>75</v>
      </c>
      <c r="B77" t="n">
        <v>150</v>
      </c>
      <c r="C77" t="inlineStr">
        <is>
          <t xml:space="preserve">CONCLUIDO	</t>
        </is>
      </c>
      <c r="D77" t="n">
        <v>5.179</v>
      </c>
      <c r="E77" t="n">
        <v>19.31</v>
      </c>
      <c r="F77" t="n">
        <v>15.64</v>
      </c>
      <c r="G77" t="n">
        <v>78.22</v>
      </c>
      <c r="H77" t="n">
        <v>1.04</v>
      </c>
      <c r="I77" t="n">
        <v>12</v>
      </c>
      <c r="J77" t="n">
        <v>338.63</v>
      </c>
      <c r="K77" t="n">
        <v>61.82</v>
      </c>
      <c r="L77" t="n">
        <v>19.75</v>
      </c>
      <c r="M77" t="n">
        <v>10</v>
      </c>
      <c r="N77" t="n">
        <v>107.06</v>
      </c>
      <c r="O77" t="n">
        <v>41999.28</v>
      </c>
      <c r="P77" t="n">
        <v>278.54</v>
      </c>
      <c r="Q77" t="n">
        <v>467.07</v>
      </c>
      <c r="R77" t="n">
        <v>60.11</v>
      </c>
      <c r="S77" t="n">
        <v>39.61</v>
      </c>
      <c r="T77" t="n">
        <v>5287.19</v>
      </c>
      <c r="U77" t="n">
        <v>0.66</v>
      </c>
      <c r="V77" t="n">
        <v>0.75</v>
      </c>
      <c r="W77" t="n">
        <v>2.63</v>
      </c>
      <c r="X77" t="n">
        <v>0.31</v>
      </c>
      <c r="Y77" t="n">
        <v>1</v>
      </c>
      <c r="Z77" t="n">
        <v>10</v>
      </c>
      <c r="AA77" t="n">
        <v>173.1878638756161</v>
      </c>
      <c r="AB77" t="n">
        <v>236.9632758638244</v>
      </c>
      <c r="AC77" t="n">
        <v>214.347833395496</v>
      </c>
      <c r="AD77" t="n">
        <v>173187.8638756161</v>
      </c>
      <c r="AE77" t="n">
        <v>236963.2758638244</v>
      </c>
      <c r="AF77" t="n">
        <v>2.544806109947389e-06</v>
      </c>
      <c r="AG77" t="n">
        <v>0.2011458333333333</v>
      </c>
      <c r="AH77" t="n">
        <v>214347.833395496</v>
      </c>
    </row>
    <row r="78">
      <c r="A78" t="n">
        <v>76</v>
      </c>
      <c r="B78" t="n">
        <v>150</v>
      </c>
      <c r="C78" t="inlineStr">
        <is>
          <t xml:space="preserve">CONCLUIDO	</t>
        </is>
      </c>
      <c r="D78" t="n">
        <v>5.201</v>
      </c>
      <c r="E78" t="n">
        <v>19.23</v>
      </c>
      <c r="F78" t="n">
        <v>15.62</v>
      </c>
      <c r="G78" t="n">
        <v>85.19</v>
      </c>
      <c r="H78" t="n">
        <v>1.05</v>
      </c>
      <c r="I78" t="n">
        <v>11</v>
      </c>
      <c r="J78" t="n">
        <v>339.24</v>
      </c>
      <c r="K78" t="n">
        <v>61.82</v>
      </c>
      <c r="L78" t="n">
        <v>20</v>
      </c>
      <c r="M78" t="n">
        <v>9</v>
      </c>
      <c r="N78" t="n">
        <v>107.42</v>
      </c>
      <c r="O78" t="n">
        <v>42074.12</v>
      </c>
      <c r="P78" t="n">
        <v>278.01</v>
      </c>
      <c r="Q78" t="n">
        <v>467.07</v>
      </c>
      <c r="R78" t="n">
        <v>59.27</v>
      </c>
      <c r="S78" t="n">
        <v>39.61</v>
      </c>
      <c r="T78" t="n">
        <v>4869.34</v>
      </c>
      <c r="U78" t="n">
        <v>0.67</v>
      </c>
      <c r="V78" t="n">
        <v>0.75</v>
      </c>
      <c r="W78" t="n">
        <v>2.63</v>
      </c>
      <c r="X78" t="n">
        <v>0.29</v>
      </c>
      <c r="Y78" t="n">
        <v>1</v>
      </c>
      <c r="Z78" t="n">
        <v>10</v>
      </c>
      <c r="AA78" t="n">
        <v>172.1637913387335</v>
      </c>
      <c r="AB78" t="n">
        <v>235.5620946399706</v>
      </c>
      <c r="AC78" t="n">
        <v>213.0803789410761</v>
      </c>
      <c r="AD78" t="n">
        <v>172163.7913387335</v>
      </c>
      <c r="AE78" t="n">
        <v>235562.0946399706</v>
      </c>
      <c r="AF78" t="n">
        <v>2.555616253685339e-06</v>
      </c>
      <c r="AG78" t="n">
        <v>0.2003125</v>
      </c>
      <c r="AH78" t="n">
        <v>213080.3789410761</v>
      </c>
    </row>
    <row r="79">
      <c r="A79" t="n">
        <v>77</v>
      </c>
      <c r="B79" t="n">
        <v>150</v>
      </c>
      <c r="C79" t="inlineStr">
        <is>
          <t xml:space="preserve">CONCLUIDO	</t>
        </is>
      </c>
      <c r="D79" t="n">
        <v>5.2049</v>
      </c>
      <c r="E79" t="n">
        <v>19.21</v>
      </c>
      <c r="F79" t="n">
        <v>15.6</v>
      </c>
      <c r="G79" t="n">
        <v>85.12</v>
      </c>
      <c r="H79" t="n">
        <v>1.06</v>
      </c>
      <c r="I79" t="n">
        <v>11</v>
      </c>
      <c r="J79" t="n">
        <v>339.85</v>
      </c>
      <c r="K79" t="n">
        <v>61.82</v>
      </c>
      <c r="L79" t="n">
        <v>20.25</v>
      </c>
      <c r="M79" t="n">
        <v>9</v>
      </c>
      <c r="N79" t="n">
        <v>107.78</v>
      </c>
      <c r="O79" t="n">
        <v>42149.15</v>
      </c>
      <c r="P79" t="n">
        <v>277.81</v>
      </c>
      <c r="Q79" t="n">
        <v>467.07</v>
      </c>
      <c r="R79" t="n">
        <v>58.79</v>
      </c>
      <c r="S79" t="n">
        <v>39.61</v>
      </c>
      <c r="T79" t="n">
        <v>4633.01</v>
      </c>
      <c r="U79" t="n">
        <v>0.67</v>
      </c>
      <c r="V79" t="n">
        <v>0.75</v>
      </c>
      <c r="W79" t="n">
        <v>2.62</v>
      </c>
      <c r="X79" t="n">
        <v>0.27</v>
      </c>
      <c r="Y79" t="n">
        <v>1</v>
      </c>
      <c r="Z79" t="n">
        <v>10</v>
      </c>
      <c r="AA79" t="n">
        <v>171.8909385586636</v>
      </c>
      <c r="AB79" t="n">
        <v>235.188765428864</v>
      </c>
      <c r="AC79" t="n">
        <v>212.7426797459066</v>
      </c>
      <c r="AD79" t="n">
        <v>171890.9385586636</v>
      </c>
      <c r="AE79" t="n">
        <v>235188.765428864</v>
      </c>
      <c r="AF79" t="n">
        <v>2.557532597347976e-06</v>
      </c>
      <c r="AG79" t="n">
        <v>0.2001041666666667</v>
      </c>
      <c r="AH79" t="n">
        <v>212742.6797459066</v>
      </c>
    </row>
    <row r="80">
      <c r="A80" t="n">
        <v>78</v>
      </c>
      <c r="B80" t="n">
        <v>150</v>
      </c>
      <c r="C80" t="inlineStr">
        <is>
          <t xml:space="preserve">CONCLUIDO	</t>
        </is>
      </c>
      <c r="D80" t="n">
        <v>5.2042</v>
      </c>
      <c r="E80" t="n">
        <v>19.22</v>
      </c>
      <c r="F80" t="n">
        <v>15.61</v>
      </c>
      <c r="G80" t="n">
        <v>85.13</v>
      </c>
      <c r="H80" t="n">
        <v>1.07</v>
      </c>
      <c r="I80" t="n">
        <v>11</v>
      </c>
      <c r="J80" t="n">
        <v>340.46</v>
      </c>
      <c r="K80" t="n">
        <v>61.82</v>
      </c>
      <c r="L80" t="n">
        <v>20.5</v>
      </c>
      <c r="M80" t="n">
        <v>9</v>
      </c>
      <c r="N80" t="n">
        <v>108.14</v>
      </c>
      <c r="O80" t="n">
        <v>42224.35</v>
      </c>
      <c r="P80" t="n">
        <v>277.82</v>
      </c>
      <c r="Q80" t="n">
        <v>467.07</v>
      </c>
      <c r="R80" t="n">
        <v>58.8</v>
      </c>
      <c r="S80" t="n">
        <v>39.61</v>
      </c>
      <c r="T80" t="n">
        <v>4633.5</v>
      </c>
      <c r="U80" t="n">
        <v>0.67</v>
      </c>
      <c r="V80" t="n">
        <v>0.75</v>
      </c>
      <c r="W80" t="n">
        <v>2.63</v>
      </c>
      <c r="X80" t="n">
        <v>0.27</v>
      </c>
      <c r="Y80" t="n">
        <v>1</v>
      </c>
      <c r="Z80" t="n">
        <v>10</v>
      </c>
      <c r="AA80" t="n">
        <v>171.9447136026645</v>
      </c>
      <c r="AB80" t="n">
        <v>235.2623428164535</v>
      </c>
      <c r="AC80" t="n">
        <v>212.8092350108911</v>
      </c>
      <c r="AD80" t="n">
        <v>171944.7136026644</v>
      </c>
      <c r="AE80" t="n">
        <v>235262.3428164535</v>
      </c>
      <c r="AF80" t="n">
        <v>2.557188638229041e-06</v>
      </c>
      <c r="AG80" t="n">
        <v>0.2002083333333333</v>
      </c>
      <c r="AH80" t="n">
        <v>212809.2350108911</v>
      </c>
    </row>
    <row r="81">
      <c r="A81" t="n">
        <v>79</v>
      </c>
      <c r="B81" t="n">
        <v>150</v>
      </c>
      <c r="C81" t="inlineStr">
        <is>
          <t xml:space="preserve">CONCLUIDO	</t>
        </is>
      </c>
      <c r="D81" t="n">
        <v>5.1995</v>
      </c>
      <c r="E81" t="n">
        <v>19.23</v>
      </c>
      <c r="F81" t="n">
        <v>15.62</v>
      </c>
      <c r="G81" t="n">
        <v>85.22</v>
      </c>
      <c r="H81" t="n">
        <v>1.08</v>
      </c>
      <c r="I81" t="n">
        <v>11</v>
      </c>
      <c r="J81" t="n">
        <v>341.07</v>
      </c>
      <c r="K81" t="n">
        <v>61.82</v>
      </c>
      <c r="L81" t="n">
        <v>20.75</v>
      </c>
      <c r="M81" t="n">
        <v>9</v>
      </c>
      <c r="N81" t="n">
        <v>108.5</v>
      </c>
      <c r="O81" t="n">
        <v>42299.74</v>
      </c>
      <c r="P81" t="n">
        <v>278.18</v>
      </c>
      <c r="Q81" t="n">
        <v>467.07</v>
      </c>
      <c r="R81" t="n">
        <v>59.36</v>
      </c>
      <c r="S81" t="n">
        <v>39.61</v>
      </c>
      <c r="T81" t="n">
        <v>4915.25</v>
      </c>
      <c r="U81" t="n">
        <v>0.67</v>
      </c>
      <c r="V81" t="n">
        <v>0.75</v>
      </c>
      <c r="W81" t="n">
        <v>2.63</v>
      </c>
      <c r="X81" t="n">
        <v>0.29</v>
      </c>
      <c r="Y81" t="n">
        <v>1</v>
      </c>
      <c r="Z81" t="n">
        <v>10</v>
      </c>
      <c r="AA81" t="n">
        <v>172.2918811235536</v>
      </c>
      <c r="AB81" t="n">
        <v>235.7373527344838</v>
      </c>
      <c r="AC81" t="n">
        <v>213.2389106490254</v>
      </c>
      <c r="AD81" t="n">
        <v>172291.8811235536</v>
      </c>
      <c r="AE81" t="n">
        <v>235737.3527344838</v>
      </c>
      <c r="AF81" t="n">
        <v>2.554879198430479e-06</v>
      </c>
      <c r="AG81" t="n">
        <v>0.2003125</v>
      </c>
      <c r="AH81" t="n">
        <v>213238.9106490254</v>
      </c>
    </row>
    <row r="82">
      <c r="A82" t="n">
        <v>80</v>
      </c>
      <c r="B82" t="n">
        <v>150</v>
      </c>
      <c r="C82" t="inlineStr">
        <is>
          <t xml:space="preserve">CONCLUIDO	</t>
        </is>
      </c>
      <c r="D82" t="n">
        <v>5.2007</v>
      </c>
      <c r="E82" t="n">
        <v>19.23</v>
      </c>
      <c r="F82" t="n">
        <v>15.62</v>
      </c>
      <c r="G82" t="n">
        <v>85.2</v>
      </c>
      <c r="H82" t="n">
        <v>1.1</v>
      </c>
      <c r="I82" t="n">
        <v>11</v>
      </c>
      <c r="J82" t="n">
        <v>341.68</v>
      </c>
      <c r="K82" t="n">
        <v>61.82</v>
      </c>
      <c r="L82" t="n">
        <v>21</v>
      </c>
      <c r="M82" t="n">
        <v>9</v>
      </c>
      <c r="N82" t="n">
        <v>108.86</v>
      </c>
      <c r="O82" t="n">
        <v>42375.31</v>
      </c>
      <c r="P82" t="n">
        <v>278.27</v>
      </c>
      <c r="Q82" t="n">
        <v>467.08</v>
      </c>
      <c r="R82" t="n">
        <v>59.17</v>
      </c>
      <c r="S82" t="n">
        <v>39.61</v>
      </c>
      <c r="T82" t="n">
        <v>4821.92</v>
      </c>
      <c r="U82" t="n">
        <v>0.67</v>
      </c>
      <c r="V82" t="n">
        <v>0.75</v>
      </c>
      <c r="W82" t="n">
        <v>2.63</v>
      </c>
      <c r="X82" t="n">
        <v>0.29</v>
      </c>
      <c r="Y82" t="n">
        <v>1</v>
      </c>
      <c r="Z82" t="n">
        <v>10</v>
      </c>
      <c r="AA82" t="n">
        <v>172.2945074100666</v>
      </c>
      <c r="AB82" t="n">
        <v>235.7409461355545</v>
      </c>
      <c r="AC82" t="n">
        <v>213.2421611009412</v>
      </c>
      <c r="AD82" t="n">
        <v>172294.5074100666</v>
      </c>
      <c r="AE82" t="n">
        <v>235740.9461355545</v>
      </c>
      <c r="AF82" t="n">
        <v>2.555468842634367e-06</v>
      </c>
      <c r="AG82" t="n">
        <v>0.2003125</v>
      </c>
      <c r="AH82" t="n">
        <v>213242.1611009412</v>
      </c>
    </row>
    <row r="83">
      <c r="A83" t="n">
        <v>81</v>
      </c>
      <c r="B83" t="n">
        <v>150</v>
      </c>
      <c r="C83" t="inlineStr">
        <is>
          <t xml:space="preserve">CONCLUIDO	</t>
        </is>
      </c>
      <c r="D83" t="n">
        <v>5.2006</v>
      </c>
      <c r="E83" t="n">
        <v>19.23</v>
      </c>
      <c r="F83" t="n">
        <v>15.62</v>
      </c>
      <c r="G83" t="n">
        <v>85.2</v>
      </c>
      <c r="H83" t="n">
        <v>1.11</v>
      </c>
      <c r="I83" t="n">
        <v>11</v>
      </c>
      <c r="J83" t="n">
        <v>342.3</v>
      </c>
      <c r="K83" t="n">
        <v>61.82</v>
      </c>
      <c r="L83" t="n">
        <v>21.25</v>
      </c>
      <c r="M83" t="n">
        <v>9</v>
      </c>
      <c r="N83" t="n">
        <v>109.23</v>
      </c>
      <c r="O83" t="n">
        <v>42451.07</v>
      </c>
      <c r="P83" t="n">
        <v>278.54</v>
      </c>
      <c r="Q83" t="n">
        <v>467.07</v>
      </c>
      <c r="R83" t="n">
        <v>59.33</v>
      </c>
      <c r="S83" t="n">
        <v>39.61</v>
      </c>
      <c r="T83" t="n">
        <v>4901.58</v>
      </c>
      <c r="U83" t="n">
        <v>0.67</v>
      </c>
      <c r="V83" t="n">
        <v>0.75</v>
      </c>
      <c r="W83" t="n">
        <v>2.63</v>
      </c>
      <c r="X83" t="n">
        <v>0.29</v>
      </c>
      <c r="Y83" t="n">
        <v>1</v>
      </c>
      <c r="Z83" t="n">
        <v>10</v>
      </c>
      <c r="AA83" t="n">
        <v>172.4233458021492</v>
      </c>
      <c r="AB83" t="n">
        <v>235.9172285075505</v>
      </c>
      <c r="AC83" t="n">
        <v>213.4016193307679</v>
      </c>
      <c r="AD83" t="n">
        <v>172423.3458021492</v>
      </c>
      <c r="AE83" t="n">
        <v>235917.2285075505</v>
      </c>
      <c r="AF83" t="n">
        <v>2.555419705617376e-06</v>
      </c>
      <c r="AG83" t="n">
        <v>0.2003125</v>
      </c>
      <c r="AH83" t="n">
        <v>213401.6193307679</v>
      </c>
    </row>
    <row r="84">
      <c r="A84" t="n">
        <v>82</v>
      </c>
      <c r="B84" t="n">
        <v>150</v>
      </c>
      <c r="C84" t="inlineStr">
        <is>
          <t xml:space="preserve">CONCLUIDO	</t>
        </is>
      </c>
      <c r="D84" t="n">
        <v>5.2004</v>
      </c>
      <c r="E84" t="n">
        <v>19.23</v>
      </c>
      <c r="F84" t="n">
        <v>15.62</v>
      </c>
      <c r="G84" t="n">
        <v>85.2</v>
      </c>
      <c r="H84" t="n">
        <v>1.12</v>
      </c>
      <c r="I84" t="n">
        <v>11</v>
      </c>
      <c r="J84" t="n">
        <v>342.91</v>
      </c>
      <c r="K84" t="n">
        <v>61.82</v>
      </c>
      <c r="L84" t="n">
        <v>21.5</v>
      </c>
      <c r="M84" t="n">
        <v>9</v>
      </c>
      <c r="N84" t="n">
        <v>109.59</v>
      </c>
      <c r="O84" t="n">
        <v>42527.02</v>
      </c>
      <c r="P84" t="n">
        <v>278.25</v>
      </c>
      <c r="Q84" t="n">
        <v>467.07</v>
      </c>
      <c r="R84" t="n">
        <v>59.2</v>
      </c>
      <c r="S84" t="n">
        <v>39.61</v>
      </c>
      <c r="T84" t="n">
        <v>4834.96</v>
      </c>
      <c r="U84" t="n">
        <v>0.67</v>
      </c>
      <c r="V84" t="n">
        <v>0.75</v>
      </c>
      <c r="W84" t="n">
        <v>2.63</v>
      </c>
      <c r="X84" t="n">
        <v>0.29</v>
      </c>
      <c r="Y84" t="n">
        <v>1</v>
      </c>
      <c r="Z84" t="n">
        <v>10</v>
      </c>
      <c r="AA84" t="n">
        <v>172.2950136742864</v>
      </c>
      <c r="AB84" t="n">
        <v>235.7416388285949</v>
      </c>
      <c r="AC84" t="n">
        <v>213.2427876843301</v>
      </c>
      <c r="AD84" t="n">
        <v>172295.0136742864</v>
      </c>
      <c r="AE84" t="n">
        <v>235741.6388285949</v>
      </c>
      <c r="AF84" t="n">
        <v>2.555321431583395e-06</v>
      </c>
      <c r="AG84" t="n">
        <v>0.2003125</v>
      </c>
      <c r="AH84" t="n">
        <v>213242.7876843301</v>
      </c>
    </row>
    <row r="85">
      <c r="A85" t="n">
        <v>83</v>
      </c>
      <c r="B85" t="n">
        <v>150</v>
      </c>
      <c r="C85" t="inlineStr">
        <is>
          <t xml:space="preserve">CONCLUIDO	</t>
        </is>
      </c>
      <c r="D85" t="n">
        <v>5.2036</v>
      </c>
      <c r="E85" t="n">
        <v>19.22</v>
      </c>
      <c r="F85" t="n">
        <v>15.61</v>
      </c>
      <c r="G85" t="n">
        <v>85.14</v>
      </c>
      <c r="H85" t="n">
        <v>1.13</v>
      </c>
      <c r="I85" t="n">
        <v>11</v>
      </c>
      <c r="J85" t="n">
        <v>343.53</v>
      </c>
      <c r="K85" t="n">
        <v>61.82</v>
      </c>
      <c r="L85" t="n">
        <v>21.75</v>
      </c>
      <c r="M85" t="n">
        <v>9</v>
      </c>
      <c r="N85" t="n">
        <v>109.96</v>
      </c>
      <c r="O85" t="n">
        <v>42603.15</v>
      </c>
      <c r="P85" t="n">
        <v>277.8</v>
      </c>
      <c r="Q85" t="n">
        <v>467.07</v>
      </c>
      <c r="R85" t="n">
        <v>58.93</v>
      </c>
      <c r="S85" t="n">
        <v>39.61</v>
      </c>
      <c r="T85" t="n">
        <v>4700.28</v>
      </c>
      <c r="U85" t="n">
        <v>0.67</v>
      </c>
      <c r="V85" t="n">
        <v>0.75</v>
      </c>
      <c r="W85" t="n">
        <v>2.63</v>
      </c>
      <c r="X85" t="n">
        <v>0.28</v>
      </c>
      <c r="Y85" t="n">
        <v>1</v>
      </c>
      <c r="Z85" t="n">
        <v>10</v>
      </c>
      <c r="AA85" t="n">
        <v>171.9549812716128</v>
      </c>
      <c r="AB85" t="n">
        <v>235.2763914940861</v>
      </c>
      <c r="AC85" t="n">
        <v>212.8219429024479</v>
      </c>
      <c r="AD85" t="n">
        <v>171954.9812716127</v>
      </c>
      <c r="AE85" t="n">
        <v>235276.3914940861</v>
      </c>
      <c r="AF85" t="n">
        <v>2.556893816127096e-06</v>
      </c>
      <c r="AG85" t="n">
        <v>0.2002083333333333</v>
      </c>
      <c r="AH85" t="n">
        <v>212821.9429024479</v>
      </c>
    </row>
    <row r="86">
      <c r="A86" t="n">
        <v>84</v>
      </c>
      <c r="B86" t="n">
        <v>150</v>
      </c>
      <c r="C86" t="inlineStr">
        <is>
          <t xml:space="preserve">CONCLUIDO	</t>
        </is>
      </c>
      <c r="D86" t="n">
        <v>5.2245</v>
      </c>
      <c r="E86" t="n">
        <v>19.14</v>
      </c>
      <c r="F86" t="n">
        <v>15.59</v>
      </c>
      <c r="G86" t="n">
        <v>93.53</v>
      </c>
      <c r="H86" t="n">
        <v>1.14</v>
      </c>
      <c r="I86" t="n">
        <v>10</v>
      </c>
      <c r="J86" t="n">
        <v>344.15</v>
      </c>
      <c r="K86" t="n">
        <v>61.82</v>
      </c>
      <c r="L86" t="n">
        <v>22</v>
      </c>
      <c r="M86" t="n">
        <v>8</v>
      </c>
      <c r="N86" t="n">
        <v>110.33</v>
      </c>
      <c r="O86" t="n">
        <v>42679.6</v>
      </c>
      <c r="P86" t="n">
        <v>276.64</v>
      </c>
      <c r="Q86" t="n">
        <v>467.09</v>
      </c>
      <c r="R86" t="n">
        <v>58.24</v>
      </c>
      <c r="S86" t="n">
        <v>39.61</v>
      </c>
      <c r="T86" t="n">
        <v>4362.79</v>
      </c>
      <c r="U86" t="n">
        <v>0.68</v>
      </c>
      <c r="V86" t="n">
        <v>0.75</v>
      </c>
      <c r="W86" t="n">
        <v>2.62</v>
      </c>
      <c r="X86" t="n">
        <v>0.25</v>
      </c>
      <c r="Y86" t="n">
        <v>1</v>
      </c>
      <c r="Z86" t="n">
        <v>10</v>
      </c>
      <c r="AA86" t="n">
        <v>170.6847530613977</v>
      </c>
      <c r="AB86" t="n">
        <v>233.5384092183572</v>
      </c>
      <c r="AC86" t="n">
        <v>211.2498312158405</v>
      </c>
      <c r="AD86" t="n">
        <v>170684.7530613977</v>
      </c>
      <c r="AE86" t="n">
        <v>233538.4092183572</v>
      </c>
      <c r="AF86" t="n">
        <v>2.567163452678149e-06</v>
      </c>
      <c r="AG86" t="n">
        <v>0.199375</v>
      </c>
      <c r="AH86" t="n">
        <v>211249.8312158405</v>
      </c>
    </row>
    <row r="87">
      <c r="A87" t="n">
        <v>85</v>
      </c>
      <c r="B87" t="n">
        <v>150</v>
      </c>
      <c r="C87" t="inlineStr">
        <is>
          <t xml:space="preserve">CONCLUIDO	</t>
        </is>
      </c>
      <c r="D87" t="n">
        <v>5.2233</v>
      </c>
      <c r="E87" t="n">
        <v>19.14</v>
      </c>
      <c r="F87" t="n">
        <v>15.59</v>
      </c>
      <c r="G87" t="n">
        <v>93.55</v>
      </c>
      <c r="H87" t="n">
        <v>1.15</v>
      </c>
      <c r="I87" t="n">
        <v>10</v>
      </c>
      <c r="J87" t="n">
        <v>344.77</v>
      </c>
      <c r="K87" t="n">
        <v>61.82</v>
      </c>
      <c r="L87" t="n">
        <v>22.25</v>
      </c>
      <c r="M87" t="n">
        <v>8</v>
      </c>
      <c r="N87" t="n">
        <v>110.7</v>
      </c>
      <c r="O87" t="n">
        <v>42756.12</v>
      </c>
      <c r="P87" t="n">
        <v>277.21</v>
      </c>
      <c r="Q87" t="n">
        <v>467.09</v>
      </c>
      <c r="R87" t="n">
        <v>58.43</v>
      </c>
      <c r="S87" t="n">
        <v>39.61</v>
      </c>
      <c r="T87" t="n">
        <v>4454.49</v>
      </c>
      <c r="U87" t="n">
        <v>0.68</v>
      </c>
      <c r="V87" t="n">
        <v>0.75</v>
      </c>
      <c r="W87" t="n">
        <v>2.62</v>
      </c>
      <c r="X87" t="n">
        <v>0.26</v>
      </c>
      <c r="Y87" t="n">
        <v>1</v>
      </c>
      <c r="Z87" t="n">
        <v>10</v>
      </c>
      <c r="AA87" t="n">
        <v>170.9873825050665</v>
      </c>
      <c r="AB87" t="n">
        <v>233.9524801742534</v>
      </c>
      <c r="AC87" t="n">
        <v>211.6243838208584</v>
      </c>
      <c r="AD87" t="n">
        <v>170987.3825050665</v>
      </c>
      <c r="AE87" t="n">
        <v>233952.4801742534</v>
      </c>
      <c r="AF87" t="n">
        <v>2.566573808474261e-06</v>
      </c>
      <c r="AG87" t="n">
        <v>0.199375</v>
      </c>
      <c r="AH87" t="n">
        <v>211624.3838208584</v>
      </c>
    </row>
    <row r="88">
      <c r="A88" t="n">
        <v>86</v>
      </c>
      <c r="B88" t="n">
        <v>150</v>
      </c>
      <c r="C88" t="inlineStr">
        <is>
          <t xml:space="preserve">CONCLUIDO	</t>
        </is>
      </c>
      <c r="D88" t="n">
        <v>5.2227</v>
      </c>
      <c r="E88" t="n">
        <v>19.15</v>
      </c>
      <c r="F88" t="n">
        <v>15.59</v>
      </c>
      <c r="G88" t="n">
        <v>93.56999999999999</v>
      </c>
      <c r="H88" t="n">
        <v>1.16</v>
      </c>
      <c r="I88" t="n">
        <v>10</v>
      </c>
      <c r="J88" t="n">
        <v>345.39</v>
      </c>
      <c r="K88" t="n">
        <v>61.82</v>
      </c>
      <c r="L88" t="n">
        <v>22.5</v>
      </c>
      <c r="M88" t="n">
        <v>8</v>
      </c>
      <c r="N88" t="n">
        <v>111.07</v>
      </c>
      <c r="O88" t="n">
        <v>42832.82</v>
      </c>
      <c r="P88" t="n">
        <v>277.39</v>
      </c>
      <c r="Q88" t="n">
        <v>467.07</v>
      </c>
      <c r="R88" t="n">
        <v>58.33</v>
      </c>
      <c r="S88" t="n">
        <v>39.61</v>
      </c>
      <c r="T88" t="n">
        <v>4406.2</v>
      </c>
      <c r="U88" t="n">
        <v>0.68</v>
      </c>
      <c r="V88" t="n">
        <v>0.75</v>
      </c>
      <c r="W88" t="n">
        <v>2.63</v>
      </c>
      <c r="X88" t="n">
        <v>0.26</v>
      </c>
      <c r="Y88" t="n">
        <v>1</v>
      </c>
      <c r="Z88" t="n">
        <v>10</v>
      </c>
      <c r="AA88" t="n">
        <v>171.0904577016699</v>
      </c>
      <c r="AB88" t="n">
        <v>234.0935122056027</v>
      </c>
      <c r="AC88" t="n">
        <v>211.7519559530755</v>
      </c>
      <c r="AD88" t="n">
        <v>171090.4577016699</v>
      </c>
      <c r="AE88" t="n">
        <v>234093.5122056027</v>
      </c>
      <c r="AF88" t="n">
        <v>2.566278986372317e-06</v>
      </c>
      <c r="AG88" t="n">
        <v>0.1994791666666667</v>
      </c>
      <c r="AH88" t="n">
        <v>211751.9559530755</v>
      </c>
    </row>
    <row r="89">
      <c r="A89" t="n">
        <v>87</v>
      </c>
      <c r="B89" t="n">
        <v>150</v>
      </c>
      <c r="C89" t="inlineStr">
        <is>
          <t xml:space="preserve">CONCLUIDO	</t>
        </is>
      </c>
      <c r="D89" t="n">
        <v>5.2231</v>
      </c>
      <c r="E89" t="n">
        <v>19.15</v>
      </c>
      <c r="F89" t="n">
        <v>15.59</v>
      </c>
      <c r="G89" t="n">
        <v>93.56</v>
      </c>
      <c r="H89" t="n">
        <v>1.17</v>
      </c>
      <c r="I89" t="n">
        <v>10</v>
      </c>
      <c r="J89" t="n">
        <v>346.02</v>
      </c>
      <c r="K89" t="n">
        <v>61.82</v>
      </c>
      <c r="L89" t="n">
        <v>22.75</v>
      </c>
      <c r="M89" t="n">
        <v>8</v>
      </c>
      <c r="N89" t="n">
        <v>111.45</v>
      </c>
      <c r="O89" t="n">
        <v>42909.73</v>
      </c>
      <c r="P89" t="n">
        <v>277.68</v>
      </c>
      <c r="Q89" t="n">
        <v>467.08</v>
      </c>
      <c r="R89" t="n">
        <v>58.32</v>
      </c>
      <c r="S89" t="n">
        <v>39.61</v>
      </c>
      <c r="T89" t="n">
        <v>4401.5</v>
      </c>
      <c r="U89" t="n">
        <v>0.68</v>
      </c>
      <c r="V89" t="n">
        <v>0.75</v>
      </c>
      <c r="W89" t="n">
        <v>2.63</v>
      </c>
      <c r="X89" t="n">
        <v>0.26</v>
      </c>
      <c r="Y89" t="n">
        <v>1</v>
      </c>
      <c r="Z89" t="n">
        <v>10</v>
      </c>
      <c r="AA89" t="n">
        <v>171.2118187493964</v>
      </c>
      <c r="AB89" t="n">
        <v>234.2595637451737</v>
      </c>
      <c r="AC89" t="n">
        <v>211.9021597667647</v>
      </c>
      <c r="AD89" t="n">
        <v>171211.8187493964</v>
      </c>
      <c r="AE89" t="n">
        <v>234259.5637451737</v>
      </c>
      <c r="AF89" t="n">
        <v>2.56647553444028e-06</v>
      </c>
      <c r="AG89" t="n">
        <v>0.1994791666666667</v>
      </c>
      <c r="AH89" t="n">
        <v>211902.1597667647</v>
      </c>
    </row>
    <row r="90">
      <c r="A90" t="n">
        <v>88</v>
      </c>
      <c r="B90" t="n">
        <v>150</v>
      </c>
      <c r="C90" t="inlineStr">
        <is>
          <t xml:space="preserve">CONCLUIDO	</t>
        </is>
      </c>
      <c r="D90" t="n">
        <v>5.223</v>
      </c>
      <c r="E90" t="n">
        <v>19.15</v>
      </c>
      <c r="F90" t="n">
        <v>15.59</v>
      </c>
      <c r="G90" t="n">
        <v>93.56</v>
      </c>
      <c r="H90" t="n">
        <v>1.18</v>
      </c>
      <c r="I90" t="n">
        <v>10</v>
      </c>
      <c r="J90" t="n">
        <v>346.64</v>
      </c>
      <c r="K90" t="n">
        <v>61.82</v>
      </c>
      <c r="L90" t="n">
        <v>23</v>
      </c>
      <c r="M90" t="n">
        <v>8</v>
      </c>
      <c r="N90" t="n">
        <v>111.82</v>
      </c>
      <c r="O90" t="n">
        <v>42986.83</v>
      </c>
      <c r="P90" t="n">
        <v>277.63</v>
      </c>
      <c r="Q90" t="n">
        <v>467.09</v>
      </c>
      <c r="R90" t="n">
        <v>58.62</v>
      </c>
      <c r="S90" t="n">
        <v>39.61</v>
      </c>
      <c r="T90" t="n">
        <v>4548.51</v>
      </c>
      <c r="U90" t="n">
        <v>0.68</v>
      </c>
      <c r="V90" t="n">
        <v>0.75</v>
      </c>
      <c r="W90" t="n">
        <v>2.62</v>
      </c>
      <c r="X90" t="n">
        <v>0.26</v>
      </c>
      <c r="Y90" t="n">
        <v>1</v>
      </c>
      <c r="Z90" t="n">
        <v>10</v>
      </c>
      <c r="AA90" t="n">
        <v>171.1918994500816</v>
      </c>
      <c r="AB90" t="n">
        <v>234.2323092810738</v>
      </c>
      <c r="AC90" t="n">
        <v>211.8775064304666</v>
      </c>
      <c r="AD90" t="n">
        <v>171191.8994500817</v>
      </c>
      <c r="AE90" t="n">
        <v>234232.3092810738</v>
      </c>
      <c r="AF90" t="n">
        <v>2.566426397423289e-06</v>
      </c>
      <c r="AG90" t="n">
        <v>0.1994791666666667</v>
      </c>
      <c r="AH90" t="n">
        <v>211877.5064304666</v>
      </c>
    </row>
    <row r="91">
      <c r="A91" t="n">
        <v>89</v>
      </c>
      <c r="B91" t="n">
        <v>150</v>
      </c>
      <c r="C91" t="inlineStr">
        <is>
          <t xml:space="preserve">CONCLUIDO	</t>
        </is>
      </c>
      <c r="D91" t="n">
        <v>5.2223</v>
      </c>
      <c r="E91" t="n">
        <v>19.15</v>
      </c>
      <c r="F91" t="n">
        <v>15.6</v>
      </c>
      <c r="G91" t="n">
        <v>93.58</v>
      </c>
      <c r="H91" t="n">
        <v>1.19</v>
      </c>
      <c r="I91" t="n">
        <v>10</v>
      </c>
      <c r="J91" t="n">
        <v>347.27</v>
      </c>
      <c r="K91" t="n">
        <v>61.82</v>
      </c>
      <c r="L91" t="n">
        <v>23.25</v>
      </c>
      <c r="M91" t="n">
        <v>8</v>
      </c>
      <c r="N91" t="n">
        <v>112.2</v>
      </c>
      <c r="O91" t="n">
        <v>43064.12</v>
      </c>
      <c r="P91" t="n">
        <v>277.82</v>
      </c>
      <c r="Q91" t="n">
        <v>467.07</v>
      </c>
      <c r="R91" t="n">
        <v>58.61</v>
      </c>
      <c r="S91" t="n">
        <v>39.61</v>
      </c>
      <c r="T91" t="n">
        <v>4547.72</v>
      </c>
      <c r="U91" t="n">
        <v>0.68</v>
      </c>
      <c r="V91" t="n">
        <v>0.75</v>
      </c>
      <c r="W91" t="n">
        <v>2.62</v>
      </c>
      <c r="X91" t="n">
        <v>0.26</v>
      </c>
      <c r="Y91" t="n">
        <v>1</v>
      </c>
      <c r="Z91" t="n">
        <v>10</v>
      </c>
      <c r="AA91" t="n">
        <v>171.328426630729</v>
      </c>
      <c r="AB91" t="n">
        <v>234.4191117927895</v>
      </c>
      <c r="AC91" t="n">
        <v>212.0464807726432</v>
      </c>
      <c r="AD91" t="n">
        <v>171328.4266307291</v>
      </c>
      <c r="AE91" t="n">
        <v>234419.1117927895</v>
      </c>
      <c r="AF91" t="n">
        <v>2.566082438304354e-06</v>
      </c>
      <c r="AG91" t="n">
        <v>0.1994791666666667</v>
      </c>
      <c r="AH91" t="n">
        <v>212046.4807726432</v>
      </c>
    </row>
    <row r="92">
      <c r="A92" t="n">
        <v>90</v>
      </c>
      <c r="B92" t="n">
        <v>150</v>
      </c>
      <c r="C92" t="inlineStr">
        <is>
          <t xml:space="preserve">CONCLUIDO	</t>
        </is>
      </c>
      <c r="D92" t="n">
        <v>5.224</v>
      </c>
      <c r="E92" t="n">
        <v>19.14</v>
      </c>
      <c r="F92" t="n">
        <v>15.59</v>
      </c>
      <c r="G92" t="n">
        <v>93.54000000000001</v>
      </c>
      <c r="H92" t="n">
        <v>1.2</v>
      </c>
      <c r="I92" t="n">
        <v>10</v>
      </c>
      <c r="J92" t="n">
        <v>347.9</v>
      </c>
      <c r="K92" t="n">
        <v>61.82</v>
      </c>
      <c r="L92" t="n">
        <v>23.5</v>
      </c>
      <c r="M92" t="n">
        <v>8</v>
      </c>
      <c r="N92" t="n">
        <v>112.58</v>
      </c>
      <c r="O92" t="n">
        <v>43141.62</v>
      </c>
      <c r="P92" t="n">
        <v>277.4</v>
      </c>
      <c r="Q92" t="n">
        <v>467.07</v>
      </c>
      <c r="R92" t="n">
        <v>58.42</v>
      </c>
      <c r="S92" t="n">
        <v>39.61</v>
      </c>
      <c r="T92" t="n">
        <v>4448.52</v>
      </c>
      <c r="U92" t="n">
        <v>0.68</v>
      </c>
      <c r="V92" t="n">
        <v>0.75</v>
      </c>
      <c r="W92" t="n">
        <v>2.62</v>
      </c>
      <c r="X92" t="n">
        <v>0.26</v>
      </c>
      <c r="Y92" t="n">
        <v>1</v>
      </c>
      <c r="Z92" t="n">
        <v>10</v>
      </c>
      <c r="AA92" t="n">
        <v>171.0527428904798</v>
      </c>
      <c r="AB92" t="n">
        <v>234.0419091370725</v>
      </c>
      <c r="AC92" t="n">
        <v>211.7052778089804</v>
      </c>
      <c r="AD92" t="n">
        <v>171052.7428904798</v>
      </c>
      <c r="AE92" t="n">
        <v>234041.9091370725</v>
      </c>
      <c r="AF92" t="n">
        <v>2.566917767593196e-06</v>
      </c>
      <c r="AG92" t="n">
        <v>0.199375</v>
      </c>
      <c r="AH92" t="n">
        <v>211705.2778089804</v>
      </c>
    </row>
    <row r="93">
      <c r="A93" t="n">
        <v>91</v>
      </c>
      <c r="B93" t="n">
        <v>150</v>
      </c>
      <c r="C93" t="inlineStr">
        <is>
          <t xml:space="preserve">CONCLUIDO	</t>
        </is>
      </c>
      <c r="D93" t="n">
        <v>5.2222</v>
      </c>
      <c r="E93" t="n">
        <v>19.15</v>
      </c>
      <c r="F93" t="n">
        <v>15.6</v>
      </c>
      <c r="G93" t="n">
        <v>93.58</v>
      </c>
      <c r="H93" t="n">
        <v>1.21</v>
      </c>
      <c r="I93" t="n">
        <v>10</v>
      </c>
      <c r="J93" t="n">
        <v>348.53</v>
      </c>
      <c r="K93" t="n">
        <v>61.82</v>
      </c>
      <c r="L93" t="n">
        <v>23.75</v>
      </c>
      <c r="M93" t="n">
        <v>8</v>
      </c>
      <c r="N93" t="n">
        <v>112.96</v>
      </c>
      <c r="O93" t="n">
        <v>43219.31</v>
      </c>
      <c r="P93" t="n">
        <v>277.33</v>
      </c>
      <c r="Q93" t="n">
        <v>467.08</v>
      </c>
      <c r="R93" t="n">
        <v>58.53</v>
      </c>
      <c r="S93" t="n">
        <v>39.61</v>
      </c>
      <c r="T93" t="n">
        <v>4507.96</v>
      </c>
      <c r="U93" t="n">
        <v>0.68</v>
      </c>
      <c r="V93" t="n">
        <v>0.75</v>
      </c>
      <c r="W93" t="n">
        <v>2.62</v>
      </c>
      <c r="X93" t="n">
        <v>0.26</v>
      </c>
      <c r="Y93" t="n">
        <v>1</v>
      </c>
      <c r="Z93" t="n">
        <v>10</v>
      </c>
      <c r="AA93" t="n">
        <v>171.1047216653113</v>
      </c>
      <c r="AB93" t="n">
        <v>234.1130287899385</v>
      </c>
      <c r="AC93" t="n">
        <v>211.769609901994</v>
      </c>
      <c r="AD93" t="n">
        <v>171104.7216653113</v>
      </c>
      <c r="AE93" t="n">
        <v>234113.0287899385</v>
      </c>
      <c r="AF93" t="n">
        <v>2.566033301287364e-06</v>
      </c>
      <c r="AG93" t="n">
        <v>0.1994791666666667</v>
      </c>
      <c r="AH93" t="n">
        <v>211769.609901994</v>
      </c>
    </row>
    <row r="94">
      <c r="A94" t="n">
        <v>92</v>
      </c>
      <c r="B94" t="n">
        <v>150</v>
      </c>
      <c r="C94" t="inlineStr">
        <is>
          <t xml:space="preserve">CONCLUIDO	</t>
        </is>
      </c>
      <c r="D94" t="n">
        <v>5.2243</v>
      </c>
      <c r="E94" t="n">
        <v>19.14</v>
      </c>
      <c r="F94" t="n">
        <v>15.59</v>
      </c>
      <c r="G94" t="n">
        <v>93.53</v>
      </c>
      <c r="H94" t="n">
        <v>1.23</v>
      </c>
      <c r="I94" t="n">
        <v>10</v>
      </c>
      <c r="J94" t="n">
        <v>349.16</v>
      </c>
      <c r="K94" t="n">
        <v>61.82</v>
      </c>
      <c r="L94" t="n">
        <v>24</v>
      </c>
      <c r="M94" t="n">
        <v>8</v>
      </c>
      <c r="N94" t="n">
        <v>113.34</v>
      </c>
      <c r="O94" t="n">
        <v>43297.21</v>
      </c>
      <c r="P94" t="n">
        <v>276.93</v>
      </c>
      <c r="Q94" t="n">
        <v>467.07</v>
      </c>
      <c r="R94" t="n">
        <v>58.31</v>
      </c>
      <c r="S94" t="n">
        <v>39.61</v>
      </c>
      <c r="T94" t="n">
        <v>4396</v>
      </c>
      <c r="U94" t="n">
        <v>0.68</v>
      </c>
      <c r="V94" t="n">
        <v>0.75</v>
      </c>
      <c r="W94" t="n">
        <v>2.62</v>
      </c>
      <c r="X94" t="n">
        <v>0.26</v>
      </c>
      <c r="Y94" t="n">
        <v>1</v>
      </c>
      <c r="Z94" t="n">
        <v>10</v>
      </c>
      <c r="AA94" t="n">
        <v>170.8254590835102</v>
      </c>
      <c r="AB94" t="n">
        <v>233.7309294053229</v>
      </c>
      <c r="AC94" t="n">
        <v>211.4239775463662</v>
      </c>
      <c r="AD94" t="n">
        <v>170825.4590835102</v>
      </c>
      <c r="AE94" t="n">
        <v>233730.9294053229</v>
      </c>
      <c r="AF94" t="n">
        <v>2.567065178644168e-06</v>
      </c>
      <c r="AG94" t="n">
        <v>0.199375</v>
      </c>
      <c r="AH94" t="n">
        <v>211423.9775463662</v>
      </c>
    </row>
    <row r="95">
      <c r="A95" t="n">
        <v>93</v>
      </c>
      <c r="B95" t="n">
        <v>150</v>
      </c>
      <c r="C95" t="inlineStr">
        <is>
          <t xml:space="preserve">CONCLUIDO	</t>
        </is>
      </c>
      <c r="D95" t="n">
        <v>5.2259</v>
      </c>
      <c r="E95" t="n">
        <v>19.14</v>
      </c>
      <c r="F95" t="n">
        <v>15.58</v>
      </c>
      <c r="G95" t="n">
        <v>93.5</v>
      </c>
      <c r="H95" t="n">
        <v>1.24</v>
      </c>
      <c r="I95" t="n">
        <v>10</v>
      </c>
      <c r="J95" t="n">
        <v>349.79</v>
      </c>
      <c r="K95" t="n">
        <v>61.82</v>
      </c>
      <c r="L95" t="n">
        <v>24.25</v>
      </c>
      <c r="M95" t="n">
        <v>8</v>
      </c>
      <c r="N95" t="n">
        <v>113.72</v>
      </c>
      <c r="O95" t="n">
        <v>43375.3</v>
      </c>
      <c r="P95" t="n">
        <v>276.18</v>
      </c>
      <c r="Q95" t="n">
        <v>467.07</v>
      </c>
      <c r="R95" t="n">
        <v>58.06</v>
      </c>
      <c r="S95" t="n">
        <v>39.61</v>
      </c>
      <c r="T95" t="n">
        <v>4270.16</v>
      </c>
      <c r="U95" t="n">
        <v>0.68</v>
      </c>
      <c r="V95" t="n">
        <v>0.75</v>
      </c>
      <c r="W95" t="n">
        <v>2.63</v>
      </c>
      <c r="X95" t="n">
        <v>0.25</v>
      </c>
      <c r="Y95" t="n">
        <v>1</v>
      </c>
      <c r="Z95" t="n">
        <v>10</v>
      </c>
      <c r="AA95" t="n">
        <v>170.4008680217252</v>
      </c>
      <c r="AB95" t="n">
        <v>233.1499851829533</v>
      </c>
      <c r="AC95" t="n">
        <v>210.898477825219</v>
      </c>
      <c r="AD95" t="n">
        <v>170400.8680217252</v>
      </c>
      <c r="AE95" t="n">
        <v>233149.9851829533</v>
      </c>
      <c r="AF95" t="n">
        <v>2.567851370916019e-06</v>
      </c>
      <c r="AG95" t="n">
        <v>0.199375</v>
      </c>
      <c r="AH95" t="n">
        <v>210898.477825219</v>
      </c>
    </row>
    <row r="96">
      <c r="A96" t="n">
        <v>94</v>
      </c>
      <c r="B96" t="n">
        <v>150</v>
      </c>
      <c r="C96" t="inlineStr">
        <is>
          <t xml:space="preserve">CONCLUIDO	</t>
        </is>
      </c>
      <c r="D96" t="n">
        <v>5.2234</v>
      </c>
      <c r="E96" t="n">
        <v>19.14</v>
      </c>
      <c r="F96" t="n">
        <v>15.59</v>
      </c>
      <c r="G96" t="n">
        <v>93.55</v>
      </c>
      <c r="H96" t="n">
        <v>1.25</v>
      </c>
      <c r="I96" t="n">
        <v>10</v>
      </c>
      <c r="J96" t="n">
        <v>350.43</v>
      </c>
      <c r="K96" t="n">
        <v>61.82</v>
      </c>
      <c r="L96" t="n">
        <v>24.5</v>
      </c>
      <c r="M96" t="n">
        <v>8</v>
      </c>
      <c r="N96" t="n">
        <v>114.11</v>
      </c>
      <c r="O96" t="n">
        <v>43453.61</v>
      </c>
      <c r="P96" t="n">
        <v>275.79</v>
      </c>
      <c r="Q96" t="n">
        <v>467.11</v>
      </c>
      <c r="R96" t="n">
        <v>58.34</v>
      </c>
      <c r="S96" t="n">
        <v>39.61</v>
      </c>
      <c r="T96" t="n">
        <v>4409.3</v>
      </c>
      <c r="U96" t="n">
        <v>0.68</v>
      </c>
      <c r="V96" t="n">
        <v>0.75</v>
      </c>
      <c r="W96" t="n">
        <v>2.63</v>
      </c>
      <c r="X96" t="n">
        <v>0.26</v>
      </c>
      <c r="Y96" t="n">
        <v>1</v>
      </c>
      <c r="Z96" t="n">
        <v>10</v>
      </c>
      <c r="AA96" t="n">
        <v>170.3266343295713</v>
      </c>
      <c r="AB96" t="n">
        <v>233.048415370389</v>
      </c>
      <c r="AC96" t="n">
        <v>210.8066016930117</v>
      </c>
      <c r="AD96" t="n">
        <v>170326.6343295713</v>
      </c>
      <c r="AE96" t="n">
        <v>233048.415370389</v>
      </c>
      <c r="AF96" t="n">
        <v>2.566622945491252e-06</v>
      </c>
      <c r="AG96" t="n">
        <v>0.199375</v>
      </c>
      <c r="AH96" t="n">
        <v>210806.6016930116</v>
      </c>
    </row>
    <row r="97">
      <c r="A97" t="n">
        <v>95</v>
      </c>
      <c r="B97" t="n">
        <v>150</v>
      </c>
      <c r="C97" t="inlineStr">
        <is>
          <t xml:space="preserve">CONCLUIDO	</t>
        </is>
      </c>
      <c r="D97" t="n">
        <v>5.2463</v>
      </c>
      <c r="E97" t="n">
        <v>19.06</v>
      </c>
      <c r="F97" t="n">
        <v>15.56</v>
      </c>
      <c r="G97" t="n">
        <v>103.76</v>
      </c>
      <c r="H97" t="n">
        <v>1.26</v>
      </c>
      <c r="I97" t="n">
        <v>9</v>
      </c>
      <c r="J97" t="n">
        <v>351.06</v>
      </c>
      <c r="K97" t="n">
        <v>61.82</v>
      </c>
      <c r="L97" t="n">
        <v>24.75</v>
      </c>
      <c r="M97" t="n">
        <v>7</v>
      </c>
      <c r="N97" t="n">
        <v>114.49</v>
      </c>
      <c r="O97" t="n">
        <v>43532.12</v>
      </c>
      <c r="P97" t="n">
        <v>275.54</v>
      </c>
      <c r="Q97" t="n">
        <v>467.07</v>
      </c>
      <c r="R97" t="n">
        <v>57.45</v>
      </c>
      <c r="S97" t="n">
        <v>39.61</v>
      </c>
      <c r="T97" t="n">
        <v>3971.68</v>
      </c>
      <c r="U97" t="n">
        <v>0.6899999999999999</v>
      </c>
      <c r="V97" t="n">
        <v>0.75</v>
      </c>
      <c r="W97" t="n">
        <v>2.62</v>
      </c>
      <c r="X97" t="n">
        <v>0.23</v>
      </c>
      <c r="Y97" t="n">
        <v>1</v>
      </c>
      <c r="Z97" t="n">
        <v>10</v>
      </c>
      <c r="AA97" t="n">
        <v>169.3978412949552</v>
      </c>
      <c r="AB97" t="n">
        <v>231.7775997649712</v>
      </c>
      <c r="AC97" t="n">
        <v>209.6570709453736</v>
      </c>
      <c r="AD97" t="n">
        <v>169397.8412949552</v>
      </c>
      <c r="AE97" t="n">
        <v>231777.5997649712</v>
      </c>
      <c r="AF97" t="n">
        <v>2.577875322382118e-06</v>
      </c>
      <c r="AG97" t="n">
        <v>0.1985416666666666</v>
      </c>
      <c r="AH97" t="n">
        <v>209657.0709453736</v>
      </c>
    </row>
    <row r="98">
      <c r="A98" t="n">
        <v>96</v>
      </c>
      <c r="B98" t="n">
        <v>150</v>
      </c>
      <c r="C98" t="inlineStr">
        <is>
          <t xml:space="preserve">CONCLUIDO	</t>
        </is>
      </c>
      <c r="D98" t="n">
        <v>5.2498</v>
      </c>
      <c r="E98" t="n">
        <v>19.05</v>
      </c>
      <c r="F98" t="n">
        <v>15.55</v>
      </c>
      <c r="G98" t="n">
        <v>103.67</v>
      </c>
      <c r="H98" t="n">
        <v>1.27</v>
      </c>
      <c r="I98" t="n">
        <v>9</v>
      </c>
      <c r="J98" t="n">
        <v>351.7</v>
      </c>
      <c r="K98" t="n">
        <v>61.82</v>
      </c>
      <c r="L98" t="n">
        <v>25</v>
      </c>
      <c r="M98" t="n">
        <v>7</v>
      </c>
      <c r="N98" t="n">
        <v>114.88</v>
      </c>
      <c r="O98" t="n">
        <v>43610.83</v>
      </c>
      <c r="P98" t="n">
        <v>275.47</v>
      </c>
      <c r="Q98" t="n">
        <v>467.07</v>
      </c>
      <c r="R98" t="n">
        <v>57.01</v>
      </c>
      <c r="S98" t="n">
        <v>39.61</v>
      </c>
      <c r="T98" t="n">
        <v>3751.83</v>
      </c>
      <c r="U98" t="n">
        <v>0.6899999999999999</v>
      </c>
      <c r="V98" t="n">
        <v>0.75</v>
      </c>
      <c r="W98" t="n">
        <v>2.62</v>
      </c>
      <c r="X98" t="n">
        <v>0.22</v>
      </c>
      <c r="Y98" t="n">
        <v>1</v>
      </c>
      <c r="Z98" t="n">
        <v>10</v>
      </c>
      <c r="AA98" t="n">
        <v>169.2280810405048</v>
      </c>
      <c r="AB98" t="n">
        <v>231.5453262955384</v>
      </c>
      <c r="AC98" t="n">
        <v>209.4469653298655</v>
      </c>
      <c r="AD98" t="n">
        <v>169228.0810405048</v>
      </c>
      <c r="AE98" t="n">
        <v>231545.3262955384</v>
      </c>
      <c r="AF98" t="n">
        <v>2.579595117976791e-06</v>
      </c>
      <c r="AG98" t="n">
        <v>0.1984375</v>
      </c>
      <c r="AH98" t="n">
        <v>209446.9653298655</v>
      </c>
    </row>
    <row r="99">
      <c r="A99" t="n">
        <v>97</v>
      </c>
      <c r="B99" t="n">
        <v>150</v>
      </c>
      <c r="C99" t="inlineStr">
        <is>
          <t xml:space="preserve">CONCLUIDO	</t>
        </is>
      </c>
      <c r="D99" t="n">
        <v>5.2474</v>
      </c>
      <c r="E99" t="n">
        <v>19.06</v>
      </c>
      <c r="F99" t="n">
        <v>15.56</v>
      </c>
      <c r="G99" t="n">
        <v>103.73</v>
      </c>
      <c r="H99" t="n">
        <v>1.28</v>
      </c>
      <c r="I99" t="n">
        <v>9</v>
      </c>
      <c r="J99" t="n">
        <v>352.34</v>
      </c>
      <c r="K99" t="n">
        <v>61.82</v>
      </c>
      <c r="L99" t="n">
        <v>25.25</v>
      </c>
      <c r="M99" t="n">
        <v>7</v>
      </c>
      <c r="N99" t="n">
        <v>115.27</v>
      </c>
      <c r="O99" t="n">
        <v>43689.76</v>
      </c>
      <c r="P99" t="n">
        <v>275.95</v>
      </c>
      <c r="Q99" t="n">
        <v>467.07</v>
      </c>
      <c r="R99" t="n">
        <v>57.27</v>
      </c>
      <c r="S99" t="n">
        <v>39.61</v>
      </c>
      <c r="T99" t="n">
        <v>3879.71</v>
      </c>
      <c r="U99" t="n">
        <v>0.6899999999999999</v>
      </c>
      <c r="V99" t="n">
        <v>0.75</v>
      </c>
      <c r="W99" t="n">
        <v>2.63</v>
      </c>
      <c r="X99" t="n">
        <v>0.23</v>
      </c>
      <c r="Y99" t="n">
        <v>1</v>
      </c>
      <c r="Z99" t="n">
        <v>10</v>
      </c>
      <c r="AA99" t="n">
        <v>169.5517851176922</v>
      </c>
      <c r="AB99" t="n">
        <v>231.9882324947619</v>
      </c>
      <c r="AC99" t="n">
        <v>209.8476011830581</v>
      </c>
      <c r="AD99" t="n">
        <v>169551.7851176922</v>
      </c>
      <c r="AE99" t="n">
        <v>231988.2324947619</v>
      </c>
      <c r="AF99" t="n">
        <v>2.578415829569015e-06</v>
      </c>
      <c r="AG99" t="n">
        <v>0.1985416666666666</v>
      </c>
      <c r="AH99" t="n">
        <v>209847.6011830581</v>
      </c>
    </row>
    <row r="100">
      <c r="A100" t="n">
        <v>98</v>
      </c>
      <c r="B100" t="n">
        <v>150</v>
      </c>
      <c r="C100" t="inlineStr">
        <is>
          <t xml:space="preserve">CONCLUIDO	</t>
        </is>
      </c>
      <c r="D100" t="n">
        <v>5.2477</v>
      </c>
      <c r="E100" t="n">
        <v>19.06</v>
      </c>
      <c r="F100" t="n">
        <v>15.56</v>
      </c>
      <c r="G100" t="n">
        <v>103.73</v>
      </c>
      <c r="H100" t="n">
        <v>1.29</v>
      </c>
      <c r="I100" t="n">
        <v>9</v>
      </c>
      <c r="J100" t="n">
        <v>352.98</v>
      </c>
      <c r="K100" t="n">
        <v>61.82</v>
      </c>
      <c r="L100" t="n">
        <v>25.5</v>
      </c>
      <c r="M100" t="n">
        <v>7</v>
      </c>
      <c r="N100" t="n">
        <v>115.66</v>
      </c>
      <c r="O100" t="n">
        <v>43769.02</v>
      </c>
      <c r="P100" t="n">
        <v>276.25</v>
      </c>
      <c r="Q100" t="n">
        <v>467.09</v>
      </c>
      <c r="R100" t="n">
        <v>57.26</v>
      </c>
      <c r="S100" t="n">
        <v>39.61</v>
      </c>
      <c r="T100" t="n">
        <v>3878.13</v>
      </c>
      <c r="U100" t="n">
        <v>0.6899999999999999</v>
      </c>
      <c r="V100" t="n">
        <v>0.75</v>
      </c>
      <c r="W100" t="n">
        <v>2.62</v>
      </c>
      <c r="X100" t="n">
        <v>0.23</v>
      </c>
      <c r="Y100" t="n">
        <v>1</v>
      </c>
      <c r="Z100" t="n">
        <v>10</v>
      </c>
      <c r="AA100" t="n">
        <v>169.6804909977276</v>
      </c>
      <c r="AB100" t="n">
        <v>232.164333557929</v>
      </c>
      <c r="AC100" t="n">
        <v>210.0068954079159</v>
      </c>
      <c r="AD100" t="n">
        <v>169680.4909977276</v>
      </c>
      <c r="AE100" t="n">
        <v>232164.333557929</v>
      </c>
      <c r="AF100" t="n">
        <v>2.578563240619987e-06</v>
      </c>
      <c r="AG100" t="n">
        <v>0.1985416666666666</v>
      </c>
      <c r="AH100" t="n">
        <v>210006.8954079159</v>
      </c>
    </row>
    <row r="101">
      <c r="A101" t="n">
        <v>99</v>
      </c>
      <c r="B101" t="n">
        <v>150</v>
      </c>
      <c r="C101" t="inlineStr">
        <is>
          <t xml:space="preserve">CONCLUIDO	</t>
        </is>
      </c>
      <c r="D101" t="n">
        <v>5.2478</v>
      </c>
      <c r="E101" t="n">
        <v>19.06</v>
      </c>
      <c r="F101" t="n">
        <v>15.56</v>
      </c>
      <c r="G101" t="n">
        <v>103.72</v>
      </c>
      <c r="H101" t="n">
        <v>1.3</v>
      </c>
      <c r="I101" t="n">
        <v>9</v>
      </c>
      <c r="J101" t="n">
        <v>353.63</v>
      </c>
      <c r="K101" t="n">
        <v>61.82</v>
      </c>
      <c r="L101" t="n">
        <v>25.75</v>
      </c>
      <c r="M101" t="n">
        <v>7</v>
      </c>
      <c r="N101" t="n">
        <v>116.06</v>
      </c>
      <c r="O101" t="n">
        <v>43848.38</v>
      </c>
      <c r="P101" t="n">
        <v>276.58</v>
      </c>
      <c r="Q101" t="n">
        <v>467.11</v>
      </c>
      <c r="R101" t="n">
        <v>57.15</v>
      </c>
      <c r="S101" t="n">
        <v>39.61</v>
      </c>
      <c r="T101" t="n">
        <v>3821.5</v>
      </c>
      <c r="U101" t="n">
        <v>0.6899999999999999</v>
      </c>
      <c r="V101" t="n">
        <v>0.75</v>
      </c>
      <c r="W101" t="n">
        <v>2.63</v>
      </c>
      <c r="X101" t="n">
        <v>0.22</v>
      </c>
      <c r="Y101" t="n">
        <v>1</v>
      </c>
      <c r="Z101" t="n">
        <v>10</v>
      </c>
      <c r="AA101" t="n">
        <v>169.8293939366585</v>
      </c>
      <c r="AB101" t="n">
        <v>232.3680691281082</v>
      </c>
      <c r="AC101" t="n">
        <v>210.1911867412219</v>
      </c>
      <c r="AD101" t="n">
        <v>169829.3939366585</v>
      </c>
      <c r="AE101" t="n">
        <v>232368.0691281082</v>
      </c>
      <c r="AF101" t="n">
        <v>2.578612377636978e-06</v>
      </c>
      <c r="AG101" t="n">
        <v>0.1985416666666666</v>
      </c>
      <c r="AH101" t="n">
        <v>210191.1867412219</v>
      </c>
    </row>
    <row r="102">
      <c r="A102" t="n">
        <v>100</v>
      </c>
      <c r="B102" t="n">
        <v>150</v>
      </c>
      <c r="C102" t="inlineStr">
        <is>
          <t xml:space="preserve">CONCLUIDO	</t>
        </is>
      </c>
      <c r="D102" t="n">
        <v>5.2488</v>
      </c>
      <c r="E102" t="n">
        <v>19.05</v>
      </c>
      <c r="F102" t="n">
        <v>15.55</v>
      </c>
      <c r="G102" t="n">
        <v>103.7</v>
      </c>
      <c r="H102" t="n">
        <v>1.31</v>
      </c>
      <c r="I102" t="n">
        <v>9</v>
      </c>
      <c r="J102" t="n">
        <v>354.27</v>
      </c>
      <c r="K102" t="n">
        <v>61.82</v>
      </c>
      <c r="L102" t="n">
        <v>26</v>
      </c>
      <c r="M102" t="n">
        <v>7</v>
      </c>
      <c r="N102" t="n">
        <v>116.45</v>
      </c>
      <c r="O102" t="n">
        <v>43927.95</v>
      </c>
      <c r="P102" t="n">
        <v>276.85</v>
      </c>
      <c r="Q102" t="n">
        <v>467.11</v>
      </c>
      <c r="R102" t="n">
        <v>57.28</v>
      </c>
      <c r="S102" t="n">
        <v>39.61</v>
      </c>
      <c r="T102" t="n">
        <v>3884.53</v>
      </c>
      <c r="U102" t="n">
        <v>0.6899999999999999</v>
      </c>
      <c r="V102" t="n">
        <v>0.75</v>
      </c>
      <c r="W102" t="n">
        <v>2.62</v>
      </c>
      <c r="X102" t="n">
        <v>0.22</v>
      </c>
      <c r="Y102" t="n">
        <v>1</v>
      </c>
      <c r="Z102" t="n">
        <v>10</v>
      </c>
      <c r="AA102" t="n">
        <v>169.8957942919611</v>
      </c>
      <c r="AB102" t="n">
        <v>232.4589210236101</v>
      </c>
      <c r="AC102" t="n">
        <v>210.2733678593286</v>
      </c>
      <c r="AD102" t="n">
        <v>169895.7942919611</v>
      </c>
      <c r="AE102" t="n">
        <v>232458.9210236101</v>
      </c>
      <c r="AF102" t="n">
        <v>2.579103747806885e-06</v>
      </c>
      <c r="AG102" t="n">
        <v>0.1984375</v>
      </c>
      <c r="AH102" t="n">
        <v>210273.3678593286</v>
      </c>
    </row>
    <row r="103">
      <c r="A103" t="n">
        <v>101</v>
      </c>
      <c r="B103" t="n">
        <v>150</v>
      </c>
      <c r="C103" t="inlineStr">
        <is>
          <t xml:space="preserve">CONCLUIDO	</t>
        </is>
      </c>
      <c r="D103" t="n">
        <v>5.2467</v>
      </c>
      <c r="E103" t="n">
        <v>19.06</v>
      </c>
      <c r="F103" t="n">
        <v>15.56</v>
      </c>
      <c r="G103" t="n">
        <v>103.75</v>
      </c>
      <c r="H103" t="n">
        <v>1.32</v>
      </c>
      <c r="I103" t="n">
        <v>9</v>
      </c>
      <c r="J103" t="n">
        <v>354.92</v>
      </c>
      <c r="K103" t="n">
        <v>61.82</v>
      </c>
      <c r="L103" t="n">
        <v>26.25</v>
      </c>
      <c r="M103" t="n">
        <v>7</v>
      </c>
      <c r="N103" t="n">
        <v>116.85</v>
      </c>
      <c r="O103" t="n">
        <v>44007.74</v>
      </c>
      <c r="P103" t="n">
        <v>276.92</v>
      </c>
      <c r="Q103" t="n">
        <v>467.07</v>
      </c>
      <c r="R103" t="n">
        <v>57.46</v>
      </c>
      <c r="S103" t="n">
        <v>39.61</v>
      </c>
      <c r="T103" t="n">
        <v>3977.44</v>
      </c>
      <c r="U103" t="n">
        <v>0.6899999999999999</v>
      </c>
      <c r="V103" t="n">
        <v>0.75</v>
      </c>
      <c r="W103" t="n">
        <v>2.62</v>
      </c>
      <c r="X103" t="n">
        <v>0.23</v>
      </c>
      <c r="Y103" t="n">
        <v>1</v>
      </c>
      <c r="Z103" t="n">
        <v>10</v>
      </c>
      <c r="AA103" t="n">
        <v>170.0212585527909</v>
      </c>
      <c r="AB103" t="n">
        <v>232.6305867603699</v>
      </c>
      <c r="AC103" t="n">
        <v>210.4286500591064</v>
      </c>
      <c r="AD103" t="n">
        <v>170021.2585527909</v>
      </c>
      <c r="AE103" t="n">
        <v>232630.5867603699</v>
      </c>
      <c r="AF103" t="n">
        <v>2.57807187045008e-06</v>
      </c>
      <c r="AG103" t="n">
        <v>0.1985416666666666</v>
      </c>
      <c r="AH103" t="n">
        <v>210428.6500591064</v>
      </c>
    </row>
    <row r="104">
      <c r="A104" t="n">
        <v>102</v>
      </c>
      <c r="B104" t="n">
        <v>150</v>
      </c>
      <c r="C104" t="inlineStr">
        <is>
          <t xml:space="preserve">CONCLUIDO	</t>
        </is>
      </c>
      <c r="D104" t="n">
        <v>5.2462</v>
      </c>
      <c r="E104" t="n">
        <v>19.06</v>
      </c>
      <c r="F104" t="n">
        <v>15.56</v>
      </c>
      <c r="G104" t="n">
        <v>103.76</v>
      </c>
      <c r="H104" t="n">
        <v>1.33</v>
      </c>
      <c r="I104" t="n">
        <v>9</v>
      </c>
      <c r="J104" t="n">
        <v>355.57</v>
      </c>
      <c r="K104" t="n">
        <v>61.82</v>
      </c>
      <c r="L104" t="n">
        <v>26.5</v>
      </c>
      <c r="M104" t="n">
        <v>7</v>
      </c>
      <c r="N104" t="n">
        <v>117.25</v>
      </c>
      <c r="O104" t="n">
        <v>44087.74</v>
      </c>
      <c r="P104" t="n">
        <v>276.86</v>
      </c>
      <c r="Q104" t="n">
        <v>467.07</v>
      </c>
      <c r="R104" t="n">
        <v>57.6</v>
      </c>
      <c r="S104" t="n">
        <v>39.61</v>
      </c>
      <c r="T104" t="n">
        <v>4045.33</v>
      </c>
      <c r="U104" t="n">
        <v>0.6899999999999999</v>
      </c>
      <c r="V104" t="n">
        <v>0.75</v>
      </c>
      <c r="W104" t="n">
        <v>2.62</v>
      </c>
      <c r="X104" t="n">
        <v>0.23</v>
      </c>
      <c r="Y104" t="n">
        <v>1</v>
      </c>
      <c r="Z104" t="n">
        <v>10</v>
      </c>
      <c r="AA104" t="n">
        <v>170.0095847488604</v>
      </c>
      <c r="AB104" t="n">
        <v>232.6146141468203</v>
      </c>
      <c r="AC104" t="n">
        <v>210.4142018493764</v>
      </c>
      <c r="AD104" t="n">
        <v>170009.5847488604</v>
      </c>
      <c r="AE104" t="n">
        <v>232614.6141468203</v>
      </c>
      <c r="AF104" t="n">
        <v>2.577826185365127e-06</v>
      </c>
      <c r="AG104" t="n">
        <v>0.1985416666666666</v>
      </c>
      <c r="AH104" t="n">
        <v>210414.2018493764</v>
      </c>
    </row>
    <row r="105">
      <c r="A105" t="n">
        <v>103</v>
      </c>
      <c r="B105" t="n">
        <v>150</v>
      </c>
      <c r="C105" t="inlineStr">
        <is>
          <t xml:space="preserve">CONCLUIDO	</t>
        </is>
      </c>
      <c r="D105" t="n">
        <v>5.2457</v>
      </c>
      <c r="E105" t="n">
        <v>19.06</v>
      </c>
      <c r="F105" t="n">
        <v>15.57</v>
      </c>
      <c r="G105" t="n">
        <v>103.77</v>
      </c>
      <c r="H105" t="n">
        <v>1.34</v>
      </c>
      <c r="I105" t="n">
        <v>9</v>
      </c>
      <c r="J105" t="n">
        <v>356.22</v>
      </c>
      <c r="K105" t="n">
        <v>61.82</v>
      </c>
      <c r="L105" t="n">
        <v>26.75</v>
      </c>
      <c r="M105" t="n">
        <v>7</v>
      </c>
      <c r="N105" t="n">
        <v>117.65</v>
      </c>
      <c r="O105" t="n">
        <v>44167.96</v>
      </c>
      <c r="P105" t="n">
        <v>276.69</v>
      </c>
      <c r="Q105" t="n">
        <v>467.07</v>
      </c>
      <c r="R105" t="n">
        <v>57.57</v>
      </c>
      <c r="S105" t="n">
        <v>39.61</v>
      </c>
      <c r="T105" t="n">
        <v>4030.67</v>
      </c>
      <c r="U105" t="n">
        <v>0.6899999999999999</v>
      </c>
      <c r="V105" t="n">
        <v>0.75</v>
      </c>
      <c r="W105" t="n">
        <v>2.62</v>
      </c>
      <c r="X105" t="n">
        <v>0.23</v>
      </c>
      <c r="Y105" t="n">
        <v>1</v>
      </c>
      <c r="Z105" t="n">
        <v>10</v>
      </c>
      <c r="AA105" t="n">
        <v>169.9729640939202</v>
      </c>
      <c r="AB105" t="n">
        <v>232.5645081511418</v>
      </c>
      <c r="AC105" t="n">
        <v>210.3688778996012</v>
      </c>
      <c r="AD105" t="n">
        <v>169972.9640939202</v>
      </c>
      <c r="AE105" t="n">
        <v>232564.5081511418</v>
      </c>
      <c r="AF105" t="n">
        <v>2.577580500280174e-06</v>
      </c>
      <c r="AG105" t="n">
        <v>0.1985416666666666</v>
      </c>
      <c r="AH105" t="n">
        <v>210368.8778996012</v>
      </c>
    </row>
    <row r="106">
      <c r="A106" t="n">
        <v>104</v>
      </c>
      <c r="B106" t="n">
        <v>150</v>
      </c>
      <c r="C106" t="inlineStr">
        <is>
          <t xml:space="preserve">CONCLUIDO	</t>
        </is>
      </c>
      <c r="D106" t="n">
        <v>5.2468</v>
      </c>
      <c r="E106" t="n">
        <v>19.06</v>
      </c>
      <c r="F106" t="n">
        <v>15.56</v>
      </c>
      <c r="G106" t="n">
        <v>103.75</v>
      </c>
      <c r="H106" t="n">
        <v>1.35</v>
      </c>
      <c r="I106" t="n">
        <v>9</v>
      </c>
      <c r="J106" t="n">
        <v>356.87</v>
      </c>
      <c r="K106" t="n">
        <v>61.82</v>
      </c>
      <c r="L106" t="n">
        <v>27</v>
      </c>
      <c r="M106" t="n">
        <v>7</v>
      </c>
      <c r="N106" t="n">
        <v>118.05</v>
      </c>
      <c r="O106" t="n">
        <v>44248.41</v>
      </c>
      <c r="P106" t="n">
        <v>276.61</v>
      </c>
      <c r="Q106" t="n">
        <v>467.07</v>
      </c>
      <c r="R106" t="n">
        <v>57.4</v>
      </c>
      <c r="S106" t="n">
        <v>39.61</v>
      </c>
      <c r="T106" t="n">
        <v>3947.42</v>
      </c>
      <c r="U106" t="n">
        <v>0.6899999999999999</v>
      </c>
      <c r="V106" t="n">
        <v>0.75</v>
      </c>
      <c r="W106" t="n">
        <v>2.62</v>
      </c>
      <c r="X106" t="n">
        <v>0.23</v>
      </c>
      <c r="Y106" t="n">
        <v>1</v>
      </c>
      <c r="Z106" t="n">
        <v>10</v>
      </c>
      <c r="AA106" t="n">
        <v>169.87515881293</v>
      </c>
      <c r="AB106" t="n">
        <v>232.4306866508266</v>
      </c>
      <c r="AC106" t="n">
        <v>210.2478281354564</v>
      </c>
      <c r="AD106" t="n">
        <v>169875.15881293</v>
      </c>
      <c r="AE106" t="n">
        <v>232430.6866508266</v>
      </c>
      <c r="AF106" t="n">
        <v>2.578121007467071e-06</v>
      </c>
      <c r="AG106" t="n">
        <v>0.1985416666666666</v>
      </c>
      <c r="AH106" t="n">
        <v>210247.8281354564</v>
      </c>
    </row>
    <row r="107">
      <c r="A107" t="n">
        <v>105</v>
      </c>
      <c r="B107" t="n">
        <v>150</v>
      </c>
      <c r="C107" t="inlineStr">
        <is>
          <t xml:space="preserve">CONCLUIDO	</t>
        </is>
      </c>
      <c r="D107" t="n">
        <v>5.2453</v>
      </c>
      <c r="E107" t="n">
        <v>19.06</v>
      </c>
      <c r="F107" t="n">
        <v>15.57</v>
      </c>
      <c r="G107" t="n">
        <v>103.78</v>
      </c>
      <c r="H107" t="n">
        <v>1.36</v>
      </c>
      <c r="I107" t="n">
        <v>9</v>
      </c>
      <c r="J107" t="n">
        <v>357.52</v>
      </c>
      <c r="K107" t="n">
        <v>61.82</v>
      </c>
      <c r="L107" t="n">
        <v>27.25</v>
      </c>
      <c r="M107" t="n">
        <v>7</v>
      </c>
      <c r="N107" t="n">
        <v>118.45</v>
      </c>
      <c r="O107" t="n">
        <v>44329.08</v>
      </c>
      <c r="P107" t="n">
        <v>276.31</v>
      </c>
      <c r="Q107" t="n">
        <v>467.07</v>
      </c>
      <c r="R107" t="n">
        <v>57.71</v>
      </c>
      <c r="S107" t="n">
        <v>39.61</v>
      </c>
      <c r="T107" t="n">
        <v>4100.61</v>
      </c>
      <c r="U107" t="n">
        <v>0.6899999999999999</v>
      </c>
      <c r="V107" t="n">
        <v>0.75</v>
      </c>
      <c r="W107" t="n">
        <v>2.62</v>
      </c>
      <c r="X107" t="n">
        <v>0.23</v>
      </c>
      <c r="Y107" t="n">
        <v>1</v>
      </c>
      <c r="Z107" t="n">
        <v>10</v>
      </c>
      <c r="AA107" t="n">
        <v>169.810532006988</v>
      </c>
      <c r="AB107" t="n">
        <v>232.3422614038034</v>
      </c>
      <c r="AC107" t="n">
        <v>210.1678420699034</v>
      </c>
      <c r="AD107" t="n">
        <v>169810.532006988</v>
      </c>
      <c r="AE107" t="n">
        <v>232342.2614038034</v>
      </c>
      <c r="AF107" t="n">
        <v>2.577383952212211e-06</v>
      </c>
      <c r="AG107" t="n">
        <v>0.1985416666666666</v>
      </c>
      <c r="AH107" t="n">
        <v>210167.8420699034</v>
      </c>
    </row>
    <row r="108">
      <c r="A108" t="n">
        <v>106</v>
      </c>
      <c r="B108" t="n">
        <v>150</v>
      </c>
      <c r="C108" t="inlineStr">
        <is>
          <t xml:space="preserve">CONCLUIDO	</t>
        </is>
      </c>
      <c r="D108" t="n">
        <v>5.2416</v>
      </c>
      <c r="E108" t="n">
        <v>19.08</v>
      </c>
      <c r="F108" t="n">
        <v>15.58</v>
      </c>
      <c r="G108" t="n">
        <v>103.87</v>
      </c>
      <c r="H108" t="n">
        <v>1.37</v>
      </c>
      <c r="I108" t="n">
        <v>9</v>
      </c>
      <c r="J108" t="n">
        <v>358.18</v>
      </c>
      <c r="K108" t="n">
        <v>61.82</v>
      </c>
      <c r="L108" t="n">
        <v>27.5</v>
      </c>
      <c r="M108" t="n">
        <v>7</v>
      </c>
      <c r="N108" t="n">
        <v>118.86</v>
      </c>
      <c r="O108" t="n">
        <v>44409.98</v>
      </c>
      <c r="P108" t="n">
        <v>276.4</v>
      </c>
      <c r="Q108" t="n">
        <v>467.13</v>
      </c>
      <c r="R108" t="n">
        <v>58.06</v>
      </c>
      <c r="S108" t="n">
        <v>39.61</v>
      </c>
      <c r="T108" t="n">
        <v>4277.43</v>
      </c>
      <c r="U108" t="n">
        <v>0.68</v>
      </c>
      <c r="V108" t="n">
        <v>0.75</v>
      </c>
      <c r="W108" t="n">
        <v>2.62</v>
      </c>
      <c r="X108" t="n">
        <v>0.25</v>
      </c>
      <c r="Y108" t="n">
        <v>1</v>
      </c>
      <c r="Z108" t="n">
        <v>10</v>
      </c>
      <c r="AA108" t="n">
        <v>169.9967884252347</v>
      </c>
      <c r="AB108" t="n">
        <v>232.5971056523017</v>
      </c>
      <c r="AC108" t="n">
        <v>210.3983643410012</v>
      </c>
      <c r="AD108" t="n">
        <v>169996.7884252347</v>
      </c>
      <c r="AE108" t="n">
        <v>232597.1056523017</v>
      </c>
      <c r="AF108" t="n">
        <v>2.575565882583556e-06</v>
      </c>
      <c r="AG108" t="n">
        <v>0.19875</v>
      </c>
      <c r="AH108" t="n">
        <v>210398.3643410012</v>
      </c>
    </row>
    <row r="109">
      <c r="A109" t="n">
        <v>107</v>
      </c>
      <c r="B109" t="n">
        <v>150</v>
      </c>
      <c r="C109" t="inlineStr">
        <is>
          <t xml:space="preserve">CONCLUIDO	</t>
        </is>
      </c>
      <c r="D109" t="n">
        <v>5.2448</v>
      </c>
      <c r="E109" t="n">
        <v>19.07</v>
      </c>
      <c r="F109" t="n">
        <v>15.57</v>
      </c>
      <c r="G109" t="n">
        <v>103.8</v>
      </c>
      <c r="H109" t="n">
        <v>1.38</v>
      </c>
      <c r="I109" t="n">
        <v>9</v>
      </c>
      <c r="J109" t="n">
        <v>358.84</v>
      </c>
      <c r="K109" t="n">
        <v>61.82</v>
      </c>
      <c r="L109" t="n">
        <v>27.75</v>
      </c>
      <c r="M109" t="n">
        <v>7</v>
      </c>
      <c r="N109" t="n">
        <v>119.27</v>
      </c>
      <c r="O109" t="n">
        <v>44491.1</v>
      </c>
      <c r="P109" t="n">
        <v>275.96</v>
      </c>
      <c r="Q109" t="n">
        <v>467.07</v>
      </c>
      <c r="R109" t="n">
        <v>57.61</v>
      </c>
      <c r="S109" t="n">
        <v>39.61</v>
      </c>
      <c r="T109" t="n">
        <v>4049.84</v>
      </c>
      <c r="U109" t="n">
        <v>0.6899999999999999</v>
      </c>
      <c r="V109" t="n">
        <v>0.75</v>
      </c>
      <c r="W109" t="n">
        <v>2.62</v>
      </c>
      <c r="X109" t="n">
        <v>0.24</v>
      </c>
      <c r="Y109" t="n">
        <v>1</v>
      </c>
      <c r="Z109" t="n">
        <v>10</v>
      </c>
      <c r="AA109" t="n">
        <v>169.6654351586009</v>
      </c>
      <c r="AB109" t="n">
        <v>232.1437334946191</v>
      </c>
      <c r="AC109" t="n">
        <v>209.9882613857359</v>
      </c>
      <c r="AD109" t="n">
        <v>169665.4351586009</v>
      </c>
      <c r="AE109" t="n">
        <v>232143.7334946191</v>
      </c>
      <c r="AF109" t="n">
        <v>2.577138267127257e-06</v>
      </c>
      <c r="AG109" t="n">
        <v>0.1986458333333333</v>
      </c>
      <c r="AH109" t="n">
        <v>209988.2613857359</v>
      </c>
    </row>
    <row r="110">
      <c r="A110" t="n">
        <v>108</v>
      </c>
      <c r="B110" t="n">
        <v>150</v>
      </c>
      <c r="C110" t="inlineStr">
        <is>
          <t xml:space="preserve">CONCLUIDO	</t>
        </is>
      </c>
      <c r="D110" t="n">
        <v>5.247</v>
      </c>
      <c r="E110" t="n">
        <v>19.06</v>
      </c>
      <c r="F110" t="n">
        <v>15.56</v>
      </c>
      <c r="G110" t="n">
        <v>103.74</v>
      </c>
      <c r="H110" t="n">
        <v>1.39</v>
      </c>
      <c r="I110" t="n">
        <v>9</v>
      </c>
      <c r="J110" t="n">
        <v>359.5</v>
      </c>
      <c r="K110" t="n">
        <v>61.82</v>
      </c>
      <c r="L110" t="n">
        <v>28</v>
      </c>
      <c r="M110" t="n">
        <v>7</v>
      </c>
      <c r="N110" t="n">
        <v>119.68</v>
      </c>
      <c r="O110" t="n">
        <v>44572.45</v>
      </c>
      <c r="P110" t="n">
        <v>275.57</v>
      </c>
      <c r="Q110" t="n">
        <v>467.09</v>
      </c>
      <c r="R110" t="n">
        <v>57.4</v>
      </c>
      <c r="S110" t="n">
        <v>39.61</v>
      </c>
      <c r="T110" t="n">
        <v>3945.48</v>
      </c>
      <c r="U110" t="n">
        <v>0.6899999999999999</v>
      </c>
      <c r="V110" t="n">
        <v>0.75</v>
      </c>
      <c r="W110" t="n">
        <v>2.62</v>
      </c>
      <c r="X110" t="n">
        <v>0.23</v>
      </c>
      <c r="Y110" t="n">
        <v>1</v>
      </c>
      <c r="Z110" t="n">
        <v>10</v>
      </c>
      <c r="AA110" t="n">
        <v>169.3893735497151</v>
      </c>
      <c r="AB110" t="n">
        <v>231.7660138223631</v>
      </c>
      <c r="AC110" t="n">
        <v>209.646590748867</v>
      </c>
      <c r="AD110" t="n">
        <v>169389.3735497151</v>
      </c>
      <c r="AE110" t="n">
        <v>231766.0138223631</v>
      </c>
      <c r="AF110" t="n">
        <v>2.578219281501053e-06</v>
      </c>
      <c r="AG110" t="n">
        <v>0.1985416666666666</v>
      </c>
      <c r="AH110" t="n">
        <v>209646.590748867</v>
      </c>
    </row>
    <row r="111">
      <c r="A111" t="n">
        <v>109</v>
      </c>
      <c r="B111" t="n">
        <v>150</v>
      </c>
      <c r="C111" t="inlineStr">
        <is>
          <t xml:space="preserve">CONCLUIDO	</t>
        </is>
      </c>
      <c r="D111" t="n">
        <v>5.2732</v>
      </c>
      <c r="E111" t="n">
        <v>18.96</v>
      </c>
      <c r="F111" t="n">
        <v>15.52</v>
      </c>
      <c r="G111" t="n">
        <v>116.42</v>
      </c>
      <c r="H111" t="n">
        <v>1.4</v>
      </c>
      <c r="I111" t="n">
        <v>8</v>
      </c>
      <c r="J111" t="n">
        <v>360.16</v>
      </c>
      <c r="K111" t="n">
        <v>61.82</v>
      </c>
      <c r="L111" t="n">
        <v>28.25</v>
      </c>
      <c r="M111" t="n">
        <v>6</v>
      </c>
      <c r="N111" t="n">
        <v>120.09</v>
      </c>
      <c r="O111" t="n">
        <v>44654.04</v>
      </c>
      <c r="P111" t="n">
        <v>274.66</v>
      </c>
      <c r="Q111" t="n">
        <v>467.07</v>
      </c>
      <c r="R111" t="n">
        <v>56.1</v>
      </c>
      <c r="S111" t="n">
        <v>39.61</v>
      </c>
      <c r="T111" t="n">
        <v>3299.04</v>
      </c>
      <c r="U111" t="n">
        <v>0.71</v>
      </c>
      <c r="V111" t="n">
        <v>0.75</v>
      </c>
      <c r="W111" t="n">
        <v>2.62</v>
      </c>
      <c r="X111" t="n">
        <v>0.19</v>
      </c>
      <c r="Y111" t="n">
        <v>1</v>
      </c>
      <c r="Z111" t="n">
        <v>10</v>
      </c>
      <c r="AA111" t="n">
        <v>168.0357509198923</v>
      </c>
      <c r="AB111" t="n">
        <v>229.9139276226248</v>
      </c>
      <c r="AC111" t="n">
        <v>207.9712650566118</v>
      </c>
      <c r="AD111" t="n">
        <v>168035.7509198923</v>
      </c>
      <c r="AE111" t="n">
        <v>229913.9276226248</v>
      </c>
      <c r="AF111" t="n">
        <v>2.591093179952611e-06</v>
      </c>
      <c r="AG111" t="n">
        <v>0.1975</v>
      </c>
      <c r="AH111" t="n">
        <v>207971.2650566118</v>
      </c>
    </row>
    <row r="112">
      <c r="A112" t="n">
        <v>110</v>
      </c>
      <c r="B112" t="n">
        <v>150</v>
      </c>
      <c r="C112" t="inlineStr">
        <is>
          <t xml:space="preserve">CONCLUIDO	</t>
        </is>
      </c>
      <c r="D112" t="n">
        <v>5.2713</v>
      </c>
      <c r="E112" t="n">
        <v>18.97</v>
      </c>
      <c r="F112" t="n">
        <v>15.53</v>
      </c>
      <c r="G112" t="n">
        <v>116.47</v>
      </c>
      <c r="H112" t="n">
        <v>1.41</v>
      </c>
      <c r="I112" t="n">
        <v>8</v>
      </c>
      <c r="J112" t="n">
        <v>360.82</v>
      </c>
      <c r="K112" t="n">
        <v>61.82</v>
      </c>
      <c r="L112" t="n">
        <v>28.5</v>
      </c>
      <c r="M112" t="n">
        <v>6</v>
      </c>
      <c r="N112" t="n">
        <v>120.5</v>
      </c>
      <c r="O112" t="n">
        <v>44735.86</v>
      </c>
      <c r="P112" t="n">
        <v>274.87</v>
      </c>
      <c r="Q112" t="n">
        <v>467.07</v>
      </c>
      <c r="R112" t="n">
        <v>56.28</v>
      </c>
      <c r="S112" t="n">
        <v>39.61</v>
      </c>
      <c r="T112" t="n">
        <v>3392.73</v>
      </c>
      <c r="U112" t="n">
        <v>0.7</v>
      </c>
      <c r="V112" t="n">
        <v>0.75</v>
      </c>
      <c r="W112" t="n">
        <v>2.62</v>
      </c>
      <c r="X112" t="n">
        <v>0.2</v>
      </c>
      <c r="Y112" t="n">
        <v>1</v>
      </c>
      <c r="Z112" t="n">
        <v>10</v>
      </c>
      <c r="AA112" t="n">
        <v>168.21783857493</v>
      </c>
      <c r="AB112" t="n">
        <v>230.1630679853876</v>
      </c>
      <c r="AC112" t="n">
        <v>208.1966278128233</v>
      </c>
      <c r="AD112" t="n">
        <v>168217.83857493</v>
      </c>
      <c r="AE112" t="n">
        <v>230163.0679853875</v>
      </c>
      <c r="AF112" t="n">
        <v>2.590159576629788e-06</v>
      </c>
      <c r="AG112" t="n">
        <v>0.1976041666666667</v>
      </c>
      <c r="AH112" t="n">
        <v>208196.6278128233</v>
      </c>
    </row>
    <row r="113">
      <c r="A113" t="n">
        <v>111</v>
      </c>
      <c r="B113" t="n">
        <v>150</v>
      </c>
      <c r="C113" t="inlineStr">
        <is>
          <t xml:space="preserve">CONCLUIDO	</t>
        </is>
      </c>
      <c r="D113" t="n">
        <v>5.2716</v>
      </c>
      <c r="E113" t="n">
        <v>18.97</v>
      </c>
      <c r="F113" t="n">
        <v>15.53</v>
      </c>
      <c r="G113" t="n">
        <v>116.46</v>
      </c>
      <c r="H113" t="n">
        <v>1.42</v>
      </c>
      <c r="I113" t="n">
        <v>8</v>
      </c>
      <c r="J113" t="n">
        <v>361.49</v>
      </c>
      <c r="K113" t="n">
        <v>61.82</v>
      </c>
      <c r="L113" t="n">
        <v>28.75</v>
      </c>
      <c r="M113" t="n">
        <v>6</v>
      </c>
      <c r="N113" t="n">
        <v>120.92</v>
      </c>
      <c r="O113" t="n">
        <v>44817.91</v>
      </c>
      <c r="P113" t="n">
        <v>275.35</v>
      </c>
      <c r="Q113" t="n">
        <v>467.07</v>
      </c>
      <c r="R113" t="n">
        <v>56.39</v>
      </c>
      <c r="S113" t="n">
        <v>39.61</v>
      </c>
      <c r="T113" t="n">
        <v>3444.37</v>
      </c>
      <c r="U113" t="n">
        <v>0.7</v>
      </c>
      <c r="V113" t="n">
        <v>0.75</v>
      </c>
      <c r="W113" t="n">
        <v>2.62</v>
      </c>
      <c r="X113" t="n">
        <v>0.19</v>
      </c>
      <c r="Y113" t="n">
        <v>1</v>
      </c>
      <c r="Z113" t="n">
        <v>10</v>
      </c>
      <c r="AA113" t="n">
        <v>168.4286219829642</v>
      </c>
      <c r="AB113" t="n">
        <v>230.4514711433675</v>
      </c>
      <c r="AC113" t="n">
        <v>208.4575061781822</v>
      </c>
      <c r="AD113" t="n">
        <v>168428.6219829643</v>
      </c>
      <c r="AE113" t="n">
        <v>230451.4711433676</v>
      </c>
      <c r="AF113" t="n">
        <v>2.59030698768076e-06</v>
      </c>
      <c r="AG113" t="n">
        <v>0.1976041666666667</v>
      </c>
      <c r="AH113" t="n">
        <v>208457.5061781822</v>
      </c>
    </row>
    <row r="114">
      <c r="A114" t="n">
        <v>112</v>
      </c>
      <c r="B114" t="n">
        <v>150</v>
      </c>
      <c r="C114" t="inlineStr">
        <is>
          <t xml:space="preserve">CONCLUIDO	</t>
        </is>
      </c>
      <c r="D114" t="n">
        <v>5.2723</v>
      </c>
      <c r="E114" t="n">
        <v>18.97</v>
      </c>
      <c r="F114" t="n">
        <v>15.53</v>
      </c>
      <c r="G114" t="n">
        <v>116.44</v>
      </c>
      <c r="H114" t="n">
        <v>1.43</v>
      </c>
      <c r="I114" t="n">
        <v>8</v>
      </c>
      <c r="J114" t="n">
        <v>362.16</v>
      </c>
      <c r="K114" t="n">
        <v>61.82</v>
      </c>
      <c r="L114" t="n">
        <v>29</v>
      </c>
      <c r="M114" t="n">
        <v>6</v>
      </c>
      <c r="N114" t="n">
        <v>121.34</v>
      </c>
      <c r="O114" t="n">
        <v>44900.33</v>
      </c>
      <c r="P114" t="n">
        <v>275.29</v>
      </c>
      <c r="Q114" t="n">
        <v>467.1</v>
      </c>
      <c r="R114" t="n">
        <v>56.14</v>
      </c>
      <c r="S114" t="n">
        <v>39.61</v>
      </c>
      <c r="T114" t="n">
        <v>3320.17</v>
      </c>
      <c r="U114" t="n">
        <v>0.71</v>
      </c>
      <c r="V114" t="n">
        <v>0.75</v>
      </c>
      <c r="W114" t="n">
        <v>2.62</v>
      </c>
      <c r="X114" t="n">
        <v>0.19</v>
      </c>
      <c r="Y114" t="n">
        <v>1</v>
      </c>
      <c r="Z114" t="n">
        <v>10</v>
      </c>
      <c r="AA114" t="n">
        <v>168.3790359856692</v>
      </c>
      <c r="AB114" t="n">
        <v>230.3836253942886</v>
      </c>
      <c r="AC114" t="n">
        <v>208.3961355321732</v>
      </c>
      <c r="AD114" t="n">
        <v>168379.0359856692</v>
      </c>
      <c r="AE114" t="n">
        <v>230383.6253942886</v>
      </c>
      <c r="AF114" t="n">
        <v>2.590650946799695e-06</v>
      </c>
      <c r="AG114" t="n">
        <v>0.1976041666666667</v>
      </c>
      <c r="AH114" t="n">
        <v>208396.1355321732</v>
      </c>
    </row>
    <row r="115">
      <c r="A115" t="n">
        <v>113</v>
      </c>
      <c r="B115" t="n">
        <v>150</v>
      </c>
      <c r="C115" t="inlineStr">
        <is>
          <t xml:space="preserve">CONCLUIDO	</t>
        </is>
      </c>
      <c r="D115" t="n">
        <v>5.2709</v>
      </c>
      <c r="E115" t="n">
        <v>18.97</v>
      </c>
      <c r="F115" t="n">
        <v>15.53</v>
      </c>
      <c r="G115" t="n">
        <v>116.48</v>
      </c>
      <c r="H115" t="n">
        <v>1.44</v>
      </c>
      <c r="I115" t="n">
        <v>8</v>
      </c>
      <c r="J115" t="n">
        <v>362.83</v>
      </c>
      <c r="K115" t="n">
        <v>61.82</v>
      </c>
      <c r="L115" t="n">
        <v>29.25</v>
      </c>
      <c r="M115" t="n">
        <v>6</v>
      </c>
      <c r="N115" t="n">
        <v>121.75</v>
      </c>
      <c r="O115" t="n">
        <v>44982.86</v>
      </c>
      <c r="P115" t="n">
        <v>275.76</v>
      </c>
      <c r="Q115" t="n">
        <v>467.07</v>
      </c>
      <c r="R115" t="n">
        <v>56.35</v>
      </c>
      <c r="S115" t="n">
        <v>39.61</v>
      </c>
      <c r="T115" t="n">
        <v>3426.84</v>
      </c>
      <c r="U115" t="n">
        <v>0.7</v>
      </c>
      <c r="V115" t="n">
        <v>0.75</v>
      </c>
      <c r="W115" t="n">
        <v>2.62</v>
      </c>
      <c r="X115" t="n">
        <v>0.2</v>
      </c>
      <c r="Y115" t="n">
        <v>1</v>
      </c>
      <c r="Z115" t="n">
        <v>10</v>
      </c>
      <c r="AA115" t="n">
        <v>168.6388250112388</v>
      </c>
      <c r="AB115" t="n">
        <v>230.7390802001558</v>
      </c>
      <c r="AC115" t="n">
        <v>208.7176662302525</v>
      </c>
      <c r="AD115" t="n">
        <v>168638.8250112388</v>
      </c>
      <c r="AE115" t="n">
        <v>230739.0802001558</v>
      </c>
      <c r="AF115" t="n">
        <v>2.589963028561825e-06</v>
      </c>
      <c r="AG115" t="n">
        <v>0.1976041666666667</v>
      </c>
      <c r="AH115" t="n">
        <v>208717.6662302525</v>
      </c>
    </row>
    <row r="116">
      <c r="A116" t="n">
        <v>114</v>
      </c>
      <c r="B116" t="n">
        <v>150</v>
      </c>
      <c r="C116" t="inlineStr">
        <is>
          <t xml:space="preserve">CONCLUIDO	</t>
        </is>
      </c>
      <c r="D116" t="n">
        <v>5.2698</v>
      </c>
      <c r="E116" t="n">
        <v>18.98</v>
      </c>
      <c r="F116" t="n">
        <v>15.53</v>
      </c>
      <c r="G116" t="n">
        <v>116.51</v>
      </c>
      <c r="H116" t="n">
        <v>1.45</v>
      </c>
      <c r="I116" t="n">
        <v>8</v>
      </c>
      <c r="J116" t="n">
        <v>363.5</v>
      </c>
      <c r="K116" t="n">
        <v>61.82</v>
      </c>
      <c r="L116" t="n">
        <v>29.5</v>
      </c>
      <c r="M116" t="n">
        <v>6</v>
      </c>
      <c r="N116" t="n">
        <v>122.18</v>
      </c>
      <c r="O116" t="n">
        <v>45065.64</v>
      </c>
      <c r="P116" t="n">
        <v>275.84</v>
      </c>
      <c r="Q116" t="n">
        <v>467.07</v>
      </c>
      <c r="R116" t="n">
        <v>56.56</v>
      </c>
      <c r="S116" t="n">
        <v>39.61</v>
      </c>
      <c r="T116" t="n">
        <v>3529.67</v>
      </c>
      <c r="U116" t="n">
        <v>0.7</v>
      </c>
      <c r="V116" t="n">
        <v>0.75</v>
      </c>
      <c r="W116" t="n">
        <v>2.62</v>
      </c>
      <c r="X116" t="n">
        <v>0.2</v>
      </c>
      <c r="Y116" t="n">
        <v>1</v>
      </c>
      <c r="Z116" t="n">
        <v>10</v>
      </c>
      <c r="AA116" t="n">
        <v>168.7106042225647</v>
      </c>
      <c r="AB116" t="n">
        <v>230.8372916837671</v>
      </c>
      <c r="AC116" t="n">
        <v>208.8065045477087</v>
      </c>
      <c r="AD116" t="n">
        <v>168710.6042225647</v>
      </c>
      <c r="AE116" t="n">
        <v>230837.2916837671</v>
      </c>
      <c r="AF116" t="n">
        <v>2.589422521374928e-06</v>
      </c>
      <c r="AG116" t="n">
        <v>0.1977083333333333</v>
      </c>
      <c r="AH116" t="n">
        <v>208806.5045477087</v>
      </c>
    </row>
    <row r="117">
      <c r="A117" t="n">
        <v>115</v>
      </c>
      <c r="B117" t="n">
        <v>150</v>
      </c>
      <c r="C117" t="inlineStr">
        <is>
          <t xml:space="preserve">CONCLUIDO	</t>
        </is>
      </c>
      <c r="D117" t="n">
        <v>5.2715</v>
      </c>
      <c r="E117" t="n">
        <v>18.97</v>
      </c>
      <c r="F117" t="n">
        <v>15.53</v>
      </c>
      <c r="G117" t="n">
        <v>116.46</v>
      </c>
      <c r="H117" t="n">
        <v>1.46</v>
      </c>
      <c r="I117" t="n">
        <v>8</v>
      </c>
      <c r="J117" t="n">
        <v>364.17</v>
      </c>
      <c r="K117" t="n">
        <v>61.82</v>
      </c>
      <c r="L117" t="n">
        <v>29.75</v>
      </c>
      <c r="M117" t="n">
        <v>6</v>
      </c>
      <c r="N117" t="n">
        <v>122.6</v>
      </c>
      <c r="O117" t="n">
        <v>45148.66</v>
      </c>
      <c r="P117" t="n">
        <v>275.98</v>
      </c>
      <c r="Q117" t="n">
        <v>467.07</v>
      </c>
      <c r="R117" t="n">
        <v>56.23</v>
      </c>
      <c r="S117" t="n">
        <v>39.61</v>
      </c>
      <c r="T117" t="n">
        <v>3366.12</v>
      </c>
      <c r="U117" t="n">
        <v>0.7</v>
      </c>
      <c r="V117" t="n">
        <v>0.75</v>
      </c>
      <c r="W117" t="n">
        <v>2.62</v>
      </c>
      <c r="X117" t="n">
        <v>0.2</v>
      </c>
      <c r="Y117" t="n">
        <v>1</v>
      </c>
      <c r="Z117" t="n">
        <v>10</v>
      </c>
      <c r="AA117" t="n">
        <v>168.7208281088883</v>
      </c>
      <c r="AB117" t="n">
        <v>230.8512804560811</v>
      </c>
      <c r="AC117" t="n">
        <v>208.8191582512264</v>
      </c>
      <c r="AD117" t="n">
        <v>168720.8281088883</v>
      </c>
      <c r="AE117" t="n">
        <v>230851.2804560811</v>
      </c>
      <c r="AF117" t="n">
        <v>2.590257850663769e-06</v>
      </c>
      <c r="AG117" t="n">
        <v>0.1976041666666667</v>
      </c>
      <c r="AH117" t="n">
        <v>208819.1582512264</v>
      </c>
    </row>
    <row r="118">
      <c r="A118" t="n">
        <v>116</v>
      </c>
      <c r="B118" t="n">
        <v>150</v>
      </c>
      <c r="C118" t="inlineStr">
        <is>
          <t xml:space="preserve">CONCLUIDO	</t>
        </is>
      </c>
      <c r="D118" t="n">
        <v>5.2727</v>
      </c>
      <c r="E118" t="n">
        <v>18.97</v>
      </c>
      <c r="F118" t="n">
        <v>15.52</v>
      </c>
      <c r="G118" t="n">
        <v>116.43</v>
      </c>
      <c r="H118" t="n">
        <v>1.47</v>
      </c>
      <c r="I118" t="n">
        <v>8</v>
      </c>
      <c r="J118" t="n">
        <v>364.85</v>
      </c>
      <c r="K118" t="n">
        <v>61.82</v>
      </c>
      <c r="L118" t="n">
        <v>30</v>
      </c>
      <c r="M118" t="n">
        <v>6</v>
      </c>
      <c r="N118" t="n">
        <v>123.02</v>
      </c>
      <c r="O118" t="n">
        <v>45231.92</v>
      </c>
      <c r="P118" t="n">
        <v>276.01</v>
      </c>
      <c r="Q118" t="n">
        <v>467.07</v>
      </c>
      <c r="R118" t="n">
        <v>56.01</v>
      </c>
      <c r="S118" t="n">
        <v>39.61</v>
      </c>
      <c r="T118" t="n">
        <v>3255.81</v>
      </c>
      <c r="U118" t="n">
        <v>0.71</v>
      </c>
      <c r="V118" t="n">
        <v>0.75</v>
      </c>
      <c r="W118" t="n">
        <v>2.62</v>
      </c>
      <c r="X118" t="n">
        <v>0.19</v>
      </c>
      <c r="Y118" t="n">
        <v>1</v>
      </c>
      <c r="Z118" t="n">
        <v>10</v>
      </c>
      <c r="AA118" t="n">
        <v>168.6710652144145</v>
      </c>
      <c r="AB118" t="n">
        <v>230.7831926684781</v>
      </c>
      <c r="AC118" t="n">
        <v>208.7575686665104</v>
      </c>
      <c r="AD118" t="n">
        <v>168671.0652144145</v>
      </c>
      <c r="AE118" t="n">
        <v>230783.1926684782</v>
      </c>
      <c r="AF118" t="n">
        <v>2.590847494867658e-06</v>
      </c>
      <c r="AG118" t="n">
        <v>0.1976041666666667</v>
      </c>
      <c r="AH118" t="n">
        <v>208757.5686665104</v>
      </c>
    </row>
    <row r="119">
      <c r="A119" t="n">
        <v>117</v>
      </c>
      <c r="B119" t="n">
        <v>150</v>
      </c>
      <c r="C119" t="inlineStr">
        <is>
          <t xml:space="preserve">CONCLUIDO	</t>
        </is>
      </c>
      <c r="D119" t="n">
        <v>5.2716</v>
      </c>
      <c r="E119" t="n">
        <v>18.97</v>
      </c>
      <c r="F119" t="n">
        <v>15.53</v>
      </c>
      <c r="G119" t="n">
        <v>116.46</v>
      </c>
      <c r="H119" t="n">
        <v>1.48</v>
      </c>
      <c r="I119" t="n">
        <v>8</v>
      </c>
      <c r="J119" t="n">
        <v>365.52</v>
      </c>
      <c r="K119" t="n">
        <v>61.82</v>
      </c>
      <c r="L119" t="n">
        <v>30.25</v>
      </c>
      <c r="M119" t="n">
        <v>6</v>
      </c>
      <c r="N119" t="n">
        <v>123.45</v>
      </c>
      <c r="O119" t="n">
        <v>45315.43</v>
      </c>
      <c r="P119" t="n">
        <v>276.26</v>
      </c>
      <c r="Q119" t="n">
        <v>467.08</v>
      </c>
      <c r="R119" t="n">
        <v>56.23</v>
      </c>
      <c r="S119" t="n">
        <v>39.61</v>
      </c>
      <c r="T119" t="n">
        <v>3368.19</v>
      </c>
      <c r="U119" t="n">
        <v>0.7</v>
      </c>
      <c r="V119" t="n">
        <v>0.75</v>
      </c>
      <c r="W119" t="n">
        <v>2.62</v>
      </c>
      <c r="X119" t="n">
        <v>0.19</v>
      </c>
      <c r="Y119" t="n">
        <v>1</v>
      </c>
      <c r="Z119" t="n">
        <v>10</v>
      </c>
      <c r="AA119" t="n">
        <v>168.8461365723305</v>
      </c>
      <c r="AB119" t="n">
        <v>231.0227330239819</v>
      </c>
      <c r="AC119" t="n">
        <v>208.9742476266819</v>
      </c>
      <c r="AD119" t="n">
        <v>168846.1365723305</v>
      </c>
      <c r="AE119" t="n">
        <v>231022.7330239819</v>
      </c>
      <c r="AF119" t="n">
        <v>2.59030698768076e-06</v>
      </c>
      <c r="AG119" t="n">
        <v>0.1976041666666667</v>
      </c>
      <c r="AH119" t="n">
        <v>208974.2476266819</v>
      </c>
    </row>
    <row r="120">
      <c r="A120" t="n">
        <v>118</v>
      </c>
      <c r="B120" t="n">
        <v>150</v>
      </c>
      <c r="C120" t="inlineStr">
        <is>
          <t xml:space="preserve">CONCLUIDO	</t>
        </is>
      </c>
      <c r="D120" t="n">
        <v>5.2705</v>
      </c>
      <c r="E120" t="n">
        <v>18.97</v>
      </c>
      <c r="F120" t="n">
        <v>15.53</v>
      </c>
      <c r="G120" t="n">
        <v>116.49</v>
      </c>
      <c r="H120" t="n">
        <v>1.49</v>
      </c>
      <c r="I120" t="n">
        <v>8</v>
      </c>
      <c r="J120" t="n">
        <v>366.2</v>
      </c>
      <c r="K120" t="n">
        <v>61.82</v>
      </c>
      <c r="L120" t="n">
        <v>30.5</v>
      </c>
      <c r="M120" t="n">
        <v>6</v>
      </c>
      <c r="N120" t="n">
        <v>123.88</v>
      </c>
      <c r="O120" t="n">
        <v>45399.2</v>
      </c>
      <c r="P120" t="n">
        <v>276.19</v>
      </c>
      <c r="Q120" t="n">
        <v>467.07</v>
      </c>
      <c r="R120" t="n">
        <v>56.48</v>
      </c>
      <c r="S120" t="n">
        <v>39.61</v>
      </c>
      <c r="T120" t="n">
        <v>3490.86</v>
      </c>
      <c r="U120" t="n">
        <v>0.7</v>
      </c>
      <c r="V120" t="n">
        <v>0.75</v>
      </c>
      <c r="W120" t="n">
        <v>2.62</v>
      </c>
      <c r="X120" t="n">
        <v>0.2</v>
      </c>
      <c r="Y120" t="n">
        <v>1</v>
      </c>
      <c r="Z120" t="n">
        <v>10</v>
      </c>
      <c r="AA120" t="n">
        <v>168.8487799691752</v>
      </c>
      <c r="AB120" t="n">
        <v>231.0263498361631</v>
      </c>
      <c r="AC120" t="n">
        <v>208.9775192553848</v>
      </c>
      <c r="AD120" t="n">
        <v>168848.7799691751</v>
      </c>
      <c r="AE120" t="n">
        <v>231026.3498361631</v>
      </c>
      <c r="AF120" t="n">
        <v>2.589766480493863e-06</v>
      </c>
      <c r="AG120" t="n">
        <v>0.1976041666666667</v>
      </c>
      <c r="AH120" t="n">
        <v>208977.5192553848</v>
      </c>
    </row>
    <row r="121">
      <c r="A121" t="n">
        <v>119</v>
      </c>
      <c r="B121" t="n">
        <v>150</v>
      </c>
      <c r="C121" t="inlineStr">
        <is>
          <t xml:space="preserve">CONCLUIDO	</t>
        </is>
      </c>
      <c r="D121" t="n">
        <v>5.2697</v>
      </c>
      <c r="E121" t="n">
        <v>18.98</v>
      </c>
      <c r="F121" t="n">
        <v>15.53</v>
      </c>
      <c r="G121" t="n">
        <v>116.51</v>
      </c>
      <c r="H121" t="n">
        <v>1.49</v>
      </c>
      <c r="I121" t="n">
        <v>8</v>
      </c>
      <c r="J121" t="n">
        <v>366.88</v>
      </c>
      <c r="K121" t="n">
        <v>61.82</v>
      </c>
      <c r="L121" t="n">
        <v>30.75</v>
      </c>
      <c r="M121" t="n">
        <v>6</v>
      </c>
      <c r="N121" t="n">
        <v>124.31</v>
      </c>
      <c r="O121" t="n">
        <v>45483.22</v>
      </c>
      <c r="P121" t="n">
        <v>276.07</v>
      </c>
      <c r="Q121" t="n">
        <v>467.07</v>
      </c>
      <c r="R121" t="n">
        <v>56.46</v>
      </c>
      <c r="S121" t="n">
        <v>39.61</v>
      </c>
      <c r="T121" t="n">
        <v>3480.26</v>
      </c>
      <c r="U121" t="n">
        <v>0.7</v>
      </c>
      <c r="V121" t="n">
        <v>0.75</v>
      </c>
      <c r="W121" t="n">
        <v>2.62</v>
      </c>
      <c r="X121" t="n">
        <v>0.2</v>
      </c>
      <c r="Y121" t="n">
        <v>1</v>
      </c>
      <c r="Z121" t="n">
        <v>10</v>
      </c>
      <c r="AA121" t="n">
        <v>168.8193264376482</v>
      </c>
      <c r="AB121" t="n">
        <v>230.9860502149299</v>
      </c>
      <c r="AC121" t="n">
        <v>208.9410657734412</v>
      </c>
      <c r="AD121" t="n">
        <v>168819.3264376482</v>
      </c>
      <c r="AE121" t="n">
        <v>230986.0502149299</v>
      </c>
      <c r="AF121" t="n">
        <v>2.589373384357937e-06</v>
      </c>
      <c r="AG121" t="n">
        <v>0.1977083333333333</v>
      </c>
      <c r="AH121" t="n">
        <v>208941.0657734412</v>
      </c>
    </row>
    <row r="122">
      <c r="A122" t="n">
        <v>120</v>
      </c>
      <c r="B122" t="n">
        <v>150</v>
      </c>
      <c r="C122" t="inlineStr">
        <is>
          <t xml:space="preserve">CONCLUIDO	</t>
        </is>
      </c>
      <c r="D122" t="n">
        <v>5.2719</v>
      </c>
      <c r="E122" t="n">
        <v>18.97</v>
      </c>
      <c r="F122" t="n">
        <v>15.53</v>
      </c>
      <c r="G122" t="n">
        <v>116.45</v>
      </c>
      <c r="H122" t="n">
        <v>1.5</v>
      </c>
      <c r="I122" t="n">
        <v>8</v>
      </c>
      <c r="J122" t="n">
        <v>367.57</v>
      </c>
      <c r="K122" t="n">
        <v>61.82</v>
      </c>
      <c r="L122" t="n">
        <v>31</v>
      </c>
      <c r="M122" t="n">
        <v>6</v>
      </c>
      <c r="N122" t="n">
        <v>124.74</v>
      </c>
      <c r="O122" t="n">
        <v>45567.49</v>
      </c>
      <c r="P122" t="n">
        <v>275.7</v>
      </c>
      <c r="Q122" t="n">
        <v>467.07</v>
      </c>
      <c r="R122" t="n">
        <v>56.32</v>
      </c>
      <c r="S122" t="n">
        <v>39.61</v>
      </c>
      <c r="T122" t="n">
        <v>3411.53</v>
      </c>
      <c r="U122" t="n">
        <v>0.7</v>
      </c>
      <c r="V122" t="n">
        <v>0.75</v>
      </c>
      <c r="W122" t="n">
        <v>2.62</v>
      </c>
      <c r="X122" t="n">
        <v>0.19</v>
      </c>
      <c r="Y122" t="n">
        <v>1</v>
      </c>
      <c r="Z122" t="n">
        <v>10</v>
      </c>
      <c r="AA122" t="n">
        <v>168.5797398543225</v>
      </c>
      <c r="AB122" t="n">
        <v>230.6582372818098</v>
      </c>
      <c r="AC122" t="n">
        <v>208.6445388465696</v>
      </c>
      <c r="AD122" t="n">
        <v>168579.7398543225</v>
      </c>
      <c r="AE122" t="n">
        <v>230658.2372818098</v>
      </c>
      <c r="AF122" t="n">
        <v>2.590454398731732e-06</v>
      </c>
      <c r="AG122" t="n">
        <v>0.1976041666666667</v>
      </c>
      <c r="AH122" t="n">
        <v>208644.5388465696</v>
      </c>
    </row>
    <row r="123">
      <c r="A123" t="n">
        <v>121</v>
      </c>
      <c r="B123" t="n">
        <v>150</v>
      </c>
      <c r="C123" t="inlineStr">
        <is>
          <t xml:space="preserve">CONCLUIDO	</t>
        </is>
      </c>
      <c r="D123" t="n">
        <v>5.2698</v>
      </c>
      <c r="E123" t="n">
        <v>18.98</v>
      </c>
      <c r="F123" t="n">
        <v>15.53</v>
      </c>
      <c r="G123" t="n">
        <v>116.51</v>
      </c>
      <c r="H123" t="n">
        <v>1.51</v>
      </c>
      <c r="I123" t="n">
        <v>8</v>
      </c>
      <c r="J123" t="n">
        <v>368.25</v>
      </c>
      <c r="K123" t="n">
        <v>61.82</v>
      </c>
      <c r="L123" t="n">
        <v>31.25</v>
      </c>
      <c r="M123" t="n">
        <v>6</v>
      </c>
      <c r="N123" t="n">
        <v>125.18</v>
      </c>
      <c r="O123" t="n">
        <v>45652.02</v>
      </c>
      <c r="P123" t="n">
        <v>275.45</v>
      </c>
      <c r="Q123" t="n">
        <v>467.07</v>
      </c>
      <c r="R123" t="n">
        <v>56.69</v>
      </c>
      <c r="S123" t="n">
        <v>39.61</v>
      </c>
      <c r="T123" t="n">
        <v>3594.64</v>
      </c>
      <c r="U123" t="n">
        <v>0.7</v>
      </c>
      <c r="V123" t="n">
        <v>0.75</v>
      </c>
      <c r="W123" t="n">
        <v>2.62</v>
      </c>
      <c r="X123" t="n">
        <v>0.2</v>
      </c>
      <c r="Y123" t="n">
        <v>1</v>
      </c>
      <c r="Z123" t="n">
        <v>10</v>
      </c>
      <c r="AA123" t="n">
        <v>168.5316082799725</v>
      </c>
      <c r="AB123" t="n">
        <v>230.5923815383689</v>
      </c>
      <c r="AC123" t="n">
        <v>208.5849682828536</v>
      </c>
      <c r="AD123" t="n">
        <v>168531.6082799725</v>
      </c>
      <c r="AE123" t="n">
        <v>230592.3815383689</v>
      </c>
      <c r="AF123" t="n">
        <v>2.589422521374928e-06</v>
      </c>
      <c r="AG123" t="n">
        <v>0.1977083333333333</v>
      </c>
      <c r="AH123" t="n">
        <v>208584.9682828536</v>
      </c>
    </row>
    <row r="124">
      <c r="A124" t="n">
        <v>122</v>
      </c>
      <c r="B124" t="n">
        <v>150</v>
      </c>
      <c r="C124" t="inlineStr">
        <is>
          <t xml:space="preserve">CONCLUIDO	</t>
        </is>
      </c>
      <c r="D124" t="n">
        <v>5.2692</v>
      </c>
      <c r="E124" t="n">
        <v>18.98</v>
      </c>
      <c r="F124" t="n">
        <v>15.54</v>
      </c>
      <c r="G124" t="n">
        <v>116.52</v>
      </c>
      <c r="H124" t="n">
        <v>1.52</v>
      </c>
      <c r="I124" t="n">
        <v>8</v>
      </c>
      <c r="J124" t="n">
        <v>368.94</v>
      </c>
      <c r="K124" t="n">
        <v>61.82</v>
      </c>
      <c r="L124" t="n">
        <v>31.5</v>
      </c>
      <c r="M124" t="n">
        <v>6</v>
      </c>
      <c r="N124" t="n">
        <v>125.62</v>
      </c>
      <c r="O124" t="n">
        <v>45736.8</v>
      </c>
      <c r="P124" t="n">
        <v>275.48</v>
      </c>
      <c r="Q124" t="n">
        <v>467.07</v>
      </c>
      <c r="R124" t="n">
        <v>56.64</v>
      </c>
      <c r="S124" t="n">
        <v>39.61</v>
      </c>
      <c r="T124" t="n">
        <v>3570.88</v>
      </c>
      <c r="U124" t="n">
        <v>0.7</v>
      </c>
      <c r="V124" t="n">
        <v>0.75</v>
      </c>
      <c r="W124" t="n">
        <v>2.62</v>
      </c>
      <c r="X124" t="n">
        <v>0.2</v>
      </c>
      <c r="Y124" t="n">
        <v>1</v>
      </c>
      <c r="Z124" t="n">
        <v>10</v>
      </c>
      <c r="AA124" t="n">
        <v>168.5899696039669</v>
      </c>
      <c r="AB124" t="n">
        <v>230.672234076578</v>
      </c>
      <c r="AC124" t="n">
        <v>208.6571998068898</v>
      </c>
      <c r="AD124" t="n">
        <v>168589.969603967</v>
      </c>
      <c r="AE124" t="n">
        <v>230672.234076578</v>
      </c>
      <c r="AF124" t="n">
        <v>2.589127699272984e-06</v>
      </c>
      <c r="AG124" t="n">
        <v>0.1977083333333333</v>
      </c>
      <c r="AH124" t="n">
        <v>208657.1998068898</v>
      </c>
    </row>
    <row r="125">
      <c r="A125" t="n">
        <v>123</v>
      </c>
      <c r="B125" t="n">
        <v>150</v>
      </c>
      <c r="C125" t="inlineStr">
        <is>
          <t xml:space="preserve">CONCLUIDO	</t>
        </is>
      </c>
      <c r="D125" t="n">
        <v>5.2704</v>
      </c>
      <c r="E125" t="n">
        <v>18.97</v>
      </c>
      <c r="F125" t="n">
        <v>15.53</v>
      </c>
      <c r="G125" t="n">
        <v>116.49</v>
      </c>
      <c r="H125" t="n">
        <v>1.53</v>
      </c>
      <c r="I125" t="n">
        <v>8</v>
      </c>
      <c r="J125" t="n">
        <v>369.63</v>
      </c>
      <c r="K125" t="n">
        <v>61.82</v>
      </c>
      <c r="L125" t="n">
        <v>31.75</v>
      </c>
      <c r="M125" t="n">
        <v>6</v>
      </c>
      <c r="N125" t="n">
        <v>126.06</v>
      </c>
      <c r="O125" t="n">
        <v>45821.85</v>
      </c>
      <c r="P125" t="n">
        <v>275.32</v>
      </c>
      <c r="Q125" t="n">
        <v>467.07</v>
      </c>
      <c r="R125" t="n">
        <v>56.43</v>
      </c>
      <c r="S125" t="n">
        <v>39.61</v>
      </c>
      <c r="T125" t="n">
        <v>3466.76</v>
      </c>
      <c r="U125" t="n">
        <v>0.7</v>
      </c>
      <c r="V125" t="n">
        <v>0.75</v>
      </c>
      <c r="W125" t="n">
        <v>2.62</v>
      </c>
      <c r="X125" t="n">
        <v>0.2</v>
      </c>
      <c r="Y125" t="n">
        <v>1</v>
      </c>
      <c r="Z125" t="n">
        <v>10</v>
      </c>
      <c r="AA125" t="n">
        <v>168.4526874962385</v>
      </c>
      <c r="AB125" t="n">
        <v>230.4843986403249</v>
      </c>
      <c r="AC125" t="n">
        <v>208.487291121044</v>
      </c>
      <c r="AD125" t="n">
        <v>168452.6874962385</v>
      </c>
      <c r="AE125" t="n">
        <v>230484.3986403249</v>
      </c>
      <c r="AF125" t="n">
        <v>2.589717343476872e-06</v>
      </c>
      <c r="AG125" t="n">
        <v>0.1976041666666667</v>
      </c>
      <c r="AH125" t="n">
        <v>208487.291121044</v>
      </c>
    </row>
    <row r="126">
      <c r="A126" t="n">
        <v>124</v>
      </c>
      <c r="B126" t="n">
        <v>150</v>
      </c>
      <c r="C126" t="inlineStr">
        <is>
          <t xml:space="preserve">CONCLUIDO	</t>
        </is>
      </c>
      <c r="D126" t="n">
        <v>5.2702</v>
      </c>
      <c r="E126" t="n">
        <v>18.97</v>
      </c>
      <c r="F126" t="n">
        <v>15.53</v>
      </c>
      <c r="G126" t="n">
        <v>116.5</v>
      </c>
      <c r="H126" t="n">
        <v>1.54</v>
      </c>
      <c r="I126" t="n">
        <v>8</v>
      </c>
      <c r="J126" t="n">
        <v>370.32</v>
      </c>
      <c r="K126" t="n">
        <v>61.82</v>
      </c>
      <c r="L126" t="n">
        <v>32</v>
      </c>
      <c r="M126" t="n">
        <v>6</v>
      </c>
      <c r="N126" t="n">
        <v>126.5</v>
      </c>
      <c r="O126" t="n">
        <v>45907.3</v>
      </c>
      <c r="P126" t="n">
        <v>275.43</v>
      </c>
      <c r="Q126" t="n">
        <v>467.1</v>
      </c>
      <c r="R126" t="n">
        <v>56.41</v>
      </c>
      <c r="S126" t="n">
        <v>39.61</v>
      </c>
      <c r="T126" t="n">
        <v>3457.68</v>
      </c>
      <c r="U126" t="n">
        <v>0.7</v>
      </c>
      <c r="V126" t="n">
        <v>0.75</v>
      </c>
      <c r="W126" t="n">
        <v>2.62</v>
      </c>
      <c r="X126" t="n">
        <v>0.2</v>
      </c>
      <c r="Y126" t="n">
        <v>1</v>
      </c>
      <c r="Z126" t="n">
        <v>10</v>
      </c>
      <c r="AA126" t="n">
        <v>168.5094763294784</v>
      </c>
      <c r="AB126" t="n">
        <v>230.5620996273101</v>
      </c>
      <c r="AC126" t="n">
        <v>208.5575764348854</v>
      </c>
      <c r="AD126" t="n">
        <v>168509.4763294784</v>
      </c>
      <c r="AE126" t="n">
        <v>230562.0996273101</v>
      </c>
      <c r="AF126" t="n">
        <v>2.58961906944289e-06</v>
      </c>
      <c r="AG126" t="n">
        <v>0.1976041666666667</v>
      </c>
      <c r="AH126" t="n">
        <v>208557.5764348854</v>
      </c>
    </row>
    <row r="127">
      <c r="A127" t="n">
        <v>125</v>
      </c>
      <c r="B127" t="n">
        <v>150</v>
      </c>
      <c r="C127" t="inlineStr">
        <is>
          <t xml:space="preserve">CONCLUIDO	</t>
        </is>
      </c>
      <c r="D127" t="n">
        <v>5.2702</v>
      </c>
      <c r="E127" t="n">
        <v>18.97</v>
      </c>
      <c r="F127" t="n">
        <v>15.53</v>
      </c>
      <c r="G127" t="n">
        <v>116.5</v>
      </c>
      <c r="H127" t="n">
        <v>1.55</v>
      </c>
      <c r="I127" t="n">
        <v>8</v>
      </c>
      <c r="J127" t="n">
        <v>371.02</v>
      </c>
      <c r="K127" t="n">
        <v>61.82</v>
      </c>
      <c r="L127" t="n">
        <v>32.25</v>
      </c>
      <c r="M127" t="n">
        <v>6</v>
      </c>
      <c r="N127" t="n">
        <v>126.94</v>
      </c>
      <c r="O127" t="n">
        <v>45992.88</v>
      </c>
      <c r="P127" t="n">
        <v>275.05</v>
      </c>
      <c r="Q127" t="n">
        <v>467.08</v>
      </c>
      <c r="R127" t="n">
        <v>56.46</v>
      </c>
      <c r="S127" t="n">
        <v>39.61</v>
      </c>
      <c r="T127" t="n">
        <v>3480.98</v>
      </c>
      <c r="U127" t="n">
        <v>0.7</v>
      </c>
      <c r="V127" t="n">
        <v>0.75</v>
      </c>
      <c r="W127" t="n">
        <v>2.62</v>
      </c>
      <c r="X127" t="n">
        <v>0.2</v>
      </c>
      <c r="Y127" t="n">
        <v>1</v>
      </c>
      <c r="Z127" t="n">
        <v>10</v>
      </c>
      <c r="AA127" t="n">
        <v>168.3350832636074</v>
      </c>
      <c r="AB127" t="n">
        <v>230.3234873409066</v>
      </c>
      <c r="AC127" t="n">
        <v>208.3417369702016</v>
      </c>
      <c r="AD127" t="n">
        <v>168335.0832636074</v>
      </c>
      <c r="AE127" t="n">
        <v>230323.4873409066</v>
      </c>
      <c r="AF127" t="n">
        <v>2.58961906944289e-06</v>
      </c>
      <c r="AG127" t="n">
        <v>0.1976041666666667</v>
      </c>
      <c r="AH127" t="n">
        <v>208341.7369702016</v>
      </c>
    </row>
    <row r="128">
      <c r="A128" t="n">
        <v>126</v>
      </c>
      <c r="B128" t="n">
        <v>150</v>
      </c>
      <c r="C128" t="inlineStr">
        <is>
          <t xml:space="preserve">CONCLUIDO	</t>
        </is>
      </c>
      <c r="D128" t="n">
        <v>5.2649</v>
      </c>
      <c r="E128" t="n">
        <v>18.99</v>
      </c>
      <c r="F128" t="n">
        <v>15.55</v>
      </c>
      <c r="G128" t="n">
        <v>116.64</v>
      </c>
      <c r="H128" t="n">
        <v>1.56</v>
      </c>
      <c r="I128" t="n">
        <v>8</v>
      </c>
      <c r="J128" t="n">
        <v>371.71</v>
      </c>
      <c r="K128" t="n">
        <v>61.82</v>
      </c>
      <c r="L128" t="n">
        <v>32.5</v>
      </c>
      <c r="M128" t="n">
        <v>6</v>
      </c>
      <c r="N128" t="n">
        <v>127.39</v>
      </c>
      <c r="O128" t="n">
        <v>46078.74</v>
      </c>
      <c r="P128" t="n">
        <v>274.8</v>
      </c>
      <c r="Q128" t="n">
        <v>467.07</v>
      </c>
      <c r="R128" t="n">
        <v>57.11</v>
      </c>
      <c r="S128" t="n">
        <v>39.61</v>
      </c>
      <c r="T128" t="n">
        <v>3808.29</v>
      </c>
      <c r="U128" t="n">
        <v>0.6899999999999999</v>
      </c>
      <c r="V128" t="n">
        <v>0.75</v>
      </c>
      <c r="W128" t="n">
        <v>2.62</v>
      </c>
      <c r="X128" t="n">
        <v>0.22</v>
      </c>
      <c r="Y128" t="n">
        <v>1</v>
      </c>
      <c r="Z128" t="n">
        <v>10</v>
      </c>
      <c r="AA128" t="n">
        <v>168.4394380475762</v>
      </c>
      <c r="AB128" t="n">
        <v>230.4662701601407</v>
      </c>
      <c r="AC128" t="n">
        <v>208.470892797565</v>
      </c>
      <c r="AD128" t="n">
        <v>168439.4380475762</v>
      </c>
      <c r="AE128" t="n">
        <v>230466.2701601407</v>
      </c>
      <c r="AF128" t="n">
        <v>2.587014807542384e-06</v>
      </c>
      <c r="AG128" t="n">
        <v>0.1978125</v>
      </c>
      <c r="AH128" t="n">
        <v>208470.892797565</v>
      </c>
    </row>
    <row r="129">
      <c r="A129" t="n">
        <v>127</v>
      </c>
      <c r="B129" t="n">
        <v>150</v>
      </c>
      <c r="C129" t="inlineStr">
        <is>
          <t xml:space="preserve">CONCLUIDO	</t>
        </is>
      </c>
      <c r="D129" t="n">
        <v>5.2925</v>
      </c>
      <c r="E129" t="n">
        <v>18.89</v>
      </c>
      <c r="F129" t="n">
        <v>15.51</v>
      </c>
      <c r="G129" t="n">
        <v>132.93</v>
      </c>
      <c r="H129" t="n">
        <v>1.57</v>
      </c>
      <c r="I129" t="n">
        <v>7</v>
      </c>
      <c r="J129" t="n">
        <v>372.41</v>
      </c>
      <c r="K129" t="n">
        <v>61.82</v>
      </c>
      <c r="L129" t="n">
        <v>32.75</v>
      </c>
      <c r="M129" t="n">
        <v>5</v>
      </c>
      <c r="N129" t="n">
        <v>127.84</v>
      </c>
      <c r="O129" t="n">
        <v>46164.87</v>
      </c>
      <c r="P129" t="n">
        <v>273.67</v>
      </c>
      <c r="Q129" t="n">
        <v>467.07</v>
      </c>
      <c r="R129" t="n">
        <v>55.74</v>
      </c>
      <c r="S129" t="n">
        <v>39.61</v>
      </c>
      <c r="T129" t="n">
        <v>3127.83</v>
      </c>
      <c r="U129" t="n">
        <v>0.71</v>
      </c>
      <c r="V129" t="n">
        <v>0.75</v>
      </c>
      <c r="W129" t="n">
        <v>2.62</v>
      </c>
      <c r="X129" t="n">
        <v>0.18</v>
      </c>
      <c r="Y129" t="n">
        <v>1</v>
      </c>
      <c r="Z129" t="n">
        <v>10</v>
      </c>
      <c r="AA129" t="n">
        <v>166.9509347216955</v>
      </c>
      <c r="AB129" t="n">
        <v>228.4296342415396</v>
      </c>
      <c r="AC129" t="n">
        <v>206.6286305525982</v>
      </c>
      <c r="AD129" t="n">
        <v>166950.9347216955</v>
      </c>
      <c r="AE129" t="n">
        <v>228429.6342415396</v>
      </c>
      <c r="AF129" t="n">
        <v>2.600576624231813e-06</v>
      </c>
      <c r="AG129" t="n">
        <v>0.1967708333333333</v>
      </c>
      <c r="AH129" t="n">
        <v>206628.6305525982</v>
      </c>
    </row>
    <row r="130">
      <c r="A130" t="n">
        <v>128</v>
      </c>
      <c r="B130" t="n">
        <v>150</v>
      </c>
      <c r="C130" t="inlineStr">
        <is>
          <t xml:space="preserve">CONCLUIDO	</t>
        </is>
      </c>
      <c r="D130" t="n">
        <v>5.2905</v>
      </c>
      <c r="E130" t="n">
        <v>18.9</v>
      </c>
      <c r="F130" t="n">
        <v>15.52</v>
      </c>
      <c r="G130" t="n">
        <v>132.99</v>
      </c>
      <c r="H130" t="n">
        <v>1.58</v>
      </c>
      <c r="I130" t="n">
        <v>7</v>
      </c>
      <c r="J130" t="n">
        <v>373.11</v>
      </c>
      <c r="K130" t="n">
        <v>61.82</v>
      </c>
      <c r="L130" t="n">
        <v>33</v>
      </c>
      <c r="M130" t="n">
        <v>5</v>
      </c>
      <c r="N130" t="n">
        <v>128.29</v>
      </c>
      <c r="O130" t="n">
        <v>46251.27</v>
      </c>
      <c r="P130" t="n">
        <v>274.55</v>
      </c>
      <c r="Q130" t="n">
        <v>467.07</v>
      </c>
      <c r="R130" t="n">
        <v>55.93</v>
      </c>
      <c r="S130" t="n">
        <v>39.61</v>
      </c>
      <c r="T130" t="n">
        <v>3223.03</v>
      </c>
      <c r="U130" t="n">
        <v>0.71</v>
      </c>
      <c r="V130" t="n">
        <v>0.75</v>
      </c>
      <c r="W130" t="n">
        <v>2.62</v>
      </c>
      <c r="X130" t="n">
        <v>0.18</v>
      </c>
      <c r="Y130" t="n">
        <v>1</v>
      </c>
      <c r="Z130" t="n">
        <v>10</v>
      </c>
      <c r="AA130" t="n">
        <v>167.4413895721567</v>
      </c>
      <c r="AB130" t="n">
        <v>229.1006962052813</v>
      </c>
      <c r="AC130" t="n">
        <v>207.2356473043619</v>
      </c>
      <c r="AD130" t="n">
        <v>167441.3895721567</v>
      </c>
      <c r="AE130" t="n">
        <v>229100.6962052813</v>
      </c>
      <c r="AF130" t="n">
        <v>2.599593883891999e-06</v>
      </c>
      <c r="AG130" t="n">
        <v>0.196875</v>
      </c>
      <c r="AH130" t="n">
        <v>207235.6473043619</v>
      </c>
    </row>
    <row r="131">
      <c r="A131" t="n">
        <v>129</v>
      </c>
      <c r="B131" t="n">
        <v>150</v>
      </c>
      <c r="C131" t="inlineStr">
        <is>
          <t xml:space="preserve">CONCLUIDO	</t>
        </is>
      </c>
      <c r="D131" t="n">
        <v>5.2908</v>
      </c>
      <c r="E131" t="n">
        <v>18.9</v>
      </c>
      <c r="F131" t="n">
        <v>15.51</v>
      </c>
      <c r="G131" t="n">
        <v>132.98</v>
      </c>
      <c r="H131" t="n">
        <v>1.59</v>
      </c>
      <c r="I131" t="n">
        <v>7</v>
      </c>
      <c r="J131" t="n">
        <v>373.81</v>
      </c>
      <c r="K131" t="n">
        <v>61.82</v>
      </c>
      <c r="L131" t="n">
        <v>33.25</v>
      </c>
      <c r="M131" t="n">
        <v>5</v>
      </c>
      <c r="N131" t="n">
        <v>128.74</v>
      </c>
      <c r="O131" t="n">
        <v>46337.95</v>
      </c>
      <c r="P131" t="n">
        <v>274.88</v>
      </c>
      <c r="Q131" t="n">
        <v>467.08</v>
      </c>
      <c r="R131" t="n">
        <v>55.88</v>
      </c>
      <c r="S131" t="n">
        <v>39.61</v>
      </c>
      <c r="T131" t="n">
        <v>3197.36</v>
      </c>
      <c r="U131" t="n">
        <v>0.71</v>
      </c>
      <c r="V131" t="n">
        <v>0.75</v>
      </c>
      <c r="W131" t="n">
        <v>2.62</v>
      </c>
      <c r="X131" t="n">
        <v>0.18</v>
      </c>
      <c r="Y131" t="n">
        <v>1</v>
      </c>
      <c r="Z131" t="n">
        <v>10</v>
      </c>
      <c r="AA131" t="n">
        <v>167.5573269585285</v>
      </c>
      <c r="AB131" t="n">
        <v>229.2593268521115</v>
      </c>
      <c r="AC131" t="n">
        <v>207.3791384648983</v>
      </c>
      <c r="AD131" t="n">
        <v>167557.3269585285</v>
      </c>
      <c r="AE131" t="n">
        <v>229259.3268521116</v>
      </c>
      <c r="AF131" t="n">
        <v>2.599741294942971e-06</v>
      </c>
      <c r="AG131" t="n">
        <v>0.196875</v>
      </c>
      <c r="AH131" t="n">
        <v>207379.1384648982</v>
      </c>
    </row>
    <row r="132">
      <c r="A132" t="n">
        <v>130</v>
      </c>
      <c r="B132" t="n">
        <v>150</v>
      </c>
      <c r="C132" t="inlineStr">
        <is>
          <t xml:space="preserve">CONCLUIDO	</t>
        </is>
      </c>
      <c r="D132" t="n">
        <v>5.2899</v>
      </c>
      <c r="E132" t="n">
        <v>18.9</v>
      </c>
      <c r="F132" t="n">
        <v>15.52</v>
      </c>
      <c r="G132" t="n">
        <v>133.01</v>
      </c>
      <c r="H132" t="n">
        <v>1.6</v>
      </c>
      <c r="I132" t="n">
        <v>7</v>
      </c>
      <c r="J132" t="n">
        <v>374.52</v>
      </c>
      <c r="K132" t="n">
        <v>61.82</v>
      </c>
      <c r="L132" t="n">
        <v>33.5</v>
      </c>
      <c r="M132" t="n">
        <v>5</v>
      </c>
      <c r="N132" t="n">
        <v>129.2</v>
      </c>
      <c r="O132" t="n">
        <v>46424.91</v>
      </c>
      <c r="P132" t="n">
        <v>275.41</v>
      </c>
      <c r="Q132" t="n">
        <v>467.07</v>
      </c>
      <c r="R132" t="n">
        <v>56.06</v>
      </c>
      <c r="S132" t="n">
        <v>39.61</v>
      </c>
      <c r="T132" t="n">
        <v>3287.44</v>
      </c>
      <c r="U132" t="n">
        <v>0.71</v>
      </c>
      <c r="V132" t="n">
        <v>0.75</v>
      </c>
      <c r="W132" t="n">
        <v>2.62</v>
      </c>
      <c r="X132" t="n">
        <v>0.18</v>
      </c>
      <c r="Y132" t="n">
        <v>1</v>
      </c>
      <c r="Z132" t="n">
        <v>10</v>
      </c>
      <c r="AA132" t="n">
        <v>167.8533337913331</v>
      </c>
      <c r="AB132" t="n">
        <v>229.6643364596544</v>
      </c>
      <c r="AC132" t="n">
        <v>207.7454945239319</v>
      </c>
      <c r="AD132" t="n">
        <v>167853.3337913331</v>
      </c>
      <c r="AE132" t="n">
        <v>229664.3364596544</v>
      </c>
      <c r="AF132" t="n">
        <v>2.599299061790055e-06</v>
      </c>
      <c r="AG132" t="n">
        <v>0.196875</v>
      </c>
      <c r="AH132" t="n">
        <v>207745.4945239318</v>
      </c>
    </row>
    <row r="133">
      <c r="A133" t="n">
        <v>131</v>
      </c>
      <c r="B133" t="n">
        <v>150</v>
      </c>
      <c r="C133" t="inlineStr">
        <is>
          <t xml:space="preserve">CONCLUIDO	</t>
        </is>
      </c>
      <c r="D133" t="n">
        <v>5.2923</v>
      </c>
      <c r="E133" t="n">
        <v>18.9</v>
      </c>
      <c r="F133" t="n">
        <v>15.51</v>
      </c>
      <c r="G133" t="n">
        <v>132.94</v>
      </c>
      <c r="H133" t="n">
        <v>1.6</v>
      </c>
      <c r="I133" t="n">
        <v>7</v>
      </c>
      <c r="J133" t="n">
        <v>375.23</v>
      </c>
      <c r="K133" t="n">
        <v>61.82</v>
      </c>
      <c r="L133" t="n">
        <v>33.75</v>
      </c>
      <c r="M133" t="n">
        <v>5</v>
      </c>
      <c r="N133" t="n">
        <v>129.65</v>
      </c>
      <c r="O133" t="n">
        <v>46512.15</v>
      </c>
      <c r="P133" t="n">
        <v>275.9</v>
      </c>
      <c r="Q133" t="n">
        <v>467.08</v>
      </c>
      <c r="R133" t="n">
        <v>55.78</v>
      </c>
      <c r="S133" t="n">
        <v>39.61</v>
      </c>
      <c r="T133" t="n">
        <v>3147.72</v>
      </c>
      <c r="U133" t="n">
        <v>0.71</v>
      </c>
      <c r="V133" t="n">
        <v>0.75</v>
      </c>
      <c r="W133" t="n">
        <v>2.62</v>
      </c>
      <c r="X133" t="n">
        <v>0.18</v>
      </c>
      <c r="Y133" t="n">
        <v>1</v>
      </c>
      <c r="Z133" t="n">
        <v>10</v>
      </c>
      <c r="AA133" t="n">
        <v>167.976630803766</v>
      </c>
      <c r="AB133" t="n">
        <v>229.8330368715453</v>
      </c>
      <c r="AC133" t="n">
        <v>207.8980944052845</v>
      </c>
      <c r="AD133" t="n">
        <v>167976.630803766</v>
      </c>
      <c r="AE133" t="n">
        <v>229833.0368715453</v>
      </c>
      <c r="AF133" t="n">
        <v>2.600478350197831e-06</v>
      </c>
      <c r="AG133" t="n">
        <v>0.196875</v>
      </c>
      <c r="AH133" t="n">
        <v>207898.0944052845</v>
      </c>
    </row>
    <row r="134">
      <c r="A134" t="n">
        <v>132</v>
      </c>
      <c r="B134" t="n">
        <v>150</v>
      </c>
      <c r="C134" t="inlineStr">
        <is>
          <t xml:space="preserve">CONCLUIDO	</t>
        </is>
      </c>
      <c r="D134" t="n">
        <v>5.2947</v>
      </c>
      <c r="E134" t="n">
        <v>18.89</v>
      </c>
      <c r="F134" t="n">
        <v>15.5</v>
      </c>
      <c r="G134" t="n">
        <v>132.86</v>
      </c>
      <c r="H134" t="n">
        <v>1.61</v>
      </c>
      <c r="I134" t="n">
        <v>7</v>
      </c>
      <c r="J134" t="n">
        <v>375.93</v>
      </c>
      <c r="K134" t="n">
        <v>61.82</v>
      </c>
      <c r="L134" t="n">
        <v>34</v>
      </c>
      <c r="M134" t="n">
        <v>5</v>
      </c>
      <c r="N134" t="n">
        <v>130.11</v>
      </c>
      <c r="O134" t="n">
        <v>46599.68</v>
      </c>
      <c r="P134" t="n">
        <v>275.71</v>
      </c>
      <c r="Q134" t="n">
        <v>467.07</v>
      </c>
      <c r="R134" t="n">
        <v>55.48</v>
      </c>
      <c r="S134" t="n">
        <v>39.61</v>
      </c>
      <c r="T134" t="n">
        <v>2998.14</v>
      </c>
      <c r="U134" t="n">
        <v>0.71</v>
      </c>
      <c r="V134" t="n">
        <v>0.75</v>
      </c>
      <c r="W134" t="n">
        <v>2.62</v>
      </c>
      <c r="X134" t="n">
        <v>0.17</v>
      </c>
      <c r="Y134" t="n">
        <v>1</v>
      </c>
      <c r="Z134" t="n">
        <v>10</v>
      </c>
      <c r="AA134" t="n">
        <v>167.7888541336716</v>
      </c>
      <c r="AB134" t="n">
        <v>229.5761125474004</v>
      </c>
      <c r="AC134" t="n">
        <v>207.6656905780403</v>
      </c>
      <c r="AD134" t="n">
        <v>167788.8541336716</v>
      </c>
      <c r="AE134" t="n">
        <v>229576.1125474003</v>
      </c>
      <c r="AF134" t="n">
        <v>2.601657638605608e-06</v>
      </c>
      <c r="AG134" t="n">
        <v>0.1967708333333333</v>
      </c>
      <c r="AH134" t="n">
        <v>207665.6905780403</v>
      </c>
    </row>
    <row r="135">
      <c r="A135" t="n">
        <v>133</v>
      </c>
      <c r="B135" t="n">
        <v>150</v>
      </c>
      <c r="C135" t="inlineStr">
        <is>
          <t xml:space="preserve">CONCLUIDO	</t>
        </is>
      </c>
      <c r="D135" t="n">
        <v>5.2915</v>
      </c>
      <c r="E135" t="n">
        <v>18.9</v>
      </c>
      <c r="F135" t="n">
        <v>15.51</v>
      </c>
      <c r="G135" t="n">
        <v>132.96</v>
      </c>
      <c r="H135" t="n">
        <v>1.62</v>
      </c>
      <c r="I135" t="n">
        <v>7</v>
      </c>
      <c r="J135" t="n">
        <v>376.65</v>
      </c>
      <c r="K135" t="n">
        <v>61.82</v>
      </c>
      <c r="L135" t="n">
        <v>34.25</v>
      </c>
      <c r="M135" t="n">
        <v>5</v>
      </c>
      <c r="N135" t="n">
        <v>130.58</v>
      </c>
      <c r="O135" t="n">
        <v>46687.5</v>
      </c>
      <c r="P135" t="n">
        <v>276.28</v>
      </c>
      <c r="Q135" t="n">
        <v>467.08</v>
      </c>
      <c r="R135" t="n">
        <v>55.87</v>
      </c>
      <c r="S135" t="n">
        <v>39.61</v>
      </c>
      <c r="T135" t="n">
        <v>3191.88</v>
      </c>
      <c r="U135" t="n">
        <v>0.71</v>
      </c>
      <c r="V135" t="n">
        <v>0.75</v>
      </c>
      <c r="W135" t="n">
        <v>2.62</v>
      </c>
      <c r="X135" t="n">
        <v>0.18</v>
      </c>
      <c r="Y135" t="n">
        <v>1</v>
      </c>
      <c r="Z135" t="n">
        <v>10</v>
      </c>
      <c r="AA135" t="n">
        <v>168.1753752366288</v>
      </c>
      <c r="AB135" t="n">
        <v>230.1049677725736</v>
      </c>
      <c r="AC135" t="n">
        <v>208.1440726027762</v>
      </c>
      <c r="AD135" t="n">
        <v>168175.3752366288</v>
      </c>
      <c r="AE135" t="n">
        <v>230104.9677725736</v>
      </c>
      <c r="AF135" t="n">
        <v>2.600085254061906e-06</v>
      </c>
      <c r="AG135" t="n">
        <v>0.196875</v>
      </c>
      <c r="AH135" t="n">
        <v>208144.0726027762</v>
      </c>
    </row>
    <row r="136">
      <c r="A136" t="n">
        <v>134</v>
      </c>
      <c r="B136" t="n">
        <v>150</v>
      </c>
      <c r="C136" t="inlineStr">
        <is>
          <t xml:space="preserve">CONCLUIDO	</t>
        </is>
      </c>
      <c r="D136" t="n">
        <v>5.292</v>
      </c>
      <c r="E136" t="n">
        <v>18.9</v>
      </c>
      <c r="F136" t="n">
        <v>15.51</v>
      </c>
      <c r="G136" t="n">
        <v>132.95</v>
      </c>
      <c r="H136" t="n">
        <v>1.63</v>
      </c>
      <c r="I136" t="n">
        <v>7</v>
      </c>
      <c r="J136" t="n">
        <v>377.36</v>
      </c>
      <c r="K136" t="n">
        <v>61.82</v>
      </c>
      <c r="L136" t="n">
        <v>34.5</v>
      </c>
      <c r="M136" t="n">
        <v>5</v>
      </c>
      <c r="N136" t="n">
        <v>131.04</v>
      </c>
      <c r="O136" t="n">
        <v>46775.73</v>
      </c>
      <c r="P136" t="n">
        <v>276.77</v>
      </c>
      <c r="Q136" t="n">
        <v>467.08</v>
      </c>
      <c r="R136" t="n">
        <v>55.83</v>
      </c>
      <c r="S136" t="n">
        <v>39.61</v>
      </c>
      <c r="T136" t="n">
        <v>3173.1</v>
      </c>
      <c r="U136" t="n">
        <v>0.71</v>
      </c>
      <c r="V136" t="n">
        <v>0.75</v>
      </c>
      <c r="W136" t="n">
        <v>2.62</v>
      </c>
      <c r="X136" t="n">
        <v>0.18</v>
      </c>
      <c r="Y136" t="n">
        <v>1</v>
      </c>
      <c r="Z136" t="n">
        <v>10</v>
      </c>
      <c r="AA136" t="n">
        <v>168.3836485032655</v>
      </c>
      <c r="AB136" t="n">
        <v>230.389936444354</v>
      </c>
      <c r="AC136" t="n">
        <v>208.4018442644779</v>
      </c>
      <c r="AD136" t="n">
        <v>168383.6485032655</v>
      </c>
      <c r="AE136" t="n">
        <v>230389.936444354</v>
      </c>
      <c r="AF136" t="n">
        <v>2.600330939146859e-06</v>
      </c>
      <c r="AG136" t="n">
        <v>0.196875</v>
      </c>
      <c r="AH136" t="n">
        <v>208401.8442644779</v>
      </c>
    </row>
    <row r="137">
      <c r="A137" t="n">
        <v>135</v>
      </c>
      <c r="B137" t="n">
        <v>150</v>
      </c>
      <c r="C137" t="inlineStr">
        <is>
          <t xml:space="preserve">CONCLUIDO	</t>
        </is>
      </c>
      <c r="D137" t="n">
        <v>5.2914</v>
      </c>
      <c r="E137" t="n">
        <v>18.9</v>
      </c>
      <c r="F137" t="n">
        <v>15.51</v>
      </c>
      <c r="G137" t="n">
        <v>132.96</v>
      </c>
      <c r="H137" t="n">
        <v>1.64</v>
      </c>
      <c r="I137" t="n">
        <v>7</v>
      </c>
      <c r="J137" t="n">
        <v>378.08</v>
      </c>
      <c r="K137" t="n">
        <v>61.82</v>
      </c>
      <c r="L137" t="n">
        <v>34.75</v>
      </c>
      <c r="M137" t="n">
        <v>5</v>
      </c>
      <c r="N137" t="n">
        <v>131.51</v>
      </c>
      <c r="O137" t="n">
        <v>46864.14</v>
      </c>
      <c r="P137" t="n">
        <v>277.14</v>
      </c>
      <c r="Q137" t="n">
        <v>467.07</v>
      </c>
      <c r="R137" t="n">
        <v>55.77</v>
      </c>
      <c r="S137" t="n">
        <v>39.61</v>
      </c>
      <c r="T137" t="n">
        <v>3143.11</v>
      </c>
      <c r="U137" t="n">
        <v>0.71</v>
      </c>
      <c r="V137" t="n">
        <v>0.75</v>
      </c>
      <c r="W137" t="n">
        <v>2.62</v>
      </c>
      <c r="X137" t="n">
        <v>0.18</v>
      </c>
      <c r="Y137" t="n">
        <v>1</v>
      </c>
      <c r="Z137" t="n">
        <v>10</v>
      </c>
      <c r="AA137" t="n">
        <v>168.5716084830267</v>
      </c>
      <c r="AB137" t="n">
        <v>230.6471115808721</v>
      </c>
      <c r="AC137" t="n">
        <v>208.6344749669144</v>
      </c>
      <c r="AD137" t="n">
        <v>168571.6084830267</v>
      </c>
      <c r="AE137" t="n">
        <v>230647.1115808721</v>
      </c>
      <c r="AF137" t="n">
        <v>2.600036117044915e-06</v>
      </c>
      <c r="AG137" t="n">
        <v>0.196875</v>
      </c>
      <c r="AH137" t="n">
        <v>208634.4749669144</v>
      </c>
    </row>
    <row r="138">
      <c r="A138" t="n">
        <v>136</v>
      </c>
      <c r="B138" t="n">
        <v>150</v>
      </c>
      <c r="C138" t="inlineStr">
        <is>
          <t xml:space="preserve">CONCLUIDO	</t>
        </is>
      </c>
      <c r="D138" t="n">
        <v>5.2929</v>
      </c>
      <c r="E138" t="n">
        <v>18.89</v>
      </c>
      <c r="F138" t="n">
        <v>15.51</v>
      </c>
      <c r="G138" t="n">
        <v>132.92</v>
      </c>
      <c r="H138" t="n">
        <v>1.65</v>
      </c>
      <c r="I138" t="n">
        <v>7</v>
      </c>
      <c r="J138" t="n">
        <v>378.8</v>
      </c>
      <c r="K138" t="n">
        <v>61.82</v>
      </c>
      <c r="L138" t="n">
        <v>35</v>
      </c>
      <c r="M138" t="n">
        <v>5</v>
      </c>
      <c r="N138" t="n">
        <v>131.98</v>
      </c>
      <c r="O138" t="n">
        <v>46952.84</v>
      </c>
      <c r="P138" t="n">
        <v>277.09</v>
      </c>
      <c r="Q138" t="n">
        <v>467.07</v>
      </c>
      <c r="R138" t="n">
        <v>55.66</v>
      </c>
      <c r="S138" t="n">
        <v>39.61</v>
      </c>
      <c r="T138" t="n">
        <v>3084.36</v>
      </c>
      <c r="U138" t="n">
        <v>0.71</v>
      </c>
      <c r="V138" t="n">
        <v>0.75</v>
      </c>
      <c r="W138" t="n">
        <v>2.62</v>
      </c>
      <c r="X138" t="n">
        <v>0.17</v>
      </c>
      <c r="Y138" t="n">
        <v>1</v>
      </c>
      <c r="Z138" t="n">
        <v>10</v>
      </c>
      <c r="AA138" t="n">
        <v>168.5012950631306</v>
      </c>
      <c r="AB138" t="n">
        <v>230.5509056577611</v>
      </c>
      <c r="AC138" t="n">
        <v>208.5474508020792</v>
      </c>
      <c r="AD138" t="n">
        <v>168501.2950631306</v>
      </c>
      <c r="AE138" t="n">
        <v>230550.9056577611</v>
      </c>
      <c r="AF138" t="n">
        <v>2.600773172299775e-06</v>
      </c>
      <c r="AG138" t="n">
        <v>0.1967708333333333</v>
      </c>
      <c r="AH138" t="n">
        <v>208547.4508020792</v>
      </c>
    </row>
    <row r="139">
      <c r="A139" t="n">
        <v>137</v>
      </c>
      <c r="B139" t="n">
        <v>150</v>
      </c>
      <c r="C139" t="inlineStr">
        <is>
          <t xml:space="preserve">CONCLUIDO	</t>
        </is>
      </c>
      <c r="D139" t="n">
        <v>5.2937</v>
      </c>
      <c r="E139" t="n">
        <v>18.89</v>
      </c>
      <c r="F139" t="n">
        <v>15.5</v>
      </c>
      <c r="G139" t="n">
        <v>132.89</v>
      </c>
      <c r="H139" t="n">
        <v>1.66</v>
      </c>
      <c r="I139" t="n">
        <v>7</v>
      </c>
      <c r="J139" t="n">
        <v>379.52</v>
      </c>
      <c r="K139" t="n">
        <v>61.82</v>
      </c>
      <c r="L139" t="n">
        <v>35.25</v>
      </c>
      <c r="M139" t="n">
        <v>5</v>
      </c>
      <c r="N139" t="n">
        <v>132.45</v>
      </c>
      <c r="O139" t="n">
        <v>47041.84</v>
      </c>
      <c r="P139" t="n">
        <v>277.24</v>
      </c>
      <c r="Q139" t="n">
        <v>467.07</v>
      </c>
      <c r="R139" t="n">
        <v>55.57</v>
      </c>
      <c r="S139" t="n">
        <v>39.61</v>
      </c>
      <c r="T139" t="n">
        <v>3041.45</v>
      </c>
      <c r="U139" t="n">
        <v>0.71</v>
      </c>
      <c r="V139" t="n">
        <v>0.75</v>
      </c>
      <c r="W139" t="n">
        <v>2.62</v>
      </c>
      <c r="X139" t="n">
        <v>0.17</v>
      </c>
      <c r="Y139" t="n">
        <v>1</v>
      </c>
      <c r="Z139" t="n">
        <v>10</v>
      </c>
      <c r="AA139" t="n">
        <v>168.5191668962821</v>
      </c>
      <c r="AB139" t="n">
        <v>230.5753586883287</v>
      </c>
      <c r="AC139" t="n">
        <v>208.5695700697295</v>
      </c>
      <c r="AD139" t="n">
        <v>168519.1668962821</v>
      </c>
      <c r="AE139" t="n">
        <v>230575.3586883287</v>
      </c>
      <c r="AF139" t="n">
        <v>2.601166268435701e-06</v>
      </c>
      <c r="AG139" t="n">
        <v>0.1967708333333333</v>
      </c>
      <c r="AH139" t="n">
        <v>208569.5700697295</v>
      </c>
    </row>
    <row r="140">
      <c r="A140" t="n">
        <v>138</v>
      </c>
      <c r="B140" t="n">
        <v>150</v>
      </c>
      <c r="C140" t="inlineStr">
        <is>
          <t xml:space="preserve">CONCLUIDO	</t>
        </is>
      </c>
      <c r="D140" t="n">
        <v>5.2922</v>
      </c>
      <c r="E140" t="n">
        <v>18.9</v>
      </c>
      <c r="F140" t="n">
        <v>15.51</v>
      </c>
      <c r="G140" t="n">
        <v>132.94</v>
      </c>
      <c r="H140" t="n">
        <v>1.67</v>
      </c>
      <c r="I140" t="n">
        <v>7</v>
      </c>
      <c r="J140" t="n">
        <v>380.24</v>
      </c>
      <c r="K140" t="n">
        <v>61.82</v>
      </c>
      <c r="L140" t="n">
        <v>35.5</v>
      </c>
      <c r="M140" t="n">
        <v>5</v>
      </c>
      <c r="N140" t="n">
        <v>132.92</v>
      </c>
      <c r="O140" t="n">
        <v>47131.15</v>
      </c>
      <c r="P140" t="n">
        <v>277.09</v>
      </c>
      <c r="Q140" t="n">
        <v>467.07</v>
      </c>
      <c r="R140" t="n">
        <v>55.83</v>
      </c>
      <c r="S140" t="n">
        <v>39.61</v>
      </c>
      <c r="T140" t="n">
        <v>3172.52</v>
      </c>
      <c r="U140" t="n">
        <v>0.71</v>
      </c>
      <c r="V140" t="n">
        <v>0.75</v>
      </c>
      <c r="W140" t="n">
        <v>2.62</v>
      </c>
      <c r="X140" t="n">
        <v>0.18</v>
      </c>
      <c r="Y140" t="n">
        <v>1</v>
      </c>
      <c r="Z140" t="n">
        <v>10</v>
      </c>
      <c r="AA140" t="n">
        <v>168.5236174347891</v>
      </c>
      <c r="AB140" t="n">
        <v>230.5814481114578</v>
      </c>
      <c r="AC140" t="n">
        <v>208.5750783268618</v>
      </c>
      <c r="AD140" t="n">
        <v>168523.6174347891</v>
      </c>
      <c r="AE140" t="n">
        <v>230581.4481114578</v>
      </c>
      <c r="AF140" t="n">
        <v>2.600429213180841e-06</v>
      </c>
      <c r="AG140" t="n">
        <v>0.196875</v>
      </c>
      <c r="AH140" t="n">
        <v>208575.0783268618</v>
      </c>
    </row>
    <row r="141">
      <c r="A141" t="n">
        <v>139</v>
      </c>
      <c r="B141" t="n">
        <v>150</v>
      </c>
      <c r="C141" t="inlineStr">
        <is>
          <t xml:space="preserve">CONCLUIDO	</t>
        </is>
      </c>
      <c r="D141" t="n">
        <v>5.2934</v>
      </c>
      <c r="E141" t="n">
        <v>18.89</v>
      </c>
      <c r="F141" t="n">
        <v>15.51</v>
      </c>
      <c r="G141" t="n">
        <v>132.9</v>
      </c>
      <c r="H141" t="n">
        <v>1.67</v>
      </c>
      <c r="I141" t="n">
        <v>7</v>
      </c>
      <c r="J141" t="n">
        <v>380.97</v>
      </c>
      <c r="K141" t="n">
        <v>61.82</v>
      </c>
      <c r="L141" t="n">
        <v>35.75</v>
      </c>
      <c r="M141" t="n">
        <v>5</v>
      </c>
      <c r="N141" t="n">
        <v>133.4</v>
      </c>
      <c r="O141" t="n">
        <v>47220.77</v>
      </c>
      <c r="P141" t="n">
        <v>276.85</v>
      </c>
      <c r="Q141" t="n">
        <v>467.07</v>
      </c>
      <c r="R141" t="n">
        <v>55.53</v>
      </c>
      <c r="S141" t="n">
        <v>39.61</v>
      </c>
      <c r="T141" t="n">
        <v>3022.58</v>
      </c>
      <c r="U141" t="n">
        <v>0.71</v>
      </c>
      <c r="V141" t="n">
        <v>0.75</v>
      </c>
      <c r="W141" t="n">
        <v>2.62</v>
      </c>
      <c r="X141" t="n">
        <v>0.17</v>
      </c>
      <c r="Y141" t="n">
        <v>1</v>
      </c>
      <c r="Z141" t="n">
        <v>10</v>
      </c>
      <c r="AA141" t="n">
        <v>168.3759324939142</v>
      </c>
      <c r="AB141" t="n">
        <v>230.3793790599532</v>
      </c>
      <c r="AC141" t="n">
        <v>208.3922944620269</v>
      </c>
      <c r="AD141" t="n">
        <v>168375.9324939142</v>
      </c>
      <c r="AE141" t="n">
        <v>230379.3790599531</v>
      </c>
      <c r="AF141" t="n">
        <v>2.601018857384729e-06</v>
      </c>
      <c r="AG141" t="n">
        <v>0.1967708333333333</v>
      </c>
      <c r="AH141" t="n">
        <v>208392.2944620269</v>
      </c>
    </row>
    <row r="142">
      <c r="A142" t="n">
        <v>140</v>
      </c>
      <c r="B142" t="n">
        <v>150</v>
      </c>
      <c r="C142" t="inlineStr">
        <is>
          <t xml:space="preserve">CONCLUIDO	</t>
        </is>
      </c>
      <c r="D142" t="n">
        <v>5.2949</v>
      </c>
      <c r="E142" t="n">
        <v>18.89</v>
      </c>
      <c r="F142" t="n">
        <v>15.5</v>
      </c>
      <c r="G142" t="n">
        <v>132.86</v>
      </c>
      <c r="H142" t="n">
        <v>1.68</v>
      </c>
      <c r="I142" t="n">
        <v>7</v>
      </c>
      <c r="J142" t="n">
        <v>381.7</v>
      </c>
      <c r="K142" t="n">
        <v>61.82</v>
      </c>
      <c r="L142" t="n">
        <v>36</v>
      </c>
      <c r="M142" t="n">
        <v>5</v>
      </c>
      <c r="N142" t="n">
        <v>133.88</v>
      </c>
      <c r="O142" t="n">
        <v>47310.69</v>
      </c>
      <c r="P142" t="n">
        <v>276.75</v>
      </c>
      <c r="Q142" t="n">
        <v>467.09</v>
      </c>
      <c r="R142" t="n">
        <v>55.42</v>
      </c>
      <c r="S142" t="n">
        <v>39.61</v>
      </c>
      <c r="T142" t="n">
        <v>2967.45</v>
      </c>
      <c r="U142" t="n">
        <v>0.71</v>
      </c>
      <c r="V142" t="n">
        <v>0.75</v>
      </c>
      <c r="W142" t="n">
        <v>2.62</v>
      </c>
      <c r="X142" t="n">
        <v>0.17</v>
      </c>
      <c r="Y142" t="n">
        <v>1</v>
      </c>
      <c r="Z142" t="n">
        <v>10</v>
      </c>
      <c r="AA142" t="n">
        <v>168.2576617056525</v>
      </c>
      <c r="AB142" t="n">
        <v>230.2175557497146</v>
      </c>
      <c r="AC142" t="n">
        <v>208.245915341397</v>
      </c>
      <c r="AD142" t="n">
        <v>168257.6617056525</v>
      </c>
      <c r="AE142" t="n">
        <v>230217.5557497145</v>
      </c>
      <c r="AF142" t="n">
        <v>2.601755912639589e-06</v>
      </c>
      <c r="AG142" t="n">
        <v>0.1967708333333333</v>
      </c>
      <c r="AH142" t="n">
        <v>208245.915341397</v>
      </c>
    </row>
    <row r="143">
      <c r="A143" t="n">
        <v>141</v>
      </c>
      <c r="B143" t="n">
        <v>150</v>
      </c>
      <c r="C143" t="inlineStr">
        <is>
          <t xml:space="preserve">CONCLUIDO	</t>
        </is>
      </c>
      <c r="D143" t="n">
        <v>5.2963</v>
      </c>
      <c r="E143" t="n">
        <v>18.88</v>
      </c>
      <c r="F143" t="n">
        <v>15.49</v>
      </c>
      <c r="G143" t="n">
        <v>132.81</v>
      </c>
      <c r="H143" t="n">
        <v>1.69</v>
      </c>
      <c r="I143" t="n">
        <v>7</v>
      </c>
      <c r="J143" t="n">
        <v>382.43</v>
      </c>
      <c r="K143" t="n">
        <v>61.82</v>
      </c>
      <c r="L143" t="n">
        <v>36.25</v>
      </c>
      <c r="M143" t="n">
        <v>5</v>
      </c>
      <c r="N143" t="n">
        <v>134.36</v>
      </c>
      <c r="O143" t="n">
        <v>47400.92</v>
      </c>
      <c r="P143" t="n">
        <v>276.53</v>
      </c>
      <c r="Q143" t="n">
        <v>467.07</v>
      </c>
      <c r="R143" t="n">
        <v>55.28</v>
      </c>
      <c r="S143" t="n">
        <v>39.61</v>
      </c>
      <c r="T143" t="n">
        <v>2895.46</v>
      </c>
      <c r="U143" t="n">
        <v>0.72</v>
      </c>
      <c r="V143" t="n">
        <v>0.75</v>
      </c>
      <c r="W143" t="n">
        <v>2.62</v>
      </c>
      <c r="X143" t="n">
        <v>0.16</v>
      </c>
      <c r="Y143" t="n">
        <v>1</v>
      </c>
      <c r="Z143" t="n">
        <v>10</v>
      </c>
      <c r="AA143" t="n">
        <v>168.087455573074</v>
      </c>
      <c r="AB143" t="n">
        <v>229.9846722101562</v>
      </c>
      <c r="AC143" t="n">
        <v>208.0352578799999</v>
      </c>
      <c r="AD143" t="n">
        <v>168087.455573074</v>
      </c>
      <c r="AE143" t="n">
        <v>229984.6722101562</v>
      </c>
      <c r="AF143" t="n">
        <v>2.602443830877458e-06</v>
      </c>
      <c r="AG143" t="n">
        <v>0.1966666666666667</v>
      </c>
      <c r="AH143" t="n">
        <v>208035.2578799999</v>
      </c>
    </row>
    <row r="144">
      <c r="A144" t="n">
        <v>142</v>
      </c>
      <c r="B144" t="n">
        <v>150</v>
      </c>
      <c r="C144" t="inlineStr">
        <is>
          <t xml:space="preserve">CONCLUIDO	</t>
        </is>
      </c>
      <c r="D144" t="n">
        <v>5.2958</v>
      </c>
      <c r="E144" t="n">
        <v>18.88</v>
      </c>
      <c r="F144" t="n">
        <v>15.5</v>
      </c>
      <c r="G144" t="n">
        <v>132.83</v>
      </c>
      <c r="H144" t="n">
        <v>1.7</v>
      </c>
      <c r="I144" t="n">
        <v>7</v>
      </c>
      <c r="J144" t="n">
        <v>383.17</v>
      </c>
      <c r="K144" t="n">
        <v>61.82</v>
      </c>
      <c r="L144" t="n">
        <v>36.5</v>
      </c>
      <c r="M144" t="n">
        <v>5</v>
      </c>
      <c r="N144" t="n">
        <v>134.84</v>
      </c>
      <c r="O144" t="n">
        <v>47491.48</v>
      </c>
      <c r="P144" t="n">
        <v>277.01</v>
      </c>
      <c r="Q144" t="n">
        <v>467.07</v>
      </c>
      <c r="R144" t="n">
        <v>55.24</v>
      </c>
      <c r="S144" t="n">
        <v>39.61</v>
      </c>
      <c r="T144" t="n">
        <v>2875.85</v>
      </c>
      <c r="U144" t="n">
        <v>0.72</v>
      </c>
      <c r="V144" t="n">
        <v>0.75</v>
      </c>
      <c r="W144" t="n">
        <v>2.62</v>
      </c>
      <c r="X144" t="n">
        <v>0.16</v>
      </c>
      <c r="Y144" t="n">
        <v>1</v>
      </c>
      <c r="Z144" t="n">
        <v>10</v>
      </c>
      <c r="AA144" t="n">
        <v>168.3478623740997</v>
      </c>
      <c r="AB144" t="n">
        <v>230.3409722836567</v>
      </c>
      <c r="AC144" t="n">
        <v>208.3575531745559</v>
      </c>
      <c r="AD144" t="n">
        <v>168347.8623740997</v>
      </c>
      <c r="AE144" t="n">
        <v>230340.9722836567</v>
      </c>
      <c r="AF144" t="n">
        <v>2.602198145792505e-06</v>
      </c>
      <c r="AG144" t="n">
        <v>0.1966666666666667</v>
      </c>
      <c r="AH144" t="n">
        <v>208357.5531745559</v>
      </c>
    </row>
    <row r="145">
      <c r="A145" t="n">
        <v>143</v>
      </c>
      <c r="B145" t="n">
        <v>150</v>
      </c>
      <c r="C145" t="inlineStr">
        <is>
          <t xml:space="preserve">CONCLUIDO	</t>
        </is>
      </c>
      <c r="D145" t="n">
        <v>5.2948</v>
      </c>
      <c r="E145" t="n">
        <v>18.89</v>
      </c>
      <c r="F145" t="n">
        <v>15.5</v>
      </c>
      <c r="G145" t="n">
        <v>132.86</v>
      </c>
      <c r="H145" t="n">
        <v>1.71</v>
      </c>
      <c r="I145" t="n">
        <v>7</v>
      </c>
      <c r="J145" t="n">
        <v>383.9</v>
      </c>
      <c r="K145" t="n">
        <v>61.82</v>
      </c>
      <c r="L145" t="n">
        <v>36.75</v>
      </c>
      <c r="M145" t="n">
        <v>5</v>
      </c>
      <c r="N145" t="n">
        <v>135.33</v>
      </c>
      <c r="O145" t="n">
        <v>47582.35</v>
      </c>
      <c r="P145" t="n">
        <v>276.97</v>
      </c>
      <c r="Q145" t="n">
        <v>467.07</v>
      </c>
      <c r="R145" t="n">
        <v>55.38</v>
      </c>
      <c r="S145" t="n">
        <v>39.61</v>
      </c>
      <c r="T145" t="n">
        <v>2945.7</v>
      </c>
      <c r="U145" t="n">
        <v>0.72</v>
      </c>
      <c r="V145" t="n">
        <v>0.75</v>
      </c>
      <c r="W145" t="n">
        <v>2.62</v>
      </c>
      <c r="X145" t="n">
        <v>0.17</v>
      </c>
      <c r="Y145" t="n">
        <v>1</v>
      </c>
      <c r="Z145" t="n">
        <v>10</v>
      </c>
      <c r="AA145" t="n">
        <v>168.3612920563329</v>
      </c>
      <c r="AB145" t="n">
        <v>230.3593473673639</v>
      </c>
      <c r="AC145" t="n">
        <v>208.3741745660637</v>
      </c>
      <c r="AD145" t="n">
        <v>168361.2920563329</v>
      </c>
      <c r="AE145" t="n">
        <v>230359.3473673639</v>
      </c>
      <c r="AF145" t="n">
        <v>2.601706775622599e-06</v>
      </c>
      <c r="AG145" t="n">
        <v>0.1967708333333333</v>
      </c>
      <c r="AH145" t="n">
        <v>208374.1745660637</v>
      </c>
    </row>
    <row r="146">
      <c r="A146" t="n">
        <v>144</v>
      </c>
      <c r="B146" t="n">
        <v>150</v>
      </c>
      <c r="C146" t="inlineStr">
        <is>
          <t xml:space="preserve">CONCLUIDO	</t>
        </is>
      </c>
      <c r="D146" t="n">
        <v>5.2947</v>
      </c>
      <c r="E146" t="n">
        <v>18.89</v>
      </c>
      <c r="F146" t="n">
        <v>15.5</v>
      </c>
      <c r="G146" t="n">
        <v>132.86</v>
      </c>
      <c r="H146" t="n">
        <v>1.72</v>
      </c>
      <c r="I146" t="n">
        <v>7</v>
      </c>
      <c r="J146" t="n">
        <v>384.64</v>
      </c>
      <c r="K146" t="n">
        <v>61.82</v>
      </c>
      <c r="L146" t="n">
        <v>37</v>
      </c>
      <c r="M146" t="n">
        <v>5</v>
      </c>
      <c r="N146" t="n">
        <v>135.82</v>
      </c>
      <c r="O146" t="n">
        <v>47673.67</v>
      </c>
      <c r="P146" t="n">
        <v>276.76</v>
      </c>
      <c r="Q146" t="n">
        <v>467.07</v>
      </c>
      <c r="R146" t="n">
        <v>55.36</v>
      </c>
      <c r="S146" t="n">
        <v>39.61</v>
      </c>
      <c r="T146" t="n">
        <v>2934.03</v>
      </c>
      <c r="U146" t="n">
        <v>0.72</v>
      </c>
      <c r="V146" t="n">
        <v>0.75</v>
      </c>
      <c r="W146" t="n">
        <v>2.62</v>
      </c>
      <c r="X146" t="n">
        <v>0.17</v>
      </c>
      <c r="Y146" t="n">
        <v>1</v>
      </c>
      <c r="Z146" t="n">
        <v>10</v>
      </c>
      <c r="AA146" t="n">
        <v>168.2684999426091</v>
      </c>
      <c r="AB146" t="n">
        <v>230.2323851036678</v>
      </c>
      <c r="AC146" t="n">
        <v>208.2593294026221</v>
      </c>
      <c r="AD146" t="n">
        <v>168268.4999426091</v>
      </c>
      <c r="AE146" t="n">
        <v>230232.3851036678</v>
      </c>
      <c r="AF146" t="n">
        <v>2.601657638605608e-06</v>
      </c>
      <c r="AG146" t="n">
        <v>0.1967708333333333</v>
      </c>
      <c r="AH146" t="n">
        <v>208259.3294026221</v>
      </c>
    </row>
    <row r="147">
      <c r="A147" t="n">
        <v>145</v>
      </c>
      <c r="B147" t="n">
        <v>150</v>
      </c>
      <c r="C147" t="inlineStr">
        <is>
          <t xml:space="preserve">CONCLUIDO	</t>
        </is>
      </c>
      <c r="D147" t="n">
        <v>5.2966</v>
      </c>
      <c r="E147" t="n">
        <v>18.88</v>
      </c>
      <c r="F147" t="n">
        <v>15.49</v>
      </c>
      <c r="G147" t="n">
        <v>132.8</v>
      </c>
      <c r="H147" t="n">
        <v>1.72</v>
      </c>
      <c r="I147" t="n">
        <v>7</v>
      </c>
      <c r="J147" t="n">
        <v>385.38</v>
      </c>
      <c r="K147" t="n">
        <v>61.82</v>
      </c>
      <c r="L147" t="n">
        <v>37.25</v>
      </c>
      <c r="M147" t="n">
        <v>5</v>
      </c>
      <c r="N147" t="n">
        <v>136.31</v>
      </c>
      <c r="O147" t="n">
        <v>47765.19</v>
      </c>
      <c r="P147" t="n">
        <v>276.59</v>
      </c>
      <c r="Q147" t="n">
        <v>467.07</v>
      </c>
      <c r="R147" t="n">
        <v>55.2</v>
      </c>
      <c r="S147" t="n">
        <v>39.61</v>
      </c>
      <c r="T147" t="n">
        <v>2853.72</v>
      </c>
      <c r="U147" t="n">
        <v>0.72</v>
      </c>
      <c r="V147" t="n">
        <v>0.75</v>
      </c>
      <c r="W147" t="n">
        <v>2.62</v>
      </c>
      <c r="X147" t="n">
        <v>0.16</v>
      </c>
      <c r="Y147" t="n">
        <v>1</v>
      </c>
      <c r="Z147" t="n">
        <v>10</v>
      </c>
      <c r="AA147" t="n">
        <v>168.1054617960612</v>
      </c>
      <c r="AB147" t="n">
        <v>230.0093091188258</v>
      </c>
      <c r="AC147" t="n">
        <v>208.0575434766842</v>
      </c>
      <c r="AD147" t="n">
        <v>168105.4617960612</v>
      </c>
      <c r="AE147" t="n">
        <v>230009.3091188258</v>
      </c>
      <c r="AF147" t="n">
        <v>2.60259124192843e-06</v>
      </c>
      <c r="AG147" t="n">
        <v>0.1966666666666667</v>
      </c>
      <c r="AH147" t="n">
        <v>208057.5434766842</v>
      </c>
    </row>
    <row r="148">
      <c r="A148" t="n">
        <v>146</v>
      </c>
      <c r="B148" t="n">
        <v>150</v>
      </c>
      <c r="C148" t="inlineStr">
        <is>
          <t xml:space="preserve">CONCLUIDO	</t>
        </is>
      </c>
      <c r="D148" t="n">
        <v>5.2971</v>
      </c>
      <c r="E148" t="n">
        <v>18.88</v>
      </c>
      <c r="F148" t="n">
        <v>15.49</v>
      </c>
      <c r="G148" t="n">
        <v>132.79</v>
      </c>
      <c r="H148" t="n">
        <v>1.73</v>
      </c>
      <c r="I148" t="n">
        <v>7</v>
      </c>
      <c r="J148" t="n">
        <v>386.13</v>
      </c>
      <c r="K148" t="n">
        <v>61.82</v>
      </c>
      <c r="L148" t="n">
        <v>37.5</v>
      </c>
      <c r="M148" t="n">
        <v>5</v>
      </c>
      <c r="N148" t="n">
        <v>136.81</v>
      </c>
      <c r="O148" t="n">
        <v>47857.05</v>
      </c>
      <c r="P148" t="n">
        <v>276.51</v>
      </c>
      <c r="Q148" t="n">
        <v>467.07</v>
      </c>
      <c r="R148" t="n">
        <v>55.19</v>
      </c>
      <c r="S148" t="n">
        <v>39.61</v>
      </c>
      <c r="T148" t="n">
        <v>2851.95</v>
      </c>
      <c r="U148" t="n">
        <v>0.72</v>
      </c>
      <c r="V148" t="n">
        <v>0.75</v>
      </c>
      <c r="W148" t="n">
        <v>2.62</v>
      </c>
      <c r="X148" t="n">
        <v>0.16</v>
      </c>
      <c r="Y148" t="n">
        <v>1</v>
      </c>
      <c r="Z148" t="n">
        <v>10</v>
      </c>
      <c r="AA148" t="n">
        <v>168.0532798938863</v>
      </c>
      <c r="AB148" t="n">
        <v>229.937911538167</v>
      </c>
      <c r="AC148" t="n">
        <v>207.9929599809164</v>
      </c>
      <c r="AD148" t="n">
        <v>168053.2798938863</v>
      </c>
      <c r="AE148" t="n">
        <v>229937.911538167</v>
      </c>
      <c r="AF148" t="n">
        <v>2.602836927013384e-06</v>
      </c>
      <c r="AG148" t="n">
        <v>0.1966666666666667</v>
      </c>
      <c r="AH148" t="n">
        <v>207992.9599809164</v>
      </c>
    </row>
    <row r="149">
      <c r="A149" t="n">
        <v>147</v>
      </c>
      <c r="B149" t="n">
        <v>150</v>
      </c>
      <c r="C149" t="inlineStr">
        <is>
          <t xml:space="preserve">CONCLUIDO	</t>
        </is>
      </c>
      <c r="D149" t="n">
        <v>5.2967</v>
      </c>
      <c r="E149" t="n">
        <v>18.88</v>
      </c>
      <c r="F149" t="n">
        <v>15.49</v>
      </c>
      <c r="G149" t="n">
        <v>132.8</v>
      </c>
      <c r="H149" t="n">
        <v>1.74</v>
      </c>
      <c r="I149" t="n">
        <v>7</v>
      </c>
      <c r="J149" t="n">
        <v>386.88</v>
      </c>
      <c r="K149" t="n">
        <v>61.82</v>
      </c>
      <c r="L149" t="n">
        <v>37.75</v>
      </c>
      <c r="M149" t="n">
        <v>5</v>
      </c>
      <c r="N149" t="n">
        <v>137.31</v>
      </c>
      <c r="O149" t="n">
        <v>47949.23</v>
      </c>
      <c r="P149" t="n">
        <v>276.59</v>
      </c>
      <c r="Q149" t="n">
        <v>467.07</v>
      </c>
      <c r="R149" t="n">
        <v>55.16</v>
      </c>
      <c r="S149" t="n">
        <v>39.61</v>
      </c>
      <c r="T149" t="n">
        <v>2834.65</v>
      </c>
      <c r="U149" t="n">
        <v>0.72</v>
      </c>
      <c r="V149" t="n">
        <v>0.75</v>
      </c>
      <c r="W149" t="n">
        <v>2.62</v>
      </c>
      <c r="X149" t="n">
        <v>0.16</v>
      </c>
      <c r="Y149" t="n">
        <v>1</v>
      </c>
      <c r="Z149" t="n">
        <v>10</v>
      </c>
      <c r="AA149" t="n">
        <v>168.1023307562117</v>
      </c>
      <c r="AB149" t="n">
        <v>230.005025091972</v>
      </c>
      <c r="AC149" t="n">
        <v>208.0536683113407</v>
      </c>
      <c r="AD149" t="n">
        <v>168102.3307562117</v>
      </c>
      <c r="AE149" t="n">
        <v>230005.025091972</v>
      </c>
      <c r="AF149" t="n">
        <v>2.602640378945421e-06</v>
      </c>
      <c r="AG149" t="n">
        <v>0.1966666666666667</v>
      </c>
      <c r="AH149" t="n">
        <v>208053.6683113407</v>
      </c>
    </row>
    <row r="150">
      <c r="A150" t="n">
        <v>148</v>
      </c>
      <c r="B150" t="n">
        <v>150</v>
      </c>
      <c r="C150" t="inlineStr">
        <is>
          <t xml:space="preserve">CONCLUIDO	</t>
        </is>
      </c>
      <c r="D150" t="n">
        <v>5.2953</v>
      </c>
      <c r="E150" t="n">
        <v>18.88</v>
      </c>
      <c r="F150" t="n">
        <v>15.5</v>
      </c>
      <c r="G150" t="n">
        <v>132.85</v>
      </c>
      <c r="H150" t="n">
        <v>1.75</v>
      </c>
      <c r="I150" t="n">
        <v>7</v>
      </c>
      <c r="J150" t="n">
        <v>387.63</v>
      </c>
      <c r="K150" t="n">
        <v>61.82</v>
      </c>
      <c r="L150" t="n">
        <v>38</v>
      </c>
      <c r="M150" t="n">
        <v>5</v>
      </c>
      <c r="N150" t="n">
        <v>137.81</v>
      </c>
      <c r="O150" t="n">
        <v>48041.76</v>
      </c>
      <c r="P150" t="n">
        <v>276.62</v>
      </c>
      <c r="Q150" t="n">
        <v>467.07</v>
      </c>
      <c r="R150" t="n">
        <v>55.37</v>
      </c>
      <c r="S150" t="n">
        <v>39.61</v>
      </c>
      <c r="T150" t="n">
        <v>2938.99</v>
      </c>
      <c r="U150" t="n">
        <v>0.72</v>
      </c>
      <c r="V150" t="n">
        <v>0.75</v>
      </c>
      <c r="W150" t="n">
        <v>2.62</v>
      </c>
      <c r="X150" t="n">
        <v>0.17</v>
      </c>
      <c r="Y150" t="n">
        <v>1</v>
      </c>
      <c r="Z150" t="n">
        <v>10</v>
      </c>
      <c r="AA150" t="n">
        <v>168.1854106293202</v>
      </c>
      <c r="AB150" t="n">
        <v>230.1186986395842</v>
      </c>
      <c r="AC150" t="n">
        <v>208.1564930151107</v>
      </c>
      <c r="AD150" t="n">
        <v>168185.4106293202</v>
      </c>
      <c r="AE150" t="n">
        <v>230118.6986395842</v>
      </c>
      <c r="AF150" t="n">
        <v>2.601952460707552e-06</v>
      </c>
      <c r="AG150" t="n">
        <v>0.1966666666666667</v>
      </c>
      <c r="AH150" t="n">
        <v>208156.4930151107</v>
      </c>
    </row>
    <row r="151">
      <c r="A151" t="n">
        <v>149</v>
      </c>
      <c r="B151" t="n">
        <v>150</v>
      </c>
      <c r="C151" t="inlineStr">
        <is>
          <t xml:space="preserve">CONCLUIDO	</t>
        </is>
      </c>
      <c r="D151" t="n">
        <v>5.2937</v>
      </c>
      <c r="E151" t="n">
        <v>18.89</v>
      </c>
      <c r="F151" t="n">
        <v>15.5</v>
      </c>
      <c r="G151" t="n">
        <v>132.89</v>
      </c>
      <c r="H151" t="n">
        <v>1.76</v>
      </c>
      <c r="I151" t="n">
        <v>7</v>
      </c>
      <c r="J151" t="n">
        <v>388.38</v>
      </c>
      <c r="K151" t="n">
        <v>61.82</v>
      </c>
      <c r="L151" t="n">
        <v>38.25</v>
      </c>
      <c r="M151" t="n">
        <v>5</v>
      </c>
      <c r="N151" t="n">
        <v>138.31</v>
      </c>
      <c r="O151" t="n">
        <v>48134.63</v>
      </c>
      <c r="P151" t="n">
        <v>276.59</v>
      </c>
      <c r="Q151" t="n">
        <v>467.07</v>
      </c>
      <c r="R151" t="n">
        <v>55.49</v>
      </c>
      <c r="S151" t="n">
        <v>39.61</v>
      </c>
      <c r="T151" t="n">
        <v>2999.89</v>
      </c>
      <c r="U151" t="n">
        <v>0.71</v>
      </c>
      <c r="V151" t="n">
        <v>0.75</v>
      </c>
      <c r="W151" t="n">
        <v>2.62</v>
      </c>
      <c r="X151" t="n">
        <v>0.17</v>
      </c>
      <c r="Y151" t="n">
        <v>1</v>
      </c>
      <c r="Z151" t="n">
        <v>10</v>
      </c>
      <c r="AA151" t="n">
        <v>168.2221872102803</v>
      </c>
      <c r="AB151" t="n">
        <v>230.1690179801221</v>
      </c>
      <c r="AC151" t="n">
        <v>208.2020099484112</v>
      </c>
      <c r="AD151" t="n">
        <v>168222.1872102803</v>
      </c>
      <c r="AE151" t="n">
        <v>230169.0179801221</v>
      </c>
      <c r="AF151" t="n">
        <v>2.601166268435701e-06</v>
      </c>
      <c r="AG151" t="n">
        <v>0.1967708333333333</v>
      </c>
      <c r="AH151" t="n">
        <v>208202.0099484113</v>
      </c>
    </row>
    <row r="152">
      <c r="A152" t="n">
        <v>150</v>
      </c>
      <c r="B152" t="n">
        <v>150</v>
      </c>
      <c r="C152" t="inlineStr">
        <is>
          <t xml:space="preserve">CONCLUIDO	</t>
        </is>
      </c>
      <c r="D152" t="n">
        <v>5.2937</v>
      </c>
      <c r="E152" t="n">
        <v>18.89</v>
      </c>
      <c r="F152" t="n">
        <v>15.5</v>
      </c>
      <c r="G152" t="n">
        <v>132.89</v>
      </c>
      <c r="H152" t="n">
        <v>1.76</v>
      </c>
      <c r="I152" t="n">
        <v>7</v>
      </c>
      <c r="J152" t="n">
        <v>389.14</v>
      </c>
      <c r="K152" t="n">
        <v>61.82</v>
      </c>
      <c r="L152" t="n">
        <v>38.5</v>
      </c>
      <c r="M152" t="n">
        <v>5</v>
      </c>
      <c r="N152" t="n">
        <v>138.81</v>
      </c>
      <c r="O152" t="n">
        <v>48227.84</v>
      </c>
      <c r="P152" t="n">
        <v>276.59</v>
      </c>
      <c r="Q152" t="n">
        <v>467.07</v>
      </c>
      <c r="R152" t="n">
        <v>55.57</v>
      </c>
      <c r="S152" t="n">
        <v>39.61</v>
      </c>
      <c r="T152" t="n">
        <v>3039.47</v>
      </c>
      <c r="U152" t="n">
        <v>0.71</v>
      </c>
      <c r="V152" t="n">
        <v>0.75</v>
      </c>
      <c r="W152" t="n">
        <v>2.62</v>
      </c>
      <c r="X152" t="n">
        <v>0.17</v>
      </c>
      <c r="Y152" t="n">
        <v>1</v>
      </c>
      <c r="Z152" t="n">
        <v>10</v>
      </c>
      <c r="AA152" t="n">
        <v>168.2221872102803</v>
      </c>
      <c r="AB152" t="n">
        <v>230.1690179801221</v>
      </c>
      <c r="AC152" t="n">
        <v>208.2020099484112</v>
      </c>
      <c r="AD152" t="n">
        <v>168222.1872102803</v>
      </c>
      <c r="AE152" t="n">
        <v>230169.0179801221</v>
      </c>
      <c r="AF152" t="n">
        <v>2.601166268435701e-06</v>
      </c>
      <c r="AG152" t="n">
        <v>0.1967708333333333</v>
      </c>
      <c r="AH152" t="n">
        <v>208202.0099484113</v>
      </c>
    </row>
    <row r="153">
      <c r="A153" t="n">
        <v>151</v>
      </c>
      <c r="B153" t="n">
        <v>150</v>
      </c>
      <c r="C153" t="inlineStr">
        <is>
          <t xml:space="preserve">CONCLUIDO	</t>
        </is>
      </c>
      <c r="D153" t="n">
        <v>5.2957</v>
      </c>
      <c r="E153" t="n">
        <v>18.88</v>
      </c>
      <c r="F153" t="n">
        <v>15.5</v>
      </c>
      <c r="G153" t="n">
        <v>132.83</v>
      </c>
      <c r="H153" t="n">
        <v>1.77</v>
      </c>
      <c r="I153" t="n">
        <v>7</v>
      </c>
      <c r="J153" t="n">
        <v>389.89</v>
      </c>
      <c r="K153" t="n">
        <v>61.82</v>
      </c>
      <c r="L153" t="n">
        <v>38.75</v>
      </c>
      <c r="M153" t="n">
        <v>5</v>
      </c>
      <c r="N153" t="n">
        <v>139.32</v>
      </c>
      <c r="O153" t="n">
        <v>48321.4</v>
      </c>
      <c r="P153" t="n">
        <v>276.41</v>
      </c>
      <c r="Q153" t="n">
        <v>467.1</v>
      </c>
      <c r="R153" t="n">
        <v>55.26</v>
      </c>
      <c r="S153" t="n">
        <v>39.61</v>
      </c>
      <c r="T153" t="n">
        <v>2883.76</v>
      </c>
      <c r="U153" t="n">
        <v>0.72</v>
      </c>
      <c r="V153" t="n">
        <v>0.75</v>
      </c>
      <c r="W153" t="n">
        <v>2.62</v>
      </c>
      <c r="X153" t="n">
        <v>0.16</v>
      </c>
      <c r="Y153" t="n">
        <v>1</v>
      </c>
      <c r="Z153" t="n">
        <v>10</v>
      </c>
      <c r="AA153" t="n">
        <v>168.0769670189322</v>
      </c>
      <c r="AB153" t="n">
        <v>229.9703213076571</v>
      </c>
      <c r="AC153" t="n">
        <v>208.0222766074937</v>
      </c>
      <c r="AD153" t="n">
        <v>168076.9670189322</v>
      </c>
      <c r="AE153" t="n">
        <v>229970.3213076571</v>
      </c>
      <c r="AF153" t="n">
        <v>2.602149008775515e-06</v>
      </c>
      <c r="AG153" t="n">
        <v>0.1966666666666667</v>
      </c>
      <c r="AH153" t="n">
        <v>208022.2766074937</v>
      </c>
    </row>
    <row r="154">
      <c r="A154" t="n">
        <v>152</v>
      </c>
      <c r="B154" t="n">
        <v>150</v>
      </c>
      <c r="C154" t="inlineStr">
        <is>
          <t xml:space="preserve">CONCLUIDO	</t>
        </is>
      </c>
      <c r="D154" t="n">
        <v>5.2946</v>
      </c>
      <c r="E154" t="n">
        <v>18.89</v>
      </c>
      <c r="F154" t="n">
        <v>15.5</v>
      </c>
      <c r="G154" t="n">
        <v>132.87</v>
      </c>
      <c r="H154" t="n">
        <v>1.78</v>
      </c>
      <c r="I154" t="n">
        <v>7</v>
      </c>
      <c r="J154" t="n">
        <v>390.66</v>
      </c>
      <c r="K154" t="n">
        <v>61.82</v>
      </c>
      <c r="L154" t="n">
        <v>39</v>
      </c>
      <c r="M154" t="n">
        <v>5</v>
      </c>
      <c r="N154" t="n">
        <v>139.83</v>
      </c>
      <c r="O154" t="n">
        <v>48415.31</v>
      </c>
      <c r="P154" t="n">
        <v>276.55</v>
      </c>
      <c r="Q154" t="n">
        <v>467.08</v>
      </c>
      <c r="R154" t="n">
        <v>55.35</v>
      </c>
      <c r="S154" t="n">
        <v>39.61</v>
      </c>
      <c r="T154" t="n">
        <v>2931.93</v>
      </c>
      <c r="U154" t="n">
        <v>0.72</v>
      </c>
      <c r="V154" t="n">
        <v>0.75</v>
      </c>
      <c r="W154" t="n">
        <v>2.62</v>
      </c>
      <c r="X154" t="n">
        <v>0.17</v>
      </c>
      <c r="Y154" t="n">
        <v>1</v>
      </c>
      <c r="Z154" t="n">
        <v>10</v>
      </c>
      <c r="AA154" t="n">
        <v>168.1757043237246</v>
      </c>
      <c r="AB154" t="n">
        <v>230.1054180440565</v>
      </c>
      <c r="AC154" t="n">
        <v>208.1444799009806</v>
      </c>
      <c r="AD154" t="n">
        <v>168175.7043237246</v>
      </c>
      <c r="AE154" t="n">
        <v>230105.4180440565</v>
      </c>
      <c r="AF154" t="n">
        <v>2.601608501588617e-06</v>
      </c>
      <c r="AG154" t="n">
        <v>0.1967708333333333</v>
      </c>
      <c r="AH154" t="n">
        <v>208144.4799009806</v>
      </c>
    </row>
    <row r="155">
      <c r="A155" t="n">
        <v>153</v>
      </c>
      <c r="B155" t="n">
        <v>150</v>
      </c>
      <c r="C155" t="inlineStr">
        <is>
          <t xml:space="preserve">CONCLUIDO	</t>
        </is>
      </c>
      <c r="D155" t="n">
        <v>5.2933</v>
      </c>
      <c r="E155" t="n">
        <v>18.89</v>
      </c>
      <c r="F155" t="n">
        <v>15.51</v>
      </c>
      <c r="G155" t="n">
        <v>132.9</v>
      </c>
      <c r="H155" t="n">
        <v>1.79</v>
      </c>
      <c r="I155" t="n">
        <v>7</v>
      </c>
      <c r="J155" t="n">
        <v>391.42</v>
      </c>
      <c r="K155" t="n">
        <v>61.82</v>
      </c>
      <c r="L155" t="n">
        <v>39.25</v>
      </c>
      <c r="M155" t="n">
        <v>5</v>
      </c>
      <c r="N155" t="n">
        <v>140.35</v>
      </c>
      <c r="O155" t="n">
        <v>48509.7</v>
      </c>
      <c r="P155" t="n">
        <v>276.14</v>
      </c>
      <c r="Q155" t="n">
        <v>467.07</v>
      </c>
      <c r="R155" t="n">
        <v>55.58</v>
      </c>
      <c r="S155" t="n">
        <v>39.61</v>
      </c>
      <c r="T155" t="n">
        <v>3045.03</v>
      </c>
      <c r="U155" t="n">
        <v>0.71</v>
      </c>
      <c r="V155" t="n">
        <v>0.75</v>
      </c>
      <c r="W155" t="n">
        <v>2.62</v>
      </c>
      <c r="X155" t="n">
        <v>0.17</v>
      </c>
      <c r="Y155" t="n">
        <v>1</v>
      </c>
      <c r="Z155" t="n">
        <v>10</v>
      </c>
      <c r="AA155" t="n">
        <v>168.0546529392921</v>
      </c>
      <c r="AB155" t="n">
        <v>229.9397901994658</v>
      </c>
      <c r="AC155" t="n">
        <v>207.9946593454175</v>
      </c>
      <c r="AD155" t="n">
        <v>168054.6529392921</v>
      </c>
      <c r="AE155" t="n">
        <v>229939.7901994658</v>
      </c>
      <c r="AF155" t="n">
        <v>2.600969720367738e-06</v>
      </c>
      <c r="AG155" t="n">
        <v>0.1967708333333333</v>
      </c>
      <c r="AH155" t="n">
        <v>207994.6593454175</v>
      </c>
    </row>
    <row r="156">
      <c r="A156" t="n">
        <v>154</v>
      </c>
      <c r="B156" t="n">
        <v>150</v>
      </c>
      <c r="C156" t="inlineStr">
        <is>
          <t xml:space="preserve">CONCLUIDO	</t>
        </is>
      </c>
      <c r="D156" t="n">
        <v>5.3176</v>
      </c>
      <c r="E156" t="n">
        <v>18.81</v>
      </c>
      <c r="F156" t="n">
        <v>15.47</v>
      </c>
      <c r="G156" t="n">
        <v>154.75</v>
      </c>
      <c r="H156" t="n">
        <v>1.8</v>
      </c>
      <c r="I156" t="n">
        <v>6</v>
      </c>
      <c r="J156" t="n">
        <v>392.19</v>
      </c>
      <c r="K156" t="n">
        <v>61.82</v>
      </c>
      <c r="L156" t="n">
        <v>39.5</v>
      </c>
      <c r="M156" t="n">
        <v>4</v>
      </c>
      <c r="N156" t="n">
        <v>140.87</v>
      </c>
      <c r="O156" t="n">
        <v>48604.33</v>
      </c>
      <c r="P156" t="n">
        <v>275.28</v>
      </c>
      <c r="Q156" t="n">
        <v>467.07</v>
      </c>
      <c r="R156" t="n">
        <v>54.56</v>
      </c>
      <c r="S156" t="n">
        <v>39.61</v>
      </c>
      <c r="T156" t="n">
        <v>2540.6</v>
      </c>
      <c r="U156" t="n">
        <v>0.73</v>
      </c>
      <c r="V156" t="n">
        <v>0.75</v>
      </c>
      <c r="W156" t="n">
        <v>2.62</v>
      </c>
      <c r="X156" t="n">
        <v>0.14</v>
      </c>
      <c r="Y156" t="n">
        <v>1</v>
      </c>
      <c r="Z156" t="n">
        <v>10</v>
      </c>
      <c r="AA156" t="n">
        <v>166.8015007582686</v>
      </c>
      <c r="AB156" t="n">
        <v>228.2251721002178</v>
      </c>
      <c r="AC156" t="n">
        <v>206.4436819910796</v>
      </c>
      <c r="AD156" t="n">
        <v>166801.5007582686</v>
      </c>
      <c r="AE156" t="n">
        <v>228225.1721002178</v>
      </c>
      <c r="AF156" t="n">
        <v>2.612910015496474e-06</v>
      </c>
      <c r="AG156" t="n">
        <v>0.1959375</v>
      </c>
      <c r="AH156" t="n">
        <v>206443.6819910796</v>
      </c>
    </row>
    <row r="157">
      <c r="A157" t="n">
        <v>155</v>
      </c>
      <c r="B157" t="n">
        <v>150</v>
      </c>
      <c r="C157" t="inlineStr">
        <is>
          <t xml:space="preserve">CONCLUIDO	</t>
        </is>
      </c>
      <c r="D157" t="n">
        <v>5.3214</v>
      </c>
      <c r="E157" t="n">
        <v>18.79</v>
      </c>
      <c r="F157" t="n">
        <v>15.46</v>
      </c>
      <c r="G157" t="n">
        <v>154.61</v>
      </c>
      <c r="H157" t="n">
        <v>1.8</v>
      </c>
      <c r="I157" t="n">
        <v>6</v>
      </c>
      <c r="J157" t="n">
        <v>392.96</v>
      </c>
      <c r="K157" t="n">
        <v>61.82</v>
      </c>
      <c r="L157" t="n">
        <v>39.75</v>
      </c>
      <c r="M157" t="n">
        <v>4</v>
      </c>
      <c r="N157" t="n">
        <v>141.39</v>
      </c>
      <c r="O157" t="n">
        <v>48699.33</v>
      </c>
      <c r="P157" t="n">
        <v>275.34</v>
      </c>
      <c r="Q157" t="n">
        <v>467.07</v>
      </c>
      <c r="R157" t="n">
        <v>54.12</v>
      </c>
      <c r="S157" t="n">
        <v>39.61</v>
      </c>
      <c r="T157" t="n">
        <v>2323.33</v>
      </c>
      <c r="U157" t="n">
        <v>0.73</v>
      </c>
      <c r="V157" t="n">
        <v>0.75</v>
      </c>
      <c r="W157" t="n">
        <v>2.62</v>
      </c>
      <c r="X157" t="n">
        <v>0.13</v>
      </c>
      <c r="Y157" t="n">
        <v>1</v>
      </c>
      <c r="Z157" t="n">
        <v>10</v>
      </c>
      <c r="AA157" t="n">
        <v>166.6851987996446</v>
      </c>
      <c r="AB157" t="n">
        <v>228.0660426295483</v>
      </c>
      <c r="AC157" t="n">
        <v>206.2997396137511</v>
      </c>
      <c r="AD157" t="n">
        <v>166685.1987996446</v>
      </c>
      <c r="AE157" t="n">
        <v>228066.0426295483</v>
      </c>
      <c r="AF157" t="n">
        <v>2.61477722214212e-06</v>
      </c>
      <c r="AG157" t="n">
        <v>0.1957291666666666</v>
      </c>
      <c r="AH157" t="n">
        <v>206299.7396137511</v>
      </c>
    </row>
    <row r="158">
      <c r="A158" t="n">
        <v>156</v>
      </c>
      <c r="B158" t="n">
        <v>150</v>
      </c>
      <c r="C158" t="inlineStr">
        <is>
          <t xml:space="preserve">CONCLUIDO	</t>
        </is>
      </c>
      <c r="D158" t="n">
        <v>5.3198</v>
      </c>
      <c r="E158" t="n">
        <v>18.8</v>
      </c>
      <c r="F158" t="n">
        <v>15.47</v>
      </c>
      <c r="G158" t="n">
        <v>154.67</v>
      </c>
      <c r="H158" t="n">
        <v>1.81</v>
      </c>
      <c r="I158" t="n">
        <v>6</v>
      </c>
      <c r="J158" t="n">
        <v>393.73</v>
      </c>
      <c r="K158" t="n">
        <v>61.82</v>
      </c>
      <c r="L158" t="n">
        <v>40</v>
      </c>
      <c r="M158" t="n">
        <v>4</v>
      </c>
      <c r="N158" t="n">
        <v>141.91</v>
      </c>
      <c r="O158" t="n">
        <v>48794.7</v>
      </c>
      <c r="P158" t="n">
        <v>275.7</v>
      </c>
      <c r="Q158" t="n">
        <v>467.07</v>
      </c>
      <c r="R158" t="n">
        <v>54.37</v>
      </c>
      <c r="S158" t="n">
        <v>39.61</v>
      </c>
      <c r="T158" t="n">
        <v>2445.89</v>
      </c>
      <c r="U158" t="n">
        <v>0.73</v>
      </c>
      <c r="V158" t="n">
        <v>0.75</v>
      </c>
      <c r="W158" t="n">
        <v>2.62</v>
      </c>
      <c r="X158" t="n">
        <v>0.13</v>
      </c>
      <c r="Y158" t="n">
        <v>1</v>
      </c>
      <c r="Z158" t="n">
        <v>10</v>
      </c>
      <c r="AA158" t="n">
        <v>166.9240742242786</v>
      </c>
      <c r="AB158" t="n">
        <v>228.3928825239722</v>
      </c>
      <c r="AC158" t="n">
        <v>206.595386367374</v>
      </c>
      <c r="AD158" t="n">
        <v>166924.0742242786</v>
      </c>
      <c r="AE158" t="n">
        <v>228392.8825239723</v>
      </c>
      <c r="AF158" t="n">
        <v>2.613991029870269e-06</v>
      </c>
      <c r="AG158" t="n">
        <v>0.1958333333333333</v>
      </c>
      <c r="AH158" t="n">
        <v>206595.386367374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5.2835</v>
      </c>
      <c r="E2" t="n">
        <v>18.93</v>
      </c>
      <c r="F2" t="n">
        <v>16.75</v>
      </c>
      <c r="G2" t="n">
        <v>20.93</v>
      </c>
      <c r="H2" t="n">
        <v>0.64</v>
      </c>
      <c r="I2" t="n">
        <v>48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48.07</v>
      </c>
      <c r="Q2" t="n">
        <v>467.23</v>
      </c>
      <c r="R2" t="n">
        <v>93.7</v>
      </c>
      <c r="S2" t="n">
        <v>39.61</v>
      </c>
      <c r="T2" t="n">
        <v>21901.61</v>
      </c>
      <c r="U2" t="n">
        <v>0.42</v>
      </c>
      <c r="V2" t="n">
        <v>0.7</v>
      </c>
      <c r="W2" t="n">
        <v>2.76</v>
      </c>
      <c r="X2" t="n">
        <v>1.41</v>
      </c>
      <c r="Y2" t="n">
        <v>1</v>
      </c>
      <c r="Z2" t="n">
        <v>10</v>
      </c>
      <c r="AA2" t="n">
        <v>38.45400285055355</v>
      </c>
      <c r="AB2" t="n">
        <v>52.61446317084445</v>
      </c>
      <c r="AC2" t="n">
        <v>47.59301265078143</v>
      </c>
      <c r="AD2" t="n">
        <v>38454.00285055355</v>
      </c>
      <c r="AE2" t="n">
        <v>52614.46317084445</v>
      </c>
      <c r="AF2" t="n">
        <v>3.623863905558796e-06</v>
      </c>
      <c r="AG2" t="n">
        <v>0.1971875</v>
      </c>
      <c r="AH2" t="n">
        <v>47593.01265078143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4.2785</v>
      </c>
      <c r="E2" t="n">
        <v>23.37</v>
      </c>
      <c r="F2" t="n">
        <v>18.88</v>
      </c>
      <c r="G2" t="n">
        <v>9.279999999999999</v>
      </c>
      <c r="H2" t="n">
        <v>0.18</v>
      </c>
      <c r="I2" t="n">
        <v>122</v>
      </c>
      <c r="J2" t="n">
        <v>98.70999999999999</v>
      </c>
      <c r="K2" t="n">
        <v>39.72</v>
      </c>
      <c r="L2" t="n">
        <v>1</v>
      </c>
      <c r="M2" t="n">
        <v>120</v>
      </c>
      <c r="N2" t="n">
        <v>12.99</v>
      </c>
      <c r="O2" t="n">
        <v>12407.75</v>
      </c>
      <c r="P2" t="n">
        <v>167.58</v>
      </c>
      <c r="Q2" t="n">
        <v>467.16</v>
      </c>
      <c r="R2" t="n">
        <v>165.35</v>
      </c>
      <c r="S2" t="n">
        <v>39.61</v>
      </c>
      <c r="T2" t="n">
        <v>57357.21</v>
      </c>
      <c r="U2" t="n">
        <v>0.24</v>
      </c>
      <c r="V2" t="n">
        <v>0.62</v>
      </c>
      <c r="W2" t="n">
        <v>2.81</v>
      </c>
      <c r="X2" t="n">
        <v>3.54</v>
      </c>
      <c r="Y2" t="n">
        <v>1</v>
      </c>
      <c r="Z2" t="n">
        <v>10</v>
      </c>
      <c r="AA2" t="n">
        <v>133.7177893485061</v>
      </c>
      <c r="AB2" t="n">
        <v>182.958578599066</v>
      </c>
      <c r="AC2" t="n">
        <v>165.4972686416003</v>
      </c>
      <c r="AD2" t="n">
        <v>133717.7893485061</v>
      </c>
      <c r="AE2" t="n">
        <v>182958.578599066</v>
      </c>
      <c r="AF2" t="n">
        <v>2.515240647111722e-06</v>
      </c>
      <c r="AG2" t="n">
        <v>0.2434375</v>
      </c>
      <c r="AH2" t="n">
        <v>165497.2686416003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4.5571</v>
      </c>
      <c r="E3" t="n">
        <v>21.94</v>
      </c>
      <c r="F3" t="n">
        <v>18.04</v>
      </c>
      <c r="G3" t="n">
        <v>11.64</v>
      </c>
      <c r="H3" t="n">
        <v>0.22</v>
      </c>
      <c r="I3" t="n">
        <v>93</v>
      </c>
      <c r="J3" t="n">
        <v>99.02</v>
      </c>
      <c r="K3" t="n">
        <v>39.72</v>
      </c>
      <c r="L3" t="n">
        <v>1.25</v>
      </c>
      <c r="M3" t="n">
        <v>91</v>
      </c>
      <c r="N3" t="n">
        <v>13.05</v>
      </c>
      <c r="O3" t="n">
        <v>12446.14</v>
      </c>
      <c r="P3" t="n">
        <v>159.31</v>
      </c>
      <c r="Q3" t="n">
        <v>467.19</v>
      </c>
      <c r="R3" t="n">
        <v>138.09</v>
      </c>
      <c r="S3" t="n">
        <v>39.61</v>
      </c>
      <c r="T3" t="n">
        <v>43869.11</v>
      </c>
      <c r="U3" t="n">
        <v>0.29</v>
      </c>
      <c r="V3" t="n">
        <v>0.65</v>
      </c>
      <c r="W3" t="n">
        <v>2.77</v>
      </c>
      <c r="X3" t="n">
        <v>2.71</v>
      </c>
      <c r="Y3" t="n">
        <v>1</v>
      </c>
      <c r="Z3" t="n">
        <v>10</v>
      </c>
      <c r="AA3" t="n">
        <v>119.7200571902436</v>
      </c>
      <c r="AB3" t="n">
        <v>163.8062639237816</v>
      </c>
      <c r="AC3" t="n">
        <v>148.1728239984765</v>
      </c>
      <c r="AD3" t="n">
        <v>119720.0571902436</v>
      </c>
      <c r="AE3" t="n">
        <v>163806.2639237816</v>
      </c>
      <c r="AF3" t="n">
        <v>2.679023759016672e-06</v>
      </c>
      <c r="AG3" t="n">
        <v>0.2285416666666667</v>
      </c>
      <c r="AH3" t="n">
        <v>148172.8239984765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4.7558</v>
      </c>
      <c r="E4" t="n">
        <v>21.03</v>
      </c>
      <c r="F4" t="n">
        <v>17.5</v>
      </c>
      <c r="G4" t="n">
        <v>14</v>
      </c>
      <c r="H4" t="n">
        <v>0.27</v>
      </c>
      <c r="I4" t="n">
        <v>75</v>
      </c>
      <c r="J4" t="n">
        <v>99.33</v>
      </c>
      <c r="K4" t="n">
        <v>39.72</v>
      </c>
      <c r="L4" t="n">
        <v>1.5</v>
      </c>
      <c r="M4" t="n">
        <v>73</v>
      </c>
      <c r="N4" t="n">
        <v>13.11</v>
      </c>
      <c r="O4" t="n">
        <v>12484.55</v>
      </c>
      <c r="P4" t="n">
        <v>153.52</v>
      </c>
      <c r="Q4" t="n">
        <v>467.16</v>
      </c>
      <c r="R4" t="n">
        <v>120.28</v>
      </c>
      <c r="S4" t="n">
        <v>39.61</v>
      </c>
      <c r="T4" t="n">
        <v>35055.51</v>
      </c>
      <c r="U4" t="n">
        <v>0.33</v>
      </c>
      <c r="V4" t="n">
        <v>0.67</v>
      </c>
      <c r="W4" t="n">
        <v>2.74</v>
      </c>
      <c r="X4" t="n">
        <v>2.16</v>
      </c>
      <c r="Y4" t="n">
        <v>1</v>
      </c>
      <c r="Z4" t="n">
        <v>10</v>
      </c>
      <c r="AA4" t="n">
        <v>110.897314111759</v>
      </c>
      <c r="AB4" t="n">
        <v>151.734597611851</v>
      </c>
      <c r="AC4" t="n">
        <v>137.2532605766626</v>
      </c>
      <c r="AD4" t="n">
        <v>110897.314111759</v>
      </c>
      <c r="AE4" t="n">
        <v>151734.597611851</v>
      </c>
      <c r="AF4" t="n">
        <v>2.795835332367402e-06</v>
      </c>
      <c r="AG4" t="n">
        <v>0.2190625</v>
      </c>
      <c r="AH4" t="n">
        <v>137253.2605766626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4.8997</v>
      </c>
      <c r="E5" t="n">
        <v>20.41</v>
      </c>
      <c r="F5" t="n">
        <v>17.13</v>
      </c>
      <c r="G5" t="n">
        <v>16.31</v>
      </c>
      <c r="H5" t="n">
        <v>0.31</v>
      </c>
      <c r="I5" t="n">
        <v>63</v>
      </c>
      <c r="J5" t="n">
        <v>99.64</v>
      </c>
      <c r="K5" t="n">
        <v>39.72</v>
      </c>
      <c r="L5" t="n">
        <v>1.75</v>
      </c>
      <c r="M5" t="n">
        <v>61</v>
      </c>
      <c r="N5" t="n">
        <v>13.18</v>
      </c>
      <c r="O5" t="n">
        <v>12522.99</v>
      </c>
      <c r="P5" t="n">
        <v>149.33</v>
      </c>
      <c r="Q5" t="n">
        <v>467.28</v>
      </c>
      <c r="R5" t="n">
        <v>108.2</v>
      </c>
      <c r="S5" t="n">
        <v>39.61</v>
      </c>
      <c r="T5" t="n">
        <v>29074.35</v>
      </c>
      <c r="U5" t="n">
        <v>0.37</v>
      </c>
      <c r="V5" t="n">
        <v>0.68</v>
      </c>
      <c r="W5" t="n">
        <v>2.71</v>
      </c>
      <c r="X5" t="n">
        <v>1.79</v>
      </c>
      <c r="Y5" t="n">
        <v>1</v>
      </c>
      <c r="Z5" t="n">
        <v>10</v>
      </c>
      <c r="AA5" t="n">
        <v>104.9917318941861</v>
      </c>
      <c r="AB5" t="n">
        <v>143.6543194858721</v>
      </c>
      <c r="AC5" t="n">
        <v>129.9441528542829</v>
      </c>
      <c r="AD5" t="n">
        <v>104991.7318941861</v>
      </c>
      <c r="AE5" t="n">
        <v>143654.3194858721</v>
      </c>
      <c r="AF5" t="n">
        <v>2.880431132091459e-06</v>
      </c>
      <c r="AG5" t="n">
        <v>0.2126041666666667</v>
      </c>
      <c r="AH5" t="n">
        <v>129944.1528542829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5.0074</v>
      </c>
      <c r="E6" t="n">
        <v>19.97</v>
      </c>
      <c r="F6" t="n">
        <v>16.87</v>
      </c>
      <c r="G6" t="n">
        <v>18.75</v>
      </c>
      <c r="H6" t="n">
        <v>0.35</v>
      </c>
      <c r="I6" t="n">
        <v>54</v>
      </c>
      <c r="J6" t="n">
        <v>99.95</v>
      </c>
      <c r="K6" t="n">
        <v>39.72</v>
      </c>
      <c r="L6" t="n">
        <v>2</v>
      </c>
      <c r="M6" t="n">
        <v>52</v>
      </c>
      <c r="N6" t="n">
        <v>13.24</v>
      </c>
      <c r="O6" t="n">
        <v>12561.45</v>
      </c>
      <c r="P6" t="n">
        <v>146.24</v>
      </c>
      <c r="Q6" t="n">
        <v>467.08</v>
      </c>
      <c r="R6" t="n">
        <v>100.31</v>
      </c>
      <c r="S6" t="n">
        <v>39.61</v>
      </c>
      <c r="T6" t="n">
        <v>25177.13</v>
      </c>
      <c r="U6" t="n">
        <v>0.39</v>
      </c>
      <c r="V6" t="n">
        <v>0.6899999999999999</v>
      </c>
      <c r="W6" t="n">
        <v>2.69</v>
      </c>
      <c r="X6" t="n">
        <v>1.54</v>
      </c>
      <c r="Y6" t="n">
        <v>1</v>
      </c>
      <c r="Z6" t="n">
        <v>10</v>
      </c>
      <c r="AA6" t="n">
        <v>100.8441876976682</v>
      </c>
      <c r="AB6" t="n">
        <v>137.9794665394631</v>
      </c>
      <c r="AC6" t="n">
        <v>124.8108999083713</v>
      </c>
      <c r="AD6" t="n">
        <v>100844.1876976682</v>
      </c>
      <c r="AE6" t="n">
        <v>137979.4665394631</v>
      </c>
      <c r="AF6" t="n">
        <v>2.943745709091326e-06</v>
      </c>
      <c r="AG6" t="n">
        <v>0.2080208333333333</v>
      </c>
      <c r="AH6" t="n">
        <v>124810.8999083713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5.0966</v>
      </c>
      <c r="E7" t="n">
        <v>19.62</v>
      </c>
      <c r="F7" t="n">
        <v>16.67</v>
      </c>
      <c r="G7" t="n">
        <v>21.28</v>
      </c>
      <c r="H7" t="n">
        <v>0.39</v>
      </c>
      <c r="I7" t="n">
        <v>47</v>
      </c>
      <c r="J7" t="n">
        <v>100.27</v>
      </c>
      <c r="K7" t="n">
        <v>39.72</v>
      </c>
      <c r="L7" t="n">
        <v>2.25</v>
      </c>
      <c r="M7" t="n">
        <v>45</v>
      </c>
      <c r="N7" t="n">
        <v>13.3</v>
      </c>
      <c r="O7" t="n">
        <v>12599.94</v>
      </c>
      <c r="P7" t="n">
        <v>143.7</v>
      </c>
      <c r="Q7" t="n">
        <v>467.07</v>
      </c>
      <c r="R7" t="n">
        <v>93.45999999999999</v>
      </c>
      <c r="S7" t="n">
        <v>39.61</v>
      </c>
      <c r="T7" t="n">
        <v>21785.64</v>
      </c>
      <c r="U7" t="n">
        <v>0.42</v>
      </c>
      <c r="V7" t="n">
        <v>0.7</v>
      </c>
      <c r="W7" t="n">
        <v>2.68</v>
      </c>
      <c r="X7" t="n">
        <v>1.33</v>
      </c>
      <c r="Y7" t="n">
        <v>1</v>
      </c>
      <c r="Z7" t="n">
        <v>10</v>
      </c>
      <c r="AA7" t="n">
        <v>97.57595905018455</v>
      </c>
      <c r="AB7" t="n">
        <v>133.5077319199062</v>
      </c>
      <c r="AC7" t="n">
        <v>120.7659413647846</v>
      </c>
      <c r="AD7" t="n">
        <v>97575.95905018455</v>
      </c>
      <c r="AE7" t="n">
        <v>133507.7319199062</v>
      </c>
      <c r="AF7" t="n">
        <v>2.996184523096787e-06</v>
      </c>
      <c r="AG7" t="n">
        <v>0.204375</v>
      </c>
      <c r="AH7" t="n">
        <v>120765.9413647846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5.1688</v>
      </c>
      <c r="E8" t="n">
        <v>19.35</v>
      </c>
      <c r="F8" t="n">
        <v>16.5</v>
      </c>
      <c r="G8" t="n">
        <v>23.57</v>
      </c>
      <c r="H8" t="n">
        <v>0.44</v>
      </c>
      <c r="I8" t="n">
        <v>42</v>
      </c>
      <c r="J8" t="n">
        <v>100.58</v>
      </c>
      <c r="K8" t="n">
        <v>39.72</v>
      </c>
      <c r="L8" t="n">
        <v>2.5</v>
      </c>
      <c r="M8" t="n">
        <v>40</v>
      </c>
      <c r="N8" t="n">
        <v>13.36</v>
      </c>
      <c r="O8" t="n">
        <v>12638.45</v>
      </c>
      <c r="P8" t="n">
        <v>141.26</v>
      </c>
      <c r="Q8" t="n">
        <v>467.17</v>
      </c>
      <c r="R8" t="n">
        <v>87.81999999999999</v>
      </c>
      <c r="S8" t="n">
        <v>39.61</v>
      </c>
      <c r="T8" t="n">
        <v>18991.32</v>
      </c>
      <c r="U8" t="n">
        <v>0.45</v>
      </c>
      <c r="V8" t="n">
        <v>0.71</v>
      </c>
      <c r="W8" t="n">
        <v>2.68</v>
      </c>
      <c r="X8" t="n">
        <v>1.16</v>
      </c>
      <c r="Y8" t="n">
        <v>1</v>
      </c>
      <c r="Z8" t="n">
        <v>10</v>
      </c>
      <c r="AA8" t="n">
        <v>94.82053811733617</v>
      </c>
      <c r="AB8" t="n">
        <v>129.7376434389927</v>
      </c>
      <c r="AC8" t="n">
        <v>117.3556648371358</v>
      </c>
      <c r="AD8" t="n">
        <v>94820.53811733617</v>
      </c>
      <c r="AE8" t="n">
        <v>129737.6434389927</v>
      </c>
      <c r="AF8" t="n">
        <v>3.03862939272901e-06</v>
      </c>
      <c r="AG8" t="n">
        <v>0.2015625</v>
      </c>
      <c r="AH8" t="n">
        <v>117355.6648371358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5.2107</v>
      </c>
      <c r="E9" t="n">
        <v>19.19</v>
      </c>
      <c r="F9" t="n">
        <v>16.42</v>
      </c>
      <c r="G9" t="n">
        <v>25.93</v>
      </c>
      <c r="H9" t="n">
        <v>0.48</v>
      </c>
      <c r="I9" t="n">
        <v>38</v>
      </c>
      <c r="J9" t="n">
        <v>100.89</v>
      </c>
      <c r="K9" t="n">
        <v>39.72</v>
      </c>
      <c r="L9" t="n">
        <v>2.75</v>
      </c>
      <c r="M9" t="n">
        <v>36</v>
      </c>
      <c r="N9" t="n">
        <v>13.42</v>
      </c>
      <c r="O9" t="n">
        <v>12676.98</v>
      </c>
      <c r="P9" t="n">
        <v>139.58</v>
      </c>
      <c r="Q9" t="n">
        <v>467.07</v>
      </c>
      <c r="R9" t="n">
        <v>85.56</v>
      </c>
      <c r="S9" t="n">
        <v>39.61</v>
      </c>
      <c r="T9" t="n">
        <v>17879.98</v>
      </c>
      <c r="U9" t="n">
        <v>0.46</v>
      </c>
      <c r="V9" t="n">
        <v>0.71</v>
      </c>
      <c r="W9" t="n">
        <v>2.67</v>
      </c>
      <c r="X9" t="n">
        <v>1.09</v>
      </c>
      <c r="Y9" t="n">
        <v>1</v>
      </c>
      <c r="Z9" t="n">
        <v>10</v>
      </c>
      <c r="AA9" t="n">
        <v>93.16355699919139</v>
      </c>
      <c r="AB9" t="n">
        <v>127.4704887723004</v>
      </c>
      <c r="AC9" t="n">
        <v>115.3048842298604</v>
      </c>
      <c r="AD9" t="n">
        <v>93163.55699919138</v>
      </c>
      <c r="AE9" t="n">
        <v>127470.4887723004</v>
      </c>
      <c r="AF9" t="n">
        <v>3.063261526213639e-06</v>
      </c>
      <c r="AG9" t="n">
        <v>0.1998958333333334</v>
      </c>
      <c r="AH9" t="n">
        <v>115304.8842298604</v>
      </c>
    </row>
    <row r="10">
      <c r="A10" t="n">
        <v>8</v>
      </c>
      <c r="B10" t="n">
        <v>45</v>
      </c>
      <c r="C10" t="inlineStr">
        <is>
          <t xml:space="preserve">CONCLUIDO	</t>
        </is>
      </c>
      <c r="D10" t="n">
        <v>5.2763</v>
      </c>
      <c r="E10" t="n">
        <v>18.95</v>
      </c>
      <c r="F10" t="n">
        <v>16.27</v>
      </c>
      <c r="G10" t="n">
        <v>28.7</v>
      </c>
      <c r="H10" t="n">
        <v>0.52</v>
      </c>
      <c r="I10" t="n">
        <v>34</v>
      </c>
      <c r="J10" t="n">
        <v>101.2</v>
      </c>
      <c r="K10" t="n">
        <v>39.72</v>
      </c>
      <c r="L10" t="n">
        <v>3</v>
      </c>
      <c r="M10" t="n">
        <v>32</v>
      </c>
      <c r="N10" t="n">
        <v>13.49</v>
      </c>
      <c r="O10" t="n">
        <v>12715.54</v>
      </c>
      <c r="P10" t="n">
        <v>137.39</v>
      </c>
      <c r="Q10" t="n">
        <v>467.1</v>
      </c>
      <c r="R10" t="n">
        <v>80.09</v>
      </c>
      <c r="S10" t="n">
        <v>39.61</v>
      </c>
      <c r="T10" t="n">
        <v>15166.06</v>
      </c>
      <c r="U10" t="n">
        <v>0.49</v>
      </c>
      <c r="V10" t="n">
        <v>0.72</v>
      </c>
      <c r="W10" t="n">
        <v>2.67</v>
      </c>
      <c r="X10" t="n">
        <v>0.93</v>
      </c>
      <c r="Y10" t="n">
        <v>1</v>
      </c>
      <c r="Z10" t="n">
        <v>10</v>
      </c>
      <c r="AA10" t="n">
        <v>90.78513183420577</v>
      </c>
      <c r="AB10" t="n">
        <v>124.216222532856</v>
      </c>
      <c r="AC10" t="n">
        <v>112.3612005929161</v>
      </c>
      <c r="AD10" t="n">
        <v>90785.13183420576</v>
      </c>
      <c r="AE10" t="n">
        <v>124216.222532856</v>
      </c>
      <c r="AF10" t="n">
        <v>3.101826393912722e-06</v>
      </c>
      <c r="AG10" t="n">
        <v>0.1973958333333333</v>
      </c>
      <c r="AH10" t="n">
        <v>112361.2005929161</v>
      </c>
    </row>
    <row r="11">
      <c r="A11" t="n">
        <v>9</v>
      </c>
      <c r="B11" t="n">
        <v>45</v>
      </c>
      <c r="C11" t="inlineStr">
        <is>
          <t xml:space="preserve">CONCLUIDO	</t>
        </is>
      </c>
      <c r="D11" t="n">
        <v>5.3103</v>
      </c>
      <c r="E11" t="n">
        <v>18.83</v>
      </c>
      <c r="F11" t="n">
        <v>16.21</v>
      </c>
      <c r="G11" t="n">
        <v>31.37</v>
      </c>
      <c r="H11" t="n">
        <v>0.5600000000000001</v>
      </c>
      <c r="I11" t="n">
        <v>31</v>
      </c>
      <c r="J11" t="n">
        <v>101.52</v>
      </c>
      <c r="K11" t="n">
        <v>39.72</v>
      </c>
      <c r="L11" t="n">
        <v>3.25</v>
      </c>
      <c r="M11" t="n">
        <v>29</v>
      </c>
      <c r="N11" t="n">
        <v>13.55</v>
      </c>
      <c r="O11" t="n">
        <v>12754.13</v>
      </c>
      <c r="P11" t="n">
        <v>136.13</v>
      </c>
      <c r="Q11" t="n">
        <v>467.09</v>
      </c>
      <c r="R11" t="n">
        <v>78.34</v>
      </c>
      <c r="S11" t="n">
        <v>39.61</v>
      </c>
      <c r="T11" t="n">
        <v>14305.85</v>
      </c>
      <c r="U11" t="n">
        <v>0.51</v>
      </c>
      <c r="V11" t="n">
        <v>0.72</v>
      </c>
      <c r="W11" t="n">
        <v>2.66</v>
      </c>
      <c r="X11" t="n">
        <v>0.87</v>
      </c>
      <c r="Y11" t="n">
        <v>1</v>
      </c>
      <c r="Z11" t="n">
        <v>10</v>
      </c>
      <c r="AA11" t="n">
        <v>89.54648038191336</v>
      </c>
      <c r="AB11" t="n">
        <v>122.5214449703849</v>
      </c>
      <c r="AC11" t="n">
        <v>110.8281702223715</v>
      </c>
      <c r="AD11" t="n">
        <v>89546.48038191335</v>
      </c>
      <c r="AE11" t="n">
        <v>122521.4449703849</v>
      </c>
      <c r="AF11" t="n">
        <v>3.121814282659198e-06</v>
      </c>
      <c r="AG11" t="n">
        <v>0.1961458333333333</v>
      </c>
      <c r="AH11" t="n">
        <v>110828.1702223715</v>
      </c>
    </row>
    <row r="12">
      <c r="A12" t="n">
        <v>10</v>
      </c>
      <c r="B12" t="n">
        <v>45</v>
      </c>
      <c r="C12" t="inlineStr">
        <is>
          <t xml:space="preserve">CONCLUIDO	</t>
        </is>
      </c>
      <c r="D12" t="n">
        <v>5.3388</v>
      </c>
      <c r="E12" t="n">
        <v>18.73</v>
      </c>
      <c r="F12" t="n">
        <v>16.15</v>
      </c>
      <c r="G12" t="n">
        <v>33.41</v>
      </c>
      <c r="H12" t="n">
        <v>0.6</v>
      </c>
      <c r="I12" t="n">
        <v>29</v>
      </c>
      <c r="J12" t="n">
        <v>101.83</v>
      </c>
      <c r="K12" t="n">
        <v>39.72</v>
      </c>
      <c r="L12" t="n">
        <v>3.5</v>
      </c>
      <c r="M12" t="n">
        <v>27</v>
      </c>
      <c r="N12" t="n">
        <v>13.61</v>
      </c>
      <c r="O12" t="n">
        <v>12792.74</v>
      </c>
      <c r="P12" t="n">
        <v>134.41</v>
      </c>
      <c r="Q12" t="n">
        <v>467.09</v>
      </c>
      <c r="R12" t="n">
        <v>76.51000000000001</v>
      </c>
      <c r="S12" t="n">
        <v>39.61</v>
      </c>
      <c r="T12" t="n">
        <v>13399.08</v>
      </c>
      <c r="U12" t="n">
        <v>0.52</v>
      </c>
      <c r="V12" t="n">
        <v>0.72</v>
      </c>
      <c r="W12" t="n">
        <v>2.65</v>
      </c>
      <c r="X12" t="n">
        <v>0.8100000000000001</v>
      </c>
      <c r="Y12" t="n">
        <v>1</v>
      </c>
      <c r="Z12" t="n">
        <v>10</v>
      </c>
      <c r="AA12" t="n">
        <v>88.2044807571467</v>
      </c>
      <c r="AB12" t="n">
        <v>120.6852618789351</v>
      </c>
      <c r="AC12" t="n">
        <v>109.16722986807</v>
      </c>
      <c r="AD12" t="n">
        <v>88204.4807571467</v>
      </c>
      <c r="AE12" t="n">
        <v>120685.2618789351</v>
      </c>
      <c r="AF12" t="n">
        <v>3.138568836461391e-06</v>
      </c>
      <c r="AG12" t="n">
        <v>0.1951041666666667</v>
      </c>
      <c r="AH12" t="n">
        <v>109167.22986807</v>
      </c>
    </row>
    <row r="13">
      <c r="A13" t="n">
        <v>11</v>
      </c>
      <c r="B13" t="n">
        <v>45</v>
      </c>
      <c r="C13" t="inlineStr">
        <is>
          <t xml:space="preserve">CONCLUIDO	</t>
        </is>
      </c>
      <c r="D13" t="n">
        <v>5.3693</v>
      </c>
      <c r="E13" t="n">
        <v>18.62</v>
      </c>
      <c r="F13" t="n">
        <v>16.08</v>
      </c>
      <c r="G13" t="n">
        <v>35.74</v>
      </c>
      <c r="H13" t="n">
        <v>0.65</v>
      </c>
      <c r="I13" t="n">
        <v>27</v>
      </c>
      <c r="J13" t="n">
        <v>102.14</v>
      </c>
      <c r="K13" t="n">
        <v>39.72</v>
      </c>
      <c r="L13" t="n">
        <v>3.75</v>
      </c>
      <c r="M13" t="n">
        <v>25</v>
      </c>
      <c r="N13" t="n">
        <v>13.68</v>
      </c>
      <c r="O13" t="n">
        <v>12831.37</v>
      </c>
      <c r="P13" t="n">
        <v>133.12</v>
      </c>
      <c r="Q13" t="n">
        <v>467.1</v>
      </c>
      <c r="R13" t="n">
        <v>74.33</v>
      </c>
      <c r="S13" t="n">
        <v>39.61</v>
      </c>
      <c r="T13" t="n">
        <v>12318.69</v>
      </c>
      <c r="U13" t="n">
        <v>0.53</v>
      </c>
      <c r="V13" t="n">
        <v>0.73</v>
      </c>
      <c r="W13" t="n">
        <v>2.65</v>
      </c>
      <c r="X13" t="n">
        <v>0.75</v>
      </c>
      <c r="Y13" t="n">
        <v>1</v>
      </c>
      <c r="Z13" t="n">
        <v>10</v>
      </c>
      <c r="AA13" t="n">
        <v>87.02307127040376</v>
      </c>
      <c r="AB13" t="n">
        <v>119.0688052990661</v>
      </c>
      <c r="AC13" t="n">
        <v>107.7050456354721</v>
      </c>
      <c r="AD13" t="n">
        <v>87023.07127040376</v>
      </c>
      <c r="AE13" t="n">
        <v>119068.8052990661</v>
      </c>
      <c r="AF13" t="n">
        <v>3.156499148425142e-06</v>
      </c>
      <c r="AG13" t="n">
        <v>0.1939583333333333</v>
      </c>
      <c r="AH13" t="n">
        <v>107705.0456354721</v>
      </c>
    </row>
    <row r="14">
      <c r="A14" t="n">
        <v>12</v>
      </c>
      <c r="B14" t="n">
        <v>45</v>
      </c>
      <c r="C14" t="inlineStr">
        <is>
          <t xml:space="preserve">CONCLUIDO	</t>
        </is>
      </c>
      <c r="D14" t="n">
        <v>5.3925</v>
      </c>
      <c r="E14" t="n">
        <v>18.54</v>
      </c>
      <c r="F14" t="n">
        <v>16.04</v>
      </c>
      <c r="G14" t="n">
        <v>38.5</v>
      </c>
      <c r="H14" t="n">
        <v>0.6899999999999999</v>
      </c>
      <c r="I14" t="n">
        <v>25</v>
      </c>
      <c r="J14" t="n">
        <v>102.45</v>
      </c>
      <c r="K14" t="n">
        <v>39.72</v>
      </c>
      <c r="L14" t="n">
        <v>4</v>
      </c>
      <c r="M14" t="n">
        <v>23</v>
      </c>
      <c r="N14" t="n">
        <v>13.74</v>
      </c>
      <c r="O14" t="n">
        <v>12870.03</v>
      </c>
      <c r="P14" t="n">
        <v>131.8</v>
      </c>
      <c r="Q14" t="n">
        <v>467.08</v>
      </c>
      <c r="R14" t="n">
        <v>72.98</v>
      </c>
      <c r="S14" t="n">
        <v>39.61</v>
      </c>
      <c r="T14" t="n">
        <v>11654.21</v>
      </c>
      <c r="U14" t="n">
        <v>0.54</v>
      </c>
      <c r="V14" t="n">
        <v>0.73</v>
      </c>
      <c r="W14" t="n">
        <v>2.65</v>
      </c>
      <c r="X14" t="n">
        <v>0.71</v>
      </c>
      <c r="Y14" t="n">
        <v>1</v>
      </c>
      <c r="Z14" t="n">
        <v>10</v>
      </c>
      <c r="AA14" t="n">
        <v>86.00194812602609</v>
      </c>
      <c r="AB14" t="n">
        <v>117.6716595641556</v>
      </c>
      <c r="AC14" t="n">
        <v>106.4412415285946</v>
      </c>
      <c r="AD14" t="n">
        <v>86001.94812602609</v>
      </c>
      <c r="AE14" t="n">
        <v>117671.6595641556</v>
      </c>
      <c r="AF14" t="n">
        <v>3.170137943099208e-06</v>
      </c>
      <c r="AG14" t="n">
        <v>0.193125</v>
      </c>
      <c r="AH14" t="n">
        <v>106441.2415285946</v>
      </c>
    </row>
    <row r="15">
      <c r="A15" t="n">
        <v>13</v>
      </c>
      <c r="B15" t="n">
        <v>45</v>
      </c>
      <c r="C15" t="inlineStr">
        <is>
          <t xml:space="preserve">CONCLUIDO	</t>
        </is>
      </c>
      <c r="D15" t="n">
        <v>5.4288</v>
      </c>
      <c r="E15" t="n">
        <v>18.42</v>
      </c>
      <c r="F15" t="n">
        <v>15.96</v>
      </c>
      <c r="G15" t="n">
        <v>41.63</v>
      </c>
      <c r="H15" t="n">
        <v>0.73</v>
      </c>
      <c r="I15" t="n">
        <v>23</v>
      </c>
      <c r="J15" t="n">
        <v>102.77</v>
      </c>
      <c r="K15" t="n">
        <v>39.72</v>
      </c>
      <c r="L15" t="n">
        <v>4.25</v>
      </c>
      <c r="M15" t="n">
        <v>21</v>
      </c>
      <c r="N15" t="n">
        <v>13.8</v>
      </c>
      <c r="O15" t="n">
        <v>12908.71</v>
      </c>
      <c r="P15" t="n">
        <v>130.06</v>
      </c>
      <c r="Q15" t="n">
        <v>467.08</v>
      </c>
      <c r="R15" t="n">
        <v>70.41</v>
      </c>
      <c r="S15" t="n">
        <v>39.61</v>
      </c>
      <c r="T15" t="n">
        <v>10379.88</v>
      </c>
      <c r="U15" t="n">
        <v>0.5600000000000001</v>
      </c>
      <c r="V15" t="n">
        <v>0.73</v>
      </c>
      <c r="W15" t="n">
        <v>2.64</v>
      </c>
      <c r="X15" t="n">
        <v>0.63</v>
      </c>
      <c r="Y15" t="n">
        <v>1</v>
      </c>
      <c r="Z15" t="n">
        <v>10</v>
      </c>
      <c r="AA15" t="n">
        <v>84.54012212355066</v>
      </c>
      <c r="AB15" t="n">
        <v>115.671524736358</v>
      </c>
      <c r="AC15" t="n">
        <v>104.6319967615545</v>
      </c>
      <c r="AD15" t="n">
        <v>84540.12212355065</v>
      </c>
      <c r="AE15" t="n">
        <v>115671.524736358</v>
      </c>
      <c r="AF15" t="n">
        <v>3.191477953731475e-06</v>
      </c>
      <c r="AG15" t="n">
        <v>0.191875</v>
      </c>
      <c r="AH15" t="n">
        <v>104631.9967615545</v>
      </c>
    </row>
    <row r="16">
      <c r="A16" t="n">
        <v>14</v>
      </c>
      <c r="B16" t="n">
        <v>45</v>
      </c>
      <c r="C16" t="inlineStr">
        <is>
          <t xml:space="preserve">CONCLUIDO	</t>
        </is>
      </c>
      <c r="D16" t="n">
        <v>5.4395</v>
      </c>
      <c r="E16" t="n">
        <v>18.38</v>
      </c>
      <c r="F16" t="n">
        <v>15.94</v>
      </c>
      <c r="G16" t="n">
        <v>43.48</v>
      </c>
      <c r="H16" t="n">
        <v>0.77</v>
      </c>
      <c r="I16" t="n">
        <v>22</v>
      </c>
      <c r="J16" t="n">
        <v>103.08</v>
      </c>
      <c r="K16" t="n">
        <v>39.72</v>
      </c>
      <c r="L16" t="n">
        <v>4.5</v>
      </c>
      <c r="M16" t="n">
        <v>20</v>
      </c>
      <c r="N16" t="n">
        <v>13.87</v>
      </c>
      <c r="O16" t="n">
        <v>12947.42</v>
      </c>
      <c r="P16" t="n">
        <v>128.99</v>
      </c>
      <c r="Q16" t="n">
        <v>467.09</v>
      </c>
      <c r="R16" t="n">
        <v>69.89</v>
      </c>
      <c r="S16" t="n">
        <v>39.61</v>
      </c>
      <c r="T16" t="n">
        <v>10125.34</v>
      </c>
      <c r="U16" t="n">
        <v>0.57</v>
      </c>
      <c r="V16" t="n">
        <v>0.73</v>
      </c>
      <c r="W16" t="n">
        <v>2.64</v>
      </c>
      <c r="X16" t="n">
        <v>0.61</v>
      </c>
      <c r="Y16" t="n">
        <v>1</v>
      </c>
      <c r="Z16" t="n">
        <v>10</v>
      </c>
      <c r="AA16" t="n">
        <v>83.87057500451881</v>
      </c>
      <c r="AB16" t="n">
        <v>114.7554208297649</v>
      </c>
      <c r="AC16" t="n">
        <v>103.8033245260465</v>
      </c>
      <c r="AD16" t="n">
        <v>83870.57500451882</v>
      </c>
      <c r="AE16" t="n">
        <v>114755.4208297649</v>
      </c>
      <c r="AF16" t="n">
        <v>3.197768259895807e-06</v>
      </c>
      <c r="AG16" t="n">
        <v>0.1914583333333333</v>
      </c>
      <c r="AH16" t="n">
        <v>103803.3245260465</v>
      </c>
    </row>
    <row r="17">
      <c r="A17" t="n">
        <v>15</v>
      </c>
      <c r="B17" t="n">
        <v>45</v>
      </c>
      <c r="C17" t="inlineStr">
        <is>
          <t xml:space="preserve">CONCLUIDO	</t>
        </is>
      </c>
      <c r="D17" t="n">
        <v>5.4545</v>
      </c>
      <c r="E17" t="n">
        <v>18.33</v>
      </c>
      <c r="F17" t="n">
        <v>15.91</v>
      </c>
      <c r="G17" t="n">
        <v>45.47</v>
      </c>
      <c r="H17" t="n">
        <v>0.8100000000000001</v>
      </c>
      <c r="I17" t="n">
        <v>21</v>
      </c>
      <c r="J17" t="n">
        <v>103.4</v>
      </c>
      <c r="K17" t="n">
        <v>39.72</v>
      </c>
      <c r="L17" t="n">
        <v>4.75</v>
      </c>
      <c r="M17" t="n">
        <v>19</v>
      </c>
      <c r="N17" t="n">
        <v>13.93</v>
      </c>
      <c r="O17" t="n">
        <v>12986.15</v>
      </c>
      <c r="P17" t="n">
        <v>126.95</v>
      </c>
      <c r="Q17" t="n">
        <v>467.07</v>
      </c>
      <c r="R17" t="n">
        <v>68.81</v>
      </c>
      <c r="S17" t="n">
        <v>39.61</v>
      </c>
      <c r="T17" t="n">
        <v>9592.82</v>
      </c>
      <c r="U17" t="n">
        <v>0.58</v>
      </c>
      <c r="V17" t="n">
        <v>0.73</v>
      </c>
      <c r="W17" t="n">
        <v>2.65</v>
      </c>
      <c r="X17" t="n">
        <v>0.58</v>
      </c>
      <c r="Y17" t="n">
        <v>1</v>
      </c>
      <c r="Z17" t="n">
        <v>10</v>
      </c>
      <c r="AA17" t="n">
        <v>82.69409837799951</v>
      </c>
      <c r="AB17" t="n">
        <v>113.1457136068764</v>
      </c>
      <c r="AC17" t="n">
        <v>102.3472455012716</v>
      </c>
      <c r="AD17" t="n">
        <v>82694.09837799951</v>
      </c>
      <c r="AE17" t="n">
        <v>113145.7136068764</v>
      </c>
      <c r="AF17" t="n">
        <v>3.206586446107489e-06</v>
      </c>
      <c r="AG17" t="n">
        <v>0.1909375</v>
      </c>
      <c r="AH17" t="n">
        <v>102347.2455012716</v>
      </c>
    </row>
    <row r="18">
      <c r="A18" t="n">
        <v>16</v>
      </c>
      <c r="B18" t="n">
        <v>45</v>
      </c>
      <c r="C18" t="inlineStr">
        <is>
          <t xml:space="preserve">CONCLUIDO	</t>
        </is>
      </c>
      <c r="D18" t="n">
        <v>5.471</v>
      </c>
      <c r="E18" t="n">
        <v>18.28</v>
      </c>
      <c r="F18" t="n">
        <v>15.88</v>
      </c>
      <c r="G18" t="n">
        <v>47.64</v>
      </c>
      <c r="H18" t="n">
        <v>0.85</v>
      </c>
      <c r="I18" t="n">
        <v>20</v>
      </c>
      <c r="J18" t="n">
        <v>103.71</v>
      </c>
      <c r="K18" t="n">
        <v>39.72</v>
      </c>
      <c r="L18" t="n">
        <v>5</v>
      </c>
      <c r="M18" t="n">
        <v>18</v>
      </c>
      <c r="N18" t="n">
        <v>14</v>
      </c>
      <c r="O18" t="n">
        <v>13024.91</v>
      </c>
      <c r="P18" t="n">
        <v>126.1</v>
      </c>
      <c r="Q18" t="n">
        <v>467.07</v>
      </c>
      <c r="R18" t="n">
        <v>67.76000000000001</v>
      </c>
      <c r="S18" t="n">
        <v>39.61</v>
      </c>
      <c r="T18" t="n">
        <v>9070.959999999999</v>
      </c>
      <c r="U18" t="n">
        <v>0.58</v>
      </c>
      <c r="V18" t="n">
        <v>0.73</v>
      </c>
      <c r="W18" t="n">
        <v>2.64</v>
      </c>
      <c r="X18" t="n">
        <v>0.55</v>
      </c>
      <c r="Y18" t="n">
        <v>1</v>
      </c>
      <c r="Z18" t="n">
        <v>10</v>
      </c>
      <c r="AA18" t="n">
        <v>82.02838233684275</v>
      </c>
      <c r="AB18" t="n">
        <v>112.2348515500472</v>
      </c>
      <c r="AC18" t="n">
        <v>101.523314840743</v>
      </c>
      <c r="AD18" t="n">
        <v>82028.38233684275</v>
      </c>
      <c r="AE18" t="n">
        <v>112234.8515500472</v>
      </c>
      <c r="AF18" t="n">
        <v>3.216286450940337e-06</v>
      </c>
      <c r="AG18" t="n">
        <v>0.1904166666666667</v>
      </c>
      <c r="AH18" t="n">
        <v>101523.314840743</v>
      </c>
    </row>
    <row r="19">
      <c r="A19" t="n">
        <v>17</v>
      </c>
      <c r="B19" t="n">
        <v>45</v>
      </c>
      <c r="C19" t="inlineStr">
        <is>
          <t xml:space="preserve">CONCLUIDO	</t>
        </is>
      </c>
      <c r="D19" t="n">
        <v>5.4831</v>
      </c>
      <c r="E19" t="n">
        <v>18.24</v>
      </c>
      <c r="F19" t="n">
        <v>15.86</v>
      </c>
      <c r="G19" t="n">
        <v>50.08</v>
      </c>
      <c r="H19" t="n">
        <v>0.89</v>
      </c>
      <c r="I19" t="n">
        <v>19</v>
      </c>
      <c r="J19" t="n">
        <v>104.03</v>
      </c>
      <c r="K19" t="n">
        <v>39.72</v>
      </c>
      <c r="L19" t="n">
        <v>5.25</v>
      </c>
      <c r="M19" t="n">
        <v>17</v>
      </c>
      <c r="N19" t="n">
        <v>14.06</v>
      </c>
      <c r="O19" t="n">
        <v>13063.69</v>
      </c>
      <c r="P19" t="n">
        <v>125.78</v>
      </c>
      <c r="Q19" t="n">
        <v>467.1</v>
      </c>
      <c r="R19" t="n">
        <v>67.14</v>
      </c>
      <c r="S19" t="n">
        <v>39.61</v>
      </c>
      <c r="T19" t="n">
        <v>8767.879999999999</v>
      </c>
      <c r="U19" t="n">
        <v>0.59</v>
      </c>
      <c r="V19" t="n">
        <v>0.74</v>
      </c>
      <c r="W19" t="n">
        <v>2.64</v>
      </c>
      <c r="X19" t="n">
        <v>0.53</v>
      </c>
      <c r="Y19" t="n">
        <v>1</v>
      </c>
      <c r="Z19" t="n">
        <v>10</v>
      </c>
      <c r="AA19" t="n">
        <v>81.67947769442166</v>
      </c>
      <c r="AB19" t="n">
        <v>111.7574648257004</v>
      </c>
      <c r="AC19" t="n">
        <v>101.0914892353513</v>
      </c>
      <c r="AD19" t="n">
        <v>81679.47769442166</v>
      </c>
      <c r="AE19" t="n">
        <v>111757.4648257004</v>
      </c>
      <c r="AF19" t="n">
        <v>3.22339978781776e-06</v>
      </c>
      <c r="AG19" t="n">
        <v>0.19</v>
      </c>
      <c r="AH19" t="n">
        <v>101091.4892353513</v>
      </c>
    </row>
    <row r="20">
      <c r="A20" t="n">
        <v>18</v>
      </c>
      <c r="B20" t="n">
        <v>45</v>
      </c>
      <c r="C20" t="inlineStr">
        <is>
          <t xml:space="preserve">CONCLUIDO	</t>
        </is>
      </c>
      <c r="D20" t="n">
        <v>5.5</v>
      </c>
      <c r="E20" t="n">
        <v>18.18</v>
      </c>
      <c r="F20" t="n">
        <v>15.82</v>
      </c>
      <c r="G20" t="n">
        <v>52.75</v>
      </c>
      <c r="H20" t="n">
        <v>0.93</v>
      </c>
      <c r="I20" t="n">
        <v>18</v>
      </c>
      <c r="J20" t="n">
        <v>104.34</v>
      </c>
      <c r="K20" t="n">
        <v>39.72</v>
      </c>
      <c r="L20" t="n">
        <v>5.5</v>
      </c>
      <c r="M20" t="n">
        <v>16</v>
      </c>
      <c r="N20" t="n">
        <v>14.12</v>
      </c>
      <c r="O20" t="n">
        <v>13102.5</v>
      </c>
      <c r="P20" t="n">
        <v>123.55</v>
      </c>
      <c r="Q20" t="n">
        <v>467.09</v>
      </c>
      <c r="R20" t="n">
        <v>65.95</v>
      </c>
      <c r="S20" t="n">
        <v>39.61</v>
      </c>
      <c r="T20" t="n">
        <v>8174.97</v>
      </c>
      <c r="U20" t="n">
        <v>0.6</v>
      </c>
      <c r="V20" t="n">
        <v>0.74</v>
      </c>
      <c r="W20" t="n">
        <v>2.64</v>
      </c>
      <c r="X20" t="n">
        <v>0.49</v>
      </c>
      <c r="Y20" t="n">
        <v>1</v>
      </c>
      <c r="Z20" t="n">
        <v>10</v>
      </c>
      <c r="AA20" t="n">
        <v>80.39225496825242</v>
      </c>
      <c r="AB20" t="n">
        <v>109.9962299034978</v>
      </c>
      <c r="AC20" t="n">
        <v>99.49834410221432</v>
      </c>
      <c r="AD20" t="n">
        <v>80392.25496825241</v>
      </c>
      <c r="AE20" t="n">
        <v>109996.2299034978</v>
      </c>
      <c r="AF20" t="n">
        <v>3.23333494428292e-06</v>
      </c>
      <c r="AG20" t="n">
        <v>0.189375</v>
      </c>
      <c r="AH20" t="n">
        <v>99498.34410221432</v>
      </c>
    </row>
    <row r="21">
      <c r="A21" t="n">
        <v>19</v>
      </c>
      <c r="B21" t="n">
        <v>45</v>
      </c>
      <c r="C21" t="inlineStr">
        <is>
          <t xml:space="preserve">CONCLUIDO	</t>
        </is>
      </c>
      <c r="D21" t="n">
        <v>5.5187</v>
      </c>
      <c r="E21" t="n">
        <v>18.12</v>
      </c>
      <c r="F21" t="n">
        <v>15.78</v>
      </c>
      <c r="G21" t="n">
        <v>55.7</v>
      </c>
      <c r="H21" t="n">
        <v>0.97</v>
      </c>
      <c r="I21" t="n">
        <v>17</v>
      </c>
      <c r="J21" t="n">
        <v>104.65</v>
      </c>
      <c r="K21" t="n">
        <v>39.72</v>
      </c>
      <c r="L21" t="n">
        <v>5.75</v>
      </c>
      <c r="M21" t="n">
        <v>15</v>
      </c>
      <c r="N21" t="n">
        <v>14.19</v>
      </c>
      <c r="O21" t="n">
        <v>13141.33</v>
      </c>
      <c r="P21" t="n">
        <v>122.96</v>
      </c>
      <c r="Q21" t="n">
        <v>467.08</v>
      </c>
      <c r="R21" t="n">
        <v>64.48999999999999</v>
      </c>
      <c r="S21" t="n">
        <v>39.61</v>
      </c>
      <c r="T21" t="n">
        <v>7453.03</v>
      </c>
      <c r="U21" t="n">
        <v>0.61</v>
      </c>
      <c r="V21" t="n">
        <v>0.74</v>
      </c>
      <c r="W21" t="n">
        <v>2.64</v>
      </c>
      <c r="X21" t="n">
        <v>0.45</v>
      </c>
      <c r="Y21" t="n">
        <v>1</v>
      </c>
      <c r="Z21" t="n">
        <v>10</v>
      </c>
      <c r="AA21" t="n">
        <v>79.80655293861275</v>
      </c>
      <c r="AB21" t="n">
        <v>109.1948465471953</v>
      </c>
      <c r="AC21" t="n">
        <v>98.77344364868851</v>
      </c>
      <c r="AD21" t="n">
        <v>79806.55293861276</v>
      </c>
      <c r="AE21" t="n">
        <v>109194.8465471953</v>
      </c>
      <c r="AF21" t="n">
        <v>3.244328283093482e-06</v>
      </c>
      <c r="AG21" t="n">
        <v>0.18875</v>
      </c>
      <c r="AH21" t="n">
        <v>98773.44364868851</v>
      </c>
    </row>
    <row r="22">
      <c r="A22" t="n">
        <v>20</v>
      </c>
      <c r="B22" t="n">
        <v>45</v>
      </c>
      <c r="C22" t="inlineStr">
        <is>
          <t xml:space="preserve">CONCLUIDO	</t>
        </is>
      </c>
      <c r="D22" t="n">
        <v>5.5288</v>
      </c>
      <c r="E22" t="n">
        <v>18.09</v>
      </c>
      <c r="F22" t="n">
        <v>15.77</v>
      </c>
      <c r="G22" t="n">
        <v>59.14</v>
      </c>
      <c r="H22" t="n">
        <v>1.01</v>
      </c>
      <c r="I22" t="n">
        <v>16</v>
      </c>
      <c r="J22" t="n">
        <v>104.97</v>
      </c>
      <c r="K22" t="n">
        <v>39.72</v>
      </c>
      <c r="L22" t="n">
        <v>6</v>
      </c>
      <c r="M22" t="n">
        <v>14</v>
      </c>
      <c r="N22" t="n">
        <v>14.25</v>
      </c>
      <c r="O22" t="n">
        <v>13180.19</v>
      </c>
      <c r="P22" t="n">
        <v>121.76</v>
      </c>
      <c r="Q22" t="n">
        <v>467.08</v>
      </c>
      <c r="R22" t="n">
        <v>64.37</v>
      </c>
      <c r="S22" t="n">
        <v>39.61</v>
      </c>
      <c r="T22" t="n">
        <v>7396.1</v>
      </c>
      <c r="U22" t="n">
        <v>0.62</v>
      </c>
      <c r="V22" t="n">
        <v>0.74</v>
      </c>
      <c r="W22" t="n">
        <v>2.63</v>
      </c>
      <c r="X22" t="n">
        <v>0.44</v>
      </c>
      <c r="Y22" t="n">
        <v>1</v>
      </c>
      <c r="Z22" t="n">
        <v>10</v>
      </c>
      <c r="AA22" t="n">
        <v>79.12382803648596</v>
      </c>
      <c r="AB22" t="n">
        <v>108.2607122164089</v>
      </c>
      <c r="AC22" t="n">
        <v>97.92846178736637</v>
      </c>
      <c r="AD22" t="n">
        <v>79123.82803648597</v>
      </c>
      <c r="AE22" t="n">
        <v>108260.712216409</v>
      </c>
      <c r="AF22" t="n">
        <v>3.250265861809347e-06</v>
      </c>
      <c r="AG22" t="n">
        <v>0.1884375</v>
      </c>
      <c r="AH22" t="n">
        <v>97928.46178736637</v>
      </c>
    </row>
    <row r="23">
      <c r="A23" t="n">
        <v>21</v>
      </c>
      <c r="B23" t="n">
        <v>45</v>
      </c>
      <c r="C23" t="inlineStr">
        <is>
          <t xml:space="preserve">CONCLUIDO	</t>
        </is>
      </c>
      <c r="D23" t="n">
        <v>5.5484</v>
      </c>
      <c r="E23" t="n">
        <v>18.02</v>
      </c>
      <c r="F23" t="n">
        <v>15.73</v>
      </c>
      <c r="G23" t="n">
        <v>62.91</v>
      </c>
      <c r="H23" t="n">
        <v>1.05</v>
      </c>
      <c r="I23" t="n">
        <v>15</v>
      </c>
      <c r="J23" t="n">
        <v>105.28</v>
      </c>
      <c r="K23" t="n">
        <v>39.72</v>
      </c>
      <c r="L23" t="n">
        <v>6.25</v>
      </c>
      <c r="M23" t="n">
        <v>13</v>
      </c>
      <c r="N23" t="n">
        <v>14.32</v>
      </c>
      <c r="O23" t="n">
        <v>13219.07</v>
      </c>
      <c r="P23" t="n">
        <v>119.61</v>
      </c>
      <c r="Q23" t="n">
        <v>467.08</v>
      </c>
      <c r="R23" t="n">
        <v>63.02</v>
      </c>
      <c r="S23" t="n">
        <v>39.61</v>
      </c>
      <c r="T23" t="n">
        <v>6726.59</v>
      </c>
      <c r="U23" t="n">
        <v>0.63</v>
      </c>
      <c r="V23" t="n">
        <v>0.74</v>
      </c>
      <c r="W23" t="n">
        <v>2.63</v>
      </c>
      <c r="X23" t="n">
        <v>0.39</v>
      </c>
      <c r="Y23" t="n">
        <v>1</v>
      </c>
      <c r="Z23" t="n">
        <v>10</v>
      </c>
      <c r="AA23" t="n">
        <v>77.85272275656966</v>
      </c>
      <c r="AB23" t="n">
        <v>106.5215298952211</v>
      </c>
      <c r="AC23" t="n">
        <v>96.35526458595444</v>
      </c>
      <c r="AD23" t="n">
        <v>77852.72275656967</v>
      </c>
      <c r="AE23" t="n">
        <v>106521.5298952211</v>
      </c>
      <c r="AF23" t="n">
        <v>3.26178829179261e-06</v>
      </c>
      <c r="AG23" t="n">
        <v>0.1877083333333333</v>
      </c>
      <c r="AH23" t="n">
        <v>96355.26458595444</v>
      </c>
    </row>
    <row r="24">
      <c r="A24" t="n">
        <v>22</v>
      </c>
      <c r="B24" t="n">
        <v>45</v>
      </c>
      <c r="C24" t="inlineStr">
        <is>
          <t xml:space="preserve">CONCLUIDO	</t>
        </is>
      </c>
      <c r="D24" t="n">
        <v>5.5437</v>
      </c>
      <c r="E24" t="n">
        <v>18.04</v>
      </c>
      <c r="F24" t="n">
        <v>15.74</v>
      </c>
      <c r="G24" t="n">
        <v>62.97</v>
      </c>
      <c r="H24" t="n">
        <v>1.08</v>
      </c>
      <c r="I24" t="n">
        <v>15</v>
      </c>
      <c r="J24" t="n">
        <v>105.6</v>
      </c>
      <c r="K24" t="n">
        <v>39.72</v>
      </c>
      <c r="L24" t="n">
        <v>6.5</v>
      </c>
      <c r="M24" t="n">
        <v>13</v>
      </c>
      <c r="N24" t="n">
        <v>14.39</v>
      </c>
      <c r="O24" t="n">
        <v>13257.98</v>
      </c>
      <c r="P24" t="n">
        <v>119.19</v>
      </c>
      <c r="Q24" t="n">
        <v>467.07</v>
      </c>
      <c r="R24" t="n">
        <v>63.21</v>
      </c>
      <c r="S24" t="n">
        <v>39.61</v>
      </c>
      <c r="T24" t="n">
        <v>6818.85</v>
      </c>
      <c r="U24" t="n">
        <v>0.63</v>
      </c>
      <c r="V24" t="n">
        <v>0.74</v>
      </c>
      <c r="W24" t="n">
        <v>2.64</v>
      </c>
      <c r="X24" t="n">
        <v>0.41</v>
      </c>
      <c r="Y24" t="n">
        <v>1</v>
      </c>
      <c r="Z24" t="n">
        <v>10</v>
      </c>
      <c r="AA24" t="n">
        <v>77.74923760197758</v>
      </c>
      <c r="AB24" t="n">
        <v>106.3799369412655</v>
      </c>
      <c r="AC24" t="n">
        <v>96.22718506479733</v>
      </c>
      <c r="AD24" t="n">
        <v>77749.23760197758</v>
      </c>
      <c r="AE24" t="n">
        <v>106379.9369412655</v>
      </c>
      <c r="AF24" t="n">
        <v>3.25902526011295e-06</v>
      </c>
      <c r="AG24" t="n">
        <v>0.1879166666666666</v>
      </c>
      <c r="AH24" t="n">
        <v>96227.18506479732</v>
      </c>
    </row>
    <row r="25">
      <c r="A25" t="n">
        <v>23</v>
      </c>
      <c r="B25" t="n">
        <v>45</v>
      </c>
      <c r="C25" t="inlineStr">
        <is>
          <t xml:space="preserve">CONCLUIDO	</t>
        </is>
      </c>
      <c r="D25" t="n">
        <v>5.564</v>
      </c>
      <c r="E25" t="n">
        <v>17.97</v>
      </c>
      <c r="F25" t="n">
        <v>15.7</v>
      </c>
      <c r="G25" t="n">
        <v>67.27</v>
      </c>
      <c r="H25" t="n">
        <v>1.12</v>
      </c>
      <c r="I25" t="n">
        <v>14</v>
      </c>
      <c r="J25" t="n">
        <v>105.92</v>
      </c>
      <c r="K25" t="n">
        <v>39.72</v>
      </c>
      <c r="L25" t="n">
        <v>6.75</v>
      </c>
      <c r="M25" t="n">
        <v>12</v>
      </c>
      <c r="N25" t="n">
        <v>14.45</v>
      </c>
      <c r="O25" t="n">
        <v>13296.91</v>
      </c>
      <c r="P25" t="n">
        <v>117.45</v>
      </c>
      <c r="Q25" t="n">
        <v>467.07</v>
      </c>
      <c r="R25" t="n">
        <v>61.76</v>
      </c>
      <c r="S25" t="n">
        <v>39.61</v>
      </c>
      <c r="T25" t="n">
        <v>6098.79</v>
      </c>
      <c r="U25" t="n">
        <v>0.64</v>
      </c>
      <c r="V25" t="n">
        <v>0.74</v>
      </c>
      <c r="W25" t="n">
        <v>2.63</v>
      </c>
      <c r="X25" t="n">
        <v>0.36</v>
      </c>
      <c r="Y25" t="n">
        <v>1</v>
      </c>
      <c r="Z25" t="n">
        <v>10</v>
      </c>
      <c r="AA25" t="n">
        <v>76.65523975063084</v>
      </c>
      <c r="AB25" t="n">
        <v>104.8830808172747</v>
      </c>
      <c r="AC25" t="n">
        <v>94.87318678842898</v>
      </c>
      <c r="AD25" t="n">
        <v>76655.23975063085</v>
      </c>
      <c r="AE25" t="n">
        <v>104883.0808172747</v>
      </c>
      <c r="AF25" t="n">
        <v>3.270959205452758e-06</v>
      </c>
      <c r="AG25" t="n">
        <v>0.1871875</v>
      </c>
      <c r="AH25" t="n">
        <v>94873.18678842898</v>
      </c>
    </row>
    <row r="26">
      <c r="A26" t="n">
        <v>24</v>
      </c>
      <c r="B26" t="n">
        <v>45</v>
      </c>
      <c r="C26" t="inlineStr">
        <is>
          <t xml:space="preserve">CONCLUIDO	</t>
        </is>
      </c>
      <c r="D26" t="n">
        <v>5.5747</v>
      </c>
      <c r="E26" t="n">
        <v>17.94</v>
      </c>
      <c r="F26" t="n">
        <v>15.68</v>
      </c>
      <c r="G26" t="n">
        <v>72.38</v>
      </c>
      <c r="H26" t="n">
        <v>1.16</v>
      </c>
      <c r="I26" t="n">
        <v>13</v>
      </c>
      <c r="J26" t="n">
        <v>106.23</v>
      </c>
      <c r="K26" t="n">
        <v>39.72</v>
      </c>
      <c r="L26" t="n">
        <v>7</v>
      </c>
      <c r="M26" t="n">
        <v>11</v>
      </c>
      <c r="N26" t="n">
        <v>14.52</v>
      </c>
      <c r="O26" t="n">
        <v>13335.87</v>
      </c>
      <c r="P26" t="n">
        <v>116.42</v>
      </c>
      <c r="Q26" t="n">
        <v>467.07</v>
      </c>
      <c r="R26" t="n">
        <v>61.3</v>
      </c>
      <c r="S26" t="n">
        <v>39.61</v>
      </c>
      <c r="T26" t="n">
        <v>5878.24</v>
      </c>
      <c r="U26" t="n">
        <v>0.65</v>
      </c>
      <c r="V26" t="n">
        <v>0.74</v>
      </c>
      <c r="W26" t="n">
        <v>2.63</v>
      </c>
      <c r="X26" t="n">
        <v>0.35</v>
      </c>
      <c r="Y26" t="n">
        <v>1</v>
      </c>
      <c r="Z26" t="n">
        <v>10</v>
      </c>
      <c r="AA26" t="n">
        <v>76.03464389460817</v>
      </c>
      <c r="AB26" t="n">
        <v>104.0339541883081</v>
      </c>
      <c r="AC26" t="n">
        <v>94.10509961317391</v>
      </c>
      <c r="AD26" t="n">
        <v>76034.64389460816</v>
      </c>
      <c r="AE26" t="n">
        <v>104033.9541883081</v>
      </c>
      <c r="AF26" t="n">
        <v>3.27724951161709e-06</v>
      </c>
      <c r="AG26" t="n">
        <v>0.186875</v>
      </c>
      <c r="AH26" t="n">
        <v>94105.09961317391</v>
      </c>
    </row>
    <row r="27">
      <c r="A27" t="n">
        <v>25</v>
      </c>
      <c r="B27" t="n">
        <v>45</v>
      </c>
      <c r="C27" t="inlineStr">
        <is>
          <t xml:space="preserve">CONCLUIDO	</t>
        </is>
      </c>
      <c r="D27" t="n">
        <v>5.5742</v>
      </c>
      <c r="E27" t="n">
        <v>17.94</v>
      </c>
      <c r="F27" t="n">
        <v>15.68</v>
      </c>
      <c r="G27" t="n">
        <v>72.39</v>
      </c>
      <c r="H27" t="n">
        <v>1.2</v>
      </c>
      <c r="I27" t="n">
        <v>13</v>
      </c>
      <c r="J27" t="n">
        <v>106.55</v>
      </c>
      <c r="K27" t="n">
        <v>39.72</v>
      </c>
      <c r="L27" t="n">
        <v>7.25</v>
      </c>
      <c r="M27" t="n">
        <v>9</v>
      </c>
      <c r="N27" t="n">
        <v>14.58</v>
      </c>
      <c r="O27" t="n">
        <v>13374.86</v>
      </c>
      <c r="P27" t="n">
        <v>116.24</v>
      </c>
      <c r="Q27" t="n">
        <v>467.12</v>
      </c>
      <c r="R27" t="n">
        <v>61.31</v>
      </c>
      <c r="S27" t="n">
        <v>39.61</v>
      </c>
      <c r="T27" t="n">
        <v>5882.48</v>
      </c>
      <c r="U27" t="n">
        <v>0.65</v>
      </c>
      <c r="V27" t="n">
        <v>0.74</v>
      </c>
      <c r="W27" t="n">
        <v>2.63</v>
      </c>
      <c r="X27" t="n">
        <v>0.35</v>
      </c>
      <c r="Y27" t="n">
        <v>1</v>
      </c>
      <c r="Z27" t="n">
        <v>10</v>
      </c>
      <c r="AA27" t="n">
        <v>75.96317132536839</v>
      </c>
      <c r="AB27" t="n">
        <v>103.9361622659271</v>
      </c>
      <c r="AC27" t="n">
        <v>94.0166408146131</v>
      </c>
      <c r="AD27" t="n">
        <v>75963.1713253684</v>
      </c>
      <c r="AE27" t="n">
        <v>103936.1622659271</v>
      </c>
      <c r="AF27" t="n">
        <v>3.2769555720767e-06</v>
      </c>
      <c r="AG27" t="n">
        <v>0.186875</v>
      </c>
      <c r="AH27" t="n">
        <v>94016.6408146131</v>
      </c>
    </row>
    <row r="28">
      <c r="A28" t="n">
        <v>26</v>
      </c>
      <c r="B28" t="n">
        <v>45</v>
      </c>
      <c r="C28" t="inlineStr">
        <is>
          <t xml:space="preserve">CONCLUIDO	</t>
        </is>
      </c>
      <c r="D28" t="n">
        <v>5.5733</v>
      </c>
      <c r="E28" t="n">
        <v>17.94</v>
      </c>
      <c r="F28" t="n">
        <v>15.69</v>
      </c>
      <c r="G28" t="n">
        <v>72.40000000000001</v>
      </c>
      <c r="H28" t="n">
        <v>1.24</v>
      </c>
      <c r="I28" t="n">
        <v>13</v>
      </c>
      <c r="J28" t="n">
        <v>106.86</v>
      </c>
      <c r="K28" t="n">
        <v>39.72</v>
      </c>
      <c r="L28" t="n">
        <v>7.5</v>
      </c>
      <c r="M28" t="n">
        <v>7</v>
      </c>
      <c r="N28" t="n">
        <v>14.65</v>
      </c>
      <c r="O28" t="n">
        <v>13413.87</v>
      </c>
      <c r="P28" t="n">
        <v>115.37</v>
      </c>
      <c r="Q28" t="n">
        <v>467.11</v>
      </c>
      <c r="R28" t="n">
        <v>61.31</v>
      </c>
      <c r="S28" t="n">
        <v>39.61</v>
      </c>
      <c r="T28" t="n">
        <v>5882.14</v>
      </c>
      <c r="U28" t="n">
        <v>0.65</v>
      </c>
      <c r="V28" t="n">
        <v>0.74</v>
      </c>
      <c r="W28" t="n">
        <v>2.63</v>
      </c>
      <c r="X28" t="n">
        <v>0.35</v>
      </c>
      <c r="Y28" t="n">
        <v>1</v>
      </c>
      <c r="Z28" t="n">
        <v>10</v>
      </c>
      <c r="AA28" t="n">
        <v>75.61246665096567</v>
      </c>
      <c r="AB28" t="n">
        <v>103.4563126584112</v>
      </c>
      <c r="AC28" t="n">
        <v>93.58258738016524</v>
      </c>
      <c r="AD28" t="n">
        <v>75612.46665096567</v>
      </c>
      <c r="AE28" t="n">
        <v>103456.3126584112</v>
      </c>
      <c r="AF28" t="n">
        <v>3.276426480903999e-06</v>
      </c>
      <c r="AG28" t="n">
        <v>0.186875</v>
      </c>
      <c r="AH28" t="n">
        <v>93582.58738016523</v>
      </c>
    </row>
    <row r="29">
      <c r="A29" t="n">
        <v>27</v>
      </c>
      <c r="B29" t="n">
        <v>45</v>
      </c>
      <c r="C29" t="inlineStr">
        <is>
          <t xml:space="preserve">CONCLUIDO	</t>
        </is>
      </c>
      <c r="D29" t="n">
        <v>5.5893</v>
      </c>
      <c r="E29" t="n">
        <v>17.89</v>
      </c>
      <c r="F29" t="n">
        <v>15.66</v>
      </c>
      <c r="G29" t="n">
        <v>78.28</v>
      </c>
      <c r="H29" t="n">
        <v>1.27</v>
      </c>
      <c r="I29" t="n">
        <v>12</v>
      </c>
      <c r="J29" t="n">
        <v>107.18</v>
      </c>
      <c r="K29" t="n">
        <v>39.72</v>
      </c>
      <c r="L29" t="n">
        <v>7.75</v>
      </c>
      <c r="M29" t="n">
        <v>3</v>
      </c>
      <c r="N29" t="n">
        <v>14.72</v>
      </c>
      <c r="O29" t="n">
        <v>13452.9</v>
      </c>
      <c r="P29" t="n">
        <v>113.92</v>
      </c>
      <c r="Q29" t="n">
        <v>467.12</v>
      </c>
      <c r="R29" t="n">
        <v>60.15</v>
      </c>
      <c r="S29" t="n">
        <v>39.61</v>
      </c>
      <c r="T29" t="n">
        <v>5307.25</v>
      </c>
      <c r="U29" t="n">
        <v>0.66</v>
      </c>
      <c r="V29" t="n">
        <v>0.74</v>
      </c>
      <c r="W29" t="n">
        <v>2.64</v>
      </c>
      <c r="X29" t="n">
        <v>0.32</v>
      </c>
      <c r="Y29" t="n">
        <v>1</v>
      </c>
      <c r="Z29" t="n">
        <v>10</v>
      </c>
      <c r="AA29" t="n">
        <v>74.72862236888582</v>
      </c>
      <c r="AB29" t="n">
        <v>102.2469979192124</v>
      </c>
      <c r="AC29" t="n">
        <v>92.48868794239128</v>
      </c>
      <c r="AD29" t="n">
        <v>74728.62236888583</v>
      </c>
      <c r="AE29" t="n">
        <v>102246.9979192124</v>
      </c>
      <c r="AF29" t="n">
        <v>3.285832546196459e-06</v>
      </c>
      <c r="AG29" t="n">
        <v>0.1863541666666667</v>
      </c>
      <c r="AH29" t="n">
        <v>92488.68794239128</v>
      </c>
    </row>
    <row r="30">
      <c r="A30" t="n">
        <v>28</v>
      </c>
      <c r="B30" t="n">
        <v>45</v>
      </c>
      <c r="C30" t="inlineStr">
        <is>
          <t xml:space="preserve">CONCLUIDO	</t>
        </is>
      </c>
      <c r="D30" t="n">
        <v>5.587</v>
      </c>
      <c r="E30" t="n">
        <v>17.9</v>
      </c>
      <c r="F30" t="n">
        <v>15.66</v>
      </c>
      <c r="G30" t="n">
        <v>78.31999999999999</v>
      </c>
      <c r="H30" t="n">
        <v>1.31</v>
      </c>
      <c r="I30" t="n">
        <v>12</v>
      </c>
      <c r="J30" t="n">
        <v>107.5</v>
      </c>
      <c r="K30" t="n">
        <v>39.72</v>
      </c>
      <c r="L30" t="n">
        <v>8</v>
      </c>
      <c r="M30" t="n">
        <v>3</v>
      </c>
      <c r="N30" t="n">
        <v>14.78</v>
      </c>
      <c r="O30" t="n">
        <v>13491.96</v>
      </c>
      <c r="P30" t="n">
        <v>114.09</v>
      </c>
      <c r="Q30" t="n">
        <v>467.07</v>
      </c>
      <c r="R30" t="n">
        <v>60.38</v>
      </c>
      <c r="S30" t="n">
        <v>39.61</v>
      </c>
      <c r="T30" t="n">
        <v>5423.09</v>
      </c>
      <c r="U30" t="n">
        <v>0.66</v>
      </c>
      <c r="V30" t="n">
        <v>0.74</v>
      </c>
      <c r="W30" t="n">
        <v>2.64</v>
      </c>
      <c r="X30" t="n">
        <v>0.33</v>
      </c>
      <c r="Y30" t="n">
        <v>1</v>
      </c>
      <c r="Z30" t="n">
        <v>10</v>
      </c>
      <c r="AA30" t="n">
        <v>74.83238026610442</v>
      </c>
      <c r="AB30" t="n">
        <v>102.3889640516621</v>
      </c>
      <c r="AC30" t="n">
        <v>92.6171050264108</v>
      </c>
      <c r="AD30" t="n">
        <v>74832.38026610442</v>
      </c>
      <c r="AE30" t="n">
        <v>102388.9640516621</v>
      </c>
      <c r="AF30" t="n">
        <v>3.284480424310668e-06</v>
      </c>
      <c r="AG30" t="n">
        <v>0.1864583333333333</v>
      </c>
      <c r="AH30" t="n">
        <v>92617.10502641079</v>
      </c>
    </row>
    <row r="31">
      <c r="A31" t="n">
        <v>29</v>
      </c>
      <c r="B31" t="n">
        <v>45</v>
      </c>
      <c r="C31" t="inlineStr">
        <is>
          <t xml:space="preserve">CONCLUIDO	</t>
        </is>
      </c>
      <c r="D31" t="n">
        <v>5.5841</v>
      </c>
      <c r="E31" t="n">
        <v>17.91</v>
      </c>
      <c r="F31" t="n">
        <v>15.67</v>
      </c>
      <c r="G31" t="n">
        <v>78.37</v>
      </c>
      <c r="H31" t="n">
        <v>1.35</v>
      </c>
      <c r="I31" t="n">
        <v>12</v>
      </c>
      <c r="J31" t="n">
        <v>107.81</v>
      </c>
      <c r="K31" t="n">
        <v>39.72</v>
      </c>
      <c r="L31" t="n">
        <v>8.25</v>
      </c>
      <c r="M31" t="n">
        <v>2</v>
      </c>
      <c r="N31" t="n">
        <v>14.85</v>
      </c>
      <c r="O31" t="n">
        <v>13531.05</v>
      </c>
      <c r="P31" t="n">
        <v>114.52</v>
      </c>
      <c r="Q31" t="n">
        <v>467.09</v>
      </c>
      <c r="R31" t="n">
        <v>60.54</v>
      </c>
      <c r="S31" t="n">
        <v>39.61</v>
      </c>
      <c r="T31" t="n">
        <v>5502.93</v>
      </c>
      <c r="U31" t="n">
        <v>0.65</v>
      </c>
      <c r="V31" t="n">
        <v>0.74</v>
      </c>
      <c r="W31" t="n">
        <v>2.64</v>
      </c>
      <c r="X31" t="n">
        <v>0.34</v>
      </c>
      <c r="Y31" t="n">
        <v>1</v>
      </c>
      <c r="Z31" t="n">
        <v>10</v>
      </c>
      <c r="AA31" t="n">
        <v>75.07155825381253</v>
      </c>
      <c r="AB31" t="n">
        <v>102.7162179262323</v>
      </c>
      <c r="AC31" t="n">
        <v>92.91312625049581</v>
      </c>
      <c r="AD31" t="n">
        <v>75071.55825381253</v>
      </c>
      <c r="AE31" t="n">
        <v>102716.2179262323</v>
      </c>
      <c r="AF31" t="n">
        <v>3.28277557497641e-06</v>
      </c>
      <c r="AG31" t="n">
        <v>0.1865625</v>
      </c>
      <c r="AH31" t="n">
        <v>92913.12625049581</v>
      </c>
    </row>
    <row r="32">
      <c r="A32" t="n">
        <v>30</v>
      </c>
      <c r="B32" t="n">
        <v>45</v>
      </c>
      <c r="C32" t="inlineStr">
        <is>
          <t xml:space="preserve">CONCLUIDO	</t>
        </is>
      </c>
      <c r="D32" t="n">
        <v>5.5862</v>
      </c>
      <c r="E32" t="n">
        <v>17.9</v>
      </c>
      <c r="F32" t="n">
        <v>15.67</v>
      </c>
      <c r="G32" t="n">
        <v>78.33</v>
      </c>
      <c r="H32" t="n">
        <v>1.38</v>
      </c>
      <c r="I32" t="n">
        <v>12</v>
      </c>
      <c r="J32" t="n">
        <v>108.13</v>
      </c>
      <c r="K32" t="n">
        <v>39.72</v>
      </c>
      <c r="L32" t="n">
        <v>8.5</v>
      </c>
      <c r="M32" t="n">
        <v>1</v>
      </c>
      <c r="N32" t="n">
        <v>14.92</v>
      </c>
      <c r="O32" t="n">
        <v>13570.16</v>
      </c>
      <c r="P32" t="n">
        <v>114.73</v>
      </c>
      <c r="Q32" t="n">
        <v>467.07</v>
      </c>
      <c r="R32" t="n">
        <v>60.45</v>
      </c>
      <c r="S32" t="n">
        <v>39.61</v>
      </c>
      <c r="T32" t="n">
        <v>5458.03</v>
      </c>
      <c r="U32" t="n">
        <v>0.66</v>
      </c>
      <c r="V32" t="n">
        <v>0.74</v>
      </c>
      <c r="W32" t="n">
        <v>2.64</v>
      </c>
      <c r="X32" t="n">
        <v>0.33</v>
      </c>
      <c r="Y32" t="n">
        <v>1</v>
      </c>
      <c r="Z32" t="n">
        <v>10</v>
      </c>
      <c r="AA32" t="n">
        <v>75.13478423210998</v>
      </c>
      <c r="AB32" t="n">
        <v>102.8027264990722</v>
      </c>
      <c r="AC32" t="n">
        <v>92.99137856655938</v>
      </c>
      <c r="AD32" t="n">
        <v>75134.78423210997</v>
      </c>
      <c r="AE32" t="n">
        <v>102802.7264990721</v>
      </c>
      <c r="AF32" t="n">
        <v>3.284010121046045e-06</v>
      </c>
      <c r="AG32" t="n">
        <v>0.1864583333333333</v>
      </c>
      <c r="AH32" t="n">
        <v>92991.37856655938</v>
      </c>
    </row>
    <row r="33">
      <c r="A33" t="n">
        <v>31</v>
      </c>
      <c r="B33" t="n">
        <v>45</v>
      </c>
      <c r="C33" t="inlineStr">
        <is>
          <t xml:space="preserve">CONCLUIDO	</t>
        </is>
      </c>
      <c r="D33" t="n">
        <v>5.5876</v>
      </c>
      <c r="E33" t="n">
        <v>17.9</v>
      </c>
      <c r="F33" t="n">
        <v>15.66</v>
      </c>
      <c r="G33" t="n">
        <v>78.31</v>
      </c>
      <c r="H33" t="n">
        <v>1.42</v>
      </c>
      <c r="I33" t="n">
        <v>12</v>
      </c>
      <c r="J33" t="n">
        <v>108.45</v>
      </c>
      <c r="K33" t="n">
        <v>39.72</v>
      </c>
      <c r="L33" t="n">
        <v>8.75</v>
      </c>
      <c r="M33" t="n">
        <v>0</v>
      </c>
      <c r="N33" t="n">
        <v>14.98</v>
      </c>
      <c r="O33" t="n">
        <v>13609.42</v>
      </c>
      <c r="P33" t="n">
        <v>114.93</v>
      </c>
      <c r="Q33" t="n">
        <v>467.07</v>
      </c>
      <c r="R33" t="n">
        <v>60.29</v>
      </c>
      <c r="S33" t="n">
        <v>39.61</v>
      </c>
      <c r="T33" t="n">
        <v>5376.41</v>
      </c>
      <c r="U33" t="n">
        <v>0.66</v>
      </c>
      <c r="V33" t="n">
        <v>0.74</v>
      </c>
      <c r="W33" t="n">
        <v>2.64</v>
      </c>
      <c r="X33" t="n">
        <v>0.33</v>
      </c>
      <c r="Y33" t="n">
        <v>1</v>
      </c>
      <c r="Z33" t="n">
        <v>10</v>
      </c>
      <c r="AA33" t="n">
        <v>75.18817525538262</v>
      </c>
      <c r="AB33" t="n">
        <v>102.8757784525595</v>
      </c>
      <c r="AC33" t="n">
        <v>93.05745854413493</v>
      </c>
      <c r="AD33" t="n">
        <v>75188.17525538262</v>
      </c>
      <c r="AE33" t="n">
        <v>102875.7784525595</v>
      </c>
      <c r="AF33" t="n">
        <v>3.284833151759135e-06</v>
      </c>
      <c r="AG33" t="n">
        <v>0.1864583333333333</v>
      </c>
      <c r="AH33" t="n">
        <v>93057.45854413493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105</v>
      </c>
      <c r="C2" t="inlineStr">
        <is>
          <t xml:space="preserve">CONCLUIDO	</t>
        </is>
      </c>
      <c r="D2" t="n">
        <v>2.9065</v>
      </c>
      <c r="E2" t="n">
        <v>34.41</v>
      </c>
      <c r="F2" t="n">
        <v>22.35</v>
      </c>
      <c r="G2" t="n">
        <v>5.73</v>
      </c>
      <c r="H2" t="n">
        <v>0.09</v>
      </c>
      <c r="I2" t="n">
        <v>234</v>
      </c>
      <c r="J2" t="n">
        <v>204</v>
      </c>
      <c r="K2" t="n">
        <v>55.27</v>
      </c>
      <c r="L2" t="n">
        <v>1</v>
      </c>
      <c r="M2" t="n">
        <v>232</v>
      </c>
      <c r="N2" t="n">
        <v>42.72</v>
      </c>
      <c r="O2" t="n">
        <v>25393.6</v>
      </c>
      <c r="P2" t="n">
        <v>321.9</v>
      </c>
      <c r="Q2" t="n">
        <v>467.32</v>
      </c>
      <c r="R2" t="n">
        <v>278.9</v>
      </c>
      <c r="S2" t="n">
        <v>39.61</v>
      </c>
      <c r="T2" t="n">
        <v>113571.18</v>
      </c>
      <c r="U2" t="n">
        <v>0.14</v>
      </c>
      <c r="V2" t="n">
        <v>0.52</v>
      </c>
      <c r="W2" t="n">
        <v>3</v>
      </c>
      <c r="X2" t="n">
        <v>7.01</v>
      </c>
      <c r="Y2" t="n">
        <v>1</v>
      </c>
      <c r="Z2" t="n">
        <v>10</v>
      </c>
      <c r="AA2" t="n">
        <v>360.6136606248754</v>
      </c>
      <c r="AB2" t="n">
        <v>493.4075196188508</v>
      </c>
      <c r="AC2" t="n">
        <v>446.3173984482299</v>
      </c>
      <c r="AD2" t="n">
        <v>360613.6606248754</v>
      </c>
      <c r="AE2" t="n">
        <v>493407.5196188508</v>
      </c>
      <c r="AF2" t="n">
        <v>1.514787159602304e-06</v>
      </c>
      <c r="AG2" t="n">
        <v>0.3584375</v>
      </c>
      <c r="AH2" t="n">
        <v>446317.3984482299</v>
      </c>
    </row>
    <row r="3">
      <c r="A3" t="n">
        <v>1</v>
      </c>
      <c r="B3" t="n">
        <v>105</v>
      </c>
      <c r="C3" t="inlineStr">
        <is>
          <t xml:space="preserve">CONCLUIDO	</t>
        </is>
      </c>
      <c r="D3" t="n">
        <v>3.3559</v>
      </c>
      <c r="E3" t="n">
        <v>29.8</v>
      </c>
      <c r="F3" t="n">
        <v>20.34</v>
      </c>
      <c r="G3" t="n">
        <v>7.18</v>
      </c>
      <c r="H3" t="n">
        <v>0.11</v>
      </c>
      <c r="I3" t="n">
        <v>170</v>
      </c>
      <c r="J3" t="n">
        <v>204.39</v>
      </c>
      <c r="K3" t="n">
        <v>55.27</v>
      </c>
      <c r="L3" t="n">
        <v>1.25</v>
      </c>
      <c r="M3" t="n">
        <v>168</v>
      </c>
      <c r="N3" t="n">
        <v>42.87</v>
      </c>
      <c r="O3" t="n">
        <v>25442.42</v>
      </c>
      <c r="P3" t="n">
        <v>292.54</v>
      </c>
      <c r="Q3" t="n">
        <v>467.22</v>
      </c>
      <c r="R3" t="n">
        <v>213.59</v>
      </c>
      <c r="S3" t="n">
        <v>39.61</v>
      </c>
      <c r="T3" t="n">
        <v>81236.95</v>
      </c>
      <c r="U3" t="n">
        <v>0.19</v>
      </c>
      <c r="V3" t="n">
        <v>0.57</v>
      </c>
      <c r="W3" t="n">
        <v>2.88</v>
      </c>
      <c r="X3" t="n">
        <v>5</v>
      </c>
      <c r="Y3" t="n">
        <v>1</v>
      </c>
      <c r="Z3" t="n">
        <v>10</v>
      </c>
      <c r="AA3" t="n">
        <v>284.3684510364733</v>
      </c>
      <c r="AB3" t="n">
        <v>389.08546015875</v>
      </c>
      <c r="AC3" t="n">
        <v>351.9516899260713</v>
      </c>
      <c r="AD3" t="n">
        <v>284368.4510364733</v>
      </c>
      <c r="AE3" t="n">
        <v>389085.46015875</v>
      </c>
      <c r="AF3" t="n">
        <v>1.749001971068079e-06</v>
      </c>
      <c r="AG3" t="n">
        <v>0.3104166666666667</v>
      </c>
      <c r="AH3" t="n">
        <v>351951.6899260713</v>
      </c>
    </row>
    <row r="4">
      <c r="A4" t="n">
        <v>2</v>
      </c>
      <c r="B4" t="n">
        <v>105</v>
      </c>
      <c r="C4" t="inlineStr">
        <is>
          <t xml:space="preserve">CONCLUIDO	</t>
        </is>
      </c>
      <c r="D4" t="n">
        <v>3.6678</v>
      </c>
      <c r="E4" t="n">
        <v>27.26</v>
      </c>
      <c r="F4" t="n">
        <v>19.27</v>
      </c>
      <c r="G4" t="n">
        <v>8.630000000000001</v>
      </c>
      <c r="H4" t="n">
        <v>0.13</v>
      </c>
      <c r="I4" t="n">
        <v>134</v>
      </c>
      <c r="J4" t="n">
        <v>204.79</v>
      </c>
      <c r="K4" t="n">
        <v>55.27</v>
      </c>
      <c r="L4" t="n">
        <v>1.5</v>
      </c>
      <c r="M4" t="n">
        <v>132</v>
      </c>
      <c r="N4" t="n">
        <v>43.02</v>
      </c>
      <c r="O4" t="n">
        <v>25491.3</v>
      </c>
      <c r="P4" t="n">
        <v>276.7</v>
      </c>
      <c r="Q4" t="n">
        <v>467.24</v>
      </c>
      <c r="R4" t="n">
        <v>177.75</v>
      </c>
      <c r="S4" t="n">
        <v>39.61</v>
      </c>
      <c r="T4" t="n">
        <v>63494.23</v>
      </c>
      <c r="U4" t="n">
        <v>0.22</v>
      </c>
      <c r="V4" t="n">
        <v>0.61</v>
      </c>
      <c r="W4" t="n">
        <v>2.84</v>
      </c>
      <c r="X4" t="n">
        <v>3.93</v>
      </c>
      <c r="Y4" t="n">
        <v>1</v>
      </c>
      <c r="Z4" t="n">
        <v>10</v>
      </c>
      <c r="AA4" t="n">
        <v>246.4642206078232</v>
      </c>
      <c r="AB4" t="n">
        <v>337.2232198694846</v>
      </c>
      <c r="AC4" t="n">
        <v>305.0391090610031</v>
      </c>
      <c r="AD4" t="n">
        <v>246464.2206078232</v>
      </c>
      <c r="AE4" t="n">
        <v>337223.2198694847</v>
      </c>
      <c r="AF4" t="n">
        <v>1.911555597450311e-06</v>
      </c>
      <c r="AG4" t="n">
        <v>0.2839583333333334</v>
      </c>
      <c r="AH4" t="n">
        <v>305039.1090610031</v>
      </c>
    </row>
    <row r="5">
      <c r="A5" t="n">
        <v>3</v>
      </c>
      <c r="B5" t="n">
        <v>105</v>
      </c>
      <c r="C5" t="inlineStr">
        <is>
          <t xml:space="preserve">CONCLUIDO	</t>
        </is>
      </c>
      <c r="D5" t="n">
        <v>3.903</v>
      </c>
      <c r="E5" t="n">
        <v>25.62</v>
      </c>
      <c r="F5" t="n">
        <v>18.55</v>
      </c>
      <c r="G5" t="n">
        <v>10.03</v>
      </c>
      <c r="H5" t="n">
        <v>0.15</v>
      </c>
      <c r="I5" t="n">
        <v>111</v>
      </c>
      <c r="J5" t="n">
        <v>205.18</v>
      </c>
      <c r="K5" t="n">
        <v>55.27</v>
      </c>
      <c r="L5" t="n">
        <v>1.75</v>
      </c>
      <c r="M5" t="n">
        <v>109</v>
      </c>
      <c r="N5" t="n">
        <v>43.16</v>
      </c>
      <c r="O5" t="n">
        <v>25540.22</v>
      </c>
      <c r="P5" t="n">
        <v>266.18</v>
      </c>
      <c r="Q5" t="n">
        <v>467.19</v>
      </c>
      <c r="R5" t="n">
        <v>154.88</v>
      </c>
      <c r="S5" t="n">
        <v>39.61</v>
      </c>
      <c r="T5" t="n">
        <v>52174.55</v>
      </c>
      <c r="U5" t="n">
        <v>0.26</v>
      </c>
      <c r="V5" t="n">
        <v>0.63</v>
      </c>
      <c r="W5" t="n">
        <v>2.79</v>
      </c>
      <c r="X5" t="n">
        <v>3.22</v>
      </c>
      <c r="Y5" t="n">
        <v>1</v>
      </c>
      <c r="Z5" t="n">
        <v>10</v>
      </c>
      <c r="AA5" t="n">
        <v>223.0314427172914</v>
      </c>
      <c r="AB5" t="n">
        <v>305.1614593784752</v>
      </c>
      <c r="AC5" t="n">
        <v>276.0372779922819</v>
      </c>
      <c r="AD5" t="n">
        <v>223031.4427172914</v>
      </c>
      <c r="AE5" t="n">
        <v>305161.4593784752</v>
      </c>
      <c r="AF5" t="n">
        <v>2.034135311862305e-06</v>
      </c>
      <c r="AG5" t="n">
        <v>0.266875</v>
      </c>
      <c r="AH5" t="n">
        <v>276037.2779922819</v>
      </c>
    </row>
    <row r="6">
      <c r="A6" t="n">
        <v>4</v>
      </c>
      <c r="B6" t="n">
        <v>105</v>
      </c>
      <c r="C6" t="inlineStr">
        <is>
          <t xml:space="preserve">CONCLUIDO	</t>
        </is>
      </c>
      <c r="D6" t="n">
        <v>4.0957</v>
      </c>
      <c r="E6" t="n">
        <v>24.42</v>
      </c>
      <c r="F6" t="n">
        <v>18.04</v>
      </c>
      <c r="G6" t="n">
        <v>11.51</v>
      </c>
      <c r="H6" t="n">
        <v>0.17</v>
      </c>
      <c r="I6" t="n">
        <v>94</v>
      </c>
      <c r="J6" t="n">
        <v>205.58</v>
      </c>
      <c r="K6" t="n">
        <v>55.27</v>
      </c>
      <c r="L6" t="n">
        <v>2</v>
      </c>
      <c r="M6" t="n">
        <v>92</v>
      </c>
      <c r="N6" t="n">
        <v>43.31</v>
      </c>
      <c r="O6" t="n">
        <v>25589.2</v>
      </c>
      <c r="P6" t="n">
        <v>258.43</v>
      </c>
      <c r="Q6" t="n">
        <v>467.2</v>
      </c>
      <c r="R6" t="n">
        <v>138.03</v>
      </c>
      <c r="S6" t="n">
        <v>39.61</v>
      </c>
      <c r="T6" t="n">
        <v>43834.52</v>
      </c>
      <c r="U6" t="n">
        <v>0.29</v>
      </c>
      <c r="V6" t="n">
        <v>0.65</v>
      </c>
      <c r="W6" t="n">
        <v>2.76</v>
      </c>
      <c r="X6" t="n">
        <v>2.7</v>
      </c>
      <c r="Y6" t="n">
        <v>1</v>
      </c>
      <c r="Z6" t="n">
        <v>10</v>
      </c>
      <c r="AA6" t="n">
        <v>206.5803958578875</v>
      </c>
      <c r="AB6" t="n">
        <v>282.6524112964848</v>
      </c>
      <c r="AC6" t="n">
        <v>255.6764618675822</v>
      </c>
      <c r="AD6" t="n">
        <v>206580.3958578875</v>
      </c>
      <c r="AE6" t="n">
        <v>282652.4112964848</v>
      </c>
      <c r="AF6" t="n">
        <v>2.134565205430296e-06</v>
      </c>
      <c r="AG6" t="n">
        <v>0.254375</v>
      </c>
      <c r="AH6" t="n">
        <v>255676.4618675822</v>
      </c>
    </row>
    <row r="7">
      <c r="A7" t="n">
        <v>5</v>
      </c>
      <c r="B7" t="n">
        <v>105</v>
      </c>
      <c r="C7" t="inlineStr">
        <is>
          <t xml:space="preserve">CONCLUIDO	</t>
        </is>
      </c>
      <c r="D7" t="n">
        <v>4.2375</v>
      </c>
      <c r="E7" t="n">
        <v>23.6</v>
      </c>
      <c r="F7" t="n">
        <v>17.71</v>
      </c>
      <c r="G7" t="n">
        <v>12.96</v>
      </c>
      <c r="H7" t="n">
        <v>0.19</v>
      </c>
      <c r="I7" t="n">
        <v>82</v>
      </c>
      <c r="J7" t="n">
        <v>205.98</v>
      </c>
      <c r="K7" t="n">
        <v>55.27</v>
      </c>
      <c r="L7" t="n">
        <v>2.25</v>
      </c>
      <c r="M7" t="n">
        <v>80</v>
      </c>
      <c r="N7" t="n">
        <v>43.46</v>
      </c>
      <c r="O7" t="n">
        <v>25638.22</v>
      </c>
      <c r="P7" t="n">
        <v>253.32</v>
      </c>
      <c r="Q7" t="n">
        <v>467.13</v>
      </c>
      <c r="R7" t="n">
        <v>126.94</v>
      </c>
      <c r="S7" t="n">
        <v>39.61</v>
      </c>
      <c r="T7" t="n">
        <v>38350.93</v>
      </c>
      <c r="U7" t="n">
        <v>0.31</v>
      </c>
      <c r="V7" t="n">
        <v>0.66</v>
      </c>
      <c r="W7" t="n">
        <v>2.75</v>
      </c>
      <c r="X7" t="n">
        <v>2.37</v>
      </c>
      <c r="Y7" t="n">
        <v>1</v>
      </c>
      <c r="Z7" t="n">
        <v>10</v>
      </c>
      <c r="AA7" t="n">
        <v>195.8936801395085</v>
      </c>
      <c r="AB7" t="n">
        <v>268.0303753859827</v>
      </c>
      <c r="AC7" t="n">
        <v>242.4499325422175</v>
      </c>
      <c r="AD7" t="n">
        <v>195893.6801395084</v>
      </c>
      <c r="AE7" t="n">
        <v>268030.3753859827</v>
      </c>
      <c r="AF7" t="n">
        <v>2.208467431210997e-06</v>
      </c>
      <c r="AG7" t="n">
        <v>0.2458333333333333</v>
      </c>
      <c r="AH7" t="n">
        <v>242449.9325422175</v>
      </c>
    </row>
    <row r="8">
      <c r="A8" t="n">
        <v>6</v>
      </c>
      <c r="B8" t="n">
        <v>105</v>
      </c>
      <c r="C8" t="inlineStr">
        <is>
          <t xml:space="preserve">CONCLUIDO	</t>
        </is>
      </c>
      <c r="D8" t="n">
        <v>4.3563</v>
      </c>
      <c r="E8" t="n">
        <v>22.96</v>
      </c>
      <c r="F8" t="n">
        <v>17.43</v>
      </c>
      <c r="G8" t="n">
        <v>14.33</v>
      </c>
      <c r="H8" t="n">
        <v>0.22</v>
      </c>
      <c r="I8" t="n">
        <v>73</v>
      </c>
      <c r="J8" t="n">
        <v>206.38</v>
      </c>
      <c r="K8" t="n">
        <v>55.27</v>
      </c>
      <c r="L8" t="n">
        <v>2.5</v>
      </c>
      <c r="M8" t="n">
        <v>71</v>
      </c>
      <c r="N8" t="n">
        <v>43.6</v>
      </c>
      <c r="O8" t="n">
        <v>25687.3</v>
      </c>
      <c r="P8" t="n">
        <v>249.04</v>
      </c>
      <c r="Q8" t="n">
        <v>467.14</v>
      </c>
      <c r="R8" t="n">
        <v>118.47</v>
      </c>
      <c r="S8" t="n">
        <v>39.61</v>
      </c>
      <c r="T8" t="n">
        <v>34160.66</v>
      </c>
      <c r="U8" t="n">
        <v>0.33</v>
      </c>
      <c r="V8" t="n">
        <v>0.67</v>
      </c>
      <c r="W8" t="n">
        <v>2.72</v>
      </c>
      <c r="X8" t="n">
        <v>2.09</v>
      </c>
      <c r="Y8" t="n">
        <v>1</v>
      </c>
      <c r="Z8" t="n">
        <v>10</v>
      </c>
      <c r="AA8" t="n">
        <v>187.467303511254</v>
      </c>
      <c r="AB8" t="n">
        <v>256.5010351377106</v>
      </c>
      <c r="AC8" t="n">
        <v>232.020936345706</v>
      </c>
      <c r="AD8" t="n">
        <v>187467.3035112541</v>
      </c>
      <c r="AE8" t="n">
        <v>256501.0351377106</v>
      </c>
      <c r="AF8" t="n">
        <v>2.270382695123178e-06</v>
      </c>
      <c r="AG8" t="n">
        <v>0.2391666666666667</v>
      </c>
      <c r="AH8" t="n">
        <v>232020.9363457061</v>
      </c>
    </row>
    <row r="9">
      <c r="A9" t="n">
        <v>7</v>
      </c>
      <c r="B9" t="n">
        <v>105</v>
      </c>
      <c r="C9" t="inlineStr">
        <is>
          <t xml:space="preserve">CONCLUIDO	</t>
        </is>
      </c>
      <c r="D9" t="n">
        <v>4.4482</v>
      </c>
      <c r="E9" t="n">
        <v>22.48</v>
      </c>
      <c r="F9" t="n">
        <v>17.24</v>
      </c>
      <c r="G9" t="n">
        <v>15.67</v>
      </c>
      <c r="H9" t="n">
        <v>0.24</v>
      </c>
      <c r="I9" t="n">
        <v>66</v>
      </c>
      <c r="J9" t="n">
        <v>206.78</v>
      </c>
      <c r="K9" t="n">
        <v>55.27</v>
      </c>
      <c r="L9" t="n">
        <v>2.75</v>
      </c>
      <c r="M9" t="n">
        <v>64</v>
      </c>
      <c r="N9" t="n">
        <v>43.75</v>
      </c>
      <c r="O9" t="n">
        <v>25736.42</v>
      </c>
      <c r="P9" t="n">
        <v>245.95</v>
      </c>
      <c r="Q9" t="n">
        <v>467.17</v>
      </c>
      <c r="R9" t="n">
        <v>111.96</v>
      </c>
      <c r="S9" t="n">
        <v>39.61</v>
      </c>
      <c r="T9" t="n">
        <v>30941.19</v>
      </c>
      <c r="U9" t="n">
        <v>0.35</v>
      </c>
      <c r="V9" t="n">
        <v>0.68</v>
      </c>
      <c r="W9" t="n">
        <v>2.72</v>
      </c>
      <c r="X9" t="n">
        <v>1.9</v>
      </c>
      <c r="Y9" t="n">
        <v>1</v>
      </c>
      <c r="Z9" t="n">
        <v>10</v>
      </c>
      <c r="AA9" t="n">
        <v>181.4475275729878</v>
      </c>
      <c r="AB9" t="n">
        <v>248.2645121252076</v>
      </c>
      <c r="AC9" t="n">
        <v>224.5704955294811</v>
      </c>
      <c r="AD9" t="n">
        <v>181447.5275729878</v>
      </c>
      <c r="AE9" t="n">
        <v>248264.5121252076</v>
      </c>
      <c r="AF9" t="n">
        <v>2.318278425371741e-06</v>
      </c>
      <c r="AG9" t="n">
        <v>0.2341666666666667</v>
      </c>
      <c r="AH9" t="n">
        <v>224570.4955294812</v>
      </c>
    </row>
    <row r="10">
      <c r="A10" t="n">
        <v>8</v>
      </c>
      <c r="B10" t="n">
        <v>105</v>
      </c>
      <c r="C10" t="inlineStr">
        <is>
          <t xml:space="preserve">CONCLUIDO	</t>
        </is>
      </c>
      <c r="D10" t="n">
        <v>4.5487</v>
      </c>
      <c r="E10" t="n">
        <v>21.98</v>
      </c>
      <c r="F10" t="n">
        <v>17.03</v>
      </c>
      <c r="G10" t="n">
        <v>17.32</v>
      </c>
      <c r="H10" t="n">
        <v>0.26</v>
      </c>
      <c r="I10" t="n">
        <v>59</v>
      </c>
      <c r="J10" t="n">
        <v>207.17</v>
      </c>
      <c r="K10" t="n">
        <v>55.27</v>
      </c>
      <c r="L10" t="n">
        <v>3</v>
      </c>
      <c r="M10" t="n">
        <v>57</v>
      </c>
      <c r="N10" t="n">
        <v>43.9</v>
      </c>
      <c r="O10" t="n">
        <v>25785.6</v>
      </c>
      <c r="P10" t="n">
        <v>242.47</v>
      </c>
      <c r="Q10" t="n">
        <v>467.17</v>
      </c>
      <c r="R10" t="n">
        <v>104.99</v>
      </c>
      <c r="S10" t="n">
        <v>39.61</v>
      </c>
      <c r="T10" t="n">
        <v>27492.63</v>
      </c>
      <c r="U10" t="n">
        <v>0.38</v>
      </c>
      <c r="V10" t="n">
        <v>0.6899999999999999</v>
      </c>
      <c r="W10" t="n">
        <v>2.71</v>
      </c>
      <c r="X10" t="n">
        <v>1.69</v>
      </c>
      <c r="Y10" t="n">
        <v>1</v>
      </c>
      <c r="Z10" t="n">
        <v>10</v>
      </c>
      <c r="AA10" t="n">
        <v>175.0836256522258</v>
      </c>
      <c r="AB10" t="n">
        <v>239.5571407616874</v>
      </c>
      <c r="AC10" t="n">
        <v>216.69414346802</v>
      </c>
      <c r="AD10" t="n">
        <v>175083.6256522258</v>
      </c>
      <c r="AE10" t="n">
        <v>239557.1407616874</v>
      </c>
      <c r="AF10" t="n">
        <v>2.370656237014622e-06</v>
      </c>
      <c r="AG10" t="n">
        <v>0.2289583333333333</v>
      </c>
      <c r="AH10" t="n">
        <v>216694.14346802</v>
      </c>
    </row>
    <row r="11">
      <c r="A11" t="n">
        <v>9</v>
      </c>
      <c r="B11" t="n">
        <v>105</v>
      </c>
      <c r="C11" t="inlineStr">
        <is>
          <t xml:space="preserve">CONCLUIDO	</t>
        </is>
      </c>
      <c r="D11" t="n">
        <v>4.6262</v>
      </c>
      <c r="E11" t="n">
        <v>21.62</v>
      </c>
      <c r="F11" t="n">
        <v>16.86</v>
      </c>
      <c r="G11" t="n">
        <v>18.73</v>
      </c>
      <c r="H11" t="n">
        <v>0.28</v>
      </c>
      <c r="I11" t="n">
        <v>54</v>
      </c>
      <c r="J11" t="n">
        <v>207.57</v>
      </c>
      <c r="K11" t="n">
        <v>55.27</v>
      </c>
      <c r="L11" t="n">
        <v>3.25</v>
      </c>
      <c r="M11" t="n">
        <v>52</v>
      </c>
      <c r="N11" t="n">
        <v>44.05</v>
      </c>
      <c r="O11" t="n">
        <v>25834.83</v>
      </c>
      <c r="P11" t="n">
        <v>239.82</v>
      </c>
      <c r="Q11" t="n">
        <v>467.12</v>
      </c>
      <c r="R11" t="n">
        <v>99.88</v>
      </c>
      <c r="S11" t="n">
        <v>39.61</v>
      </c>
      <c r="T11" t="n">
        <v>24959.8</v>
      </c>
      <c r="U11" t="n">
        <v>0.4</v>
      </c>
      <c r="V11" t="n">
        <v>0.6899999999999999</v>
      </c>
      <c r="W11" t="n">
        <v>2.69</v>
      </c>
      <c r="X11" t="n">
        <v>1.53</v>
      </c>
      <c r="Y11" t="n">
        <v>1</v>
      </c>
      <c r="Z11" t="n">
        <v>10</v>
      </c>
      <c r="AA11" t="n">
        <v>170.3624579237228</v>
      </c>
      <c r="AB11" t="n">
        <v>233.0974307923325</v>
      </c>
      <c r="AC11" t="n">
        <v>210.8509391518784</v>
      </c>
      <c r="AD11" t="n">
        <v>170362.4579237227</v>
      </c>
      <c r="AE11" t="n">
        <v>233097.4307923325</v>
      </c>
      <c r="AF11" t="n">
        <v>2.411047086788982e-06</v>
      </c>
      <c r="AG11" t="n">
        <v>0.2252083333333333</v>
      </c>
      <c r="AH11" t="n">
        <v>210850.9391518784</v>
      </c>
    </row>
    <row r="12">
      <c r="A12" t="n">
        <v>10</v>
      </c>
      <c r="B12" t="n">
        <v>105</v>
      </c>
      <c r="C12" t="inlineStr">
        <is>
          <t xml:space="preserve">CONCLUIDO	</t>
        </is>
      </c>
      <c r="D12" t="n">
        <v>4.6902</v>
      </c>
      <c r="E12" t="n">
        <v>21.32</v>
      </c>
      <c r="F12" t="n">
        <v>16.73</v>
      </c>
      <c r="G12" t="n">
        <v>20.07</v>
      </c>
      <c r="H12" t="n">
        <v>0.3</v>
      </c>
      <c r="I12" t="n">
        <v>50</v>
      </c>
      <c r="J12" t="n">
        <v>207.97</v>
      </c>
      <c r="K12" t="n">
        <v>55.27</v>
      </c>
      <c r="L12" t="n">
        <v>3.5</v>
      </c>
      <c r="M12" t="n">
        <v>48</v>
      </c>
      <c r="N12" t="n">
        <v>44.2</v>
      </c>
      <c r="O12" t="n">
        <v>25884.1</v>
      </c>
      <c r="P12" t="n">
        <v>237.71</v>
      </c>
      <c r="Q12" t="n">
        <v>467.12</v>
      </c>
      <c r="R12" t="n">
        <v>95.40000000000001</v>
      </c>
      <c r="S12" t="n">
        <v>39.61</v>
      </c>
      <c r="T12" t="n">
        <v>22739.53</v>
      </c>
      <c r="U12" t="n">
        <v>0.42</v>
      </c>
      <c r="V12" t="n">
        <v>0.7</v>
      </c>
      <c r="W12" t="n">
        <v>2.69</v>
      </c>
      <c r="X12" t="n">
        <v>1.39</v>
      </c>
      <c r="Y12" t="n">
        <v>1</v>
      </c>
      <c r="Z12" t="n">
        <v>10</v>
      </c>
      <c r="AA12" t="n">
        <v>166.6472964330863</v>
      </c>
      <c r="AB12" t="n">
        <v>228.0141829394888</v>
      </c>
      <c r="AC12" t="n">
        <v>206.2528293397254</v>
      </c>
      <c r="AD12" t="n">
        <v>166647.2964330863</v>
      </c>
      <c r="AE12" t="n">
        <v>228014.1829394888</v>
      </c>
      <c r="AF12" t="n">
        <v>2.444402111118777e-06</v>
      </c>
      <c r="AG12" t="n">
        <v>0.2220833333333333</v>
      </c>
      <c r="AH12" t="n">
        <v>206252.8293397254</v>
      </c>
    </row>
    <row r="13">
      <c r="A13" t="n">
        <v>11</v>
      </c>
      <c r="B13" t="n">
        <v>105</v>
      </c>
      <c r="C13" t="inlineStr">
        <is>
          <t xml:space="preserve">CONCLUIDO	</t>
        </is>
      </c>
      <c r="D13" t="n">
        <v>4.7308</v>
      </c>
      <c r="E13" t="n">
        <v>21.14</v>
      </c>
      <c r="F13" t="n">
        <v>16.67</v>
      </c>
      <c r="G13" t="n">
        <v>21.28</v>
      </c>
      <c r="H13" t="n">
        <v>0.32</v>
      </c>
      <c r="I13" t="n">
        <v>47</v>
      </c>
      <c r="J13" t="n">
        <v>208.37</v>
      </c>
      <c r="K13" t="n">
        <v>55.27</v>
      </c>
      <c r="L13" t="n">
        <v>3.75</v>
      </c>
      <c r="M13" t="n">
        <v>45</v>
      </c>
      <c r="N13" t="n">
        <v>44.35</v>
      </c>
      <c r="O13" t="n">
        <v>25933.43</v>
      </c>
      <c r="P13" t="n">
        <v>236.37</v>
      </c>
      <c r="Q13" t="n">
        <v>467.14</v>
      </c>
      <c r="R13" t="n">
        <v>93.09</v>
      </c>
      <c r="S13" t="n">
        <v>39.61</v>
      </c>
      <c r="T13" t="n">
        <v>21599.04</v>
      </c>
      <c r="U13" t="n">
        <v>0.43</v>
      </c>
      <c r="V13" t="n">
        <v>0.7</v>
      </c>
      <c r="W13" t="n">
        <v>2.69</v>
      </c>
      <c r="X13" t="n">
        <v>1.33</v>
      </c>
      <c r="Y13" t="n">
        <v>1</v>
      </c>
      <c r="Z13" t="n">
        <v>10</v>
      </c>
      <c r="AA13" t="n">
        <v>164.397649188437</v>
      </c>
      <c r="AB13" t="n">
        <v>224.9361163319293</v>
      </c>
      <c r="AC13" t="n">
        <v>203.4685290890968</v>
      </c>
      <c r="AD13" t="n">
        <v>164397.649188437</v>
      </c>
      <c r="AE13" t="n">
        <v>224936.1163319293</v>
      </c>
      <c r="AF13" t="n">
        <v>2.46556170467799e-06</v>
      </c>
      <c r="AG13" t="n">
        <v>0.2202083333333333</v>
      </c>
      <c r="AH13" t="n">
        <v>203468.5290890968</v>
      </c>
    </row>
    <row r="14">
      <c r="A14" t="n">
        <v>12</v>
      </c>
      <c r="B14" t="n">
        <v>105</v>
      </c>
      <c r="C14" t="inlineStr">
        <is>
          <t xml:space="preserve">CONCLUIDO	</t>
        </is>
      </c>
      <c r="D14" t="n">
        <v>4.7983</v>
      </c>
      <c r="E14" t="n">
        <v>20.84</v>
      </c>
      <c r="F14" t="n">
        <v>16.53</v>
      </c>
      <c r="G14" t="n">
        <v>23.07</v>
      </c>
      <c r="H14" t="n">
        <v>0.34</v>
      </c>
      <c r="I14" t="n">
        <v>43</v>
      </c>
      <c r="J14" t="n">
        <v>208.77</v>
      </c>
      <c r="K14" t="n">
        <v>55.27</v>
      </c>
      <c r="L14" t="n">
        <v>4</v>
      </c>
      <c r="M14" t="n">
        <v>41</v>
      </c>
      <c r="N14" t="n">
        <v>44.5</v>
      </c>
      <c r="O14" t="n">
        <v>25982.82</v>
      </c>
      <c r="P14" t="n">
        <v>234.12</v>
      </c>
      <c r="Q14" t="n">
        <v>467.12</v>
      </c>
      <c r="R14" t="n">
        <v>89.05</v>
      </c>
      <c r="S14" t="n">
        <v>39.61</v>
      </c>
      <c r="T14" t="n">
        <v>19601.36</v>
      </c>
      <c r="U14" t="n">
        <v>0.44</v>
      </c>
      <c r="V14" t="n">
        <v>0.71</v>
      </c>
      <c r="W14" t="n">
        <v>2.68</v>
      </c>
      <c r="X14" t="n">
        <v>1.2</v>
      </c>
      <c r="Y14" t="n">
        <v>1</v>
      </c>
      <c r="Z14" t="n">
        <v>10</v>
      </c>
      <c r="AA14" t="n">
        <v>160.6321211951688</v>
      </c>
      <c r="AB14" t="n">
        <v>219.7839548081716</v>
      </c>
      <c r="AC14" t="n">
        <v>198.8080826300607</v>
      </c>
      <c r="AD14" t="n">
        <v>160632.1211951688</v>
      </c>
      <c r="AE14" t="n">
        <v>219783.9548081716</v>
      </c>
      <c r="AF14" t="n">
        <v>2.50074083190082e-06</v>
      </c>
      <c r="AG14" t="n">
        <v>0.2170833333333333</v>
      </c>
      <c r="AH14" t="n">
        <v>198808.0826300607</v>
      </c>
    </row>
    <row r="15">
      <c r="A15" t="n">
        <v>13</v>
      </c>
      <c r="B15" t="n">
        <v>105</v>
      </c>
      <c r="C15" t="inlineStr">
        <is>
          <t xml:space="preserve">CONCLUIDO	</t>
        </is>
      </c>
      <c r="D15" t="n">
        <v>4.8259</v>
      </c>
      <c r="E15" t="n">
        <v>20.72</v>
      </c>
      <c r="F15" t="n">
        <v>16.49</v>
      </c>
      <c r="G15" t="n">
        <v>24.14</v>
      </c>
      <c r="H15" t="n">
        <v>0.36</v>
      </c>
      <c r="I15" t="n">
        <v>41</v>
      </c>
      <c r="J15" t="n">
        <v>209.17</v>
      </c>
      <c r="K15" t="n">
        <v>55.27</v>
      </c>
      <c r="L15" t="n">
        <v>4.25</v>
      </c>
      <c r="M15" t="n">
        <v>39</v>
      </c>
      <c r="N15" t="n">
        <v>44.65</v>
      </c>
      <c r="O15" t="n">
        <v>26032.25</v>
      </c>
      <c r="P15" t="n">
        <v>233.31</v>
      </c>
      <c r="Q15" t="n">
        <v>467.08</v>
      </c>
      <c r="R15" t="n">
        <v>87.95</v>
      </c>
      <c r="S15" t="n">
        <v>39.61</v>
      </c>
      <c r="T15" t="n">
        <v>19061.44</v>
      </c>
      <c r="U15" t="n">
        <v>0.45</v>
      </c>
      <c r="V15" t="n">
        <v>0.71</v>
      </c>
      <c r="W15" t="n">
        <v>2.67</v>
      </c>
      <c r="X15" t="n">
        <v>1.16</v>
      </c>
      <c r="Y15" t="n">
        <v>1</v>
      </c>
      <c r="Z15" t="n">
        <v>10</v>
      </c>
      <c r="AA15" t="n">
        <v>159.2197548020745</v>
      </c>
      <c r="AB15" t="n">
        <v>217.8514927999333</v>
      </c>
      <c r="AC15" t="n">
        <v>197.0600520836606</v>
      </c>
      <c r="AD15" t="n">
        <v>159219.7548020745</v>
      </c>
      <c r="AE15" t="n">
        <v>217851.4927999333</v>
      </c>
      <c r="AF15" t="n">
        <v>2.515125186143044e-06</v>
      </c>
      <c r="AG15" t="n">
        <v>0.2158333333333333</v>
      </c>
      <c r="AH15" t="n">
        <v>197060.0520836606</v>
      </c>
    </row>
    <row r="16">
      <c r="A16" t="n">
        <v>14</v>
      </c>
      <c r="B16" t="n">
        <v>105</v>
      </c>
      <c r="C16" t="inlineStr">
        <is>
          <t xml:space="preserve">CONCLUIDO	</t>
        </is>
      </c>
      <c r="D16" t="n">
        <v>4.8796</v>
      </c>
      <c r="E16" t="n">
        <v>20.49</v>
      </c>
      <c r="F16" t="n">
        <v>16.39</v>
      </c>
      <c r="G16" t="n">
        <v>25.88</v>
      </c>
      <c r="H16" t="n">
        <v>0.38</v>
      </c>
      <c r="I16" t="n">
        <v>38</v>
      </c>
      <c r="J16" t="n">
        <v>209.58</v>
      </c>
      <c r="K16" t="n">
        <v>55.27</v>
      </c>
      <c r="L16" t="n">
        <v>4.5</v>
      </c>
      <c r="M16" t="n">
        <v>36</v>
      </c>
      <c r="N16" t="n">
        <v>44.8</v>
      </c>
      <c r="O16" t="n">
        <v>26081.73</v>
      </c>
      <c r="P16" t="n">
        <v>231.34</v>
      </c>
      <c r="Q16" t="n">
        <v>467.14</v>
      </c>
      <c r="R16" t="n">
        <v>84.14</v>
      </c>
      <c r="S16" t="n">
        <v>39.61</v>
      </c>
      <c r="T16" t="n">
        <v>17169.22</v>
      </c>
      <c r="U16" t="n">
        <v>0.47</v>
      </c>
      <c r="V16" t="n">
        <v>0.71</v>
      </c>
      <c r="W16" t="n">
        <v>2.67</v>
      </c>
      <c r="X16" t="n">
        <v>1.05</v>
      </c>
      <c r="Y16" t="n">
        <v>1</v>
      </c>
      <c r="Z16" t="n">
        <v>10</v>
      </c>
      <c r="AA16" t="n">
        <v>156.2690450999674</v>
      </c>
      <c r="AB16" t="n">
        <v>213.8142016093878</v>
      </c>
      <c r="AC16" t="n">
        <v>193.4080742979657</v>
      </c>
      <c r="AD16" t="n">
        <v>156269.0450999674</v>
      </c>
      <c r="AE16" t="n">
        <v>213814.2016093878</v>
      </c>
      <c r="AF16" t="n">
        <v>2.543112136244762e-06</v>
      </c>
      <c r="AG16" t="n">
        <v>0.2134375</v>
      </c>
      <c r="AH16" t="n">
        <v>193408.0742979657</v>
      </c>
    </row>
    <row r="17">
      <c r="A17" t="n">
        <v>15</v>
      </c>
      <c r="B17" t="n">
        <v>105</v>
      </c>
      <c r="C17" t="inlineStr">
        <is>
          <t xml:space="preserve">CONCLUIDO	</t>
        </is>
      </c>
      <c r="D17" t="n">
        <v>4.9079</v>
      </c>
      <c r="E17" t="n">
        <v>20.38</v>
      </c>
      <c r="F17" t="n">
        <v>16.35</v>
      </c>
      <c r="G17" t="n">
        <v>27.25</v>
      </c>
      <c r="H17" t="n">
        <v>0.4</v>
      </c>
      <c r="I17" t="n">
        <v>36</v>
      </c>
      <c r="J17" t="n">
        <v>209.98</v>
      </c>
      <c r="K17" t="n">
        <v>55.27</v>
      </c>
      <c r="L17" t="n">
        <v>4.75</v>
      </c>
      <c r="M17" t="n">
        <v>34</v>
      </c>
      <c r="N17" t="n">
        <v>44.95</v>
      </c>
      <c r="O17" t="n">
        <v>26131.27</v>
      </c>
      <c r="P17" t="n">
        <v>230.54</v>
      </c>
      <c r="Q17" t="n">
        <v>467.08</v>
      </c>
      <c r="R17" t="n">
        <v>83.15000000000001</v>
      </c>
      <c r="S17" t="n">
        <v>39.61</v>
      </c>
      <c r="T17" t="n">
        <v>16687.32</v>
      </c>
      <c r="U17" t="n">
        <v>0.48</v>
      </c>
      <c r="V17" t="n">
        <v>0.71</v>
      </c>
      <c r="W17" t="n">
        <v>2.67</v>
      </c>
      <c r="X17" t="n">
        <v>1.02</v>
      </c>
      <c r="Y17" t="n">
        <v>1</v>
      </c>
      <c r="Z17" t="n">
        <v>10</v>
      </c>
      <c r="AA17" t="n">
        <v>154.8879656363147</v>
      </c>
      <c r="AB17" t="n">
        <v>211.9245477582933</v>
      </c>
      <c r="AC17" t="n">
        <v>191.6987663582732</v>
      </c>
      <c r="AD17" t="n">
        <v>154887.9656363147</v>
      </c>
      <c r="AE17" t="n">
        <v>211924.5477582933</v>
      </c>
      <c r="AF17" t="n">
        <v>2.557861311065593e-06</v>
      </c>
      <c r="AG17" t="n">
        <v>0.2122916666666667</v>
      </c>
      <c r="AH17" t="n">
        <v>191698.7663582732</v>
      </c>
    </row>
    <row r="18">
      <c r="A18" t="n">
        <v>16</v>
      </c>
      <c r="B18" t="n">
        <v>105</v>
      </c>
      <c r="C18" t="inlineStr">
        <is>
          <t xml:space="preserve">CONCLUIDO	</t>
        </is>
      </c>
      <c r="D18" t="n">
        <v>4.9477</v>
      </c>
      <c r="E18" t="n">
        <v>20.21</v>
      </c>
      <c r="F18" t="n">
        <v>16.27</v>
      </c>
      <c r="G18" t="n">
        <v>28.71</v>
      </c>
      <c r="H18" t="n">
        <v>0.42</v>
      </c>
      <c r="I18" t="n">
        <v>34</v>
      </c>
      <c r="J18" t="n">
        <v>210.38</v>
      </c>
      <c r="K18" t="n">
        <v>55.27</v>
      </c>
      <c r="L18" t="n">
        <v>5</v>
      </c>
      <c r="M18" t="n">
        <v>32</v>
      </c>
      <c r="N18" t="n">
        <v>45.11</v>
      </c>
      <c r="O18" t="n">
        <v>26180.86</v>
      </c>
      <c r="P18" t="n">
        <v>229.11</v>
      </c>
      <c r="Q18" t="n">
        <v>467.08</v>
      </c>
      <c r="R18" t="n">
        <v>80.19</v>
      </c>
      <c r="S18" t="n">
        <v>39.61</v>
      </c>
      <c r="T18" t="n">
        <v>15216.31</v>
      </c>
      <c r="U18" t="n">
        <v>0.49</v>
      </c>
      <c r="V18" t="n">
        <v>0.72</v>
      </c>
      <c r="W18" t="n">
        <v>2.67</v>
      </c>
      <c r="X18" t="n">
        <v>0.93</v>
      </c>
      <c r="Y18" t="n">
        <v>1</v>
      </c>
      <c r="Z18" t="n">
        <v>10</v>
      </c>
      <c r="AA18" t="n">
        <v>152.7666118629151</v>
      </c>
      <c r="AB18" t="n">
        <v>209.0220179380059</v>
      </c>
      <c r="AC18" t="n">
        <v>189.073249910307</v>
      </c>
      <c r="AD18" t="n">
        <v>152766.6118629151</v>
      </c>
      <c r="AE18" t="n">
        <v>209022.0179380059</v>
      </c>
      <c r="AF18" t="n">
        <v>2.578603966820684e-06</v>
      </c>
      <c r="AG18" t="n">
        <v>0.2105208333333334</v>
      </c>
      <c r="AH18" t="n">
        <v>189073.249910307</v>
      </c>
    </row>
    <row r="19">
      <c r="A19" t="n">
        <v>17</v>
      </c>
      <c r="B19" t="n">
        <v>105</v>
      </c>
      <c r="C19" t="inlineStr">
        <is>
          <t xml:space="preserve">CONCLUIDO	</t>
        </is>
      </c>
      <c r="D19" t="n">
        <v>4.9597</v>
      </c>
      <c r="E19" t="n">
        <v>20.16</v>
      </c>
      <c r="F19" t="n">
        <v>16.26</v>
      </c>
      <c r="G19" t="n">
        <v>29.56</v>
      </c>
      <c r="H19" t="n">
        <v>0.44</v>
      </c>
      <c r="I19" t="n">
        <v>33</v>
      </c>
      <c r="J19" t="n">
        <v>210.78</v>
      </c>
      <c r="K19" t="n">
        <v>55.27</v>
      </c>
      <c r="L19" t="n">
        <v>5.25</v>
      </c>
      <c r="M19" t="n">
        <v>31</v>
      </c>
      <c r="N19" t="n">
        <v>45.26</v>
      </c>
      <c r="O19" t="n">
        <v>26230.5</v>
      </c>
      <c r="P19" t="n">
        <v>228.5</v>
      </c>
      <c r="Q19" t="n">
        <v>467.15</v>
      </c>
      <c r="R19" t="n">
        <v>79.89</v>
      </c>
      <c r="S19" t="n">
        <v>39.61</v>
      </c>
      <c r="T19" t="n">
        <v>15072.46</v>
      </c>
      <c r="U19" t="n">
        <v>0.5</v>
      </c>
      <c r="V19" t="n">
        <v>0.72</v>
      </c>
      <c r="W19" t="n">
        <v>2.67</v>
      </c>
      <c r="X19" t="n">
        <v>0.93</v>
      </c>
      <c r="Y19" t="n">
        <v>1</v>
      </c>
      <c r="Z19" t="n">
        <v>10</v>
      </c>
      <c r="AA19" t="n">
        <v>152.0798294243786</v>
      </c>
      <c r="AB19" t="n">
        <v>208.082331906898</v>
      </c>
      <c r="AC19" t="n">
        <v>188.22324619515</v>
      </c>
      <c r="AD19" t="n">
        <v>152079.8294243786</v>
      </c>
      <c r="AE19" t="n">
        <v>208082.331906898</v>
      </c>
      <c r="AF19" t="n">
        <v>2.58485803388252e-06</v>
      </c>
      <c r="AG19" t="n">
        <v>0.21</v>
      </c>
      <c r="AH19" t="n">
        <v>188223.24619515</v>
      </c>
    </row>
    <row r="20">
      <c r="A20" t="n">
        <v>18</v>
      </c>
      <c r="B20" t="n">
        <v>105</v>
      </c>
      <c r="C20" t="inlineStr">
        <is>
          <t xml:space="preserve">CONCLUIDO	</t>
        </is>
      </c>
      <c r="D20" t="n">
        <v>4.9911</v>
      </c>
      <c r="E20" t="n">
        <v>20.04</v>
      </c>
      <c r="F20" t="n">
        <v>16.21</v>
      </c>
      <c r="G20" t="n">
        <v>31.38</v>
      </c>
      <c r="H20" t="n">
        <v>0.46</v>
      </c>
      <c r="I20" t="n">
        <v>31</v>
      </c>
      <c r="J20" t="n">
        <v>211.18</v>
      </c>
      <c r="K20" t="n">
        <v>55.27</v>
      </c>
      <c r="L20" t="n">
        <v>5.5</v>
      </c>
      <c r="M20" t="n">
        <v>29</v>
      </c>
      <c r="N20" t="n">
        <v>45.41</v>
      </c>
      <c r="O20" t="n">
        <v>26280.2</v>
      </c>
      <c r="P20" t="n">
        <v>227.85</v>
      </c>
      <c r="Q20" t="n">
        <v>467.09</v>
      </c>
      <c r="R20" t="n">
        <v>78.56</v>
      </c>
      <c r="S20" t="n">
        <v>39.61</v>
      </c>
      <c r="T20" t="n">
        <v>14413.47</v>
      </c>
      <c r="U20" t="n">
        <v>0.5</v>
      </c>
      <c r="V20" t="n">
        <v>0.72</v>
      </c>
      <c r="W20" t="n">
        <v>2.66</v>
      </c>
      <c r="X20" t="n">
        <v>0.88</v>
      </c>
      <c r="Y20" t="n">
        <v>1</v>
      </c>
      <c r="Z20" t="n">
        <v>10</v>
      </c>
      <c r="AA20" t="n">
        <v>150.7012753463895</v>
      </c>
      <c r="AB20" t="n">
        <v>206.1961333998806</v>
      </c>
      <c r="AC20" t="n">
        <v>186.5170638263456</v>
      </c>
      <c r="AD20" t="n">
        <v>150701.2753463895</v>
      </c>
      <c r="AE20" t="n">
        <v>206196.1333998806</v>
      </c>
      <c r="AF20" t="n">
        <v>2.601222842694326e-06</v>
      </c>
      <c r="AG20" t="n">
        <v>0.20875</v>
      </c>
      <c r="AH20" t="n">
        <v>186517.0638263456</v>
      </c>
    </row>
    <row r="21">
      <c r="A21" t="n">
        <v>19</v>
      </c>
      <c r="B21" t="n">
        <v>105</v>
      </c>
      <c r="C21" t="inlineStr">
        <is>
          <t xml:space="preserve">CONCLUIDO	</t>
        </is>
      </c>
      <c r="D21" t="n">
        <v>5.0083</v>
      </c>
      <c r="E21" t="n">
        <v>19.97</v>
      </c>
      <c r="F21" t="n">
        <v>16.19</v>
      </c>
      <c r="G21" t="n">
        <v>32.37</v>
      </c>
      <c r="H21" t="n">
        <v>0.48</v>
      </c>
      <c r="I21" t="n">
        <v>30</v>
      </c>
      <c r="J21" t="n">
        <v>211.59</v>
      </c>
      <c r="K21" t="n">
        <v>55.27</v>
      </c>
      <c r="L21" t="n">
        <v>5.75</v>
      </c>
      <c r="M21" t="n">
        <v>28</v>
      </c>
      <c r="N21" t="n">
        <v>45.57</v>
      </c>
      <c r="O21" t="n">
        <v>26329.94</v>
      </c>
      <c r="P21" t="n">
        <v>227.02</v>
      </c>
      <c r="Q21" t="n">
        <v>467.09</v>
      </c>
      <c r="R21" t="n">
        <v>77.61</v>
      </c>
      <c r="S21" t="n">
        <v>39.61</v>
      </c>
      <c r="T21" t="n">
        <v>13947.13</v>
      </c>
      <c r="U21" t="n">
        <v>0.51</v>
      </c>
      <c r="V21" t="n">
        <v>0.72</v>
      </c>
      <c r="W21" t="n">
        <v>2.66</v>
      </c>
      <c r="X21" t="n">
        <v>0.85</v>
      </c>
      <c r="Y21" t="n">
        <v>1</v>
      </c>
      <c r="Z21" t="n">
        <v>10</v>
      </c>
      <c r="AA21" t="n">
        <v>149.7417071601303</v>
      </c>
      <c r="AB21" t="n">
        <v>204.8832098742808</v>
      </c>
      <c r="AC21" t="n">
        <v>185.3294438793288</v>
      </c>
      <c r="AD21" t="n">
        <v>149741.7071601303</v>
      </c>
      <c r="AE21" t="n">
        <v>204883.2098742808</v>
      </c>
      <c r="AF21" t="n">
        <v>2.610187005482958e-06</v>
      </c>
      <c r="AG21" t="n">
        <v>0.2080208333333333</v>
      </c>
      <c r="AH21" t="n">
        <v>185329.4438793288</v>
      </c>
    </row>
    <row r="22">
      <c r="A22" t="n">
        <v>20</v>
      </c>
      <c r="B22" t="n">
        <v>105</v>
      </c>
      <c r="C22" t="inlineStr">
        <is>
          <t xml:space="preserve">CONCLUIDO	</t>
        </is>
      </c>
      <c r="D22" t="n">
        <v>5.0494</v>
      </c>
      <c r="E22" t="n">
        <v>19.8</v>
      </c>
      <c r="F22" t="n">
        <v>16.1</v>
      </c>
      <c r="G22" t="n">
        <v>34.51</v>
      </c>
      <c r="H22" t="n">
        <v>0.5</v>
      </c>
      <c r="I22" t="n">
        <v>28</v>
      </c>
      <c r="J22" t="n">
        <v>211.99</v>
      </c>
      <c r="K22" t="n">
        <v>55.27</v>
      </c>
      <c r="L22" t="n">
        <v>6</v>
      </c>
      <c r="M22" t="n">
        <v>26</v>
      </c>
      <c r="N22" t="n">
        <v>45.72</v>
      </c>
      <c r="O22" t="n">
        <v>26379.74</v>
      </c>
      <c r="P22" t="n">
        <v>225.58</v>
      </c>
      <c r="Q22" t="n">
        <v>467.11</v>
      </c>
      <c r="R22" t="n">
        <v>74.86</v>
      </c>
      <c r="S22" t="n">
        <v>39.61</v>
      </c>
      <c r="T22" t="n">
        <v>12580.35</v>
      </c>
      <c r="U22" t="n">
        <v>0.53</v>
      </c>
      <c r="V22" t="n">
        <v>0.72</v>
      </c>
      <c r="W22" t="n">
        <v>2.66</v>
      </c>
      <c r="X22" t="n">
        <v>0.77</v>
      </c>
      <c r="Y22" t="n">
        <v>1</v>
      </c>
      <c r="Z22" t="n">
        <v>10</v>
      </c>
      <c r="AA22" t="n">
        <v>147.6374866148546</v>
      </c>
      <c r="AB22" t="n">
        <v>202.0041224925773</v>
      </c>
      <c r="AC22" t="n">
        <v>182.7251325565097</v>
      </c>
      <c r="AD22" t="n">
        <v>147637.4866148546</v>
      </c>
      <c r="AE22" t="n">
        <v>202004.1224925773</v>
      </c>
      <c r="AF22" t="n">
        <v>2.631607185169748e-06</v>
      </c>
      <c r="AG22" t="n">
        <v>0.20625</v>
      </c>
      <c r="AH22" t="n">
        <v>182725.1325565097</v>
      </c>
    </row>
    <row r="23">
      <c r="A23" t="n">
        <v>21</v>
      </c>
      <c r="B23" t="n">
        <v>105</v>
      </c>
      <c r="C23" t="inlineStr">
        <is>
          <t xml:space="preserve">CONCLUIDO	</t>
        </is>
      </c>
      <c r="D23" t="n">
        <v>5.0614</v>
      </c>
      <c r="E23" t="n">
        <v>19.76</v>
      </c>
      <c r="F23" t="n">
        <v>16.1</v>
      </c>
      <c r="G23" t="n">
        <v>35.77</v>
      </c>
      <c r="H23" t="n">
        <v>0.52</v>
      </c>
      <c r="I23" t="n">
        <v>27</v>
      </c>
      <c r="J23" t="n">
        <v>212.4</v>
      </c>
      <c r="K23" t="n">
        <v>55.27</v>
      </c>
      <c r="L23" t="n">
        <v>6.25</v>
      </c>
      <c r="M23" t="n">
        <v>25</v>
      </c>
      <c r="N23" t="n">
        <v>45.87</v>
      </c>
      <c r="O23" t="n">
        <v>26429.59</v>
      </c>
      <c r="P23" t="n">
        <v>225.25</v>
      </c>
      <c r="Q23" t="n">
        <v>467.09</v>
      </c>
      <c r="R23" t="n">
        <v>74.81999999999999</v>
      </c>
      <c r="S23" t="n">
        <v>39.61</v>
      </c>
      <c r="T23" t="n">
        <v>12565.43</v>
      </c>
      <c r="U23" t="n">
        <v>0.53</v>
      </c>
      <c r="V23" t="n">
        <v>0.72</v>
      </c>
      <c r="W23" t="n">
        <v>2.65</v>
      </c>
      <c r="X23" t="n">
        <v>0.76</v>
      </c>
      <c r="Y23" t="n">
        <v>1</v>
      </c>
      <c r="Z23" t="n">
        <v>10</v>
      </c>
      <c r="AA23" t="n">
        <v>147.1338496403332</v>
      </c>
      <c r="AB23" t="n">
        <v>201.3150241651422</v>
      </c>
      <c r="AC23" t="n">
        <v>182.1018008062892</v>
      </c>
      <c r="AD23" t="n">
        <v>147133.8496403332</v>
      </c>
      <c r="AE23" t="n">
        <v>201315.0241651422</v>
      </c>
      <c r="AF23" t="n">
        <v>2.637861252231584e-06</v>
      </c>
      <c r="AG23" t="n">
        <v>0.2058333333333333</v>
      </c>
      <c r="AH23" t="n">
        <v>182101.8008062892</v>
      </c>
    </row>
    <row r="24">
      <c r="A24" t="n">
        <v>22</v>
      </c>
      <c r="B24" t="n">
        <v>105</v>
      </c>
      <c r="C24" t="inlineStr">
        <is>
          <t xml:space="preserve">CONCLUIDO	</t>
        </is>
      </c>
      <c r="D24" t="n">
        <v>5.0873</v>
      </c>
      <c r="E24" t="n">
        <v>19.66</v>
      </c>
      <c r="F24" t="n">
        <v>16.04</v>
      </c>
      <c r="G24" t="n">
        <v>37.01</v>
      </c>
      <c r="H24" t="n">
        <v>0.54</v>
      </c>
      <c r="I24" t="n">
        <v>26</v>
      </c>
      <c r="J24" t="n">
        <v>212.8</v>
      </c>
      <c r="K24" t="n">
        <v>55.27</v>
      </c>
      <c r="L24" t="n">
        <v>6.5</v>
      </c>
      <c r="M24" t="n">
        <v>24</v>
      </c>
      <c r="N24" t="n">
        <v>46.03</v>
      </c>
      <c r="O24" t="n">
        <v>26479.5</v>
      </c>
      <c r="P24" t="n">
        <v>224.2</v>
      </c>
      <c r="Q24" t="n">
        <v>467.12</v>
      </c>
      <c r="R24" t="n">
        <v>73.06</v>
      </c>
      <c r="S24" t="n">
        <v>39.61</v>
      </c>
      <c r="T24" t="n">
        <v>11693.01</v>
      </c>
      <c r="U24" t="n">
        <v>0.54</v>
      </c>
      <c r="V24" t="n">
        <v>0.73</v>
      </c>
      <c r="W24" t="n">
        <v>2.64</v>
      </c>
      <c r="X24" t="n">
        <v>0.7</v>
      </c>
      <c r="Y24" t="n">
        <v>1</v>
      </c>
      <c r="Z24" t="n">
        <v>10</v>
      </c>
      <c r="AA24" t="n">
        <v>145.7558187255539</v>
      </c>
      <c r="AB24" t="n">
        <v>199.4295414731089</v>
      </c>
      <c r="AC24" t="n">
        <v>180.3962659360914</v>
      </c>
      <c r="AD24" t="n">
        <v>145755.8187255539</v>
      </c>
      <c r="AE24" t="n">
        <v>199429.541473109</v>
      </c>
      <c r="AF24" t="n">
        <v>2.651359613640048e-06</v>
      </c>
      <c r="AG24" t="n">
        <v>0.2047916666666667</v>
      </c>
      <c r="AH24" t="n">
        <v>180396.2659360914</v>
      </c>
    </row>
    <row r="25">
      <c r="A25" t="n">
        <v>23</v>
      </c>
      <c r="B25" t="n">
        <v>105</v>
      </c>
      <c r="C25" t="inlineStr">
        <is>
          <t xml:space="preserve">CONCLUIDO	</t>
        </is>
      </c>
      <c r="D25" t="n">
        <v>5.1011</v>
      </c>
      <c r="E25" t="n">
        <v>19.6</v>
      </c>
      <c r="F25" t="n">
        <v>16.02</v>
      </c>
      <c r="G25" t="n">
        <v>38.46</v>
      </c>
      <c r="H25" t="n">
        <v>0.5600000000000001</v>
      </c>
      <c r="I25" t="n">
        <v>25</v>
      </c>
      <c r="J25" t="n">
        <v>213.21</v>
      </c>
      <c r="K25" t="n">
        <v>55.27</v>
      </c>
      <c r="L25" t="n">
        <v>6.75</v>
      </c>
      <c r="M25" t="n">
        <v>23</v>
      </c>
      <c r="N25" t="n">
        <v>46.18</v>
      </c>
      <c r="O25" t="n">
        <v>26529.46</v>
      </c>
      <c r="P25" t="n">
        <v>223.31</v>
      </c>
      <c r="Q25" t="n">
        <v>467.11</v>
      </c>
      <c r="R25" t="n">
        <v>72.29000000000001</v>
      </c>
      <c r="S25" t="n">
        <v>39.61</v>
      </c>
      <c r="T25" t="n">
        <v>11310.09</v>
      </c>
      <c r="U25" t="n">
        <v>0.55</v>
      </c>
      <c r="V25" t="n">
        <v>0.73</v>
      </c>
      <c r="W25" t="n">
        <v>2.65</v>
      </c>
      <c r="X25" t="n">
        <v>0.6899999999999999</v>
      </c>
      <c r="Y25" t="n">
        <v>1</v>
      </c>
      <c r="Z25" t="n">
        <v>10</v>
      </c>
      <c r="AA25" t="n">
        <v>144.8978176771587</v>
      </c>
      <c r="AB25" t="n">
        <v>198.2555865863604</v>
      </c>
      <c r="AC25" t="n">
        <v>179.3343516560778</v>
      </c>
      <c r="AD25" t="n">
        <v>144897.8176771587</v>
      </c>
      <c r="AE25" t="n">
        <v>198255.5865863604</v>
      </c>
      <c r="AF25" t="n">
        <v>2.65855179076116e-06</v>
      </c>
      <c r="AG25" t="n">
        <v>0.2041666666666667</v>
      </c>
      <c r="AH25" t="n">
        <v>179334.3516560778</v>
      </c>
    </row>
    <row r="26">
      <c r="A26" t="n">
        <v>24</v>
      </c>
      <c r="B26" t="n">
        <v>105</v>
      </c>
      <c r="C26" t="inlineStr">
        <is>
          <t xml:space="preserve">CONCLUIDO	</t>
        </is>
      </c>
      <c r="D26" t="n">
        <v>5.1179</v>
      </c>
      <c r="E26" t="n">
        <v>19.54</v>
      </c>
      <c r="F26" t="n">
        <v>16</v>
      </c>
      <c r="G26" t="n">
        <v>40</v>
      </c>
      <c r="H26" t="n">
        <v>0.58</v>
      </c>
      <c r="I26" t="n">
        <v>24</v>
      </c>
      <c r="J26" t="n">
        <v>213.61</v>
      </c>
      <c r="K26" t="n">
        <v>55.27</v>
      </c>
      <c r="L26" t="n">
        <v>7</v>
      </c>
      <c r="M26" t="n">
        <v>22</v>
      </c>
      <c r="N26" t="n">
        <v>46.34</v>
      </c>
      <c r="O26" t="n">
        <v>26579.47</v>
      </c>
      <c r="P26" t="n">
        <v>223.02</v>
      </c>
      <c r="Q26" t="n">
        <v>467.09</v>
      </c>
      <c r="R26" t="n">
        <v>71.73</v>
      </c>
      <c r="S26" t="n">
        <v>39.61</v>
      </c>
      <c r="T26" t="n">
        <v>11037.53</v>
      </c>
      <c r="U26" t="n">
        <v>0.55</v>
      </c>
      <c r="V26" t="n">
        <v>0.73</v>
      </c>
      <c r="W26" t="n">
        <v>2.65</v>
      </c>
      <c r="X26" t="n">
        <v>0.67</v>
      </c>
      <c r="Y26" t="n">
        <v>1</v>
      </c>
      <c r="Z26" t="n">
        <v>10</v>
      </c>
      <c r="AA26" t="n">
        <v>144.2448684505277</v>
      </c>
      <c r="AB26" t="n">
        <v>197.3621926483976</v>
      </c>
      <c r="AC26" t="n">
        <v>178.5262219816675</v>
      </c>
      <c r="AD26" t="n">
        <v>144244.8684505277</v>
      </c>
      <c r="AE26" t="n">
        <v>197362.1926483976</v>
      </c>
      <c r="AF26" t="n">
        <v>2.667307484647731e-06</v>
      </c>
      <c r="AG26" t="n">
        <v>0.2035416666666666</v>
      </c>
      <c r="AH26" t="n">
        <v>178526.2219816675</v>
      </c>
    </row>
    <row r="27">
      <c r="A27" t="n">
        <v>25</v>
      </c>
      <c r="B27" t="n">
        <v>105</v>
      </c>
      <c r="C27" t="inlineStr">
        <is>
          <t xml:space="preserve">CONCLUIDO	</t>
        </is>
      </c>
      <c r="D27" t="n">
        <v>5.1393</v>
      </c>
      <c r="E27" t="n">
        <v>19.46</v>
      </c>
      <c r="F27" t="n">
        <v>15.96</v>
      </c>
      <c r="G27" t="n">
        <v>41.64</v>
      </c>
      <c r="H27" t="n">
        <v>0.6</v>
      </c>
      <c r="I27" t="n">
        <v>23</v>
      </c>
      <c r="J27" t="n">
        <v>214.02</v>
      </c>
      <c r="K27" t="n">
        <v>55.27</v>
      </c>
      <c r="L27" t="n">
        <v>7.25</v>
      </c>
      <c r="M27" t="n">
        <v>21</v>
      </c>
      <c r="N27" t="n">
        <v>46.49</v>
      </c>
      <c r="O27" t="n">
        <v>26629.54</v>
      </c>
      <c r="P27" t="n">
        <v>221.86</v>
      </c>
      <c r="Q27" t="n">
        <v>467.08</v>
      </c>
      <c r="R27" t="n">
        <v>70.34</v>
      </c>
      <c r="S27" t="n">
        <v>39.61</v>
      </c>
      <c r="T27" t="n">
        <v>10344.42</v>
      </c>
      <c r="U27" t="n">
        <v>0.5600000000000001</v>
      </c>
      <c r="V27" t="n">
        <v>0.73</v>
      </c>
      <c r="W27" t="n">
        <v>2.65</v>
      </c>
      <c r="X27" t="n">
        <v>0.63</v>
      </c>
      <c r="Y27" t="n">
        <v>1</v>
      </c>
      <c r="Z27" t="n">
        <v>10</v>
      </c>
      <c r="AA27" t="n">
        <v>143.0140315537153</v>
      </c>
      <c r="AB27" t="n">
        <v>195.678107305488</v>
      </c>
      <c r="AC27" t="n">
        <v>177.0028633802561</v>
      </c>
      <c r="AD27" t="n">
        <v>143014.0315537153</v>
      </c>
      <c r="AE27" t="n">
        <v>195678.107305488</v>
      </c>
      <c r="AF27" t="n">
        <v>2.678460570908006e-06</v>
      </c>
      <c r="AG27" t="n">
        <v>0.2027083333333334</v>
      </c>
      <c r="AH27" t="n">
        <v>177002.8633802561</v>
      </c>
    </row>
    <row r="28">
      <c r="A28" t="n">
        <v>26</v>
      </c>
      <c r="B28" t="n">
        <v>105</v>
      </c>
      <c r="C28" t="inlineStr">
        <is>
          <t xml:space="preserve">CONCLUIDO	</t>
        </is>
      </c>
      <c r="D28" t="n">
        <v>5.1361</v>
      </c>
      <c r="E28" t="n">
        <v>19.47</v>
      </c>
      <c r="F28" t="n">
        <v>15.97</v>
      </c>
      <c r="G28" t="n">
        <v>41.67</v>
      </c>
      <c r="H28" t="n">
        <v>0.62</v>
      </c>
      <c r="I28" t="n">
        <v>23</v>
      </c>
      <c r="J28" t="n">
        <v>214.42</v>
      </c>
      <c r="K28" t="n">
        <v>55.27</v>
      </c>
      <c r="L28" t="n">
        <v>7.5</v>
      </c>
      <c r="M28" t="n">
        <v>21</v>
      </c>
      <c r="N28" t="n">
        <v>46.65</v>
      </c>
      <c r="O28" t="n">
        <v>26679.66</v>
      </c>
      <c r="P28" t="n">
        <v>221.58</v>
      </c>
      <c r="Q28" t="n">
        <v>467.09</v>
      </c>
      <c r="R28" t="n">
        <v>70.56</v>
      </c>
      <c r="S28" t="n">
        <v>39.61</v>
      </c>
      <c r="T28" t="n">
        <v>10457.99</v>
      </c>
      <c r="U28" t="n">
        <v>0.5600000000000001</v>
      </c>
      <c r="V28" t="n">
        <v>0.73</v>
      </c>
      <c r="W28" t="n">
        <v>2.65</v>
      </c>
      <c r="X28" t="n">
        <v>0.64</v>
      </c>
      <c r="Y28" t="n">
        <v>1</v>
      </c>
      <c r="Z28" t="n">
        <v>10</v>
      </c>
      <c r="AA28" t="n">
        <v>142.9929920073779</v>
      </c>
      <c r="AB28" t="n">
        <v>195.64932006999</v>
      </c>
      <c r="AC28" t="n">
        <v>176.9768235581109</v>
      </c>
      <c r="AD28" t="n">
        <v>142992.9920073779</v>
      </c>
      <c r="AE28" t="n">
        <v>195649.32006999</v>
      </c>
      <c r="AF28" t="n">
        <v>2.676792819691516e-06</v>
      </c>
      <c r="AG28" t="n">
        <v>0.2028125</v>
      </c>
      <c r="AH28" t="n">
        <v>176976.8235581109</v>
      </c>
    </row>
    <row r="29">
      <c r="A29" t="n">
        <v>27</v>
      </c>
      <c r="B29" t="n">
        <v>105</v>
      </c>
      <c r="C29" t="inlineStr">
        <is>
          <t xml:space="preserve">CONCLUIDO	</t>
        </is>
      </c>
      <c r="D29" t="n">
        <v>5.1557</v>
      </c>
      <c r="E29" t="n">
        <v>19.4</v>
      </c>
      <c r="F29" t="n">
        <v>15.94</v>
      </c>
      <c r="G29" t="n">
        <v>43.47</v>
      </c>
      <c r="H29" t="n">
        <v>0.64</v>
      </c>
      <c r="I29" t="n">
        <v>22</v>
      </c>
      <c r="J29" t="n">
        <v>214.83</v>
      </c>
      <c r="K29" t="n">
        <v>55.27</v>
      </c>
      <c r="L29" t="n">
        <v>7.75</v>
      </c>
      <c r="M29" t="n">
        <v>20</v>
      </c>
      <c r="N29" t="n">
        <v>46.81</v>
      </c>
      <c r="O29" t="n">
        <v>26729.83</v>
      </c>
      <c r="P29" t="n">
        <v>220.87</v>
      </c>
      <c r="Q29" t="n">
        <v>467.12</v>
      </c>
      <c r="R29" t="n">
        <v>69.62</v>
      </c>
      <c r="S29" t="n">
        <v>39.61</v>
      </c>
      <c r="T29" t="n">
        <v>9990.92</v>
      </c>
      <c r="U29" t="n">
        <v>0.57</v>
      </c>
      <c r="V29" t="n">
        <v>0.73</v>
      </c>
      <c r="W29" t="n">
        <v>2.65</v>
      </c>
      <c r="X29" t="n">
        <v>0.6</v>
      </c>
      <c r="Y29" t="n">
        <v>1</v>
      </c>
      <c r="Z29" t="n">
        <v>10</v>
      </c>
      <c r="AA29" t="n">
        <v>142.0545165658723</v>
      </c>
      <c r="AB29" t="n">
        <v>194.3652565683081</v>
      </c>
      <c r="AC29" t="n">
        <v>175.8153092748347</v>
      </c>
      <c r="AD29" t="n">
        <v>142054.5165658723</v>
      </c>
      <c r="AE29" t="n">
        <v>194365.2565683081</v>
      </c>
      <c r="AF29" t="n">
        <v>2.687007795892516e-06</v>
      </c>
      <c r="AG29" t="n">
        <v>0.2020833333333333</v>
      </c>
      <c r="AH29" t="n">
        <v>175815.3092748347</v>
      </c>
    </row>
    <row r="30">
      <c r="A30" t="n">
        <v>28</v>
      </c>
      <c r="B30" t="n">
        <v>105</v>
      </c>
      <c r="C30" t="inlineStr">
        <is>
          <t xml:space="preserve">CONCLUIDO	</t>
        </is>
      </c>
      <c r="D30" t="n">
        <v>5.1759</v>
      </c>
      <c r="E30" t="n">
        <v>19.32</v>
      </c>
      <c r="F30" t="n">
        <v>15.9</v>
      </c>
      <c r="G30" t="n">
        <v>45.44</v>
      </c>
      <c r="H30" t="n">
        <v>0.66</v>
      </c>
      <c r="I30" t="n">
        <v>21</v>
      </c>
      <c r="J30" t="n">
        <v>215.24</v>
      </c>
      <c r="K30" t="n">
        <v>55.27</v>
      </c>
      <c r="L30" t="n">
        <v>8</v>
      </c>
      <c r="M30" t="n">
        <v>19</v>
      </c>
      <c r="N30" t="n">
        <v>46.97</v>
      </c>
      <c r="O30" t="n">
        <v>26780.06</v>
      </c>
      <c r="P30" t="n">
        <v>220.04</v>
      </c>
      <c r="Q30" t="n">
        <v>467.08</v>
      </c>
      <c r="R30" t="n">
        <v>68.51000000000001</v>
      </c>
      <c r="S30" t="n">
        <v>39.61</v>
      </c>
      <c r="T30" t="n">
        <v>9438.49</v>
      </c>
      <c r="U30" t="n">
        <v>0.58</v>
      </c>
      <c r="V30" t="n">
        <v>0.73</v>
      </c>
      <c r="W30" t="n">
        <v>2.64</v>
      </c>
      <c r="X30" t="n">
        <v>0.57</v>
      </c>
      <c r="Y30" t="n">
        <v>1</v>
      </c>
      <c r="Z30" t="n">
        <v>10</v>
      </c>
      <c r="AA30" t="n">
        <v>141.0280241340855</v>
      </c>
      <c r="AB30" t="n">
        <v>192.9607643374883</v>
      </c>
      <c r="AC30" t="n">
        <v>174.5448598113066</v>
      </c>
      <c r="AD30" t="n">
        <v>141028.0241340855</v>
      </c>
      <c r="AE30" t="n">
        <v>192960.7643374883</v>
      </c>
      <c r="AF30" t="n">
        <v>2.697535475446607e-06</v>
      </c>
      <c r="AG30" t="n">
        <v>0.20125</v>
      </c>
      <c r="AH30" t="n">
        <v>174544.8598113066</v>
      </c>
    </row>
    <row r="31">
      <c r="A31" t="n">
        <v>29</v>
      </c>
      <c r="B31" t="n">
        <v>105</v>
      </c>
      <c r="C31" t="inlineStr">
        <is>
          <t xml:space="preserve">CONCLUIDO	</t>
        </is>
      </c>
      <c r="D31" t="n">
        <v>5.1935</v>
      </c>
      <c r="E31" t="n">
        <v>19.26</v>
      </c>
      <c r="F31" t="n">
        <v>15.88</v>
      </c>
      <c r="G31" t="n">
        <v>47.64</v>
      </c>
      <c r="H31" t="n">
        <v>0.68</v>
      </c>
      <c r="I31" t="n">
        <v>20</v>
      </c>
      <c r="J31" t="n">
        <v>215.65</v>
      </c>
      <c r="K31" t="n">
        <v>55.27</v>
      </c>
      <c r="L31" t="n">
        <v>8.25</v>
      </c>
      <c r="M31" t="n">
        <v>18</v>
      </c>
      <c r="N31" t="n">
        <v>47.12</v>
      </c>
      <c r="O31" t="n">
        <v>26830.34</v>
      </c>
      <c r="P31" t="n">
        <v>218.96</v>
      </c>
      <c r="Q31" t="n">
        <v>467.07</v>
      </c>
      <c r="R31" t="n">
        <v>67.48</v>
      </c>
      <c r="S31" t="n">
        <v>39.61</v>
      </c>
      <c r="T31" t="n">
        <v>8932.49</v>
      </c>
      <c r="U31" t="n">
        <v>0.59</v>
      </c>
      <c r="V31" t="n">
        <v>0.73</v>
      </c>
      <c r="W31" t="n">
        <v>2.65</v>
      </c>
      <c r="X31" t="n">
        <v>0.55</v>
      </c>
      <c r="Y31" t="n">
        <v>1</v>
      </c>
      <c r="Z31" t="n">
        <v>10</v>
      </c>
      <c r="AA31" t="n">
        <v>140.007754620506</v>
      </c>
      <c r="AB31" t="n">
        <v>191.5647865778953</v>
      </c>
      <c r="AC31" t="n">
        <v>173.2821122098216</v>
      </c>
      <c r="AD31" t="n">
        <v>140007.754620506</v>
      </c>
      <c r="AE31" t="n">
        <v>191564.7865778953</v>
      </c>
      <c r="AF31" t="n">
        <v>2.706708107137301e-06</v>
      </c>
      <c r="AG31" t="n">
        <v>0.200625</v>
      </c>
      <c r="AH31" t="n">
        <v>173282.1122098216</v>
      </c>
    </row>
    <row r="32">
      <c r="A32" t="n">
        <v>30</v>
      </c>
      <c r="B32" t="n">
        <v>105</v>
      </c>
      <c r="C32" t="inlineStr">
        <is>
          <t xml:space="preserve">CONCLUIDO	</t>
        </is>
      </c>
      <c r="D32" t="n">
        <v>5.1935</v>
      </c>
      <c r="E32" t="n">
        <v>19.25</v>
      </c>
      <c r="F32" t="n">
        <v>15.88</v>
      </c>
      <c r="G32" t="n">
        <v>47.64</v>
      </c>
      <c r="H32" t="n">
        <v>0.7</v>
      </c>
      <c r="I32" t="n">
        <v>20</v>
      </c>
      <c r="J32" t="n">
        <v>216.05</v>
      </c>
      <c r="K32" t="n">
        <v>55.27</v>
      </c>
      <c r="L32" t="n">
        <v>8.5</v>
      </c>
      <c r="M32" t="n">
        <v>18</v>
      </c>
      <c r="N32" t="n">
        <v>47.28</v>
      </c>
      <c r="O32" t="n">
        <v>26880.68</v>
      </c>
      <c r="P32" t="n">
        <v>219.39</v>
      </c>
      <c r="Q32" t="n">
        <v>467.07</v>
      </c>
      <c r="R32" t="n">
        <v>67.68000000000001</v>
      </c>
      <c r="S32" t="n">
        <v>39.61</v>
      </c>
      <c r="T32" t="n">
        <v>9030.6</v>
      </c>
      <c r="U32" t="n">
        <v>0.59</v>
      </c>
      <c r="V32" t="n">
        <v>0.73</v>
      </c>
      <c r="W32" t="n">
        <v>2.64</v>
      </c>
      <c r="X32" t="n">
        <v>0.55</v>
      </c>
      <c r="Y32" t="n">
        <v>1</v>
      </c>
      <c r="Z32" t="n">
        <v>10</v>
      </c>
      <c r="AA32" t="n">
        <v>140.2076950198768</v>
      </c>
      <c r="AB32" t="n">
        <v>191.8383538530621</v>
      </c>
      <c r="AC32" t="n">
        <v>173.5295706082007</v>
      </c>
      <c r="AD32" t="n">
        <v>140207.6950198768</v>
      </c>
      <c r="AE32" t="n">
        <v>191838.3538530621</v>
      </c>
      <c r="AF32" t="n">
        <v>2.706708107137301e-06</v>
      </c>
      <c r="AG32" t="n">
        <v>0.2005208333333333</v>
      </c>
      <c r="AH32" t="n">
        <v>173529.5706082007</v>
      </c>
    </row>
    <row r="33">
      <c r="A33" t="n">
        <v>31</v>
      </c>
      <c r="B33" t="n">
        <v>105</v>
      </c>
      <c r="C33" t="inlineStr">
        <is>
          <t xml:space="preserve">CONCLUIDO	</t>
        </is>
      </c>
      <c r="D33" t="n">
        <v>5.211</v>
      </c>
      <c r="E33" t="n">
        <v>19.19</v>
      </c>
      <c r="F33" t="n">
        <v>15.86</v>
      </c>
      <c r="G33" t="n">
        <v>50.07</v>
      </c>
      <c r="H33" t="n">
        <v>0.72</v>
      </c>
      <c r="I33" t="n">
        <v>19</v>
      </c>
      <c r="J33" t="n">
        <v>216.46</v>
      </c>
      <c r="K33" t="n">
        <v>55.27</v>
      </c>
      <c r="L33" t="n">
        <v>8.75</v>
      </c>
      <c r="M33" t="n">
        <v>17</v>
      </c>
      <c r="N33" t="n">
        <v>47.44</v>
      </c>
      <c r="O33" t="n">
        <v>26931.07</v>
      </c>
      <c r="P33" t="n">
        <v>218.55</v>
      </c>
      <c r="Q33" t="n">
        <v>467.08</v>
      </c>
      <c r="R33" t="n">
        <v>67.17</v>
      </c>
      <c r="S33" t="n">
        <v>39.61</v>
      </c>
      <c r="T33" t="n">
        <v>8778.43</v>
      </c>
      <c r="U33" t="n">
        <v>0.59</v>
      </c>
      <c r="V33" t="n">
        <v>0.74</v>
      </c>
      <c r="W33" t="n">
        <v>2.63</v>
      </c>
      <c r="X33" t="n">
        <v>0.52</v>
      </c>
      <c r="Y33" t="n">
        <v>1</v>
      </c>
      <c r="Z33" t="n">
        <v>10</v>
      </c>
      <c r="AA33" t="n">
        <v>139.3076507372393</v>
      </c>
      <c r="AB33" t="n">
        <v>190.6068735584068</v>
      </c>
      <c r="AC33" t="n">
        <v>172.4156210644734</v>
      </c>
      <c r="AD33" t="n">
        <v>139307.6507372393</v>
      </c>
      <c r="AE33" t="n">
        <v>190606.8735584068</v>
      </c>
      <c r="AF33" t="n">
        <v>2.715828621602479e-06</v>
      </c>
      <c r="AG33" t="n">
        <v>0.1998958333333334</v>
      </c>
      <c r="AH33" t="n">
        <v>172415.6210644734</v>
      </c>
    </row>
    <row r="34">
      <c r="A34" t="n">
        <v>32</v>
      </c>
      <c r="B34" t="n">
        <v>105</v>
      </c>
      <c r="C34" t="inlineStr">
        <is>
          <t xml:space="preserve">CONCLUIDO	</t>
        </is>
      </c>
      <c r="D34" t="n">
        <v>5.2125</v>
      </c>
      <c r="E34" t="n">
        <v>19.18</v>
      </c>
      <c r="F34" t="n">
        <v>15.85</v>
      </c>
      <c r="G34" t="n">
        <v>50.05</v>
      </c>
      <c r="H34" t="n">
        <v>0.74</v>
      </c>
      <c r="I34" t="n">
        <v>19</v>
      </c>
      <c r="J34" t="n">
        <v>216.87</v>
      </c>
      <c r="K34" t="n">
        <v>55.27</v>
      </c>
      <c r="L34" t="n">
        <v>9</v>
      </c>
      <c r="M34" t="n">
        <v>17</v>
      </c>
      <c r="N34" t="n">
        <v>47.6</v>
      </c>
      <c r="O34" t="n">
        <v>26981.51</v>
      </c>
      <c r="P34" t="n">
        <v>218.19</v>
      </c>
      <c r="Q34" t="n">
        <v>467.07</v>
      </c>
      <c r="R34" t="n">
        <v>66.63</v>
      </c>
      <c r="S34" t="n">
        <v>39.61</v>
      </c>
      <c r="T34" t="n">
        <v>8511.799999999999</v>
      </c>
      <c r="U34" t="n">
        <v>0.59</v>
      </c>
      <c r="V34" t="n">
        <v>0.74</v>
      </c>
      <c r="W34" t="n">
        <v>2.64</v>
      </c>
      <c r="X34" t="n">
        <v>0.52</v>
      </c>
      <c r="Y34" t="n">
        <v>1</v>
      </c>
      <c r="Z34" t="n">
        <v>10</v>
      </c>
      <c r="AA34" t="n">
        <v>139.0783864934879</v>
      </c>
      <c r="AB34" t="n">
        <v>190.2931841056816</v>
      </c>
      <c r="AC34" t="n">
        <v>172.1318696928503</v>
      </c>
      <c r="AD34" t="n">
        <v>139078.3864934879</v>
      </c>
      <c r="AE34" t="n">
        <v>190293.1841056816</v>
      </c>
      <c r="AF34" t="n">
        <v>2.716610379985209e-06</v>
      </c>
      <c r="AG34" t="n">
        <v>0.1997916666666667</v>
      </c>
      <c r="AH34" t="n">
        <v>172131.8696928503</v>
      </c>
    </row>
    <row r="35">
      <c r="A35" t="n">
        <v>33</v>
      </c>
      <c r="B35" t="n">
        <v>105</v>
      </c>
      <c r="C35" t="inlineStr">
        <is>
          <t xml:space="preserve">CONCLUIDO	</t>
        </is>
      </c>
      <c r="D35" t="n">
        <v>5.2305</v>
      </c>
      <c r="E35" t="n">
        <v>19.12</v>
      </c>
      <c r="F35" t="n">
        <v>15.82</v>
      </c>
      <c r="G35" t="n">
        <v>52.75</v>
      </c>
      <c r="H35" t="n">
        <v>0.76</v>
      </c>
      <c r="I35" t="n">
        <v>18</v>
      </c>
      <c r="J35" t="n">
        <v>217.28</v>
      </c>
      <c r="K35" t="n">
        <v>55.27</v>
      </c>
      <c r="L35" t="n">
        <v>9.25</v>
      </c>
      <c r="M35" t="n">
        <v>16</v>
      </c>
      <c r="N35" t="n">
        <v>47.76</v>
      </c>
      <c r="O35" t="n">
        <v>27032.02</v>
      </c>
      <c r="P35" t="n">
        <v>217.71</v>
      </c>
      <c r="Q35" t="n">
        <v>467.07</v>
      </c>
      <c r="R35" t="n">
        <v>65.94</v>
      </c>
      <c r="S35" t="n">
        <v>39.61</v>
      </c>
      <c r="T35" t="n">
        <v>8169.62</v>
      </c>
      <c r="U35" t="n">
        <v>0.6</v>
      </c>
      <c r="V35" t="n">
        <v>0.74</v>
      </c>
      <c r="W35" t="n">
        <v>2.64</v>
      </c>
      <c r="X35" t="n">
        <v>0.49</v>
      </c>
      <c r="Y35" t="n">
        <v>1</v>
      </c>
      <c r="Z35" t="n">
        <v>10</v>
      </c>
      <c r="AA35" t="n">
        <v>138.3164642736271</v>
      </c>
      <c r="AB35" t="n">
        <v>189.2506885108327</v>
      </c>
      <c r="AC35" t="n">
        <v>171.1888684144217</v>
      </c>
      <c r="AD35" t="n">
        <v>138316.4642736271</v>
      </c>
      <c r="AE35" t="n">
        <v>189250.6885108327</v>
      </c>
      <c r="AF35" t="n">
        <v>2.725991480577963e-06</v>
      </c>
      <c r="AG35" t="n">
        <v>0.1991666666666667</v>
      </c>
      <c r="AH35" t="n">
        <v>171188.8684144217</v>
      </c>
    </row>
    <row r="36">
      <c r="A36" t="n">
        <v>34</v>
      </c>
      <c r="B36" t="n">
        <v>105</v>
      </c>
      <c r="C36" t="inlineStr">
        <is>
          <t xml:space="preserve">CONCLUIDO	</t>
        </is>
      </c>
      <c r="D36" t="n">
        <v>5.2337</v>
      </c>
      <c r="E36" t="n">
        <v>19.11</v>
      </c>
      <c r="F36" t="n">
        <v>15.81</v>
      </c>
      <c r="G36" t="n">
        <v>52.71</v>
      </c>
      <c r="H36" t="n">
        <v>0.78</v>
      </c>
      <c r="I36" t="n">
        <v>18</v>
      </c>
      <c r="J36" t="n">
        <v>217.69</v>
      </c>
      <c r="K36" t="n">
        <v>55.27</v>
      </c>
      <c r="L36" t="n">
        <v>9.5</v>
      </c>
      <c r="M36" t="n">
        <v>16</v>
      </c>
      <c r="N36" t="n">
        <v>47.92</v>
      </c>
      <c r="O36" t="n">
        <v>27082.57</v>
      </c>
      <c r="P36" t="n">
        <v>216.77</v>
      </c>
      <c r="Q36" t="n">
        <v>467.12</v>
      </c>
      <c r="R36" t="n">
        <v>65.41</v>
      </c>
      <c r="S36" t="n">
        <v>39.61</v>
      </c>
      <c r="T36" t="n">
        <v>7905.65</v>
      </c>
      <c r="U36" t="n">
        <v>0.61</v>
      </c>
      <c r="V36" t="n">
        <v>0.74</v>
      </c>
      <c r="W36" t="n">
        <v>2.64</v>
      </c>
      <c r="X36" t="n">
        <v>0.48</v>
      </c>
      <c r="Y36" t="n">
        <v>1</v>
      </c>
      <c r="Z36" t="n">
        <v>10</v>
      </c>
      <c r="AA36" t="n">
        <v>137.7761730552874</v>
      </c>
      <c r="AB36" t="n">
        <v>188.5114382299342</v>
      </c>
      <c r="AC36" t="n">
        <v>170.5201711427877</v>
      </c>
      <c r="AD36" t="n">
        <v>137776.1730552874</v>
      </c>
      <c r="AE36" t="n">
        <v>188511.4382299343</v>
      </c>
      <c r="AF36" t="n">
        <v>2.727659231794453e-06</v>
      </c>
      <c r="AG36" t="n">
        <v>0.1990625</v>
      </c>
      <c r="AH36" t="n">
        <v>170520.1711427877</v>
      </c>
    </row>
    <row r="37">
      <c r="A37" t="n">
        <v>35</v>
      </c>
      <c r="B37" t="n">
        <v>105</v>
      </c>
      <c r="C37" t="inlineStr">
        <is>
          <t xml:space="preserve">CONCLUIDO	</t>
        </is>
      </c>
      <c r="D37" t="n">
        <v>5.2517</v>
      </c>
      <c r="E37" t="n">
        <v>19.04</v>
      </c>
      <c r="F37" t="n">
        <v>15.79</v>
      </c>
      <c r="G37" t="n">
        <v>55.72</v>
      </c>
      <c r="H37" t="n">
        <v>0.79</v>
      </c>
      <c r="I37" t="n">
        <v>17</v>
      </c>
      <c r="J37" t="n">
        <v>218.1</v>
      </c>
      <c r="K37" t="n">
        <v>55.27</v>
      </c>
      <c r="L37" t="n">
        <v>9.75</v>
      </c>
      <c r="M37" t="n">
        <v>15</v>
      </c>
      <c r="N37" t="n">
        <v>48.08</v>
      </c>
      <c r="O37" t="n">
        <v>27133.18</v>
      </c>
      <c r="P37" t="n">
        <v>216</v>
      </c>
      <c r="Q37" t="n">
        <v>467.13</v>
      </c>
      <c r="R37" t="n">
        <v>64.62</v>
      </c>
      <c r="S37" t="n">
        <v>39.61</v>
      </c>
      <c r="T37" t="n">
        <v>7515.04</v>
      </c>
      <c r="U37" t="n">
        <v>0.61</v>
      </c>
      <c r="V37" t="n">
        <v>0.74</v>
      </c>
      <c r="W37" t="n">
        <v>2.64</v>
      </c>
      <c r="X37" t="n">
        <v>0.45</v>
      </c>
      <c r="Y37" t="n">
        <v>1</v>
      </c>
      <c r="Z37" t="n">
        <v>10</v>
      </c>
      <c r="AA37" t="n">
        <v>136.9101971310939</v>
      </c>
      <c r="AB37" t="n">
        <v>187.3265717662919</v>
      </c>
      <c r="AC37" t="n">
        <v>169.4483866714644</v>
      </c>
      <c r="AD37" t="n">
        <v>136910.1971310939</v>
      </c>
      <c r="AE37" t="n">
        <v>187326.5717662919</v>
      </c>
      <c r="AF37" t="n">
        <v>2.737040332387207e-06</v>
      </c>
      <c r="AG37" t="n">
        <v>0.1983333333333333</v>
      </c>
      <c r="AH37" t="n">
        <v>169448.3866714644</v>
      </c>
    </row>
    <row r="38">
      <c r="A38" t="n">
        <v>36</v>
      </c>
      <c r="B38" t="n">
        <v>105</v>
      </c>
      <c r="C38" t="inlineStr">
        <is>
          <t xml:space="preserve">CONCLUIDO	</t>
        </is>
      </c>
      <c r="D38" t="n">
        <v>5.2496</v>
      </c>
      <c r="E38" t="n">
        <v>19.05</v>
      </c>
      <c r="F38" t="n">
        <v>15.79</v>
      </c>
      <c r="G38" t="n">
        <v>55.75</v>
      </c>
      <c r="H38" t="n">
        <v>0.8100000000000001</v>
      </c>
      <c r="I38" t="n">
        <v>17</v>
      </c>
      <c r="J38" t="n">
        <v>218.51</v>
      </c>
      <c r="K38" t="n">
        <v>55.27</v>
      </c>
      <c r="L38" t="n">
        <v>10</v>
      </c>
      <c r="M38" t="n">
        <v>15</v>
      </c>
      <c r="N38" t="n">
        <v>48.24</v>
      </c>
      <c r="O38" t="n">
        <v>27183.85</v>
      </c>
      <c r="P38" t="n">
        <v>216.22</v>
      </c>
      <c r="Q38" t="n">
        <v>467.07</v>
      </c>
      <c r="R38" t="n">
        <v>64.77</v>
      </c>
      <c r="S38" t="n">
        <v>39.61</v>
      </c>
      <c r="T38" t="n">
        <v>7590.19</v>
      </c>
      <c r="U38" t="n">
        <v>0.61</v>
      </c>
      <c r="V38" t="n">
        <v>0.74</v>
      </c>
      <c r="W38" t="n">
        <v>2.64</v>
      </c>
      <c r="X38" t="n">
        <v>0.46</v>
      </c>
      <c r="Y38" t="n">
        <v>1</v>
      </c>
      <c r="Z38" t="n">
        <v>10</v>
      </c>
      <c r="AA38" t="n">
        <v>137.0657475362226</v>
      </c>
      <c r="AB38" t="n">
        <v>187.5394026929884</v>
      </c>
      <c r="AC38" t="n">
        <v>169.6409053132272</v>
      </c>
      <c r="AD38" t="n">
        <v>137065.7475362226</v>
      </c>
      <c r="AE38" t="n">
        <v>187539.4026929884</v>
      </c>
      <c r="AF38" t="n">
        <v>2.735945870651386e-06</v>
      </c>
      <c r="AG38" t="n">
        <v>0.1984375</v>
      </c>
      <c r="AH38" t="n">
        <v>169640.9053132272</v>
      </c>
    </row>
    <row r="39">
      <c r="A39" t="n">
        <v>37</v>
      </c>
      <c r="B39" t="n">
        <v>105</v>
      </c>
      <c r="C39" t="inlineStr">
        <is>
          <t xml:space="preserve">CONCLUIDO	</t>
        </is>
      </c>
      <c r="D39" t="n">
        <v>5.2471</v>
      </c>
      <c r="E39" t="n">
        <v>19.06</v>
      </c>
      <c r="F39" t="n">
        <v>15.8</v>
      </c>
      <c r="G39" t="n">
        <v>55.78</v>
      </c>
      <c r="H39" t="n">
        <v>0.83</v>
      </c>
      <c r="I39" t="n">
        <v>17</v>
      </c>
      <c r="J39" t="n">
        <v>218.92</v>
      </c>
      <c r="K39" t="n">
        <v>55.27</v>
      </c>
      <c r="L39" t="n">
        <v>10.25</v>
      </c>
      <c r="M39" t="n">
        <v>15</v>
      </c>
      <c r="N39" t="n">
        <v>48.4</v>
      </c>
      <c r="O39" t="n">
        <v>27234.57</v>
      </c>
      <c r="P39" t="n">
        <v>215.76</v>
      </c>
      <c r="Q39" t="n">
        <v>467.07</v>
      </c>
      <c r="R39" t="n">
        <v>65.16</v>
      </c>
      <c r="S39" t="n">
        <v>39.61</v>
      </c>
      <c r="T39" t="n">
        <v>7784.8</v>
      </c>
      <c r="U39" t="n">
        <v>0.61</v>
      </c>
      <c r="V39" t="n">
        <v>0.74</v>
      </c>
      <c r="W39" t="n">
        <v>2.64</v>
      </c>
      <c r="X39" t="n">
        <v>0.47</v>
      </c>
      <c r="Y39" t="n">
        <v>1</v>
      </c>
      <c r="Z39" t="n">
        <v>10</v>
      </c>
      <c r="AA39" t="n">
        <v>136.9405809785561</v>
      </c>
      <c r="AB39" t="n">
        <v>187.3681442868304</v>
      </c>
      <c r="AC39" t="n">
        <v>169.4859915689901</v>
      </c>
      <c r="AD39" t="n">
        <v>136940.5809785561</v>
      </c>
      <c r="AE39" t="n">
        <v>187368.1442868304</v>
      </c>
      <c r="AF39" t="n">
        <v>2.734642940013503e-06</v>
      </c>
      <c r="AG39" t="n">
        <v>0.1985416666666666</v>
      </c>
      <c r="AH39" t="n">
        <v>169485.9915689901</v>
      </c>
    </row>
    <row r="40">
      <c r="A40" t="n">
        <v>38</v>
      </c>
      <c r="B40" t="n">
        <v>105</v>
      </c>
      <c r="C40" t="inlineStr">
        <is>
          <t xml:space="preserve">CONCLUIDO	</t>
        </is>
      </c>
      <c r="D40" t="n">
        <v>5.2697</v>
      </c>
      <c r="E40" t="n">
        <v>18.98</v>
      </c>
      <c r="F40" t="n">
        <v>15.76</v>
      </c>
      <c r="G40" t="n">
        <v>59.11</v>
      </c>
      <c r="H40" t="n">
        <v>0.85</v>
      </c>
      <c r="I40" t="n">
        <v>16</v>
      </c>
      <c r="J40" t="n">
        <v>219.33</v>
      </c>
      <c r="K40" t="n">
        <v>55.27</v>
      </c>
      <c r="L40" t="n">
        <v>10.5</v>
      </c>
      <c r="M40" t="n">
        <v>14</v>
      </c>
      <c r="N40" t="n">
        <v>48.56</v>
      </c>
      <c r="O40" t="n">
        <v>27285.35</v>
      </c>
      <c r="P40" t="n">
        <v>215.12</v>
      </c>
      <c r="Q40" t="n">
        <v>467.15</v>
      </c>
      <c r="R40" t="n">
        <v>63.98</v>
      </c>
      <c r="S40" t="n">
        <v>39.61</v>
      </c>
      <c r="T40" t="n">
        <v>7199.78</v>
      </c>
      <c r="U40" t="n">
        <v>0.62</v>
      </c>
      <c r="V40" t="n">
        <v>0.74</v>
      </c>
      <c r="W40" t="n">
        <v>2.63</v>
      </c>
      <c r="X40" t="n">
        <v>0.43</v>
      </c>
      <c r="Y40" t="n">
        <v>1</v>
      </c>
      <c r="Z40" t="n">
        <v>10</v>
      </c>
      <c r="AA40" t="n">
        <v>135.9777306127165</v>
      </c>
      <c r="AB40" t="n">
        <v>186.0507299383291</v>
      </c>
      <c r="AC40" t="n">
        <v>168.2943093969068</v>
      </c>
      <c r="AD40" t="n">
        <v>135977.7306127165</v>
      </c>
      <c r="AE40" t="n">
        <v>186050.7299383291</v>
      </c>
      <c r="AF40" t="n">
        <v>2.746421432979962e-06</v>
      </c>
      <c r="AG40" t="n">
        <v>0.1977083333333333</v>
      </c>
      <c r="AH40" t="n">
        <v>168294.3093969068</v>
      </c>
    </row>
    <row r="41">
      <c r="A41" t="n">
        <v>39</v>
      </c>
      <c r="B41" t="n">
        <v>105</v>
      </c>
      <c r="C41" t="inlineStr">
        <is>
          <t xml:space="preserve">CONCLUIDO	</t>
        </is>
      </c>
      <c r="D41" t="n">
        <v>5.2655</v>
      </c>
      <c r="E41" t="n">
        <v>18.99</v>
      </c>
      <c r="F41" t="n">
        <v>15.78</v>
      </c>
      <c r="G41" t="n">
        <v>59.17</v>
      </c>
      <c r="H41" t="n">
        <v>0.87</v>
      </c>
      <c r="I41" t="n">
        <v>16</v>
      </c>
      <c r="J41" t="n">
        <v>219.75</v>
      </c>
      <c r="K41" t="n">
        <v>55.27</v>
      </c>
      <c r="L41" t="n">
        <v>10.75</v>
      </c>
      <c r="M41" t="n">
        <v>14</v>
      </c>
      <c r="N41" t="n">
        <v>48.72</v>
      </c>
      <c r="O41" t="n">
        <v>27336.19</v>
      </c>
      <c r="P41" t="n">
        <v>215.3</v>
      </c>
      <c r="Q41" t="n">
        <v>467.07</v>
      </c>
      <c r="R41" t="n">
        <v>64.51000000000001</v>
      </c>
      <c r="S41" t="n">
        <v>39.61</v>
      </c>
      <c r="T41" t="n">
        <v>7463.84</v>
      </c>
      <c r="U41" t="n">
        <v>0.61</v>
      </c>
      <c r="V41" t="n">
        <v>0.74</v>
      </c>
      <c r="W41" t="n">
        <v>2.63</v>
      </c>
      <c r="X41" t="n">
        <v>0.44</v>
      </c>
      <c r="Y41" t="n">
        <v>1</v>
      </c>
      <c r="Z41" t="n">
        <v>10</v>
      </c>
      <c r="AA41" t="n">
        <v>136.2118815717124</v>
      </c>
      <c r="AB41" t="n">
        <v>186.3711056104384</v>
      </c>
      <c r="AC41" t="n">
        <v>168.5841088645202</v>
      </c>
      <c r="AD41" t="n">
        <v>136211.8815717124</v>
      </c>
      <c r="AE41" t="n">
        <v>186371.1056104384</v>
      </c>
      <c r="AF41" t="n">
        <v>2.744232509508319e-06</v>
      </c>
      <c r="AG41" t="n">
        <v>0.1978125</v>
      </c>
      <c r="AH41" t="n">
        <v>168584.1088645202</v>
      </c>
    </row>
    <row r="42">
      <c r="A42" t="n">
        <v>40</v>
      </c>
      <c r="B42" t="n">
        <v>105</v>
      </c>
      <c r="C42" t="inlineStr">
        <is>
          <t xml:space="preserve">CONCLUIDO	</t>
        </is>
      </c>
      <c r="D42" t="n">
        <v>5.296</v>
      </c>
      <c r="E42" t="n">
        <v>18.88</v>
      </c>
      <c r="F42" t="n">
        <v>15.71</v>
      </c>
      <c r="G42" t="n">
        <v>62.84</v>
      </c>
      <c r="H42" t="n">
        <v>0.89</v>
      </c>
      <c r="I42" t="n">
        <v>15</v>
      </c>
      <c r="J42" t="n">
        <v>220.16</v>
      </c>
      <c r="K42" t="n">
        <v>55.27</v>
      </c>
      <c r="L42" t="n">
        <v>11</v>
      </c>
      <c r="M42" t="n">
        <v>13</v>
      </c>
      <c r="N42" t="n">
        <v>48.89</v>
      </c>
      <c r="O42" t="n">
        <v>27387.08</v>
      </c>
      <c r="P42" t="n">
        <v>213.27</v>
      </c>
      <c r="Q42" t="n">
        <v>467.07</v>
      </c>
      <c r="R42" t="n">
        <v>62.18</v>
      </c>
      <c r="S42" t="n">
        <v>39.61</v>
      </c>
      <c r="T42" t="n">
        <v>6304.33</v>
      </c>
      <c r="U42" t="n">
        <v>0.64</v>
      </c>
      <c r="V42" t="n">
        <v>0.74</v>
      </c>
      <c r="W42" t="n">
        <v>2.63</v>
      </c>
      <c r="X42" t="n">
        <v>0.38</v>
      </c>
      <c r="Y42" t="n">
        <v>1</v>
      </c>
      <c r="Z42" t="n">
        <v>10</v>
      </c>
      <c r="AA42" t="n">
        <v>134.3549706128186</v>
      </c>
      <c r="AB42" t="n">
        <v>183.8303981153513</v>
      </c>
      <c r="AC42" t="n">
        <v>166.2858829268581</v>
      </c>
      <c r="AD42" t="n">
        <v>134354.9706128186</v>
      </c>
      <c r="AE42" t="n">
        <v>183830.3981153513</v>
      </c>
      <c r="AF42" t="n">
        <v>2.760128263290487e-06</v>
      </c>
      <c r="AG42" t="n">
        <v>0.1966666666666667</v>
      </c>
      <c r="AH42" t="n">
        <v>166285.8829268581</v>
      </c>
    </row>
    <row r="43">
      <c r="A43" t="n">
        <v>41</v>
      </c>
      <c r="B43" t="n">
        <v>105</v>
      </c>
      <c r="C43" t="inlineStr">
        <is>
          <t xml:space="preserve">CONCLUIDO	</t>
        </is>
      </c>
      <c r="D43" t="n">
        <v>5.2925</v>
      </c>
      <c r="E43" t="n">
        <v>18.89</v>
      </c>
      <c r="F43" t="n">
        <v>15.72</v>
      </c>
      <c r="G43" t="n">
        <v>62.89</v>
      </c>
      <c r="H43" t="n">
        <v>0.91</v>
      </c>
      <c r="I43" t="n">
        <v>15</v>
      </c>
      <c r="J43" t="n">
        <v>220.57</v>
      </c>
      <c r="K43" t="n">
        <v>55.27</v>
      </c>
      <c r="L43" t="n">
        <v>11.25</v>
      </c>
      <c r="M43" t="n">
        <v>13</v>
      </c>
      <c r="N43" t="n">
        <v>49.05</v>
      </c>
      <c r="O43" t="n">
        <v>27438.03</v>
      </c>
      <c r="P43" t="n">
        <v>213.34</v>
      </c>
      <c r="Q43" t="n">
        <v>467.07</v>
      </c>
      <c r="R43" t="n">
        <v>62.62</v>
      </c>
      <c r="S43" t="n">
        <v>39.61</v>
      </c>
      <c r="T43" t="n">
        <v>6525.28</v>
      </c>
      <c r="U43" t="n">
        <v>0.63</v>
      </c>
      <c r="V43" t="n">
        <v>0.74</v>
      </c>
      <c r="W43" t="n">
        <v>2.63</v>
      </c>
      <c r="X43" t="n">
        <v>0.39</v>
      </c>
      <c r="Y43" t="n">
        <v>1</v>
      </c>
      <c r="Z43" t="n">
        <v>10</v>
      </c>
      <c r="AA43" t="n">
        <v>134.4967756146957</v>
      </c>
      <c r="AB43" t="n">
        <v>184.0244219749146</v>
      </c>
      <c r="AC43" t="n">
        <v>166.4613894215789</v>
      </c>
      <c r="AD43" t="n">
        <v>134496.7756146957</v>
      </c>
      <c r="AE43" t="n">
        <v>184024.4219749146</v>
      </c>
      <c r="AF43" t="n">
        <v>2.758304160397451e-06</v>
      </c>
      <c r="AG43" t="n">
        <v>0.1967708333333333</v>
      </c>
      <c r="AH43" t="n">
        <v>166461.3894215789</v>
      </c>
    </row>
    <row r="44">
      <c r="A44" t="n">
        <v>42</v>
      </c>
      <c r="B44" t="n">
        <v>105</v>
      </c>
      <c r="C44" t="inlineStr">
        <is>
          <t xml:space="preserve">CONCLUIDO	</t>
        </is>
      </c>
      <c r="D44" t="n">
        <v>5.2919</v>
      </c>
      <c r="E44" t="n">
        <v>18.9</v>
      </c>
      <c r="F44" t="n">
        <v>15.72</v>
      </c>
      <c r="G44" t="n">
        <v>62.89</v>
      </c>
      <c r="H44" t="n">
        <v>0.92</v>
      </c>
      <c r="I44" t="n">
        <v>15</v>
      </c>
      <c r="J44" t="n">
        <v>220.99</v>
      </c>
      <c r="K44" t="n">
        <v>55.27</v>
      </c>
      <c r="L44" t="n">
        <v>11.5</v>
      </c>
      <c r="M44" t="n">
        <v>13</v>
      </c>
      <c r="N44" t="n">
        <v>49.21</v>
      </c>
      <c r="O44" t="n">
        <v>27489.03</v>
      </c>
      <c r="P44" t="n">
        <v>213.11</v>
      </c>
      <c r="Q44" t="n">
        <v>467.08</v>
      </c>
      <c r="R44" t="n">
        <v>62.58</v>
      </c>
      <c r="S44" t="n">
        <v>39.61</v>
      </c>
      <c r="T44" t="n">
        <v>6503.94</v>
      </c>
      <c r="U44" t="n">
        <v>0.63</v>
      </c>
      <c r="V44" t="n">
        <v>0.74</v>
      </c>
      <c r="W44" t="n">
        <v>2.63</v>
      </c>
      <c r="X44" t="n">
        <v>0.39</v>
      </c>
      <c r="Y44" t="n">
        <v>1</v>
      </c>
      <c r="Z44" t="n">
        <v>10</v>
      </c>
      <c r="AA44" t="n">
        <v>134.4069653514987</v>
      </c>
      <c r="AB44" t="n">
        <v>183.9015396106594</v>
      </c>
      <c r="AC44" t="n">
        <v>166.3502347777016</v>
      </c>
      <c r="AD44" t="n">
        <v>134406.9653514987</v>
      </c>
      <c r="AE44" t="n">
        <v>183901.5396106594</v>
      </c>
      <c r="AF44" t="n">
        <v>2.757991457044359e-06</v>
      </c>
      <c r="AG44" t="n">
        <v>0.196875</v>
      </c>
      <c r="AH44" t="n">
        <v>166350.2347777016</v>
      </c>
    </row>
    <row r="45">
      <c r="A45" t="n">
        <v>43</v>
      </c>
      <c r="B45" t="n">
        <v>105</v>
      </c>
      <c r="C45" t="inlineStr">
        <is>
          <t xml:space="preserve">CONCLUIDO	</t>
        </is>
      </c>
      <c r="D45" t="n">
        <v>5.3072</v>
      </c>
      <c r="E45" t="n">
        <v>18.84</v>
      </c>
      <c r="F45" t="n">
        <v>15.71</v>
      </c>
      <c r="G45" t="n">
        <v>67.33</v>
      </c>
      <c r="H45" t="n">
        <v>0.9399999999999999</v>
      </c>
      <c r="I45" t="n">
        <v>14</v>
      </c>
      <c r="J45" t="n">
        <v>221.4</v>
      </c>
      <c r="K45" t="n">
        <v>55.27</v>
      </c>
      <c r="L45" t="n">
        <v>11.75</v>
      </c>
      <c r="M45" t="n">
        <v>12</v>
      </c>
      <c r="N45" t="n">
        <v>49.38</v>
      </c>
      <c r="O45" t="n">
        <v>27540.09</v>
      </c>
      <c r="P45" t="n">
        <v>212.66</v>
      </c>
      <c r="Q45" t="n">
        <v>467.09</v>
      </c>
      <c r="R45" t="n">
        <v>62.25</v>
      </c>
      <c r="S45" t="n">
        <v>39.61</v>
      </c>
      <c r="T45" t="n">
        <v>6345.59</v>
      </c>
      <c r="U45" t="n">
        <v>0.64</v>
      </c>
      <c r="V45" t="n">
        <v>0.74</v>
      </c>
      <c r="W45" t="n">
        <v>2.63</v>
      </c>
      <c r="X45" t="n">
        <v>0.38</v>
      </c>
      <c r="Y45" t="n">
        <v>1</v>
      </c>
      <c r="Z45" t="n">
        <v>10</v>
      </c>
      <c r="AA45" t="n">
        <v>133.7968816570938</v>
      </c>
      <c r="AB45" t="n">
        <v>183.066796184982</v>
      </c>
      <c r="AC45" t="n">
        <v>165.5951580930009</v>
      </c>
      <c r="AD45" t="n">
        <v>133796.8816570938</v>
      </c>
      <c r="AE45" t="n">
        <v>183066.796184982</v>
      </c>
      <c r="AF45" t="n">
        <v>2.765965392548201e-06</v>
      </c>
      <c r="AG45" t="n">
        <v>0.19625</v>
      </c>
      <c r="AH45" t="n">
        <v>165595.1580930009</v>
      </c>
    </row>
    <row r="46">
      <c r="A46" t="n">
        <v>44</v>
      </c>
      <c r="B46" t="n">
        <v>105</v>
      </c>
      <c r="C46" t="inlineStr">
        <is>
          <t xml:space="preserve">CONCLUIDO	</t>
        </is>
      </c>
      <c r="D46" t="n">
        <v>5.3066</v>
      </c>
      <c r="E46" t="n">
        <v>18.84</v>
      </c>
      <c r="F46" t="n">
        <v>15.71</v>
      </c>
      <c r="G46" t="n">
        <v>67.34</v>
      </c>
      <c r="H46" t="n">
        <v>0.96</v>
      </c>
      <c r="I46" t="n">
        <v>14</v>
      </c>
      <c r="J46" t="n">
        <v>221.81</v>
      </c>
      <c r="K46" t="n">
        <v>55.27</v>
      </c>
      <c r="L46" t="n">
        <v>12</v>
      </c>
      <c r="M46" t="n">
        <v>12</v>
      </c>
      <c r="N46" t="n">
        <v>49.54</v>
      </c>
      <c r="O46" t="n">
        <v>27591.21</v>
      </c>
      <c r="P46" t="n">
        <v>212.57</v>
      </c>
      <c r="Q46" t="n">
        <v>467.07</v>
      </c>
      <c r="R46" t="n">
        <v>61.97</v>
      </c>
      <c r="S46" t="n">
        <v>39.61</v>
      </c>
      <c r="T46" t="n">
        <v>6206.23</v>
      </c>
      <c r="U46" t="n">
        <v>0.64</v>
      </c>
      <c r="V46" t="n">
        <v>0.74</v>
      </c>
      <c r="W46" t="n">
        <v>2.64</v>
      </c>
      <c r="X46" t="n">
        <v>0.38</v>
      </c>
      <c r="Y46" t="n">
        <v>1</v>
      </c>
      <c r="Z46" t="n">
        <v>10</v>
      </c>
      <c r="AA46" t="n">
        <v>133.7707379290439</v>
      </c>
      <c r="AB46" t="n">
        <v>183.0310251828843</v>
      </c>
      <c r="AC46" t="n">
        <v>165.5628010251384</v>
      </c>
      <c r="AD46" t="n">
        <v>133770.7379290439</v>
      </c>
      <c r="AE46" t="n">
        <v>183031.0251828843</v>
      </c>
      <c r="AF46" t="n">
        <v>2.765652689195109e-06</v>
      </c>
      <c r="AG46" t="n">
        <v>0.19625</v>
      </c>
      <c r="AH46" t="n">
        <v>165562.8010251384</v>
      </c>
    </row>
    <row r="47">
      <c r="A47" t="n">
        <v>45</v>
      </c>
      <c r="B47" t="n">
        <v>105</v>
      </c>
      <c r="C47" t="inlineStr">
        <is>
          <t xml:space="preserve">CONCLUIDO	</t>
        </is>
      </c>
      <c r="D47" t="n">
        <v>5.3108</v>
      </c>
      <c r="E47" t="n">
        <v>18.83</v>
      </c>
      <c r="F47" t="n">
        <v>15.7</v>
      </c>
      <c r="G47" t="n">
        <v>67.27</v>
      </c>
      <c r="H47" t="n">
        <v>0.98</v>
      </c>
      <c r="I47" t="n">
        <v>14</v>
      </c>
      <c r="J47" t="n">
        <v>222.23</v>
      </c>
      <c r="K47" t="n">
        <v>55.27</v>
      </c>
      <c r="L47" t="n">
        <v>12.25</v>
      </c>
      <c r="M47" t="n">
        <v>12</v>
      </c>
      <c r="N47" t="n">
        <v>49.71</v>
      </c>
      <c r="O47" t="n">
        <v>27642.51</v>
      </c>
      <c r="P47" t="n">
        <v>211.71</v>
      </c>
      <c r="Q47" t="n">
        <v>467.07</v>
      </c>
      <c r="R47" t="n">
        <v>61.84</v>
      </c>
      <c r="S47" t="n">
        <v>39.61</v>
      </c>
      <c r="T47" t="n">
        <v>6140.04</v>
      </c>
      <c r="U47" t="n">
        <v>0.64</v>
      </c>
      <c r="V47" t="n">
        <v>0.74</v>
      </c>
      <c r="W47" t="n">
        <v>2.63</v>
      </c>
      <c r="X47" t="n">
        <v>0.36</v>
      </c>
      <c r="Y47" t="n">
        <v>1</v>
      </c>
      <c r="Z47" t="n">
        <v>10</v>
      </c>
      <c r="AA47" t="n">
        <v>133.2526834969528</v>
      </c>
      <c r="AB47" t="n">
        <v>182.3222002539492</v>
      </c>
      <c r="AC47" t="n">
        <v>164.9216253525786</v>
      </c>
      <c r="AD47" t="n">
        <v>133252.6834969528</v>
      </c>
      <c r="AE47" t="n">
        <v>182322.2002539492</v>
      </c>
      <c r="AF47" t="n">
        <v>2.767841612666752e-06</v>
      </c>
      <c r="AG47" t="n">
        <v>0.1961458333333333</v>
      </c>
      <c r="AH47" t="n">
        <v>164921.6253525786</v>
      </c>
    </row>
    <row r="48">
      <c r="A48" t="n">
        <v>46</v>
      </c>
      <c r="B48" t="n">
        <v>105</v>
      </c>
      <c r="C48" t="inlineStr">
        <is>
          <t xml:space="preserve">CONCLUIDO	</t>
        </is>
      </c>
      <c r="D48" t="n">
        <v>5.3034</v>
      </c>
      <c r="E48" t="n">
        <v>18.86</v>
      </c>
      <c r="F48" t="n">
        <v>15.72</v>
      </c>
      <c r="G48" t="n">
        <v>67.39</v>
      </c>
      <c r="H48" t="n">
        <v>1</v>
      </c>
      <c r="I48" t="n">
        <v>14</v>
      </c>
      <c r="J48" t="n">
        <v>222.65</v>
      </c>
      <c r="K48" t="n">
        <v>55.27</v>
      </c>
      <c r="L48" t="n">
        <v>12.5</v>
      </c>
      <c r="M48" t="n">
        <v>12</v>
      </c>
      <c r="N48" t="n">
        <v>49.87</v>
      </c>
      <c r="O48" t="n">
        <v>27693.75</v>
      </c>
      <c r="P48" t="n">
        <v>211.27</v>
      </c>
      <c r="Q48" t="n">
        <v>467.08</v>
      </c>
      <c r="R48" t="n">
        <v>62.58</v>
      </c>
      <c r="S48" t="n">
        <v>39.61</v>
      </c>
      <c r="T48" t="n">
        <v>6509.37</v>
      </c>
      <c r="U48" t="n">
        <v>0.63</v>
      </c>
      <c r="V48" t="n">
        <v>0.74</v>
      </c>
      <c r="W48" t="n">
        <v>2.63</v>
      </c>
      <c r="X48" t="n">
        <v>0.39</v>
      </c>
      <c r="Y48" t="n">
        <v>1</v>
      </c>
      <c r="Z48" t="n">
        <v>10</v>
      </c>
      <c r="AA48" t="n">
        <v>133.2799426704222</v>
      </c>
      <c r="AB48" t="n">
        <v>182.3594974576798</v>
      </c>
      <c r="AC48" t="n">
        <v>164.9553629635322</v>
      </c>
      <c r="AD48" t="n">
        <v>133279.9426704222</v>
      </c>
      <c r="AE48" t="n">
        <v>182359.4974576798</v>
      </c>
      <c r="AF48" t="n">
        <v>2.763984937978619e-06</v>
      </c>
      <c r="AG48" t="n">
        <v>0.1964583333333333</v>
      </c>
      <c r="AH48" t="n">
        <v>164955.3629635322</v>
      </c>
    </row>
    <row r="49">
      <c r="A49" t="n">
        <v>47</v>
      </c>
      <c r="B49" t="n">
        <v>105</v>
      </c>
      <c r="C49" t="inlineStr">
        <is>
          <t xml:space="preserve">CONCLUIDO	</t>
        </is>
      </c>
      <c r="D49" t="n">
        <v>5.3278</v>
      </c>
      <c r="E49" t="n">
        <v>18.77</v>
      </c>
      <c r="F49" t="n">
        <v>15.68</v>
      </c>
      <c r="G49" t="n">
        <v>72.36</v>
      </c>
      <c r="H49" t="n">
        <v>1.02</v>
      </c>
      <c r="I49" t="n">
        <v>13</v>
      </c>
      <c r="J49" t="n">
        <v>223.06</v>
      </c>
      <c r="K49" t="n">
        <v>55.27</v>
      </c>
      <c r="L49" t="n">
        <v>12.75</v>
      </c>
      <c r="M49" t="n">
        <v>11</v>
      </c>
      <c r="N49" t="n">
        <v>50.04</v>
      </c>
      <c r="O49" t="n">
        <v>27745.04</v>
      </c>
      <c r="P49" t="n">
        <v>211.01</v>
      </c>
      <c r="Q49" t="n">
        <v>467.09</v>
      </c>
      <c r="R49" t="n">
        <v>61.16</v>
      </c>
      <c r="S49" t="n">
        <v>39.61</v>
      </c>
      <c r="T49" t="n">
        <v>5808.06</v>
      </c>
      <c r="U49" t="n">
        <v>0.65</v>
      </c>
      <c r="V49" t="n">
        <v>0.74</v>
      </c>
      <c r="W49" t="n">
        <v>2.63</v>
      </c>
      <c r="X49" t="n">
        <v>0.34</v>
      </c>
      <c r="Y49" t="n">
        <v>1</v>
      </c>
      <c r="Z49" t="n">
        <v>10</v>
      </c>
      <c r="AA49" t="n">
        <v>132.4709832260982</v>
      </c>
      <c r="AB49" t="n">
        <v>181.2526434571843</v>
      </c>
      <c r="AC49" t="n">
        <v>163.9541455553642</v>
      </c>
      <c r="AD49" t="n">
        <v>132470.9832260982</v>
      </c>
      <c r="AE49" t="n">
        <v>181252.6434571843</v>
      </c>
      <c r="AF49" t="n">
        <v>2.776701541004353e-06</v>
      </c>
      <c r="AG49" t="n">
        <v>0.1955208333333333</v>
      </c>
      <c r="AH49" t="n">
        <v>163954.1455553643</v>
      </c>
    </row>
    <row r="50">
      <c r="A50" t="n">
        <v>48</v>
      </c>
      <c r="B50" t="n">
        <v>105</v>
      </c>
      <c r="C50" t="inlineStr">
        <is>
          <t xml:space="preserve">CONCLUIDO	</t>
        </is>
      </c>
      <c r="D50" t="n">
        <v>5.3284</v>
      </c>
      <c r="E50" t="n">
        <v>18.77</v>
      </c>
      <c r="F50" t="n">
        <v>15.68</v>
      </c>
      <c r="G50" t="n">
        <v>72.34999999999999</v>
      </c>
      <c r="H50" t="n">
        <v>1.03</v>
      </c>
      <c r="I50" t="n">
        <v>13</v>
      </c>
      <c r="J50" t="n">
        <v>223.48</v>
      </c>
      <c r="K50" t="n">
        <v>55.27</v>
      </c>
      <c r="L50" t="n">
        <v>13</v>
      </c>
      <c r="M50" t="n">
        <v>11</v>
      </c>
      <c r="N50" t="n">
        <v>50.21</v>
      </c>
      <c r="O50" t="n">
        <v>27796.39</v>
      </c>
      <c r="P50" t="n">
        <v>211.14</v>
      </c>
      <c r="Q50" t="n">
        <v>467.07</v>
      </c>
      <c r="R50" t="n">
        <v>60.99</v>
      </c>
      <c r="S50" t="n">
        <v>39.61</v>
      </c>
      <c r="T50" t="n">
        <v>5719.32</v>
      </c>
      <c r="U50" t="n">
        <v>0.65</v>
      </c>
      <c r="V50" t="n">
        <v>0.74</v>
      </c>
      <c r="W50" t="n">
        <v>2.63</v>
      </c>
      <c r="X50" t="n">
        <v>0.34</v>
      </c>
      <c r="Y50" t="n">
        <v>1</v>
      </c>
      <c r="Z50" t="n">
        <v>10</v>
      </c>
      <c r="AA50" t="n">
        <v>132.5153257040669</v>
      </c>
      <c r="AB50" t="n">
        <v>181.3133147917931</v>
      </c>
      <c r="AC50" t="n">
        <v>164.0090265029507</v>
      </c>
      <c r="AD50" t="n">
        <v>132515.3257040669</v>
      </c>
      <c r="AE50" t="n">
        <v>181313.3147917931</v>
      </c>
      <c r="AF50" t="n">
        <v>2.777014244357445e-06</v>
      </c>
      <c r="AG50" t="n">
        <v>0.1955208333333333</v>
      </c>
      <c r="AH50" t="n">
        <v>164009.0265029508</v>
      </c>
    </row>
    <row r="51">
      <c r="A51" t="n">
        <v>49</v>
      </c>
      <c r="B51" t="n">
        <v>105</v>
      </c>
      <c r="C51" t="inlineStr">
        <is>
          <t xml:space="preserve">CONCLUIDO	</t>
        </is>
      </c>
      <c r="D51" t="n">
        <v>5.3254</v>
      </c>
      <c r="E51" t="n">
        <v>18.78</v>
      </c>
      <c r="F51" t="n">
        <v>15.69</v>
      </c>
      <c r="G51" t="n">
        <v>72.40000000000001</v>
      </c>
      <c r="H51" t="n">
        <v>1.05</v>
      </c>
      <c r="I51" t="n">
        <v>13</v>
      </c>
      <c r="J51" t="n">
        <v>223.89</v>
      </c>
      <c r="K51" t="n">
        <v>55.27</v>
      </c>
      <c r="L51" t="n">
        <v>13.25</v>
      </c>
      <c r="M51" t="n">
        <v>11</v>
      </c>
      <c r="N51" t="n">
        <v>50.37</v>
      </c>
      <c r="O51" t="n">
        <v>27847.8</v>
      </c>
      <c r="P51" t="n">
        <v>211.28</v>
      </c>
      <c r="Q51" t="n">
        <v>467.07</v>
      </c>
      <c r="R51" t="n">
        <v>61.43</v>
      </c>
      <c r="S51" t="n">
        <v>39.61</v>
      </c>
      <c r="T51" t="n">
        <v>5939.5</v>
      </c>
      <c r="U51" t="n">
        <v>0.64</v>
      </c>
      <c r="V51" t="n">
        <v>0.74</v>
      </c>
      <c r="W51" t="n">
        <v>2.63</v>
      </c>
      <c r="X51" t="n">
        <v>0.35</v>
      </c>
      <c r="Y51" t="n">
        <v>1</v>
      </c>
      <c r="Z51" t="n">
        <v>10</v>
      </c>
      <c r="AA51" t="n">
        <v>132.6746085678779</v>
      </c>
      <c r="AB51" t="n">
        <v>181.5312526331233</v>
      </c>
      <c r="AC51" t="n">
        <v>164.2061646625822</v>
      </c>
      <c r="AD51" t="n">
        <v>132674.6085678779</v>
      </c>
      <c r="AE51" t="n">
        <v>181531.2526331233</v>
      </c>
      <c r="AF51" t="n">
        <v>2.775450727591986e-06</v>
      </c>
      <c r="AG51" t="n">
        <v>0.195625</v>
      </c>
      <c r="AH51" t="n">
        <v>164206.1646625822</v>
      </c>
    </row>
    <row r="52">
      <c r="A52" t="n">
        <v>50</v>
      </c>
      <c r="B52" t="n">
        <v>105</v>
      </c>
      <c r="C52" t="inlineStr">
        <is>
          <t xml:space="preserve">CONCLUIDO	</t>
        </is>
      </c>
      <c r="D52" t="n">
        <v>5.3236</v>
      </c>
      <c r="E52" t="n">
        <v>18.78</v>
      </c>
      <c r="F52" t="n">
        <v>15.69</v>
      </c>
      <c r="G52" t="n">
        <v>72.43000000000001</v>
      </c>
      <c r="H52" t="n">
        <v>1.07</v>
      </c>
      <c r="I52" t="n">
        <v>13</v>
      </c>
      <c r="J52" t="n">
        <v>224.31</v>
      </c>
      <c r="K52" t="n">
        <v>55.27</v>
      </c>
      <c r="L52" t="n">
        <v>13.5</v>
      </c>
      <c r="M52" t="n">
        <v>11</v>
      </c>
      <c r="N52" t="n">
        <v>50.54</v>
      </c>
      <c r="O52" t="n">
        <v>27899.27</v>
      </c>
      <c r="P52" t="n">
        <v>210.31</v>
      </c>
      <c r="Q52" t="n">
        <v>467.09</v>
      </c>
      <c r="R52" t="n">
        <v>61.65</v>
      </c>
      <c r="S52" t="n">
        <v>39.61</v>
      </c>
      <c r="T52" t="n">
        <v>6049.79</v>
      </c>
      <c r="U52" t="n">
        <v>0.64</v>
      </c>
      <c r="V52" t="n">
        <v>0.74</v>
      </c>
      <c r="W52" t="n">
        <v>2.63</v>
      </c>
      <c r="X52" t="n">
        <v>0.36</v>
      </c>
      <c r="Y52" t="n">
        <v>1</v>
      </c>
      <c r="Z52" t="n">
        <v>10</v>
      </c>
      <c r="AA52" t="n">
        <v>132.2780210324316</v>
      </c>
      <c r="AB52" t="n">
        <v>180.9886240709187</v>
      </c>
      <c r="AC52" t="n">
        <v>163.7153238087702</v>
      </c>
      <c r="AD52" t="n">
        <v>132278.0210324316</v>
      </c>
      <c r="AE52" t="n">
        <v>180988.6240709187</v>
      </c>
      <c r="AF52" t="n">
        <v>2.774512617532711e-06</v>
      </c>
      <c r="AG52" t="n">
        <v>0.195625</v>
      </c>
      <c r="AH52" t="n">
        <v>163715.3238087702</v>
      </c>
    </row>
    <row r="53">
      <c r="A53" t="n">
        <v>51</v>
      </c>
      <c r="B53" t="n">
        <v>105</v>
      </c>
      <c r="C53" t="inlineStr">
        <is>
          <t xml:space="preserve">CONCLUIDO	</t>
        </is>
      </c>
      <c r="D53" t="n">
        <v>5.3478</v>
      </c>
      <c r="E53" t="n">
        <v>18.7</v>
      </c>
      <c r="F53" t="n">
        <v>15.65</v>
      </c>
      <c r="G53" t="n">
        <v>78.23999999999999</v>
      </c>
      <c r="H53" t="n">
        <v>1.09</v>
      </c>
      <c r="I53" t="n">
        <v>12</v>
      </c>
      <c r="J53" t="n">
        <v>224.73</v>
      </c>
      <c r="K53" t="n">
        <v>55.27</v>
      </c>
      <c r="L53" t="n">
        <v>13.75</v>
      </c>
      <c r="M53" t="n">
        <v>10</v>
      </c>
      <c r="N53" t="n">
        <v>50.71</v>
      </c>
      <c r="O53" t="n">
        <v>27950.8</v>
      </c>
      <c r="P53" t="n">
        <v>208.95</v>
      </c>
      <c r="Q53" t="n">
        <v>467.07</v>
      </c>
      <c r="R53" t="n">
        <v>60.13</v>
      </c>
      <c r="S53" t="n">
        <v>39.61</v>
      </c>
      <c r="T53" t="n">
        <v>5296.59</v>
      </c>
      <c r="U53" t="n">
        <v>0.66</v>
      </c>
      <c r="V53" t="n">
        <v>0.75</v>
      </c>
      <c r="W53" t="n">
        <v>2.63</v>
      </c>
      <c r="X53" t="n">
        <v>0.31</v>
      </c>
      <c r="Y53" t="n">
        <v>1</v>
      </c>
      <c r="Z53" t="n">
        <v>10</v>
      </c>
      <c r="AA53" t="n">
        <v>130.9843170780527</v>
      </c>
      <c r="AB53" t="n">
        <v>179.218521246348</v>
      </c>
      <c r="AC53" t="n">
        <v>162.114157113421</v>
      </c>
      <c r="AD53" t="n">
        <v>130984.3170780527</v>
      </c>
      <c r="AE53" t="n">
        <v>179218.521246348</v>
      </c>
      <c r="AF53" t="n">
        <v>2.787124986107415e-06</v>
      </c>
      <c r="AG53" t="n">
        <v>0.1947916666666667</v>
      </c>
      <c r="AH53" t="n">
        <v>162114.157113421</v>
      </c>
    </row>
    <row r="54">
      <c r="A54" t="n">
        <v>52</v>
      </c>
      <c r="B54" t="n">
        <v>105</v>
      </c>
      <c r="C54" t="inlineStr">
        <is>
          <t xml:space="preserve">CONCLUIDO	</t>
        </is>
      </c>
      <c r="D54" t="n">
        <v>5.3485</v>
      </c>
      <c r="E54" t="n">
        <v>18.7</v>
      </c>
      <c r="F54" t="n">
        <v>15.65</v>
      </c>
      <c r="G54" t="n">
        <v>78.23</v>
      </c>
      <c r="H54" t="n">
        <v>1.11</v>
      </c>
      <c r="I54" t="n">
        <v>12</v>
      </c>
      <c r="J54" t="n">
        <v>225.15</v>
      </c>
      <c r="K54" t="n">
        <v>55.27</v>
      </c>
      <c r="L54" t="n">
        <v>14</v>
      </c>
      <c r="M54" t="n">
        <v>10</v>
      </c>
      <c r="N54" t="n">
        <v>50.88</v>
      </c>
      <c r="O54" t="n">
        <v>28002.38</v>
      </c>
      <c r="P54" t="n">
        <v>209.14</v>
      </c>
      <c r="Q54" t="n">
        <v>467.07</v>
      </c>
      <c r="R54" t="n">
        <v>60.22</v>
      </c>
      <c r="S54" t="n">
        <v>39.61</v>
      </c>
      <c r="T54" t="n">
        <v>5343.24</v>
      </c>
      <c r="U54" t="n">
        <v>0.66</v>
      </c>
      <c r="V54" t="n">
        <v>0.75</v>
      </c>
      <c r="W54" t="n">
        <v>2.63</v>
      </c>
      <c r="X54" t="n">
        <v>0.31</v>
      </c>
      <c r="Y54" t="n">
        <v>1</v>
      </c>
      <c r="Z54" t="n">
        <v>10</v>
      </c>
      <c r="AA54" t="n">
        <v>131.0533845765865</v>
      </c>
      <c r="AB54" t="n">
        <v>179.3130224448848</v>
      </c>
      <c r="AC54" t="n">
        <v>162.1996392502028</v>
      </c>
      <c r="AD54" t="n">
        <v>131053.3845765865</v>
      </c>
      <c r="AE54" t="n">
        <v>179313.0224448848</v>
      </c>
      <c r="AF54" t="n">
        <v>2.787489806686021e-06</v>
      </c>
      <c r="AG54" t="n">
        <v>0.1947916666666667</v>
      </c>
      <c r="AH54" t="n">
        <v>162199.6392502028</v>
      </c>
    </row>
    <row r="55">
      <c r="A55" t="n">
        <v>53</v>
      </c>
      <c r="B55" t="n">
        <v>105</v>
      </c>
      <c r="C55" t="inlineStr">
        <is>
          <t xml:space="preserve">CONCLUIDO	</t>
        </is>
      </c>
      <c r="D55" t="n">
        <v>5.3503</v>
      </c>
      <c r="E55" t="n">
        <v>18.69</v>
      </c>
      <c r="F55" t="n">
        <v>15.64</v>
      </c>
      <c r="G55" t="n">
        <v>78.2</v>
      </c>
      <c r="H55" t="n">
        <v>1.12</v>
      </c>
      <c r="I55" t="n">
        <v>12</v>
      </c>
      <c r="J55" t="n">
        <v>225.57</v>
      </c>
      <c r="K55" t="n">
        <v>55.27</v>
      </c>
      <c r="L55" t="n">
        <v>14.25</v>
      </c>
      <c r="M55" t="n">
        <v>10</v>
      </c>
      <c r="N55" t="n">
        <v>51.04</v>
      </c>
      <c r="O55" t="n">
        <v>28054.03</v>
      </c>
      <c r="P55" t="n">
        <v>208.89</v>
      </c>
      <c r="Q55" t="n">
        <v>467.09</v>
      </c>
      <c r="R55" t="n">
        <v>59.94</v>
      </c>
      <c r="S55" t="n">
        <v>39.61</v>
      </c>
      <c r="T55" t="n">
        <v>5201.79</v>
      </c>
      <c r="U55" t="n">
        <v>0.66</v>
      </c>
      <c r="V55" t="n">
        <v>0.75</v>
      </c>
      <c r="W55" t="n">
        <v>2.63</v>
      </c>
      <c r="X55" t="n">
        <v>0.31</v>
      </c>
      <c r="Y55" t="n">
        <v>1</v>
      </c>
      <c r="Z55" t="n">
        <v>10</v>
      </c>
      <c r="AA55" t="n">
        <v>130.8748294121122</v>
      </c>
      <c r="AB55" t="n">
        <v>179.0687153915534</v>
      </c>
      <c r="AC55" t="n">
        <v>161.9786485191541</v>
      </c>
      <c r="AD55" t="n">
        <v>130874.8294121122</v>
      </c>
      <c r="AE55" t="n">
        <v>179068.7153915534</v>
      </c>
      <c r="AF55" t="n">
        <v>2.788427916745297e-06</v>
      </c>
      <c r="AG55" t="n">
        <v>0.1946875</v>
      </c>
      <c r="AH55" t="n">
        <v>161978.6485191541</v>
      </c>
    </row>
    <row r="56">
      <c r="A56" t="n">
        <v>54</v>
      </c>
      <c r="B56" t="n">
        <v>105</v>
      </c>
      <c r="C56" t="inlineStr">
        <is>
          <t xml:space="preserve">CONCLUIDO	</t>
        </is>
      </c>
      <c r="D56" t="n">
        <v>5.3447</v>
      </c>
      <c r="E56" t="n">
        <v>18.71</v>
      </c>
      <c r="F56" t="n">
        <v>15.66</v>
      </c>
      <c r="G56" t="n">
        <v>78.29000000000001</v>
      </c>
      <c r="H56" t="n">
        <v>1.14</v>
      </c>
      <c r="I56" t="n">
        <v>12</v>
      </c>
      <c r="J56" t="n">
        <v>225.99</v>
      </c>
      <c r="K56" t="n">
        <v>55.27</v>
      </c>
      <c r="L56" t="n">
        <v>14.5</v>
      </c>
      <c r="M56" t="n">
        <v>10</v>
      </c>
      <c r="N56" t="n">
        <v>51.21</v>
      </c>
      <c r="O56" t="n">
        <v>28105.73</v>
      </c>
      <c r="P56" t="n">
        <v>208.86</v>
      </c>
      <c r="Q56" t="n">
        <v>467.07</v>
      </c>
      <c r="R56" t="n">
        <v>60.47</v>
      </c>
      <c r="S56" t="n">
        <v>39.61</v>
      </c>
      <c r="T56" t="n">
        <v>5463.95</v>
      </c>
      <c r="U56" t="n">
        <v>0.66</v>
      </c>
      <c r="V56" t="n">
        <v>0.74</v>
      </c>
      <c r="W56" t="n">
        <v>2.63</v>
      </c>
      <c r="X56" t="n">
        <v>0.33</v>
      </c>
      <c r="Y56" t="n">
        <v>1</v>
      </c>
      <c r="Z56" t="n">
        <v>10</v>
      </c>
      <c r="AA56" t="n">
        <v>131.0404945989261</v>
      </c>
      <c r="AB56" t="n">
        <v>179.2953858087842</v>
      </c>
      <c r="AC56" t="n">
        <v>162.1836858298984</v>
      </c>
      <c r="AD56" t="n">
        <v>131040.4945989261</v>
      </c>
      <c r="AE56" t="n">
        <v>179295.3858087842</v>
      </c>
      <c r="AF56" t="n">
        <v>2.785509352116439e-06</v>
      </c>
      <c r="AG56" t="n">
        <v>0.1948958333333334</v>
      </c>
      <c r="AH56" t="n">
        <v>162183.6858298984</v>
      </c>
    </row>
    <row r="57">
      <c r="A57" t="n">
        <v>55</v>
      </c>
      <c r="B57" t="n">
        <v>105</v>
      </c>
      <c r="C57" t="inlineStr">
        <is>
          <t xml:space="preserve">CONCLUIDO	</t>
        </is>
      </c>
      <c r="D57" t="n">
        <v>5.3468</v>
      </c>
      <c r="E57" t="n">
        <v>18.7</v>
      </c>
      <c r="F57" t="n">
        <v>15.65</v>
      </c>
      <c r="G57" t="n">
        <v>78.26000000000001</v>
      </c>
      <c r="H57" t="n">
        <v>1.16</v>
      </c>
      <c r="I57" t="n">
        <v>12</v>
      </c>
      <c r="J57" t="n">
        <v>226.41</v>
      </c>
      <c r="K57" t="n">
        <v>55.27</v>
      </c>
      <c r="L57" t="n">
        <v>14.75</v>
      </c>
      <c r="M57" t="n">
        <v>10</v>
      </c>
      <c r="N57" t="n">
        <v>51.38</v>
      </c>
      <c r="O57" t="n">
        <v>28157.49</v>
      </c>
      <c r="P57" t="n">
        <v>207.78</v>
      </c>
      <c r="Q57" t="n">
        <v>467.07</v>
      </c>
      <c r="R57" t="n">
        <v>60.28</v>
      </c>
      <c r="S57" t="n">
        <v>39.61</v>
      </c>
      <c r="T57" t="n">
        <v>5373.27</v>
      </c>
      <c r="U57" t="n">
        <v>0.66</v>
      </c>
      <c r="V57" t="n">
        <v>0.75</v>
      </c>
      <c r="W57" t="n">
        <v>2.63</v>
      </c>
      <c r="X57" t="n">
        <v>0.32</v>
      </c>
      <c r="Y57" t="n">
        <v>1</v>
      </c>
      <c r="Z57" t="n">
        <v>10</v>
      </c>
      <c r="AA57" t="n">
        <v>130.4791451550857</v>
      </c>
      <c r="AB57" t="n">
        <v>178.5273227347325</v>
      </c>
      <c r="AC57" t="n">
        <v>161.4889256176507</v>
      </c>
      <c r="AD57" t="n">
        <v>130479.1451550857</v>
      </c>
      <c r="AE57" t="n">
        <v>178527.3227347325</v>
      </c>
      <c r="AF57" t="n">
        <v>2.786603813852261e-06</v>
      </c>
      <c r="AG57" t="n">
        <v>0.1947916666666667</v>
      </c>
      <c r="AH57" t="n">
        <v>161488.9256176507</v>
      </c>
    </row>
    <row r="58">
      <c r="A58" t="n">
        <v>56</v>
      </c>
      <c r="B58" t="n">
        <v>105</v>
      </c>
      <c r="C58" t="inlineStr">
        <is>
          <t xml:space="preserve">CONCLUIDO	</t>
        </is>
      </c>
      <c r="D58" t="n">
        <v>5.3714</v>
      </c>
      <c r="E58" t="n">
        <v>18.62</v>
      </c>
      <c r="F58" t="n">
        <v>15.61</v>
      </c>
      <c r="G58" t="n">
        <v>85.13</v>
      </c>
      <c r="H58" t="n">
        <v>1.18</v>
      </c>
      <c r="I58" t="n">
        <v>11</v>
      </c>
      <c r="J58" t="n">
        <v>226.83</v>
      </c>
      <c r="K58" t="n">
        <v>55.27</v>
      </c>
      <c r="L58" t="n">
        <v>15</v>
      </c>
      <c r="M58" t="n">
        <v>9</v>
      </c>
      <c r="N58" t="n">
        <v>51.55</v>
      </c>
      <c r="O58" t="n">
        <v>28209.31</v>
      </c>
      <c r="P58" t="n">
        <v>206.83</v>
      </c>
      <c r="Q58" t="n">
        <v>467.07</v>
      </c>
      <c r="R58" t="n">
        <v>58.8</v>
      </c>
      <c r="S58" t="n">
        <v>39.61</v>
      </c>
      <c r="T58" t="n">
        <v>4636.36</v>
      </c>
      <c r="U58" t="n">
        <v>0.67</v>
      </c>
      <c r="V58" t="n">
        <v>0.75</v>
      </c>
      <c r="W58" t="n">
        <v>2.63</v>
      </c>
      <c r="X58" t="n">
        <v>0.27</v>
      </c>
      <c r="Y58" t="n">
        <v>1</v>
      </c>
      <c r="Z58" t="n">
        <v>10</v>
      </c>
      <c r="AA58" t="n">
        <v>129.3742720610815</v>
      </c>
      <c r="AB58" t="n">
        <v>177.015586623956</v>
      </c>
      <c r="AC58" t="n">
        <v>160.1214674795512</v>
      </c>
      <c r="AD58" t="n">
        <v>129374.2720610815</v>
      </c>
      <c r="AE58" t="n">
        <v>177015.586623956</v>
      </c>
      <c r="AF58" t="n">
        <v>2.799424651329026e-06</v>
      </c>
      <c r="AG58" t="n">
        <v>0.1939583333333333</v>
      </c>
      <c r="AH58" t="n">
        <v>160121.4674795512</v>
      </c>
    </row>
    <row r="59">
      <c r="A59" t="n">
        <v>57</v>
      </c>
      <c r="B59" t="n">
        <v>105</v>
      </c>
      <c r="C59" t="inlineStr">
        <is>
          <t xml:space="preserve">CONCLUIDO	</t>
        </is>
      </c>
      <c r="D59" t="n">
        <v>5.3707</v>
      </c>
      <c r="E59" t="n">
        <v>18.62</v>
      </c>
      <c r="F59" t="n">
        <v>15.61</v>
      </c>
      <c r="G59" t="n">
        <v>85.14</v>
      </c>
      <c r="H59" t="n">
        <v>1.19</v>
      </c>
      <c r="I59" t="n">
        <v>11</v>
      </c>
      <c r="J59" t="n">
        <v>227.25</v>
      </c>
      <c r="K59" t="n">
        <v>55.27</v>
      </c>
      <c r="L59" t="n">
        <v>15.25</v>
      </c>
      <c r="M59" t="n">
        <v>9</v>
      </c>
      <c r="N59" t="n">
        <v>51.72</v>
      </c>
      <c r="O59" t="n">
        <v>28261.2</v>
      </c>
      <c r="P59" t="n">
        <v>206.6</v>
      </c>
      <c r="Q59" t="n">
        <v>467.07</v>
      </c>
      <c r="R59" t="n">
        <v>58.95</v>
      </c>
      <c r="S59" t="n">
        <v>39.61</v>
      </c>
      <c r="T59" t="n">
        <v>4713.12</v>
      </c>
      <c r="U59" t="n">
        <v>0.67</v>
      </c>
      <c r="V59" t="n">
        <v>0.75</v>
      </c>
      <c r="W59" t="n">
        <v>2.62</v>
      </c>
      <c r="X59" t="n">
        <v>0.28</v>
      </c>
      <c r="Y59" t="n">
        <v>1</v>
      </c>
      <c r="Z59" t="n">
        <v>10</v>
      </c>
      <c r="AA59" t="n">
        <v>129.2872668807945</v>
      </c>
      <c r="AB59" t="n">
        <v>176.8965422978897</v>
      </c>
      <c r="AC59" t="n">
        <v>160.0137845768849</v>
      </c>
      <c r="AD59" t="n">
        <v>129287.2668807945</v>
      </c>
      <c r="AE59" t="n">
        <v>176896.5422978897</v>
      </c>
      <c r="AF59" t="n">
        <v>2.799059830750419e-06</v>
      </c>
      <c r="AG59" t="n">
        <v>0.1939583333333333</v>
      </c>
      <c r="AH59" t="n">
        <v>160013.7845768849</v>
      </c>
    </row>
    <row r="60">
      <c r="A60" t="n">
        <v>58</v>
      </c>
      <c r="B60" t="n">
        <v>105</v>
      </c>
      <c r="C60" t="inlineStr">
        <is>
          <t xml:space="preserve">CONCLUIDO	</t>
        </is>
      </c>
      <c r="D60" t="n">
        <v>5.368</v>
      </c>
      <c r="E60" t="n">
        <v>18.63</v>
      </c>
      <c r="F60" t="n">
        <v>15.62</v>
      </c>
      <c r="G60" t="n">
        <v>85.19</v>
      </c>
      <c r="H60" t="n">
        <v>1.21</v>
      </c>
      <c r="I60" t="n">
        <v>11</v>
      </c>
      <c r="J60" t="n">
        <v>227.67</v>
      </c>
      <c r="K60" t="n">
        <v>55.27</v>
      </c>
      <c r="L60" t="n">
        <v>15.5</v>
      </c>
      <c r="M60" t="n">
        <v>9</v>
      </c>
      <c r="N60" t="n">
        <v>51.9</v>
      </c>
      <c r="O60" t="n">
        <v>28313.14</v>
      </c>
      <c r="P60" t="n">
        <v>206.66</v>
      </c>
      <c r="Q60" t="n">
        <v>467.07</v>
      </c>
      <c r="R60" t="n">
        <v>59.24</v>
      </c>
      <c r="S60" t="n">
        <v>39.61</v>
      </c>
      <c r="T60" t="n">
        <v>4853.69</v>
      </c>
      <c r="U60" t="n">
        <v>0.67</v>
      </c>
      <c r="V60" t="n">
        <v>0.75</v>
      </c>
      <c r="W60" t="n">
        <v>2.63</v>
      </c>
      <c r="X60" t="n">
        <v>0.28</v>
      </c>
      <c r="Y60" t="n">
        <v>1</v>
      </c>
      <c r="Z60" t="n">
        <v>10</v>
      </c>
      <c r="AA60" t="n">
        <v>129.4003397549453</v>
      </c>
      <c r="AB60" t="n">
        <v>177.0512535927259</v>
      </c>
      <c r="AC60" t="n">
        <v>160.1537304428807</v>
      </c>
      <c r="AD60" t="n">
        <v>129400.3397549453</v>
      </c>
      <c r="AE60" t="n">
        <v>177051.2535927258</v>
      </c>
      <c r="AF60" t="n">
        <v>2.797652665661506e-06</v>
      </c>
      <c r="AG60" t="n">
        <v>0.1940625</v>
      </c>
      <c r="AH60" t="n">
        <v>160153.7304428807</v>
      </c>
    </row>
    <row r="61">
      <c r="A61" t="n">
        <v>59</v>
      </c>
      <c r="B61" t="n">
        <v>105</v>
      </c>
      <c r="C61" t="inlineStr">
        <is>
          <t xml:space="preserve">CONCLUIDO	</t>
        </is>
      </c>
      <c r="D61" t="n">
        <v>5.3682</v>
      </c>
      <c r="E61" t="n">
        <v>18.63</v>
      </c>
      <c r="F61" t="n">
        <v>15.62</v>
      </c>
      <c r="G61" t="n">
        <v>85.19</v>
      </c>
      <c r="H61" t="n">
        <v>1.23</v>
      </c>
      <c r="I61" t="n">
        <v>11</v>
      </c>
      <c r="J61" t="n">
        <v>228.09</v>
      </c>
      <c r="K61" t="n">
        <v>55.27</v>
      </c>
      <c r="L61" t="n">
        <v>15.75</v>
      </c>
      <c r="M61" t="n">
        <v>9</v>
      </c>
      <c r="N61" t="n">
        <v>52.07</v>
      </c>
      <c r="O61" t="n">
        <v>28365.14</v>
      </c>
      <c r="P61" t="n">
        <v>206.73</v>
      </c>
      <c r="Q61" t="n">
        <v>467.09</v>
      </c>
      <c r="R61" t="n">
        <v>59.22</v>
      </c>
      <c r="S61" t="n">
        <v>39.61</v>
      </c>
      <c r="T61" t="n">
        <v>4844.1</v>
      </c>
      <c r="U61" t="n">
        <v>0.67</v>
      </c>
      <c r="V61" t="n">
        <v>0.75</v>
      </c>
      <c r="W61" t="n">
        <v>2.63</v>
      </c>
      <c r="X61" t="n">
        <v>0.28</v>
      </c>
      <c r="Y61" t="n">
        <v>1</v>
      </c>
      <c r="Z61" t="n">
        <v>10</v>
      </c>
      <c r="AA61" t="n">
        <v>129.4271399283276</v>
      </c>
      <c r="AB61" t="n">
        <v>177.0879227722877</v>
      </c>
      <c r="AC61" t="n">
        <v>160.1868999674106</v>
      </c>
      <c r="AD61" t="n">
        <v>129427.1399283276</v>
      </c>
      <c r="AE61" t="n">
        <v>177087.9227722877</v>
      </c>
      <c r="AF61" t="n">
        <v>2.797756900112536e-06</v>
      </c>
      <c r="AG61" t="n">
        <v>0.1940625</v>
      </c>
      <c r="AH61" t="n">
        <v>160186.8999674106</v>
      </c>
    </row>
    <row r="62">
      <c r="A62" t="n">
        <v>60</v>
      </c>
      <c r="B62" t="n">
        <v>105</v>
      </c>
      <c r="C62" t="inlineStr">
        <is>
          <t xml:space="preserve">CONCLUIDO	</t>
        </is>
      </c>
      <c r="D62" t="n">
        <v>5.3698</v>
      </c>
      <c r="E62" t="n">
        <v>18.62</v>
      </c>
      <c r="F62" t="n">
        <v>15.61</v>
      </c>
      <c r="G62" t="n">
        <v>85.16</v>
      </c>
      <c r="H62" t="n">
        <v>1.24</v>
      </c>
      <c r="I62" t="n">
        <v>11</v>
      </c>
      <c r="J62" t="n">
        <v>228.51</v>
      </c>
      <c r="K62" t="n">
        <v>55.27</v>
      </c>
      <c r="L62" t="n">
        <v>16</v>
      </c>
      <c r="M62" t="n">
        <v>9</v>
      </c>
      <c r="N62" t="n">
        <v>52.24</v>
      </c>
      <c r="O62" t="n">
        <v>28417.2</v>
      </c>
      <c r="P62" t="n">
        <v>205.79</v>
      </c>
      <c r="Q62" t="n">
        <v>467.07</v>
      </c>
      <c r="R62" t="n">
        <v>59.03</v>
      </c>
      <c r="S62" t="n">
        <v>39.61</v>
      </c>
      <c r="T62" t="n">
        <v>4748.8</v>
      </c>
      <c r="U62" t="n">
        <v>0.67</v>
      </c>
      <c r="V62" t="n">
        <v>0.75</v>
      </c>
      <c r="W62" t="n">
        <v>2.63</v>
      </c>
      <c r="X62" t="n">
        <v>0.28</v>
      </c>
      <c r="Y62" t="n">
        <v>1</v>
      </c>
      <c r="Z62" t="n">
        <v>10</v>
      </c>
      <c r="AA62" t="n">
        <v>128.9437268091857</v>
      </c>
      <c r="AB62" t="n">
        <v>176.4264956159964</v>
      </c>
      <c r="AC62" t="n">
        <v>159.5885984905968</v>
      </c>
      <c r="AD62" t="n">
        <v>128943.7268091857</v>
      </c>
      <c r="AE62" t="n">
        <v>176426.4956159964</v>
      </c>
      <c r="AF62" t="n">
        <v>2.798590775720781e-06</v>
      </c>
      <c r="AG62" t="n">
        <v>0.1939583333333333</v>
      </c>
      <c r="AH62" t="n">
        <v>159588.5984905967</v>
      </c>
    </row>
    <row r="63">
      <c r="A63" t="n">
        <v>61</v>
      </c>
      <c r="B63" t="n">
        <v>105</v>
      </c>
      <c r="C63" t="inlineStr">
        <is>
          <t xml:space="preserve">CONCLUIDO	</t>
        </is>
      </c>
      <c r="D63" t="n">
        <v>5.3678</v>
      </c>
      <c r="E63" t="n">
        <v>18.63</v>
      </c>
      <c r="F63" t="n">
        <v>15.62</v>
      </c>
      <c r="G63" t="n">
        <v>85.19</v>
      </c>
      <c r="H63" t="n">
        <v>1.26</v>
      </c>
      <c r="I63" t="n">
        <v>11</v>
      </c>
      <c r="J63" t="n">
        <v>228.93</v>
      </c>
      <c r="K63" t="n">
        <v>55.27</v>
      </c>
      <c r="L63" t="n">
        <v>16.25</v>
      </c>
      <c r="M63" t="n">
        <v>9</v>
      </c>
      <c r="N63" t="n">
        <v>52.41</v>
      </c>
      <c r="O63" t="n">
        <v>28469.32</v>
      </c>
      <c r="P63" t="n">
        <v>205.19</v>
      </c>
      <c r="Q63" t="n">
        <v>467.07</v>
      </c>
      <c r="R63" t="n">
        <v>59.25</v>
      </c>
      <c r="S63" t="n">
        <v>39.61</v>
      </c>
      <c r="T63" t="n">
        <v>4861.62</v>
      </c>
      <c r="U63" t="n">
        <v>0.67</v>
      </c>
      <c r="V63" t="n">
        <v>0.75</v>
      </c>
      <c r="W63" t="n">
        <v>2.63</v>
      </c>
      <c r="X63" t="n">
        <v>0.29</v>
      </c>
      <c r="Y63" t="n">
        <v>1</v>
      </c>
      <c r="Z63" t="n">
        <v>10</v>
      </c>
      <c r="AA63" t="n">
        <v>128.7427190828776</v>
      </c>
      <c r="AB63" t="n">
        <v>176.1514679770269</v>
      </c>
      <c r="AC63" t="n">
        <v>159.3398191034867</v>
      </c>
      <c r="AD63" t="n">
        <v>128742.7190828776</v>
      </c>
      <c r="AE63" t="n">
        <v>176151.4679770269</v>
      </c>
      <c r="AF63" t="n">
        <v>2.797548431210475e-06</v>
      </c>
      <c r="AG63" t="n">
        <v>0.1940625</v>
      </c>
      <c r="AH63" t="n">
        <v>159339.8191034867</v>
      </c>
    </row>
    <row r="64">
      <c r="A64" t="n">
        <v>62</v>
      </c>
      <c r="B64" t="n">
        <v>105</v>
      </c>
      <c r="C64" t="inlineStr">
        <is>
          <t xml:space="preserve">CONCLUIDO	</t>
        </is>
      </c>
      <c r="D64" t="n">
        <v>5.3888</v>
      </c>
      <c r="E64" t="n">
        <v>18.56</v>
      </c>
      <c r="F64" t="n">
        <v>15.59</v>
      </c>
      <c r="G64" t="n">
        <v>93.52</v>
      </c>
      <c r="H64" t="n">
        <v>1.28</v>
      </c>
      <c r="I64" t="n">
        <v>10</v>
      </c>
      <c r="J64" t="n">
        <v>229.36</v>
      </c>
      <c r="K64" t="n">
        <v>55.27</v>
      </c>
      <c r="L64" t="n">
        <v>16.5</v>
      </c>
      <c r="M64" t="n">
        <v>8</v>
      </c>
      <c r="N64" t="n">
        <v>52.58</v>
      </c>
      <c r="O64" t="n">
        <v>28521.51</v>
      </c>
      <c r="P64" t="n">
        <v>204.85</v>
      </c>
      <c r="Q64" t="n">
        <v>467.07</v>
      </c>
      <c r="R64" t="n">
        <v>58.37</v>
      </c>
      <c r="S64" t="n">
        <v>39.61</v>
      </c>
      <c r="T64" t="n">
        <v>4428.38</v>
      </c>
      <c r="U64" t="n">
        <v>0.68</v>
      </c>
      <c r="V64" t="n">
        <v>0.75</v>
      </c>
      <c r="W64" t="n">
        <v>2.62</v>
      </c>
      <c r="X64" t="n">
        <v>0.25</v>
      </c>
      <c r="Y64" t="n">
        <v>1</v>
      </c>
      <c r="Z64" t="n">
        <v>10</v>
      </c>
      <c r="AA64" t="n">
        <v>128.029674150457</v>
      </c>
      <c r="AB64" t="n">
        <v>175.1758484431672</v>
      </c>
      <c r="AC64" t="n">
        <v>158.4573113286476</v>
      </c>
      <c r="AD64" t="n">
        <v>128029.674150457</v>
      </c>
      <c r="AE64" t="n">
        <v>175175.8484431672</v>
      </c>
      <c r="AF64" t="n">
        <v>2.808493048568689e-06</v>
      </c>
      <c r="AG64" t="n">
        <v>0.1933333333333333</v>
      </c>
      <c r="AH64" t="n">
        <v>158457.3113286476</v>
      </c>
    </row>
    <row r="65">
      <c r="A65" t="n">
        <v>63</v>
      </c>
      <c r="B65" t="n">
        <v>105</v>
      </c>
      <c r="C65" t="inlineStr">
        <is>
          <t xml:space="preserve">CONCLUIDO	</t>
        </is>
      </c>
      <c r="D65" t="n">
        <v>5.3877</v>
      </c>
      <c r="E65" t="n">
        <v>18.56</v>
      </c>
      <c r="F65" t="n">
        <v>15.59</v>
      </c>
      <c r="G65" t="n">
        <v>93.54000000000001</v>
      </c>
      <c r="H65" t="n">
        <v>1.3</v>
      </c>
      <c r="I65" t="n">
        <v>10</v>
      </c>
      <c r="J65" t="n">
        <v>229.78</v>
      </c>
      <c r="K65" t="n">
        <v>55.27</v>
      </c>
      <c r="L65" t="n">
        <v>16.75</v>
      </c>
      <c r="M65" t="n">
        <v>8</v>
      </c>
      <c r="N65" t="n">
        <v>52.76</v>
      </c>
      <c r="O65" t="n">
        <v>28573.75</v>
      </c>
      <c r="P65" t="n">
        <v>205.14</v>
      </c>
      <c r="Q65" t="n">
        <v>467.08</v>
      </c>
      <c r="R65" t="n">
        <v>58.39</v>
      </c>
      <c r="S65" t="n">
        <v>39.61</v>
      </c>
      <c r="T65" t="n">
        <v>4436.29</v>
      </c>
      <c r="U65" t="n">
        <v>0.68</v>
      </c>
      <c r="V65" t="n">
        <v>0.75</v>
      </c>
      <c r="W65" t="n">
        <v>2.62</v>
      </c>
      <c r="X65" t="n">
        <v>0.26</v>
      </c>
      <c r="Y65" t="n">
        <v>1</v>
      </c>
      <c r="Z65" t="n">
        <v>10</v>
      </c>
      <c r="AA65" t="n">
        <v>128.1855485408136</v>
      </c>
      <c r="AB65" t="n">
        <v>175.3891226607457</v>
      </c>
      <c r="AC65" t="n">
        <v>158.6502309542327</v>
      </c>
      <c r="AD65" t="n">
        <v>128185.5485408135</v>
      </c>
      <c r="AE65" t="n">
        <v>175389.1226607457</v>
      </c>
      <c r="AF65" t="n">
        <v>2.80791975908802e-06</v>
      </c>
      <c r="AG65" t="n">
        <v>0.1933333333333333</v>
      </c>
      <c r="AH65" t="n">
        <v>158650.2309542327</v>
      </c>
    </row>
    <row r="66">
      <c r="A66" t="n">
        <v>64</v>
      </c>
      <c r="B66" t="n">
        <v>105</v>
      </c>
      <c r="C66" t="inlineStr">
        <is>
          <t xml:space="preserve">CONCLUIDO	</t>
        </is>
      </c>
      <c r="D66" t="n">
        <v>5.3845</v>
      </c>
      <c r="E66" t="n">
        <v>18.57</v>
      </c>
      <c r="F66" t="n">
        <v>15.6</v>
      </c>
      <c r="G66" t="n">
        <v>93.61</v>
      </c>
      <c r="H66" t="n">
        <v>1.31</v>
      </c>
      <c r="I66" t="n">
        <v>10</v>
      </c>
      <c r="J66" t="n">
        <v>230.2</v>
      </c>
      <c r="K66" t="n">
        <v>55.27</v>
      </c>
      <c r="L66" t="n">
        <v>17</v>
      </c>
      <c r="M66" t="n">
        <v>8</v>
      </c>
      <c r="N66" t="n">
        <v>52.93</v>
      </c>
      <c r="O66" t="n">
        <v>28626.06</v>
      </c>
      <c r="P66" t="n">
        <v>204.78</v>
      </c>
      <c r="Q66" t="n">
        <v>467.08</v>
      </c>
      <c r="R66" t="n">
        <v>58.68</v>
      </c>
      <c r="S66" t="n">
        <v>39.61</v>
      </c>
      <c r="T66" t="n">
        <v>4583.19</v>
      </c>
      <c r="U66" t="n">
        <v>0.67</v>
      </c>
      <c r="V66" t="n">
        <v>0.75</v>
      </c>
      <c r="W66" t="n">
        <v>2.63</v>
      </c>
      <c r="X66" t="n">
        <v>0.27</v>
      </c>
      <c r="Y66" t="n">
        <v>1</v>
      </c>
      <c r="Z66" t="n">
        <v>10</v>
      </c>
      <c r="AA66" t="n">
        <v>128.1207633154916</v>
      </c>
      <c r="AB66" t="n">
        <v>175.3004806573377</v>
      </c>
      <c r="AC66" t="n">
        <v>158.5700488192202</v>
      </c>
      <c r="AD66" t="n">
        <v>128120.7633154916</v>
      </c>
      <c r="AE66" t="n">
        <v>175300.4806573378</v>
      </c>
      <c r="AF66" t="n">
        <v>2.806252007871531e-06</v>
      </c>
      <c r="AG66" t="n">
        <v>0.1934375</v>
      </c>
      <c r="AH66" t="n">
        <v>158570.0488192202</v>
      </c>
    </row>
    <row r="67">
      <c r="A67" t="n">
        <v>65</v>
      </c>
      <c r="B67" t="n">
        <v>105</v>
      </c>
      <c r="C67" t="inlineStr">
        <is>
          <t xml:space="preserve">CONCLUIDO	</t>
        </is>
      </c>
      <c r="D67" t="n">
        <v>5.3857</v>
      </c>
      <c r="E67" t="n">
        <v>18.57</v>
      </c>
      <c r="F67" t="n">
        <v>15.6</v>
      </c>
      <c r="G67" t="n">
        <v>93.59</v>
      </c>
      <c r="H67" t="n">
        <v>1.33</v>
      </c>
      <c r="I67" t="n">
        <v>10</v>
      </c>
      <c r="J67" t="n">
        <v>230.63</v>
      </c>
      <c r="K67" t="n">
        <v>55.27</v>
      </c>
      <c r="L67" t="n">
        <v>17.25</v>
      </c>
      <c r="M67" t="n">
        <v>8</v>
      </c>
      <c r="N67" t="n">
        <v>53.11</v>
      </c>
      <c r="O67" t="n">
        <v>28678.42</v>
      </c>
      <c r="P67" t="n">
        <v>204.21</v>
      </c>
      <c r="Q67" t="n">
        <v>467.07</v>
      </c>
      <c r="R67" t="n">
        <v>58.49</v>
      </c>
      <c r="S67" t="n">
        <v>39.61</v>
      </c>
      <c r="T67" t="n">
        <v>4486.76</v>
      </c>
      <c r="U67" t="n">
        <v>0.68</v>
      </c>
      <c r="V67" t="n">
        <v>0.75</v>
      </c>
      <c r="W67" t="n">
        <v>2.63</v>
      </c>
      <c r="X67" t="n">
        <v>0.26</v>
      </c>
      <c r="Y67" t="n">
        <v>1</v>
      </c>
      <c r="Z67" t="n">
        <v>10</v>
      </c>
      <c r="AA67" t="n">
        <v>127.8367303410225</v>
      </c>
      <c r="AB67" t="n">
        <v>174.9118542110189</v>
      </c>
      <c r="AC67" t="n">
        <v>158.2185123354972</v>
      </c>
      <c r="AD67" t="n">
        <v>127836.7303410225</v>
      </c>
      <c r="AE67" t="n">
        <v>174911.8542110189</v>
      </c>
      <c r="AF67" t="n">
        <v>2.806877414577714e-06</v>
      </c>
      <c r="AG67" t="n">
        <v>0.1934375</v>
      </c>
      <c r="AH67" t="n">
        <v>158218.5123354972</v>
      </c>
    </row>
    <row r="68">
      <c r="A68" t="n">
        <v>66</v>
      </c>
      <c r="B68" t="n">
        <v>105</v>
      </c>
      <c r="C68" t="inlineStr">
        <is>
          <t xml:space="preserve">CONCLUIDO	</t>
        </is>
      </c>
      <c r="D68" t="n">
        <v>5.3887</v>
      </c>
      <c r="E68" t="n">
        <v>18.56</v>
      </c>
      <c r="F68" t="n">
        <v>15.59</v>
      </c>
      <c r="G68" t="n">
        <v>93.52</v>
      </c>
      <c r="H68" t="n">
        <v>1.35</v>
      </c>
      <c r="I68" t="n">
        <v>10</v>
      </c>
      <c r="J68" t="n">
        <v>231.05</v>
      </c>
      <c r="K68" t="n">
        <v>55.27</v>
      </c>
      <c r="L68" t="n">
        <v>17.5</v>
      </c>
      <c r="M68" t="n">
        <v>8</v>
      </c>
      <c r="N68" t="n">
        <v>53.28</v>
      </c>
      <c r="O68" t="n">
        <v>28730.85</v>
      </c>
      <c r="P68" t="n">
        <v>203.38</v>
      </c>
      <c r="Q68" t="n">
        <v>467.07</v>
      </c>
      <c r="R68" t="n">
        <v>58.24</v>
      </c>
      <c r="S68" t="n">
        <v>39.61</v>
      </c>
      <c r="T68" t="n">
        <v>4360.51</v>
      </c>
      <c r="U68" t="n">
        <v>0.68</v>
      </c>
      <c r="V68" t="n">
        <v>0.75</v>
      </c>
      <c r="W68" t="n">
        <v>2.63</v>
      </c>
      <c r="X68" t="n">
        <v>0.25</v>
      </c>
      <c r="Y68" t="n">
        <v>1</v>
      </c>
      <c r="Z68" t="n">
        <v>10</v>
      </c>
      <c r="AA68" t="n">
        <v>127.3722184683698</v>
      </c>
      <c r="AB68" t="n">
        <v>174.2762885740383</v>
      </c>
      <c r="AC68" t="n">
        <v>157.6436041908879</v>
      </c>
      <c r="AD68" t="n">
        <v>127372.2184683698</v>
      </c>
      <c r="AE68" t="n">
        <v>174276.2885740383</v>
      </c>
      <c r="AF68" t="n">
        <v>2.808440931343174e-06</v>
      </c>
      <c r="AG68" t="n">
        <v>0.1933333333333333</v>
      </c>
      <c r="AH68" t="n">
        <v>157643.6041908879</v>
      </c>
    </row>
    <row r="69">
      <c r="A69" t="n">
        <v>67</v>
      </c>
      <c r="B69" t="n">
        <v>105</v>
      </c>
      <c r="C69" t="inlineStr">
        <is>
          <t xml:space="preserve">CONCLUIDO	</t>
        </is>
      </c>
      <c r="D69" t="n">
        <v>5.3889</v>
      </c>
      <c r="E69" t="n">
        <v>18.56</v>
      </c>
      <c r="F69" t="n">
        <v>15.59</v>
      </c>
      <c r="G69" t="n">
        <v>93.52</v>
      </c>
      <c r="H69" t="n">
        <v>1.36</v>
      </c>
      <c r="I69" t="n">
        <v>10</v>
      </c>
      <c r="J69" t="n">
        <v>231.48</v>
      </c>
      <c r="K69" t="n">
        <v>55.27</v>
      </c>
      <c r="L69" t="n">
        <v>17.75</v>
      </c>
      <c r="M69" t="n">
        <v>8</v>
      </c>
      <c r="N69" t="n">
        <v>53.46</v>
      </c>
      <c r="O69" t="n">
        <v>28783.34</v>
      </c>
      <c r="P69" t="n">
        <v>202.29</v>
      </c>
      <c r="Q69" t="n">
        <v>467.07</v>
      </c>
      <c r="R69" t="n">
        <v>58.14</v>
      </c>
      <c r="S69" t="n">
        <v>39.61</v>
      </c>
      <c r="T69" t="n">
        <v>4308.75</v>
      </c>
      <c r="U69" t="n">
        <v>0.68</v>
      </c>
      <c r="V69" t="n">
        <v>0.75</v>
      </c>
      <c r="W69" t="n">
        <v>2.63</v>
      </c>
      <c r="X69" t="n">
        <v>0.25</v>
      </c>
      <c r="Y69" t="n">
        <v>1</v>
      </c>
      <c r="Z69" t="n">
        <v>10</v>
      </c>
      <c r="AA69" t="n">
        <v>126.8783592213578</v>
      </c>
      <c r="AB69" t="n">
        <v>173.6005685647445</v>
      </c>
      <c r="AC69" t="n">
        <v>157.0323739509019</v>
      </c>
      <c r="AD69" t="n">
        <v>126878.3592213578</v>
      </c>
      <c r="AE69" t="n">
        <v>173600.5685647445</v>
      </c>
      <c r="AF69" t="n">
        <v>2.808545165794204e-06</v>
      </c>
      <c r="AG69" t="n">
        <v>0.1933333333333333</v>
      </c>
      <c r="AH69" t="n">
        <v>157032.3739509019</v>
      </c>
    </row>
    <row r="70">
      <c r="A70" t="n">
        <v>68</v>
      </c>
      <c r="B70" t="n">
        <v>105</v>
      </c>
      <c r="C70" t="inlineStr">
        <is>
          <t xml:space="preserve">CONCLUIDO	</t>
        </is>
      </c>
      <c r="D70" t="n">
        <v>5.4088</v>
      </c>
      <c r="E70" t="n">
        <v>18.49</v>
      </c>
      <c r="F70" t="n">
        <v>15.56</v>
      </c>
      <c r="G70" t="n">
        <v>103.72</v>
      </c>
      <c r="H70" t="n">
        <v>1.38</v>
      </c>
      <c r="I70" t="n">
        <v>9</v>
      </c>
      <c r="J70" t="n">
        <v>231.91</v>
      </c>
      <c r="K70" t="n">
        <v>55.27</v>
      </c>
      <c r="L70" t="n">
        <v>18</v>
      </c>
      <c r="M70" t="n">
        <v>7</v>
      </c>
      <c r="N70" t="n">
        <v>53.63</v>
      </c>
      <c r="O70" t="n">
        <v>28835.89</v>
      </c>
      <c r="P70" t="n">
        <v>201.07</v>
      </c>
      <c r="Q70" t="n">
        <v>467.07</v>
      </c>
      <c r="R70" t="n">
        <v>57.3</v>
      </c>
      <c r="S70" t="n">
        <v>39.61</v>
      </c>
      <c r="T70" t="n">
        <v>3893.48</v>
      </c>
      <c r="U70" t="n">
        <v>0.6899999999999999</v>
      </c>
      <c r="V70" t="n">
        <v>0.75</v>
      </c>
      <c r="W70" t="n">
        <v>2.62</v>
      </c>
      <c r="X70" t="n">
        <v>0.23</v>
      </c>
      <c r="Y70" t="n">
        <v>1</v>
      </c>
      <c r="Z70" t="n">
        <v>10</v>
      </c>
      <c r="AA70" t="n">
        <v>125.8070170744318</v>
      </c>
      <c r="AB70" t="n">
        <v>172.1347109750413</v>
      </c>
      <c r="AC70" t="n">
        <v>155.7064157522155</v>
      </c>
      <c r="AD70" t="n">
        <v>125807.0170744318</v>
      </c>
      <c r="AE70" t="n">
        <v>172134.7109750414</v>
      </c>
      <c r="AF70" t="n">
        <v>2.818916493671749e-06</v>
      </c>
      <c r="AG70" t="n">
        <v>0.1926041666666667</v>
      </c>
      <c r="AH70" t="n">
        <v>155706.4157522155</v>
      </c>
    </row>
    <row r="71">
      <c r="A71" t="n">
        <v>69</v>
      </c>
      <c r="B71" t="n">
        <v>105</v>
      </c>
      <c r="C71" t="inlineStr">
        <is>
          <t xml:space="preserve">CONCLUIDO	</t>
        </is>
      </c>
      <c r="D71" t="n">
        <v>5.4096</v>
      </c>
      <c r="E71" t="n">
        <v>18.49</v>
      </c>
      <c r="F71" t="n">
        <v>15.56</v>
      </c>
      <c r="G71" t="n">
        <v>103.71</v>
      </c>
      <c r="H71" t="n">
        <v>1.4</v>
      </c>
      <c r="I71" t="n">
        <v>9</v>
      </c>
      <c r="J71" t="n">
        <v>232.33</v>
      </c>
      <c r="K71" t="n">
        <v>55.27</v>
      </c>
      <c r="L71" t="n">
        <v>18.25</v>
      </c>
      <c r="M71" t="n">
        <v>7</v>
      </c>
      <c r="N71" t="n">
        <v>53.81</v>
      </c>
      <c r="O71" t="n">
        <v>28888.51</v>
      </c>
      <c r="P71" t="n">
        <v>201.07</v>
      </c>
      <c r="Q71" t="n">
        <v>467.11</v>
      </c>
      <c r="R71" t="n">
        <v>57.31</v>
      </c>
      <c r="S71" t="n">
        <v>39.61</v>
      </c>
      <c r="T71" t="n">
        <v>3900.43</v>
      </c>
      <c r="U71" t="n">
        <v>0.6899999999999999</v>
      </c>
      <c r="V71" t="n">
        <v>0.75</v>
      </c>
      <c r="W71" t="n">
        <v>2.62</v>
      </c>
      <c r="X71" t="n">
        <v>0.22</v>
      </c>
      <c r="Y71" t="n">
        <v>1</v>
      </c>
      <c r="Z71" t="n">
        <v>10</v>
      </c>
      <c r="AA71" t="n">
        <v>125.7887392718456</v>
      </c>
      <c r="AB71" t="n">
        <v>172.1097024791832</v>
      </c>
      <c r="AC71" t="n">
        <v>155.6837940321024</v>
      </c>
      <c r="AD71" t="n">
        <v>125788.7392718456</v>
      </c>
      <c r="AE71" t="n">
        <v>172109.7024791832</v>
      </c>
      <c r="AF71" t="n">
        <v>2.819333431475872e-06</v>
      </c>
      <c r="AG71" t="n">
        <v>0.1926041666666667</v>
      </c>
      <c r="AH71" t="n">
        <v>155683.7940321024</v>
      </c>
    </row>
    <row r="72">
      <c r="A72" t="n">
        <v>70</v>
      </c>
      <c r="B72" t="n">
        <v>105</v>
      </c>
      <c r="C72" t="inlineStr">
        <is>
          <t xml:space="preserve">CONCLUIDO	</t>
        </is>
      </c>
      <c r="D72" t="n">
        <v>5.4087</v>
      </c>
      <c r="E72" t="n">
        <v>18.49</v>
      </c>
      <c r="F72" t="n">
        <v>15.56</v>
      </c>
      <c r="G72" t="n">
        <v>103.73</v>
      </c>
      <c r="H72" t="n">
        <v>1.41</v>
      </c>
      <c r="I72" t="n">
        <v>9</v>
      </c>
      <c r="J72" t="n">
        <v>232.76</v>
      </c>
      <c r="K72" t="n">
        <v>55.27</v>
      </c>
      <c r="L72" t="n">
        <v>18.5</v>
      </c>
      <c r="M72" t="n">
        <v>7</v>
      </c>
      <c r="N72" t="n">
        <v>53.99</v>
      </c>
      <c r="O72" t="n">
        <v>28941.18</v>
      </c>
      <c r="P72" t="n">
        <v>201.44</v>
      </c>
      <c r="Q72" t="n">
        <v>467.07</v>
      </c>
      <c r="R72" t="n">
        <v>57.3</v>
      </c>
      <c r="S72" t="n">
        <v>39.61</v>
      </c>
      <c r="T72" t="n">
        <v>3894.51</v>
      </c>
      <c r="U72" t="n">
        <v>0.6899999999999999</v>
      </c>
      <c r="V72" t="n">
        <v>0.75</v>
      </c>
      <c r="W72" t="n">
        <v>2.62</v>
      </c>
      <c r="X72" t="n">
        <v>0.23</v>
      </c>
      <c r="Y72" t="n">
        <v>1</v>
      </c>
      <c r="Z72" t="n">
        <v>10</v>
      </c>
      <c r="AA72" t="n">
        <v>125.9747578075733</v>
      </c>
      <c r="AB72" t="n">
        <v>172.3642212463242</v>
      </c>
      <c r="AC72" t="n">
        <v>155.9140218853269</v>
      </c>
      <c r="AD72" t="n">
        <v>125974.7578075733</v>
      </c>
      <c r="AE72" t="n">
        <v>172364.2212463242</v>
      </c>
      <c r="AF72" t="n">
        <v>2.818864376446234e-06</v>
      </c>
      <c r="AG72" t="n">
        <v>0.1926041666666667</v>
      </c>
      <c r="AH72" t="n">
        <v>155914.0218853269</v>
      </c>
    </row>
    <row r="73">
      <c r="A73" t="n">
        <v>71</v>
      </c>
      <c r="B73" t="n">
        <v>105</v>
      </c>
      <c r="C73" t="inlineStr">
        <is>
          <t xml:space="preserve">CONCLUIDO	</t>
        </is>
      </c>
      <c r="D73" t="n">
        <v>5.411</v>
      </c>
      <c r="E73" t="n">
        <v>18.48</v>
      </c>
      <c r="F73" t="n">
        <v>15.55</v>
      </c>
      <c r="G73" t="n">
        <v>103.67</v>
      </c>
      <c r="H73" t="n">
        <v>1.43</v>
      </c>
      <c r="I73" t="n">
        <v>9</v>
      </c>
      <c r="J73" t="n">
        <v>233.19</v>
      </c>
      <c r="K73" t="n">
        <v>55.27</v>
      </c>
      <c r="L73" t="n">
        <v>18.75</v>
      </c>
      <c r="M73" t="n">
        <v>7</v>
      </c>
      <c r="N73" t="n">
        <v>54.17</v>
      </c>
      <c r="O73" t="n">
        <v>28993.92</v>
      </c>
      <c r="P73" t="n">
        <v>201.68</v>
      </c>
      <c r="Q73" t="n">
        <v>467.07</v>
      </c>
      <c r="R73" t="n">
        <v>57.08</v>
      </c>
      <c r="S73" t="n">
        <v>39.61</v>
      </c>
      <c r="T73" t="n">
        <v>3787.23</v>
      </c>
      <c r="U73" t="n">
        <v>0.6899999999999999</v>
      </c>
      <c r="V73" t="n">
        <v>0.75</v>
      </c>
      <c r="W73" t="n">
        <v>2.62</v>
      </c>
      <c r="X73" t="n">
        <v>0.22</v>
      </c>
      <c r="Y73" t="n">
        <v>1</v>
      </c>
      <c r="Z73" t="n">
        <v>10</v>
      </c>
      <c r="AA73" t="n">
        <v>126.0074769855801</v>
      </c>
      <c r="AB73" t="n">
        <v>172.4089890691414</v>
      </c>
      <c r="AC73" t="n">
        <v>155.9545171299664</v>
      </c>
      <c r="AD73" t="n">
        <v>126007.4769855801</v>
      </c>
      <c r="AE73" t="n">
        <v>172408.9890691414</v>
      </c>
      <c r="AF73" t="n">
        <v>2.820063072633086e-06</v>
      </c>
      <c r="AG73" t="n">
        <v>0.1925</v>
      </c>
      <c r="AH73" t="n">
        <v>155954.5171299664</v>
      </c>
    </row>
    <row r="74">
      <c r="A74" t="n">
        <v>72</v>
      </c>
      <c r="B74" t="n">
        <v>105</v>
      </c>
      <c r="C74" t="inlineStr">
        <is>
          <t xml:space="preserve">CONCLUIDO	</t>
        </is>
      </c>
      <c r="D74" t="n">
        <v>5.409</v>
      </c>
      <c r="E74" t="n">
        <v>18.49</v>
      </c>
      <c r="F74" t="n">
        <v>15.56</v>
      </c>
      <c r="G74" t="n">
        <v>103.72</v>
      </c>
      <c r="H74" t="n">
        <v>1.45</v>
      </c>
      <c r="I74" t="n">
        <v>9</v>
      </c>
      <c r="J74" t="n">
        <v>233.62</v>
      </c>
      <c r="K74" t="n">
        <v>55.27</v>
      </c>
      <c r="L74" t="n">
        <v>19</v>
      </c>
      <c r="M74" t="n">
        <v>7</v>
      </c>
      <c r="N74" t="n">
        <v>54.34</v>
      </c>
      <c r="O74" t="n">
        <v>29046.73</v>
      </c>
      <c r="P74" t="n">
        <v>201.81</v>
      </c>
      <c r="Q74" t="n">
        <v>467.07</v>
      </c>
      <c r="R74" t="n">
        <v>57.36</v>
      </c>
      <c r="S74" t="n">
        <v>39.61</v>
      </c>
      <c r="T74" t="n">
        <v>3927.65</v>
      </c>
      <c r="U74" t="n">
        <v>0.6899999999999999</v>
      </c>
      <c r="V74" t="n">
        <v>0.75</v>
      </c>
      <c r="W74" t="n">
        <v>2.62</v>
      </c>
      <c r="X74" t="n">
        <v>0.23</v>
      </c>
      <c r="Y74" t="n">
        <v>1</v>
      </c>
      <c r="Z74" t="n">
        <v>10</v>
      </c>
      <c r="AA74" t="n">
        <v>126.1333400188298</v>
      </c>
      <c r="AB74" t="n">
        <v>172.5812004239187</v>
      </c>
      <c r="AC74" t="n">
        <v>156.110292874744</v>
      </c>
      <c r="AD74" t="n">
        <v>126133.3400188298</v>
      </c>
      <c r="AE74" t="n">
        <v>172581.2004239188</v>
      </c>
      <c r="AF74" t="n">
        <v>2.81902072812278e-06</v>
      </c>
      <c r="AG74" t="n">
        <v>0.1926041666666667</v>
      </c>
      <c r="AH74" t="n">
        <v>156110.292874744</v>
      </c>
    </row>
    <row r="75">
      <c r="A75" t="n">
        <v>73</v>
      </c>
      <c r="B75" t="n">
        <v>105</v>
      </c>
      <c r="C75" t="inlineStr">
        <is>
          <t xml:space="preserve">CONCLUIDO	</t>
        </is>
      </c>
      <c r="D75" t="n">
        <v>5.4072</v>
      </c>
      <c r="E75" t="n">
        <v>18.49</v>
      </c>
      <c r="F75" t="n">
        <v>15.56</v>
      </c>
      <c r="G75" t="n">
        <v>103.76</v>
      </c>
      <c r="H75" t="n">
        <v>1.46</v>
      </c>
      <c r="I75" t="n">
        <v>9</v>
      </c>
      <c r="J75" t="n">
        <v>234.04</v>
      </c>
      <c r="K75" t="n">
        <v>55.27</v>
      </c>
      <c r="L75" t="n">
        <v>19.25</v>
      </c>
      <c r="M75" t="n">
        <v>7</v>
      </c>
      <c r="N75" t="n">
        <v>54.52</v>
      </c>
      <c r="O75" t="n">
        <v>29099.59</v>
      </c>
      <c r="P75" t="n">
        <v>201.47</v>
      </c>
      <c r="Q75" t="n">
        <v>467.07</v>
      </c>
      <c r="R75" t="n">
        <v>57.57</v>
      </c>
      <c r="S75" t="n">
        <v>39.61</v>
      </c>
      <c r="T75" t="n">
        <v>4031.03</v>
      </c>
      <c r="U75" t="n">
        <v>0.6899999999999999</v>
      </c>
      <c r="V75" t="n">
        <v>0.75</v>
      </c>
      <c r="W75" t="n">
        <v>2.62</v>
      </c>
      <c r="X75" t="n">
        <v>0.23</v>
      </c>
      <c r="Y75" t="n">
        <v>1</v>
      </c>
      <c r="Z75" t="n">
        <v>10</v>
      </c>
      <c r="AA75" t="n">
        <v>126.0225094739238</v>
      </c>
      <c r="AB75" t="n">
        <v>172.4295571828798</v>
      </c>
      <c r="AC75" t="n">
        <v>155.9731222517972</v>
      </c>
      <c r="AD75" t="n">
        <v>126022.5094739238</v>
      </c>
      <c r="AE75" t="n">
        <v>172429.5571828799</v>
      </c>
      <c r="AF75" t="n">
        <v>2.818082618063505e-06</v>
      </c>
      <c r="AG75" t="n">
        <v>0.1926041666666667</v>
      </c>
      <c r="AH75" t="n">
        <v>155973.1222517972</v>
      </c>
    </row>
    <row r="76">
      <c r="A76" t="n">
        <v>74</v>
      </c>
      <c r="B76" t="n">
        <v>105</v>
      </c>
      <c r="C76" t="inlineStr">
        <is>
          <t xml:space="preserve">CONCLUIDO	</t>
        </is>
      </c>
      <c r="D76" t="n">
        <v>5.4082</v>
      </c>
      <c r="E76" t="n">
        <v>18.49</v>
      </c>
      <c r="F76" t="n">
        <v>15.56</v>
      </c>
      <c r="G76" t="n">
        <v>103.74</v>
      </c>
      <c r="H76" t="n">
        <v>1.48</v>
      </c>
      <c r="I76" t="n">
        <v>9</v>
      </c>
      <c r="J76" t="n">
        <v>234.47</v>
      </c>
      <c r="K76" t="n">
        <v>55.27</v>
      </c>
      <c r="L76" t="n">
        <v>19.5</v>
      </c>
      <c r="M76" t="n">
        <v>7</v>
      </c>
      <c r="N76" t="n">
        <v>54.7</v>
      </c>
      <c r="O76" t="n">
        <v>29152.52</v>
      </c>
      <c r="P76" t="n">
        <v>200.92</v>
      </c>
      <c r="Q76" t="n">
        <v>467.12</v>
      </c>
      <c r="R76" t="n">
        <v>57.37</v>
      </c>
      <c r="S76" t="n">
        <v>39.61</v>
      </c>
      <c r="T76" t="n">
        <v>3931.5</v>
      </c>
      <c r="U76" t="n">
        <v>0.6899999999999999</v>
      </c>
      <c r="V76" t="n">
        <v>0.75</v>
      </c>
      <c r="W76" t="n">
        <v>2.62</v>
      </c>
      <c r="X76" t="n">
        <v>0.23</v>
      </c>
      <c r="Y76" t="n">
        <v>1</v>
      </c>
      <c r="Z76" t="n">
        <v>10</v>
      </c>
      <c r="AA76" t="n">
        <v>125.7536461678188</v>
      </c>
      <c r="AB76" t="n">
        <v>172.0616865460552</v>
      </c>
      <c r="AC76" t="n">
        <v>155.6403606722414</v>
      </c>
      <c r="AD76" t="n">
        <v>125753.6461678188</v>
      </c>
      <c r="AE76" t="n">
        <v>172061.6865460552</v>
      </c>
      <c r="AF76" t="n">
        <v>2.818603790318658e-06</v>
      </c>
      <c r="AG76" t="n">
        <v>0.1926041666666667</v>
      </c>
      <c r="AH76" t="n">
        <v>155640.3606722414</v>
      </c>
    </row>
    <row r="77">
      <c r="A77" t="n">
        <v>75</v>
      </c>
      <c r="B77" t="n">
        <v>105</v>
      </c>
      <c r="C77" t="inlineStr">
        <is>
          <t xml:space="preserve">CONCLUIDO	</t>
        </is>
      </c>
      <c r="D77" t="n">
        <v>5.4049</v>
      </c>
      <c r="E77" t="n">
        <v>18.5</v>
      </c>
      <c r="F77" t="n">
        <v>15.57</v>
      </c>
      <c r="G77" t="n">
        <v>103.81</v>
      </c>
      <c r="H77" t="n">
        <v>1.49</v>
      </c>
      <c r="I77" t="n">
        <v>9</v>
      </c>
      <c r="J77" t="n">
        <v>234.9</v>
      </c>
      <c r="K77" t="n">
        <v>55.27</v>
      </c>
      <c r="L77" t="n">
        <v>19.75</v>
      </c>
      <c r="M77" t="n">
        <v>7</v>
      </c>
      <c r="N77" t="n">
        <v>54.88</v>
      </c>
      <c r="O77" t="n">
        <v>29205.51</v>
      </c>
      <c r="P77" t="n">
        <v>200.23</v>
      </c>
      <c r="Q77" t="n">
        <v>467.12</v>
      </c>
      <c r="R77" t="n">
        <v>57.88</v>
      </c>
      <c r="S77" t="n">
        <v>39.61</v>
      </c>
      <c r="T77" t="n">
        <v>4186.39</v>
      </c>
      <c r="U77" t="n">
        <v>0.68</v>
      </c>
      <c r="V77" t="n">
        <v>0.75</v>
      </c>
      <c r="W77" t="n">
        <v>2.62</v>
      </c>
      <c r="X77" t="n">
        <v>0.24</v>
      </c>
      <c r="Y77" t="n">
        <v>1</v>
      </c>
      <c r="Z77" t="n">
        <v>10</v>
      </c>
      <c r="AA77" t="n">
        <v>125.5422815681648</v>
      </c>
      <c r="AB77" t="n">
        <v>171.7724881760607</v>
      </c>
      <c r="AC77" t="n">
        <v>155.3787629887865</v>
      </c>
      <c r="AD77" t="n">
        <v>125542.2815681647</v>
      </c>
      <c r="AE77" t="n">
        <v>171772.4881760607</v>
      </c>
      <c r="AF77" t="n">
        <v>2.816883921876653e-06</v>
      </c>
      <c r="AG77" t="n">
        <v>0.1927083333333333</v>
      </c>
      <c r="AH77" t="n">
        <v>155378.7629887865</v>
      </c>
    </row>
    <row r="78">
      <c r="A78" t="n">
        <v>76</v>
      </c>
      <c r="B78" t="n">
        <v>105</v>
      </c>
      <c r="C78" t="inlineStr">
        <is>
          <t xml:space="preserve">CONCLUIDO	</t>
        </is>
      </c>
      <c r="D78" t="n">
        <v>5.405</v>
      </c>
      <c r="E78" t="n">
        <v>18.5</v>
      </c>
      <c r="F78" t="n">
        <v>15.57</v>
      </c>
      <c r="G78" t="n">
        <v>103.81</v>
      </c>
      <c r="H78" t="n">
        <v>1.51</v>
      </c>
      <c r="I78" t="n">
        <v>9</v>
      </c>
      <c r="J78" t="n">
        <v>235.33</v>
      </c>
      <c r="K78" t="n">
        <v>55.27</v>
      </c>
      <c r="L78" t="n">
        <v>20</v>
      </c>
      <c r="M78" t="n">
        <v>7</v>
      </c>
      <c r="N78" t="n">
        <v>55.06</v>
      </c>
      <c r="O78" t="n">
        <v>29258.57</v>
      </c>
      <c r="P78" t="n">
        <v>199.75</v>
      </c>
      <c r="Q78" t="n">
        <v>467.07</v>
      </c>
      <c r="R78" t="n">
        <v>57.72</v>
      </c>
      <c r="S78" t="n">
        <v>39.61</v>
      </c>
      <c r="T78" t="n">
        <v>4106.48</v>
      </c>
      <c r="U78" t="n">
        <v>0.6899999999999999</v>
      </c>
      <c r="V78" t="n">
        <v>0.75</v>
      </c>
      <c r="W78" t="n">
        <v>2.62</v>
      </c>
      <c r="X78" t="n">
        <v>0.24</v>
      </c>
      <c r="Y78" t="n">
        <v>1</v>
      </c>
      <c r="Z78" t="n">
        <v>10</v>
      </c>
      <c r="AA78" t="n">
        <v>125.3252077279877</v>
      </c>
      <c r="AB78" t="n">
        <v>171.4754781713087</v>
      </c>
      <c r="AC78" t="n">
        <v>155.1100992020318</v>
      </c>
      <c r="AD78" t="n">
        <v>125325.2077279877</v>
      </c>
      <c r="AE78" t="n">
        <v>171475.4781713087</v>
      </c>
      <c r="AF78" t="n">
        <v>2.816936039102168e-06</v>
      </c>
      <c r="AG78" t="n">
        <v>0.1927083333333333</v>
      </c>
      <c r="AH78" t="n">
        <v>155110.0992020318</v>
      </c>
    </row>
    <row r="79">
      <c r="A79" t="n">
        <v>77</v>
      </c>
      <c r="B79" t="n">
        <v>105</v>
      </c>
      <c r="C79" t="inlineStr">
        <is>
          <t xml:space="preserve">CONCLUIDO	</t>
        </is>
      </c>
      <c r="D79" t="n">
        <v>5.4327</v>
      </c>
      <c r="E79" t="n">
        <v>18.41</v>
      </c>
      <c r="F79" t="n">
        <v>15.52</v>
      </c>
      <c r="G79" t="n">
        <v>116.38</v>
      </c>
      <c r="H79" t="n">
        <v>1.53</v>
      </c>
      <c r="I79" t="n">
        <v>8</v>
      </c>
      <c r="J79" t="n">
        <v>235.76</v>
      </c>
      <c r="K79" t="n">
        <v>55.27</v>
      </c>
      <c r="L79" t="n">
        <v>20.25</v>
      </c>
      <c r="M79" t="n">
        <v>6</v>
      </c>
      <c r="N79" t="n">
        <v>55.24</v>
      </c>
      <c r="O79" t="n">
        <v>29311.69</v>
      </c>
      <c r="P79" t="n">
        <v>197.87</v>
      </c>
      <c r="Q79" t="n">
        <v>467.07</v>
      </c>
      <c r="R79" t="n">
        <v>55.94</v>
      </c>
      <c r="S79" t="n">
        <v>39.61</v>
      </c>
      <c r="T79" t="n">
        <v>3221.41</v>
      </c>
      <c r="U79" t="n">
        <v>0.71</v>
      </c>
      <c r="V79" t="n">
        <v>0.75</v>
      </c>
      <c r="W79" t="n">
        <v>2.62</v>
      </c>
      <c r="X79" t="n">
        <v>0.18</v>
      </c>
      <c r="Y79" t="n">
        <v>1</v>
      </c>
      <c r="Z79" t="n">
        <v>10</v>
      </c>
      <c r="AA79" t="n">
        <v>123.7499296003036</v>
      </c>
      <c r="AB79" t="n">
        <v>169.3201131406461</v>
      </c>
      <c r="AC79" t="n">
        <v>153.1604391848212</v>
      </c>
      <c r="AD79" t="n">
        <v>123749.9296003036</v>
      </c>
      <c r="AE79" t="n">
        <v>169320.1131406461</v>
      </c>
      <c r="AF79" t="n">
        <v>2.831372510569907e-06</v>
      </c>
      <c r="AG79" t="n">
        <v>0.1917708333333333</v>
      </c>
      <c r="AH79" t="n">
        <v>153160.4391848212</v>
      </c>
    </row>
    <row r="80">
      <c r="A80" t="n">
        <v>78</v>
      </c>
      <c r="B80" t="n">
        <v>105</v>
      </c>
      <c r="C80" t="inlineStr">
        <is>
          <t xml:space="preserve">CONCLUIDO	</t>
        </is>
      </c>
      <c r="D80" t="n">
        <v>5.4297</v>
      </c>
      <c r="E80" t="n">
        <v>18.42</v>
      </c>
      <c r="F80" t="n">
        <v>15.53</v>
      </c>
      <c r="G80" t="n">
        <v>116.46</v>
      </c>
      <c r="H80" t="n">
        <v>1.54</v>
      </c>
      <c r="I80" t="n">
        <v>8</v>
      </c>
      <c r="J80" t="n">
        <v>236.2</v>
      </c>
      <c r="K80" t="n">
        <v>55.27</v>
      </c>
      <c r="L80" t="n">
        <v>20.5</v>
      </c>
      <c r="M80" t="n">
        <v>6</v>
      </c>
      <c r="N80" t="n">
        <v>55.42</v>
      </c>
      <c r="O80" t="n">
        <v>29364.87</v>
      </c>
      <c r="P80" t="n">
        <v>198.01</v>
      </c>
      <c r="Q80" t="n">
        <v>467.13</v>
      </c>
      <c r="R80" t="n">
        <v>56.28</v>
      </c>
      <c r="S80" t="n">
        <v>39.61</v>
      </c>
      <c r="T80" t="n">
        <v>3391.97</v>
      </c>
      <c r="U80" t="n">
        <v>0.7</v>
      </c>
      <c r="V80" t="n">
        <v>0.75</v>
      </c>
      <c r="W80" t="n">
        <v>2.62</v>
      </c>
      <c r="X80" t="n">
        <v>0.19</v>
      </c>
      <c r="Y80" t="n">
        <v>1</v>
      </c>
      <c r="Z80" t="n">
        <v>10</v>
      </c>
      <c r="AA80" t="n">
        <v>123.9013220042418</v>
      </c>
      <c r="AB80" t="n">
        <v>169.5272549066759</v>
      </c>
      <c r="AC80" t="n">
        <v>153.3478116314264</v>
      </c>
      <c r="AD80" t="n">
        <v>123901.3220042419</v>
      </c>
      <c r="AE80" t="n">
        <v>169527.2549066759</v>
      </c>
      <c r="AF80" t="n">
        <v>2.829808993804448e-06</v>
      </c>
      <c r="AG80" t="n">
        <v>0.191875</v>
      </c>
      <c r="AH80" t="n">
        <v>153347.8116314264</v>
      </c>
    </row>
    <row r="81">
      <c r="A81" t="n">
        <v>79</v>
      </c>
      <c r="B81" t="n">
        <v>105</v>
      </c>
      <c r="C81" t="inlineStr">
        <is>
          <t xml:space="preserve">CONCLUIDO	</t>
        </is>
      </c>
      <c r="D81" t="n">
        <v>5.4301</v>
      </c>
      <c r="E81" t="n">
        <v>18.42</v>
      </c>
      <c r="F81" t="n">
        <v>15.53</v>
      </c>
      <c r="G81" t="n">
        <v>116.45</v>
      </c>
      <c r="H81" t="n">
        <v>1.56</v>
      </c>
      <c r="I81" t="n">
        <v>8</v>
      </c>
      <c r="J81" t="n">
        <v>236.63</v>
      </c>
      <c r="K81" t="n">
        <v>55.27</v>
      </c>
      <c r="L81" t="n">
        <v>20.75</v>
      </c>
      <c r="M81" t="n">
        <v>6</v>
      </c>
      <c r="N81" t="n">
        <v>55.6</v>
      </c>
      <c r="O81" t="n">
        <v>29418.12</v>
      </c>
      <c r="P81" t="n">
        <v>197.85</v>
      </c>
      <c r="Q81" t="n">
        <v>467.07</v>
      </c>
      <c r="R81" t="n">
        <v>56.23</v>
      </c>
      <c r="S81" t="n">
        <v>39.61</v>
      </c>
      <c r="T81" t="n">
        <v>3366.58</v>
      </c>
      <c r="U81" t="n">
        <v>0.7</v>
      </c>
      <c r="V81" t="n">
        <v>0.75</v>
      </c>
      <c r="W81" t="n">
        <v>2.62</v>
      </c>
      <c r="X81" t="n">
        <v>0.19</v>
      </c>
      <c r="Y81" t="n">
        <v>1</v>
      </c>
      <c r="Z81" t="n">
        <v>10</v>
      </c>
      <c r="AA81" t="n">
        <v>123.821091415378</v>
      </c>
      <c r="AB81" t="n">
        <v>169.4174798754686</v>
      </c>
      <c r="AC81" t="n">
        <v>153.2485133751273</v>
      </c>
      <c r="AD81" t="n">
        <v>123821.091415378</v>
      </c>
      <c r="AE81" t="n">
        <v>169417.4798754686</v>
      </c>
      <c r="AF81" t="n">
        <v>2.830017462706509e-06</v>
      </c>
      <c r="AG81" t="n">
        <v>0.191875</v>
      </c>
      <c r="AH81" t="n">
        <v>153248.5133751273</v>
      </c>
    </row>
    <row r="82">
      <c r="A82" t="n">
        <v>80</v>
      </c>
      <c r="B82" t="n">
        <v>105</v>
      </c>
      <c r="C82" t="inlineStr">
        <is>
          <t xml:space="preserve">CONCLUIDO	</t>
        </is>
      </c>
      <c r="D82" t="n">
        <v>5.428</v>
      </c>
      <c r="E82" t="n">
        <v>18.42</v>
      </c>
      <c r="F82" t="n">
        <v>15.53</v>
      </c>
      <c r="G82" t="n">
        <v>116.5</v>
      </c>
      <c r="H82" t="n">
        <v>1.58</v>
      </c>
      <c r="I82" t="n">
        <v>8</v>
      </c>
      <c r="J82" t="n">
        <v>237.06</v>
      </c>
      <c r="K82" t="n">
        <v>55.27</v>
      </c>
      <c r="L82" t="n">
        <v>21</v>
      </c>
      <c r="M82" t="n">
        <v>6</v>
      </c>
      <c r="N82" t="n">
        <v>55.79</v>
      </c>
      <c r="O82" t="n">
        <v>29471.44</v>
      </c>
      <c r="P82" t="n">
        <v>198.09</v>
      </c>
      <c r="Q82" t="n">
        <v>467.09</v>
      </c>
      <c r="R82" t="n">
        <v>56.45</v>
      </c>
      <c r="S82" t="n">
        <v>39.61</v>
      </c>
      <c r="T82" t="n">
        <v>3475.83</v>
      </c>
      <c r="U82" t="n">
        <v>0.7</v>
      </c>
      <c r="V82" t="n">
        <v>0.75</v>
      </c>
      <c r="W82" t="n">
        <v>2.62</v>
      </c>
      <c r="X82" t="n">
        <v>0.2</v>
      </c>
      <c r="Y82" t="n">
        <v>1</v>
      </c>
      <c r="Z82" t="n">
        <v>10</v>
      </c>
      <c r="AA82" t="n">
        <v>123.9750815033793</v>
      </c>
      <c r="AB82" t="n">
        <v>169.6281759074351</v>
      </c>
      <c r="AC82" t="n">
        <v>153.4391008735167</v>
      </c>
      <c r="AD82" t="n">
        <v>123975.0815033793</v>
      </c>
      <c r="AE82" t="n">
        <v>169628.1759074351</v>
      </c>
      <c r="AF82" t="n">
        <v>2.828923000970688e-06</v>
      </c>
      <c r="AG82" t="n">
        <v>0.191875</v>
      </c>
      <c r="AH82" t="n">
        <v>153439.1008735167</v>
      </c>
    </row>
    <row r="83">
      <c r="A83" t="n">
        <v>81</v>
      </c>
      <c r="B83" t="n">
        <v>105</v>
      </c>
      <c r="C83" t="inlineStr">
        <is>
          <t xml:space="preserve">CONCLUIDO	</t>
        </is>
      </c>
      <c r="D83" t="n">
        <v>5.431</v>
      </c>
      <c r="E83" t="n">
        <v>18.41</v>
      </c>
      <c r="F83" t="n">
        <v>15.52</v>
      </c>
      <c r="G83" t="n">
        <v>116.43</v>
      </c>
      <c r="H83" t="n">
        <v>1.59</v>
      </c>
      <c r="I83" t="n">
        <v>8</v>
      </c>
      <c r="J83" t="n">
        <v>237.49</v>
      </c>
      <c r="K83" t="n">
        <v>55.27</v>
      </c>
      <c r="L83" t="n">
        <v>21.25</v>
      </c>
      <c r="M83" t="n">
        <v>6</v>
      </c>
      <c r="N83" t="n">
        <v>55.97</v>
      </c>
      <c r="O83" t="n">
        <v>29524.81</v>
      </c>
      <c r="P83" t="n">
        <v>198.01</v>
      </c>
      <c r="Q83" t="n">
        <v>467.07</v>
      </c>
      <c r="R83" t="n">
        <v>56.07</v>
      </c>
      <c r="S83" t="n">
        <v>39.61</v>
      </c>
      <c r="T83" t="n">
        <v>3286.92</v>
      </c>
      <c r="U83" t="n">
        <v>0.71</v>
      </c>
      <c r="V83" t="n">
        <v>0.75</v>
      </c>
      <c r="W83" t="n">
        <v>2.62</v>
      </c>
      <c r="X83" t="n">
        <v>0.19</v>
      </c>
      <c r="Y83" t="n">
        <v>1</v>
      </c>
      <c r="Z83" t="n">
        <v>10</v>
      </c>
      <c r="AA83" t="n">
        <v>123.8503215396039</v>
      </c>
      <c r="AB83" t="n">
        <v>169.4574738209765</v>
      </c>
      <c r="AC83" t="n">
        <v>153.2846903546078</v>
      </c>
      <c r="AD83" t="n">
        <v>123850.3215396039</v>
      </c>
      <c r="AE83" t="n">
        <v>169457.4738209765</v>
      </c>
      <c r="AF83" t="n">
        <v>2.830486517736147e-06</v>
      </c>
      <c r="AG83" t="n">
        <v>0.1917708333333333</v>
      </c>
      <c r="AH83" t="n">
        <v>153284.6903546078</v>
      </c>
    </row>
    <row r="84">
      <c r="A84" t="n">
        <v>82</v>
      </c>
      <c r="B84" t="n">
        <v>105</v>
      </c>
      <c r="C84" t="inlineStr">
        <is>
          <t xml:space="preserve">CONCLUIDO	</t>
        </is>
      </c>
      <c r="D84" t="n">
        <v>5.4299</v>
      </c>
      <c r="E84" t="n">
        <v>18.42</v>
      </c>
      <c r="F84" t="n">
        <v>15.53</v>
      </c>
      <c r="G84" t="n">
        <v>116.46</v>
      </c>
      <c r="H84" t="n">
        <v>1.61</v>
      </c>
      <c r="I84" t="n">
        <v>8</v>
      </c>
      <c r="J84" t="n">
        <v>237.93</v>
      </c>
      <c r="K84" t="n">
        <v>55.27</v>
      </c>
      <c r="L84" t="n">
        <v>21.5</v>
      </c>
      <c r="M84" t="n">
        <v>6</v>
      </c>
      <c r="N84" t="n">
        <v>56.15</v>
      </c>
      <c r="O84" t="n">
        <v>29578.26</v>
      </c>
      <c r="P84" t="n">
        <v>198.1</v>
      </c>
      <c r="Q84" t="n">
        <v>467.08</v>
      </c>
      <c r="R84" t="n">
        <v>56.23</v>
      </c>
      <c r="S84" t="n">
        <v>39.61</v>
      </c>
      <c r="T84" t="n">
        <v>3364.58</v>
      </c>
      <c r="U84" t="n">
        <v>0.7</v>
      </c>
      <c r="V84" t="n">
        <v>0.75</v>
      </c>
      <c r="W84" t="n">
        <v>2.62</v>
      </c>
      <c r="X84" t="n">
        <v>0.19</v>
      </c>
      <c r="Y84" t="n">
        <v>1</v>
      </c>
      <c r="Z84" t="n">
        <v>10</v>
      </c>
      <c r="AA84" t="n">
        <v>123.9369285794167</v>
      </c>
      <c r="AB84" t="n">
        <v>169.5759733936814</v>
      </c>
      <c r="AC84" t="n">
        <v>153.391880494409</v>
      </c>
      <c r="AD84" t="n">
        <v>123936.9285794167</v>
      </c>
      <c r="AE84" t="n">
        <v>169575.9733936814</v>
      </c>
      <c r="AF84" t="n">
        <v>2.829913228255479e-06</v>
      </c>
      <c r="AG84" t="n">
        <v>0.191875</v>
      </c>
      <c r="AH84" t="n">
        <v>153391.8804944089</v>
      </c>
    </row>
    <row r="85">
      <c r="A85" t="n">
        <v>83</v>
      </c>
      <c r="B85" t="n">
        <v>105</v>
      </c>
      <c r="C85" t="inlineStr">
        <is>
          <t xml:space="preserve">CONCLUIDO	</t>
        </is>
      </c>
      <c r="D85" t="n">
        <v>5.4277</v>
      </c>
      <c r="E85" t="n">
        <v>18.42</v>
      </c>
      <c r="F85" t="n">
        <v>15.54</v>
      </c>
      <c r="G85" t="n">
        <v>116.51</v>
      </c>
      <c r="H85" t="n">
        <v>1.62</v>
      </c>
      <c r="I85" t="n">
        <v>8</v>
      </c>
      <c r="J85" t="n">
        <v>238.36</v>
      </c>
      <c r="K85" t="n">
        <v>55.27</v>
      </c>
      <c r="L85" t="n">
        <v>21.75</v>
      </c>
      <c r="M85" t="n">
        <v>6</v>
      </c>
      <c r="N85" t="n">
        <v>56.34</v>
      </c>
      <c r="O85" t="n">
        <v>29631.77</v>
      </c>
      <c r="P85" t="n">
        <v>197.49</v>
      </c>
      <c r="Q85" t="n">
        <v>467.07</v>
      </c>
      <c r="R85" t="n">
        <v>56.53</v>
      </c>
      <c r="S85" t="n">
        <v>39.61</v>
      </c>
      <c r="T85" t="n">
        <v>3516.53</v>
      </c>
      <c r="U85" t="n">
        <v>0.7</v>
      </c>
      <c r="V85" t="n">
        <v>0.75</v>
      </c>
      <c r="W85" t="n">
        <v>2.62</v>
      </c>
      <c r="X85" t="n">
        <v>0.2</v>
      </c>
      <c r="Y85" t="n">
        <v>1</v>
      </c>
      <c r="Z85" t="n">
        <v>10</v>
      </c>
      <c r="AA85" t="n">
        <v>123.7360157763458</v>
      </c>
      <c r="AB85" t="n">
        <v>169.3010756328726</v>
      </c>
      <c r="AC85" t="n">
        <v>153.1432185900702</v>
      </c>
      <c r="AD85" t="n">
        <v>123736.0157763458</v>
      </c>
      <c r="AE85" t="n">
        <v>169301.0756328726</v>
      </c>
      <c r="AF85" t="n">
        <v>2.828766649294142e-06</v>
      </c>
      <c r="AG85" t="n">
        <v>0.191875</v>
      </c>
      <c r="AH85" t="n">
        <v>153143.2185900702</v>
      </c>
    </row>
    <row r="86">
      <c r="A86" t="n">
        <v>84</v>
      </c>
      <c r="B86" t="n">
        <v>105</v>
      </c>
      <c r="C86" t="inlineStr">
        <is>
          <t xml:space="preserve">CONCLUIDO	</t>
        </is>
      </c>
      <c r="D86" t="n">
        <v>5.4293</v>
      </c>
      <c r="E86" t="n">
        <v>18.42</v>
      </c>
      <c r="F86" t="n">
        <v>15.53</v>
      </c>
      <c r="G86" t="n">
        <v>116.47</v>
      </c>
      <c r="H86" t="n">
        <v>1.64</v>
      </c>
      <c r="I86" t="n">
        <v>8</v>
      </c>
      <c r="J86" t="n">
        <v>238.79</v>
      </c>
      <c r="K86" t="n">
        <v>55.27</v>
      </c>
      <c r="L86" t="n">
        <v>22</v>
      </c>
      <c r="M86" t="n">
        <v>6</v>
      </c>
      <c r="N86" t="n">
        <v>56.52</v>
      </c>
      <c r="O86" t="n">
        <v>29685.34</v>
      </c>
      <c r="P86" t="n">
        <v>196.61</v>
      </c>
      <c r="Q86" t="n">
        <v>467.07</v>
      </c>
      <c r="R86" t="n">
        <v>56.37</v>
      </c>
      <c r="S86" t="n">
        <v>39.61</v>
      </c>
      <c r="T86" t="n">
        <v>3437.99</v>
      </c>
      <c r="U86" t="n">
        <v>0.7</v>
      </c>
      <c r="V86" t="n">
        <v>0.75</v>
      </c>
      <c r="W86" t="n">
        <v>2.62</v>
      </c>
      <c r="X86" t="n">
        <v>0.2</v>
      </c>
      <c r="Y86" t="n">
        <v>1</v>
      </c>
      <c r="Z86" t="n">
        <v>10</v>
      </c>
      <c r="AA86" t="n">
        <v>123.2866145553072</v>
      </c>
      <c r="AB86" t="n">
        <v>168.6861850560652</v>
      </c>
      <c r="AC86" t="n">
        <v>152.5870123069088</v>
      </c>
      <c r="AD86" t="n">
        <v>123286.6145553072</v>
      </c>
      <c r="AE86" t="n">
        <v>168686.1850560652</v>
      </c>
      <c r="AF86" t="n">
        <v>2.829600524902386e-06</v>
      </c>
      <c r="AG86" t="n">
        <v>0.191875</v>
      </c>
      <c r="AH86" t="n">
        <v>152587.0123069088</v>
      </c>
    </row>
    <row r="87">
      <c r="A87" t="n">
        <v>85</v>
      </c>
      <c r="B87" t="n">
        <v>105</v>
      </c>
      <c r="C87" t="inlineStr">
        <is>
          <t xml:space="preserve">CONCLUIDO	</t>
        </is>
      </c>
      <c r="D87" t="n">
        <v>5.4256</v>
      </c>
      <c r="E87" t="n">
        <v>18.43</v>
      </c>
      <c r="F87" t="n">
        <v>15.54</v>
      </c>
      <c r="G87" t="n">
        <v>116.56</v>
      </c>
      <c r="H87" t="n">
        <v>1.65</v>
      </c>
      <c r="I87" t="n">
        <v>8</v>
      </c>
      <c r="J87" t="n">
        <v>239.23</v>
      </c>
      <c r="K87" t="n">
        <v>55.27</v>
      </c>
      <c r="L87" t="n">
        <v>22.25</v>
      </c>
      <c r="M87" t="n">
        <v>6</v>
      </c>
      <c r="N87" t="n">
        <v>56.71</v>
      </c>
      <c r="O87" t="n">
        <v>29738.98</v>
      </c>
      <c r="P87" t="n">
        <v>195.97</v>
      </c>
      <c r="Q87" t="n">
        <v>467.07</v>
      </c>
      <c r="R87" t="n">
        <v>56.69</v>
      </c>
      <c r="S87" t="n">
        <v>39.61</v>
      </c>
      <c r="T87" t="n">
        <v>3596.71</v>
      </c>
      <c r="U87" t="n">
        <v>0.7</v>
      </c>
      <c r="V87" t="n">
        <v>0.75</v>
      </c>
      <c r="W87" t="n">
        <v>2.62</v>
      </c>
      <c r="X87" t="n">
        <v>0.21</v>
      </c>
      <c r="Y87" t="n">
        <v>1</v>
      </c>
      <c r="Z87" t="n">
        <v>10</v>
      </c>
      <c r="AA87" t="n">
        <v>123.1057738986479</v>
      </c>
      <c r="AB87" t="n">
        <v>168.4387508914974</v>
      </c>
      <c r="AC87" t="n">
        <v>152.3631929117312</v>
      </c>
      <c r="AD87" t="n">
        <v>123105.7738986479</v>
      </c>
      <c r="AE87" t="n">
        <v>168438.7508914974</v>
      </c>
      <c r="AF87" t="n">
        <v>2.827672187558321e-06</v>
      </c>
      <c r="AG87" t="n">
        <v>0.1919791666666667</v>
      </c>
      <c r="AH87" t="n">
        <v>152363.1929117312</v>
      </c>
    </row>
    <row r="88">
      <c r="A88" t="n">
        <v>86</v>
      </c>
      <c r="B88" t="n">
        <v>105</v>
      </c>
      <c r="C88" t="inlineStr">
        <is>
          <t xml:space="preserve">CONCLUIDO	</t>
        </is>
      </c>
      <c r="D88" t="n">
        <v>5.43</v>
      </c>
      <c r="E88" t="n">
        <v>18.42</v>
      </c>
      <c r="F88" t="n">
        <v>15.53</v>
      </c>
      <c r="G88" t="n">
        <v>116.45</v>
      </c>
      <c r="H88" t="n">
        <v>1.67</v>
      </c>
      <c r="I88" t="n">
        <v>8</v>
      </c>
      <c r="J88" t="n">
        <v>239.66</v>
      </c>
      <c r="K88" t="n">
        <v>55.27</v>
      </c>
      <c r="L88" t="n">
        <v>22.5</v>
      </c>
      <c r="M88" t="n">
        <v>6</v>
      </c>
      <c r="N88" t="n">
        <v>56.89</v>
      </c>
      <c r="O88" t="n">
        <v>29792.69</v>
      </c>
      <c r="P88" t="n">
        <v>195.79</v>
      </c>
      <c r="Q88" t="n">
        <v>467.07</v>
      </c>
      <c r="R88" t="n">
        <v>56.41</v>
      </c>
      <c r="S88" t="n">
        <v>39.61</v>
      </c>
      <c r="T88" t="n">
        <v>3456.92</v>
      </c>
      <c r="U88" t="n">
        <v>0.7</v>
      </c>
      <c r="V88" t="n">
        <v>0.75</v>
      </c>
      <c r="W88" t="n">
        <v>2.62</v>
      </c>
      <c r="X88" t="n">
        <v>0.19</v>
      </c>
      <c r="Y88" t="n">
        <v>1</v>
      </c>
      <c r="Z88" t="n">
        <v>10</v>
      </c>
      <c r="AA88" t="n">
        <v>122.9057591277034</v>
      </c>
      <c r="AB88" t="n">
        <v>168.1650818578624</v>
      </c>
      <c r="AC88" t="n">
        <v>152.1156424665694</v>
      </c>
      <c r="AD88" t="n">
        <v>122905.7591277035</v>
      </c>
      <c r="AE88" t="n">
        <v>168165.0818578624</v>
      </c>
      <c r="AF88" t="n">
        <v>2.829965345480994e-06</v>
      </c>
      <c r="AG88" t="n">
        <v>0.191875</v>
      </c>
      <c r="AH88" t="n">
        <v>152115.6424665694</v>
      </c>
    </row>
    <row r="89">
      <c r="A89" t="n">
        <v>87</v>
      </c>
      <c r="B89" t="n">
        <v>105</v>
      </c>
      <c r="C89" t="inlineStr">
        <is>
          <t xml:space="preserve">CONCLUIDO	</t>
        </is>
      </c>
      <c r="D89" t="n">
        <v>5.4295</v>
      </c>
      <c r="E89" t="n">
        <v>18.42</v>
      </c>
      <c r="F89" t="n">
        <v>15.53</v>
      </c>
      <c r="G89" t="n">
        <v>116.46</v>
      </c>
      <c r="H89" t="n">
        <v>1.69</v>
      </c>
      <c r="I89" t="n">
        <v>8</v>
      </c>
      <c r="J89" t="n">
        <v>240.1</v>
      </c>
      <c r="K89" t="n">
        <v>55.27</v>
      </c>
      <c r="L89" t="n">
        <v>22.75</v>
      </c>
      <c r="M89" t="n">
        <v>6</v>
      </c>
      <c r="N89" t="n">
        <v>57.08</v>
      </c>
      <c r="O89" t="n">
        <v>29846.46</v>
      </c>
      <c r="P89" t="n">
        <v>195.06</v>
      </c>
      <c r="Q89" t="n">
        <v>467.07</v>
      </c>
      <c r="R89" t="n">
        <v>56.39</v>
      </c>
      <c r="S89" t="n">
        <v>39.61</v>
      </c>
      <c r="T89" t="n">
        <v>3446.92</v>
      </c>
      <c r="U89" t="n">
        <v>0.7</v>
      </c>
      <c r="V89" t="n">
        <v>0.75</v>
      </c>
      <c r="W89" t="n">
        <v>2.62</v>
      </c>
      <c r="X89" t="n">
        <v>0.2</v>
      </c>
      <c r="Y89" t="n">
        <v>1</v>
      </c>
      <c r="Z89" t="n">
        <v>10</v>
      </c>
      <c r="AA89" t="n">
        <v>122.5916849947182</v>
      </c>
      <c r="AB89" t="n">
        <v>167.7353517731393</v>
      </c>
      <c r="AC89" t="n">
        <v>151.7269252180021</v>
      </c>
      <c r="AD89" t="n">
        <v>122591.6849947181</v>
      </c>
      <c r="AE89" t="n">
        <v>167735.3517731393</v>
      </c>
      <c r="AF89" t="n">
        <v>2.829704759353418e-06</v>
      </c>
      <c r="AG89" t="n">
        <v>0.191875</v>
      </c>
      <c r="AH89" t="n">
        <v>151726.9252180021</v>
      </c>
    </row>
    <row r="90">
      <c r="A90" t="n">
        <v>88</v>
      </c>
      <c r="B90" t="n">
        <v>105</v>
      </c>
      <c r="C90" t="inlineStr">
        <is>
          <t xml:space="preserve">CONCLUIDO	</t>
        </is>
      </c>
      <c r="D90" t="n">
        <v>5.4217</v>
      </c>
      <c r="E90" t="n">
        <v>18.44</v>
      </c>
      <c r="F90" t="n">
        <v>15.56</v>
      </c>
      <c r="G90" t="n">
        <v>116.66</v>
      </c>
      <c r="H90" t="n">
        <v>1.7</v>
      </c>
      <c r="I90" t="n">
        <v>8</v>
      </c>
      <c r="J90" t="n">
        <v>240.54</v>
      </c>
      <c r="K90" t="n">
        <v>55.27</v>
      </c>
      <c r="L90" t="n">
        <v>23</v>
      </c>
      <c r="M90" t="n">
        <v>6</v>
      </c>
      <c r="N90" t="n">
        <v>57.26</v>
      </c>
      <c r="O90" t="n">
        <v>29900.43</v>
      </c>
      <c r="P90" t="n">
        <v>194.09</v>
      </c>
      <c r="Q90" t="n">
        <v>467.07</v>
      </c>
      <c r="R90" t="n">
        <v>57.12</v>
      </c>
      <c r="S90" t="n">
        <v>39.61</v>
      </c>
      <c r="T90" t="n">
        <v>3812.29</v>
      </c>
      <c r="U90" t="n">
        <v>0.6899999999999999</v>
      </c>
      <c r="V90" t="n">
        <v>0.75</v>
      </c>
      <c r="W90" t="n">
        <v>2.63</v>
      </c>
      <c r="X90" t="n">
        <v>0.22</v>
      </c>
      <c r="Y90" t="n">
        <v>1</v>
      </c>
      <c r="Z90" t="n">
        <v>10</v>
      </c>
      <c r="AA90" t="n">
        <v>122.397563763799</v>
      </c>
      <c r="AB90" t="n">
        <v>167.4697465409716</v>
      </c>
      <c r="AC90" t="n">
        <v>151.4866689764131</v>
      </c>
      <c r="AD90" t="n">
        <v>122397.563763799</v>
      </c>
      <c r="AE90" t="n">
        <v>167469.7465409716</v>
      </c>
      <c r="AF90" t="n">
        <v>2.825639615763224e-06</v>
      </c>
      <c r="AG90" t="n">
        <v>0.1920833333333334</v>
      </c>
      <c r="AH90" t="n">
        <v>151486.6689764131</v>
      </c>
    </row>
    <row r="91">
      <c r="A91" t="n">
        <v>89</v>
      </c>
      <c r="B91" t="n">
        <v>105</v>
      </c>
      <c r="C91" t="inlineStr">
        <is>
          <t xml:space="preserve">CONCLUIDO	</t>
        </is>
      </c>
      <c r="D91" t="n">
        <v>5.4455</v>
      </c>
      <c r="E91" t="n">
        <v>18.36</v>
      </c>
      <c r="F91" t="n">
        <v>15.52</v>
      </c>
      <c r="G91" t="n">
        <v>132.99</v>
      </c>
      <c r="H91" t="n">
        <v>1.72</v>
      </c>
      <c r="I91" t="n">
        <v>7</v>
      </c>
      <c r="J91" t="n">
        <v>240.97</v>
      </c>
      <c r="K91" t="n">
        <v>55.27</v>
      </c>
      <c r="L91" t="n">
        <v>23.25</v>
      </c>
      <c r="M91" t="n">
        <v>5</v>
      </c>
      <c r="N91" t="n">
        <v>57.45</v>
      </c>
      <c r="O91" t="n">
        <v>29954.34</v>
      </c>
      <c r="P91" t="n">
        <v>193.59</v>
      </c>
      <c r="Q91" t="n">
        <v>467.08</v>
      </c>
      <c r="R91" t="n">
        <v>55.91</v>
      </c>
      <c r="S91" t="n">
        <v>39.61</v>
      </c>
      <c r="T91" t="n">
        <v>3210.23</v>
      </c>
      <c r="U91" t="n">
        <v>0.71</v>
      </c>
      <c r="V91" t="n">
        <v>0.75</v>
      </c>
      <c r="W91" t="n">
        <v>2.62</v>
      </c>
      <c r="X91" t="n">
        <v>0.18</v>
      </c>
      <c r="Y91" t="n">
        <v>1</v>
      </c>
      <c r="Z91" t="n">
        <v>10</v>
      </c>
      <c r="AA91" t="n">
        <v>121.5616894059725</v>
      </c>
      <c r="AB91" t="n">
        <v>166.3260663684198</v>
      </c>
      <c r="AC91" t="n">
        <v>150.4521400343642</v>
      </c>
      <c r="AD91" t="n">
        <v>121561.6894059725</v>
      </c>
      <c r="AE91" t="n">
        <v>166326.0663684198</v>
      </c>
      <c r="AF91" t="n">
        <v>2.838043515435866e-06</v>
      </c>
      <c r="AG91" t="n">
        <v>0.19125</v>
      </c>
      <c r="AH91" t="n">
        <v>150452.1400343642</v>
      </c>
    </row>
    <row r="92">
      <c r="A92" t="n">
        <v>90</v>
      </c>
      <c r="B92" t="n">
        <v>105</v>
      </c>
      <c r="C92" t="inlineStr">
        <is>
          <t xml:space="preserve">CONCLUIDO	</t>
        </is>
      </c>
      <c r="D92" t="n">
        <v>5.4458</v>
      </c>
      <c r="E92" t="n">
        <v>18.36</v>
      </c>
      <c r="F92" t="n">
        <v>15.51</v>
      </c>
      <c r="G92" t="n">
        <v>132.98</v>
      </c>
      <c r="H92" t="n">
        <v>1.73</v>
      </c>
      <c r="I92" t="n">
        <v>7</v>
      </c>
      <c r="J92" t="n">
        <v>241.41</v>
      </c>
      <c r="K92" t="n">
        <v>55.27</v>
      </c>
      <c r="L92" t="n">
        <v>23.5</v>
      </c>
      <c r="M92" t="n">
        <v>5</v>
      </c>
      <c r="N92" t="n">
        <v>57.64</v>
      </c>
      <c r="O92" t="n">
        <v>30008.32</v>
      </c>
      <c r="P92" t="n">
        <v>193.99</v>
      </c>
      <c r="Q92" t="n">
        <v>467.07</v>
      </c>
      <c r="R92" t="n">
        <v>55.97</v>
      </c>
      <c r="S92" t="n">
        <v>39.61</v>
      </c>
      <c r="T92" t="n">
        <v>3240.79</v>
      </c>
      <c r="U92" t="n">
        <v>0.71</v>
      </c>
      <c r="V92" t="n">
        <v>0.75</v>
      </c>
      <c r="W92" t="n">
        <v>2.62</v>
      </c>
      <c r="X92" t="n">
        <v>0.18</v>
      </c>
      <c r="Y92" t="n">
        <v>1</v>
      </c>
      <c r="Z92" t="n">
        <v>10</v>
      </c>
      <c r="AA92" t="n">
        <v>121.7112672181416</v>
      </c>
      <c r="AB92" t="n">
        <v>166.5307253299368</v>
      </c>
      <c r="AC92" t="n">
        <v>150.6372666318347</v>
      </c>
      <c r="AD92" t="n">
        <v>121711.2672181416</v>
      </c>
      <c r="AE92" t="n">
        <v>166530.7253299368</v>
      </c>
      <c r="AF92" t="n">
        <v>2.838199867112412e-06</v>
      </c>
      <c r="AG92" t="n">
        <v>0.19125</v>
      </c>
      <c r="AH92" t="n">
        <v>150637.2666318347</v>
      </c>
    </row>
    <row r="93">
      <c r="A93" t="n">
        <v>91</v>
      </c>
      <c r="B93" t="n">
        <v>105</v>
      </c>
      <c r="C93" t="inlineStr">
        <is>
          <t xml:space="preserve">CONCLUIDO	</t>
        </is>
      </c>
      <c r="D93" t="n">
        <v>5.4453</v>
      </c>
      <c r="E93" t="n">
        <v>18.36</v>
      </c>
      <c r="F93" t="n">
        <v>15.52</v>
      </c>
      <c r="G93" t="n">
        <v>132.99</v>
      </c>
      <c r="H93" t="n">
        <v>1.75</v>
      </c>
      <c r="I93" t="n">
        <v>7</v>
      </c>
      <c r="J93" t="n">
        <v>241.85</v>
      </c>
      <c r="K93" t="n">
        <v>55.27</v>
      </c>
      <c r="L93" t="n">
        <v>23.75</v>
      </c>
      <c r="M93" t="n">
        <v>5</v>
      </c>
      <c r="N93" t="n">
        <v>57.83</v>
      </c>
      <c r="O93" t="n">
        <v>30062.36</v>
      </c>
      <c r="P93" t="n">
        <v>194.47</v>
      </c>
      <c r="Q93" t="n">
        <v>467.08</v>
      </c>
      <c r="R93" t="n">
        <v>55.9</v>
      </c>
      <c r="S93" t="n">
        <v>39.61</v>
      </c>
      <c r="T93" t="n">
        <v>3207.43</v>
      </c>
      <c r="U93" t="n">
        <v>0.71</v>
      </c>
      <c r="V93" t="n">
        <v>0.75</v>
      </c>
      <c r="W93" t="n">
        <v>2.62</v>
      </c>
      <c r="X93" t="n">
        <v>0.18</v>
      </c>
      <c r="Y93" t="n">
        <v>1</v>
      </c>
      <c r="Z93" t="n">
        <v>10</v>
      </c>
      <c r="AA93" t="n">
        <v>121.9569442333629</v>
      </c>
      <c r="AB93" t="n">
        <v>166.8668714606674</v>
      </c>
      <c r="AC93" t="n">
        <v>150.9413314476325</v>
      </c>
      <c r="AD93" t="n">
        <v>121956.9442333629</v>
      </c>
      <c r="AE93" t="n">
        <v>166866.8714606674</v>
      </c>
      <c r="AF93" t="n">
        <v>2.837939280984835e-06</v>
      </c>
      <c r="AG93" t="n">
        <v>0.19125</v>
      </c>
      <c r="AH93" t="n">
        <v>150941.3314476325</v>
      </c>
    </row>
    <row r="94">
      <c r="A94" t="n">
        <v>92</v>
      </c>
      <c r="B94" t="n">
        <v>105</v>
      </c>
      <c r="C94" t="inlineStr">
        <is>
          <t xml:space="preserve">CONCLUIDO	</t>
        </is>
      </c>
      <c r="D94" t="n">
        <v>5.4462</v>
      </c>
      <c r="E94" t="n">
        <v>18.36</v>
      </c>
      <c r="F94" t="n">
        <v>15.51</v>
      </c>
      <c r="G94" t="n">
        <v>132.97</v>
      </c>
      <c r="H94" t="n">
        <v>1.76</v>
      </c>
      <c r="I94" t="n">
        <v>7</v>
      </c>
      <c r="J94" t="n">
        <v>242.29</v>
      </c>
      <c r="K94" t="n">
        <v>55.27</v>
      </c>
      <c r="L94" t="n">
        <v>24</v>
      </c>
      <c r="M94" t="n">
        <v>5</v>
      </c>
      <c r="N94" t="n">
        <v>58.02</v>
      </c>
      <c r="O94" t="n">
        <v>30116.47</v>
      </c>
      <c r="P94" t="n">
        <v>194.21</v>
      </c>
      <c r="Q94" t="n">
        <v>467.07</v>
      </c>
      <c r="R94" t="n">
        <v>55.79</v>
      </c>
      <c r="S94" t="n">
        <v>39.61</v>
      </c>
      <c r="T94" t="n">
        <v>3149.32</v>
      </c>
      <c r="U94" t="n">
        <v>0.71</v>
      </c>
      <c r="V94" t="n">
        <v>0.75</v>
      </c>
      <c r="W94" t="n">
        <v>2.62</v>
      </c>
      <c r="X94" t="n">
        <v>0.18</v>
      </c>
      <c r="Y94" t="n">
        <v>1</v>
      </c>
      <c r="Z94" t="n">
        <v>10</v>
      </c>
      <c r="AA94" t="n">
        <v>121.8001918783856</v>
      </c>
      <c r="AB94" t="n">
        <v>166.6523959731618</v>
      </c>
      <c r="AC94" t="n">
        <v>150.7473251996362</v>
      </c>
      <c r="AD94" t="n">
        <v>121800.1918783857</v>
      </c>
      <c r="AE94" t="n">
        <v>166652.3959731619</v>
      </c>
      <c r="AF94" t="n">
        <v>2.838408336014473e-06</v>
      </c>
      <c r="AG94" t="n">
        <v>0.19125</v>
      </c>
      <c r="AH94" t="n">
        <v>150747.3251996362</v>
      </c>
    </row>
    <row r="95">
      <c r="A95" t="n">
        <v>93</v>
      </c>
      <c r="B95" t="n">
        <v>105</v>
      </c>
      <c r="C95" t="inlineStr">
        <is>
          <t xml:space="preserve">CONCLUIDO	</t>
        </is>
      </c>
      <c r="D95" t="n">
        <v>5.4463</v>
      </c>
      <c r="E95" t="n">
        <v>18.36</v>
      </c>
      <c r="F95" t="n">
        <v>15.51</v>
      </c>
      <c r="G95" t="n">
        <v>132.96</v>
      </c>
      <c r="H95" t="n">
        <v>1.78</v>
      </c>
      <c r="I95" t="n">
        <v>7</v>
      </c>
      <c r="J95" t="n">
        <v>242.73</v>
      </c>
      <c r="K95" t="n">
        <v>55.27</v>
      </c>
      <c r="L95" t="n">
        <v>24.25</v>
      </c>
      <c r="M95" t="n">
        <v>5</v>
      </c>
      <c r="N95" t="n">
        <v>58.21</v>
      </c>
      <c r="O95" t="n">
        <v>30170.65</v>
      </c>
      <c r="P95" t="n">
        <v>194.92</v>
      </c>
      <c r="Q95" t="n">
        <v>467.07</v>
      </c>
      <c r="R95" t="n">
        <v>55.87</v>
      </c>
      <c r="S95" t="n">
        <v>39.61</v>
      </c>
      <c r="T95" t="n">
        <v>3190.27</v>
      </c>
      <c r="U95" t="n">
        <v>0.71</v>
      </c>
      <c r="V95" t="n">
        <v>0.75</v>
      </c>
      <c r="W95" t="n">
        <v>2.62</v>
      </c>
      <c r="X95" t="n">
        <v>0.18</v>
      </c>
      <c r="Y95" t="n">
        <v>1</v>
      </c>
      <c r="Z95" t="n">
        <v>10</v>
      </c>
      <c r="AA95" t="n">
        <v>122.1133000589371</v>
      </c>
      <c r="AB95" t="n">
        <v>167.0808043991501</v>
      </c>
      <c r="AC95" t="n">
        <v>151.1348469267233</v>
      </c>
      <c r="AD95" t="n">
        <v>122113.3000589371</v>
      </c>
      <c r="AE95" t="n">
        <v>167080.8043991501</v>
      </c>
      <c r="AF95" t="n">
        <v>2.838460453239988e-06</v>
      </c>
      <c r="AG95" t="n">
        <v>0.19125</v>
      </c>
      <c r="AH95" t="n">
        <v>151134.8469267233</v>
      </c>
    </row>
    <row r="96">
      <c r="A96" t="n">
        <v>94</v>
      </c>
      <c r="B96" t="n">
        <v>105</v>
      </c>
      <c r="C96" t="inlineStr">
        <is>
          <t xml:space="preserve">CONCLUIDO	</t>
        </is>
      </c>
      <c r="D96" t="n">
        <v>5.4475</v>
      </c>
      <c r="E96" t="n">
        <v>18.36</v>
      </c>
      <c r="F96" t="n">
        <v>15.51</v>
      </c>
      <c r="G96" t="n">
        <v>132.93</v>
      </c>
      <c r="H96" t="n">
        <v>1.79</v>
      </c>
      <c r="I96" t="n">
        <v>7</v>
      </c>
      <c r="J96" t="n">
        <v>243.17</v>
      </c>
      <c r="K96" t="n">
        <v>55.27</v>
      </c>
      <c r="L96" t="n">
        <v>24.5</v>
      </c>
      <c r="M96" t="n">
        <v>5</v>
      </c>
      <c r="N96" t="n">
        <v>58.4</v>
      </c>
      <c r="O96" t="n">
        <v>30224.9</v>
      </c>
      <c r="P96" t="n">
        <v>194.63</v>
      </c>
      <c r="Q96" t="n">
        <v>467.08</v>
      </c>
      <c r="R96" t="n">
        <v>55.61</v>
      </c>
      <c r="S96" t="n">
        <v>39.61</v>
      </c>
      <c r="T96" t="n">
        <v>3061.48</v>
      </c>
      <c r="U96" t="n">
        <v>0.71</v>
      </c>
      <c r="V96" t="n">
        <v>0.75</v>
      </c>
      <c r="W96" t="n">
        <v>2.62</v>
      </c>
      <c r="X96" t="n">
        <v>0.17</v>
      </c>
      <c r="Y96" t="n">
        <v>1</v>
      </c>
      <c r="Z96" t="n">
        <v>10</v>
      </c>
      <c r="AA96" t="n">
        <v>121.9581290952055</v>
      </c>
      <c r="AB96" t="n">
        <v>166.8684926409129</v>
      </c>
      <c r="AC96" t="n">
        <v>150.9427979047107</v>
      </c>
      <c r="AD96" t="n">
        <v>121958.1290952055</v>
      </c>
      <c r="AE96" t="n">
        <v>166868.4926409129</v>
      </c>
      <c r="AF96" t="n">
        <v>2.839085859946172e-06</v>
      </c>
      <c r="AG96" t="n">
        <v>0.19125</v>
      </c>
      <c r="AH96" t="n">
        <v>150942.7979047108</v>
      </c>
    </row>
    <row r="97">
      <c r="A97" t="n">
        <v>95</v>
      </c>
      <c r="B97" t="n">
        <v>105</v>
      </c>
      <c r="C97" t="inlineStr">
        <is>
          <t xml:space="preserve">CONCLUIDO	</t>
        </is>
      </c>
      <c r="D97" t="n">
        <v>5.4493</v>
      </c>
      <c r="E97" t="n">
        <v>18.35</v>
      </c>
      <c r="F97" t="n">
        <v>15.5</v>
      </c>
      <c r="G97" t="n">
        <v>132.88</v>
      </c>
      <c r="H97" t="n">
        <v>1.81</v>
      </c>
      <c r="I97" t="n">
        <v>7</v>
      </c>
      <c r="J97" t="n">
        <v>243.61</v>
      </c>
      <c r="K97" t="n">
        <v>55.27</v>
      </c>
      <c r="L97" t="n">
        <v>24.75</v>
      </c>
      <c r="M97" t="n">
        <v>5</v>
      </c>
      <c r="N97" t="n">
        <v>58.59</v>
      </c>
      <c r="O97" t="n">
        <v>30279.22</v>
      </c>
      <c r="P97" t="n">
        <v>193.7</v>
      </c>
      <c r="Q97" t="n">
        <v>467.07</v>
      </c>
      <c r="R97" t="n">
        <v>55.49</v>
      </c>
      <c r="S97" t="n">
        <v>39.61</v>
      </c>
      <c r="T97" t="n">
        <v>3002.91</v>
      </c>
      <c r="U97" t="n">
        <v>0.71</v>
      </c>
      <c r="V97" t="n">
        <v>0.75</v>
      </c>
      <c r="W97" t="n">
        <v>2.62</v>
      </c>
      <c r="X97" t="n">
        <v>0.17</v>
      </c>
      <c r="Y97" t="n">
        <v>1</v>
      </c>
      <c r="Z97" t="n">
        <v>10</v>
      </c>
      <c r="AA97" t="n">
        <v>121.4839978720338</v>
      </c>
      <c r="AB97" t="n">
        <v>166.2197653841763</v>
      </c>
      <c r="AC97" t="n">
        <v>150.3559842668624</v>
      </c>
      <c r="AD97" t="n">
        <v>121483.9978720338</v>
      </c>
      <c r="AE97" t="n">
        <v>166219.7653841763</v>
      </c>
      <c r="AF97" t="n">
        <v>2.840023970005448e-06</v>
      </c>
      <c r="AG97" t="n">
        <v>0.1911458333333333</v>
      </c>
      <c r="AH97" t="n">
        <v>150355.9842668624</v>
      </c>
    </row>
    <row r="98">
      <c r="A98" t="n">
        <v>96</v>
      </c>
      <c r="B98" t="n">
        <v>105</v>
      </c>
      <c r="C98" t="inlineStr">
        <is>
          <t xml:space="preserve">CONCLUIDO	</t>
        </is>
      </c>
      <c r="D98" t="n">
        <v>5.4519</v>
      </c>
      <c r="E98" t="n">
        <v>18.34</v>
      </c>
      <c r="F98" t="n">
        <v>15.49</v>
      </c>
      <c r="G98" t="n">
        <v>132.8</v>
      </c>
      <c r="H98" t="n">
        <v>1.82</v>
      </c>
      <c r="I98" t="n">
        <v>7</v>
      </c>
      <c r="J98" t="n">
        <v>244.05</v>
      </c>
      <c r="K98" t="n">
        <v>55.27</v>
      </c>
      <c r="L98" t="n">
        <v>25</v>
      </c>
      <c r="M98" t="n">
        <v>5</v>
      </c>
      <c r="N98" t="n">
        <v>58.78</v>
      </c>
      <c r="O98" t="n">
        <v>30333.61</v>
      </c>
      <c r="P98" t="n">
        <v>193.12</v>
      </c>
      <c r="Q98" t="n">
        <v>467.07</v>
      </c>
      <c r="R98" t="n">
        <v>55.19</v>
      </c>
      <c r="S98" t="n">
        <v>39.61</v>
      </c>
      <c r="T98" t="n">
        <v>2853.21</v>
      </c>
      <c r="U98" t="n">
        <v>0.72</v>
      </c>
      <c r="V98" t="n">
        <v>0.75</v>
      </c>
      <c r="W98" t="n">
        <v>2.62</v>
      </c>
      <c r="X98" t="n">
        <v>0.16</v>
      </c>
      <c r="Y98" t="n">
        <v>1</v>
      </c>
      <c r="Z98" t="n">
        <v>10</v>
      </c>
      <c r="AA98" t="n">
        <v>121.1480186672594</v>
      </c>
      <c r="AB98" t="n">
        <v>165.7600638138478</v>
      </c>
      <c r="AC98" t="n">
        <v>149.9401559692108</v>
      </c>
      <c r="AD98" t="n">
        <v>121148.0186672594</v>
      </c>
      <c r="AE98" t="n">
        <v>165760.0638138478</v>
      </c>
      <c r="AF98" t="n">
        <v>2.841379017868846e-06</v>
      </c>
      <c r="AG98" t="n">
        <v>0.1910416666666667</v>
      </c>
      <c r="AH98" t="n">
        <v>149940.1559692108</v>
      </c>
    </row>
    <row r="99">
      <c r="A99" t="n">
        <v>97</v>
      </c>
      <c r="B99" t="n">
        <v>105</v>
      </c>
      <c r="C99" t="inlineStr">
        <is>
          <t xml:space="preserve">CONCLUIDO	</t>
        </is>
      </c>
      <c r="D99" t="n">
        <v>5.4497</v>
      </c>
      <c r="E99" t="n">
        <v>18.35</v>
      </c>
      <c r="F99" t="n">
        <v>15.5</v>
      </c>
      <c r="G99" t="n">
        <v>132.87</v>
      </c>
      <c r="H99" t="n">
        <v>1.84</v>
      </c>
      <c r="I99" t="n">
        <v>7</v>
      </c>
      <c r="J99" t="n">
        <v>244.49</v>
      </c>
      <c r="K99" t="n">
        <v>55.27</v>
      </c>
      <c r="L99" t="n">
        <v>25.25</v>
      </c>
      <c r="M99" t="n">
        <v>5</v>
      </c>
      <c r="N99" t="n">
        <v>58.97</v>
      </c>
      <c r="O99" t="n">
        <v>30388.06</v>
      </c>
      <c r="P99" t="n">
        <v>192.92</v>
      </c>
      <c r="Q99" t="n">
        <v>467.07</v>
      </c>
      <c r="R99" t="n">
        <v>55.34</v>
      </c>
      <c r="S99" t="n">
        <v>39.61</v>
      </c>
      <c r="T99" t="n">
        <v>2924.91</v>
      </c>
      <c r="U99" t="n">
        <v>0.72</v>
      </c>
      <c r="V99" t="n">
        <v>0.75</v>
      </c>
      <c r="W99" t="n">
        <v>2.62</v>
      </c>
      <c r="X99" t="n">
        <v>0.17</v>
      </c>
      <c r="Y99" t="n">
        <v>1</v>
      </c>
      <c r="Z99" t="n">
        <v>10</v>
      </c>
      <c r="AA99" t="n">
        <v>121.1290689796119</v>
      </c>
      <c r="AB99" t="n">
        <v>165.7341360152073</v>
      </c>
      <c r="AC99" t="n">
        <v>149.9167026832827</v>
      </c>
      <c r="AD99" t="n">
        <v>121129.0689796119</v>
      </c>
      <c r="AE99" t="n">
        <v>165734.1360152073</v>
      </c>
      <c r="AF99" t="n">
        <v>2.840232438907509e-06</v>
      </c>
      <c r="AG99" t="n">
        <v>0.1911458333333333</v>
      </c>
      <c r="AH99" t="n">
        <v>149916.7026832827</v>
      </c>
    </row>
    <row r="100">
      <c r="A100" t="n">
        <v>98</v>
      </c>
      <c r="B100" t="n">
        <v>105</v>
      </c>
      <c r="C100" t="inlineStr">
        <is>
          <t xml:space="preserve">CONCLUIDO	</t>
        </is>
      </c>
      <c r="D100" t="n">
        <v>5.4493</v>
      </c>
      <c r="E100" t="n">
        <v>18.35</v>
      </c>
      <c r="F100" t="n">
        <v>15.5</v>
      </c>
      <c r="G100" t="n">
        <v>132.88</v>
      </c>
      <c r="H100" t="n">
        <v>1.85</v>
      </c>
      <c r="I100" t="n">
        <v>7</v>
      </c>
      <c r="J100" t="n">
        <v>244.93</v>
      </c>
      <c r="K100" t="n">
        <v>55.27</v>
      </c>
      <c r="L100" t="n">
        <v>25.5</v>
      </c>
      <c r="M100" t="n">
        <v>5</v>
      </c>
      <c r="N100" t="n">
        <v>59.16</v>
      </c>
      <c r="O100" t="n">
        <v>30442.58</v>
      </c>
      <c r="P100" t="n">
        <v>192.24</v>
      </c>
      <c r="Q100" t="n">
        <v>467.07</v>
      </c>
      <c r="R100" t="n">
        <v>55.38</v>
      </c>
      <c r="S100" t="n">
        <v>39.61</v>
      </c>
      <c r="T100" t="n">
        <v>2947.7</v>
      </c>
      <c r="U100" t="n">
        <v>0.72</v>
      </c>
      <c r="V100" t="n">
        <v>0.75</v>
      </c>
      <c r="W100" t="n">
        <v>2.62</v>
      </c>
      <c r="X100" t="n">
        <v>0.17</v>
      </c>
      <c r="Y100" t="n">
        <v>1</v>
      </c>
      <c r="Z100" t="n">
        <v>10</v>
      </c>
      <c r="AA100" t="n">
        <v>120.8359831824602</v>
      </c>
      <c r="AB100" t="n">
        <v>165.3331230975118</v>
      </c>
      <c r="AC100" t="n">
        <v>149.5539618756266</v>
      </c>
      <c r="AD100" t="n">
        <v>120835.9831824602</v>
      </c>
      <c r="AE100" t="n">
        <v>165333.1230975118</v>
      </c>
      <c r="AF100" t="n">
        <v>2.840023970005448e-06</v>
      </c>
      <c r="AG100" t="n">
        <v>0.1911458333333333</v>
      </c>
      <c r="AH100" t="n">
        <v>149553.9618756266</v>
      </c>
    </row>
    <row r="101">
      <c r="A101" t="n">
        <v>99</v>
      </c>
      <c r="B101" t="n">
        <v>105</v>
      </c>
      <c r="C101" t="inlineStr">
        <is>
          <t xml:space="preserve">CONCLUIDO	</t>
        </is>
      </c>
      <c r="D101" t="n">
        <v>5.4525</v>
      </c>
      <c r="E101" t="n">
        <v>18.34</v>
      </c>
      <c r="F101" t="n">
        <v>15.49</v>
      </c>
      <c r="G101" t="n">
        <v>132.79</v>
      </c>
      <c r="H101" t="n">
        <v>1.87</v>
      </c>
      <c r="I101" t="n">
        <v>7</v>
      </c>
      <c r="J101" t="n">
        <v>245.38</v>
      </c>
      <c r="K101" t="n">
        <v>55.27</v>
      </c>
      <c r="L101" t="n">
        <v>25.75</v>
      </c>
      <c r="M101" t="n">
        <v>5</v>
      </c>
      <c r="N101" t="n">
        <v>59.35</v>
      </c>
      <c r="O101" t="n">
        <v>30497.18</v>
      </c>
      <c r="P101" t="n">
        <v>191.54</v>
      </c>
      <c r="Q101" t="n">
        <v>467.07</v>
      </c>
      <c r="R101" t="n">
        <v>55.08</v>
      </c>
      <c r="S101" t="n">
        <v>39.61</v>
      </c>
      <c r="T101" t="n">
        <v>2793.42</v>
      </c>
      <c r="U101" t="n">
        <v>0.72</v>
      </c>
      <c r="V101" t="n">
        <v>0.75</v>
      </c>
      <c r="W101" t="n">
        <v>2.62</v>
      </c>
      <c r="X101" t="n">
        <v>0.16</v>
      </c>
      <c r="Y101" t="n">
        <v>1</v>
      </c>
      <c r="Z101" t="n">
        <v>10</v>
      </c>
      <c r="AA101" t="n">
        <v>120.4340657353106</v>
      </c>
      <c r="AB101" t="n">
        <v>164.7832019149756</v>
      </c>
      <c r="AC101" t="n">
        <v>149.0565243989324</v>
      </c>
      <c r="AD101" t="n">
        <v>120434.0657353106</v>
      </c>
      <c r="AE101" t="n">
        <v>164783.2019149756</v>
      </c>
      <c r="AF101" t="n">
        <v>2.841691721221937e-06</v>
      </c>
      <c r="AG101" t="n">
        <v>0.1910416666666667</v>
      </c>
      <c r="AH101" t="n">
        <v>149056.5243989324</v>
      </c>
    </row>
    <row r="102">
      <c r="A102" t="n">
        <v>100</v>
      </c>
      <c r="B102" t="n">
        <v>105</v>
      </c>
      <c r="C102" t="inlineStr">
        <is>
          <t xml:space="preserve">CONCLUIDO	</t>
        </is>
      </c>
      <c r="D102" t="n">
        <v>5.4513</v>
      </c>
      <c r="E102" t="n">
        <v>18.34</v>
      </c>
      <c r="F102" t="n">
        <v>15.5</v>
      </c>
      <c r="G102" t="n">
        <v>132.82</v>
      </c>
      <c r="H102" t="n">
        <v>1.88</v>
      </c>
      <c r="I102" t="n">
        <v>7</v>
      </c>
      <c r="J102" t="n">
        <v>245.82</v>
      </c>
      <c r="K102" t="n">
        <v>55.27</v>
      </c>
      <c r="L102" t="n">
        <v>26</v>
      </c>
      <c r="M102" t="n">
        <v>5</v>
      </c>
      <c r="N102" t="n">
        <v>59.55</v>
      </c>
      <c r="O102" t="n">
        <v>30551.84</v>
      </c>
      <c r="P102" t="n">
        <v>191.21</v>
      </c>
      <c r="Q102" t="n">
        <v>467.07</v>
      </c>
      <c r="R102" t="n">
        <v>55.3</v>
      </c>
      <c r="S102" t="n">
        <v>39.61</v>
      </c>
      <c r="T102" t="n">
        <v>2905.3</v>
      </c>
      <c r="U102" t="n">
        <v>0.72</v>
      </c>
      <c r="V102" t="n">
        <v>0.75</v>
      </c>
      <c r="W102" t="n">
        <v>2.62</v>
      </c>
      <c r="X102" t="n">
        <v>0.16</v>
      </c>
      <c r="Y102" t="n">
        <v>1</v>
      </c>
      <c r="Z102" t="n">
        <v>10</v>
      </c>
      <c r="AA102" t="n">
        <v>120.3351535595879</v>
      </c>
      <c r="AB102" t="n">
        <v>164.6478659124546</v>
      </c>
      <c r="AC102" t="n">
        <v>148.9341046745466</v>
      </c>
      <c r="AD102" t="n">
        <v>120335.1535595879</v>
      </c>
      <c r="AE102" t="n">
        <v>164647.8659124546</v>
      </c>
      <c r="AF102" t="n">
        <v>2.841066314515753e-06</v>
      </c>
      <c r="AG102" t="n">
        <v>0.1910416666666667</v>
      </c>
      <c r="AH102" t="n">
        <v>148934.1046745466</v>
      </c>
    </row>
    <row r="103">
      <c r="A103" t="n">
        <v>101</v>
      </c>
      <c r="B103" t="n">
        <v>105</v>
      </c>
      <c r="C103" t="inlineStr">
        <is>
          <t xml:space="preserve">CONCLUIDO	</t>
        </is>
      </c>
      <c r="D103" t="n">
        <v>5.4486</v>
      </c>
      <c r="E103" t="n">
        <v>18.35</v>
      </c>
      <c r="F103" t="n">
        <v>15.5</v>
      </c>
      <c r="G103" t="n">
        <v>132.9</v>
      </c>
      <c r="H103" t="n">
        <v>1.9</v>
      </c>
      <c r="I103" t="n">
        <v>7</v>
      </c>
      <c r="J103" t="n">
        <v>246.26</v>
      </c>
      <c r="K103" t="n">
        <v>55.27</v>
      </c>
      <c r="L103" t="n">
        <v>26.25</v>
      </c>
      <c r="M103" t="n">
        <v>5</v>
      </c>
      <c r="N103" t="n">
        <v>59.74</v>
      </c>
      <c r="O103" t="n">
        <v>30606.57</v>
      </c>
      <c r="P103" t="n">
        <v>191.14</v>
      </c>
      <c r="Q103" t="n">
        <v>467.07</v>
      </c>
      <c r="R103" t="n">
        <v>55.5</v>
      </c>
      <c r="S103" t="n">
        <v>39.61</v>
      </c>
      <c r="T103" t="n">
        <v>3004.67</v>
      </c>
      <c r="U103" t="n">
        <v>0.71</v>
      </c>
      <c r="V103" t="n">
        <v>0.75</v>
      </c>
      <c r="W103" t="n">
        <v>2.62</v>
      </c>
      <c r="X103" t="n">
        <v>0.17</v>
      </c>
      <c r="Y103" t="n">
        <v>1</v>
      </c>
      <c r="Z103" t="n">
        <v>10</v>
      </c>
      <c r="AA103" t="n">
        <v>120.3629307327277</v>
      </c>
      <c r="AB103" t="n">
        <v>164.685871866187</v>
      </c>
      <c r="AC103" t="n">
        <v>148.9684833933965</v>
      </c>
      <c r="AD103" t="n">
        <v>120362.9307327277</v>
      </c>
      <c r="AE103" t="n">
        <v>164685.871866187</v>
      </c>
      <c r="AF103" t="n">
        <v>2.83965914942684e-06</v>
      </c>
      <c r="AG103" t="n">
        <v>0.1911458333333333</v>
      </c>
      <c r="AH103" t="n">
        <v>148968.4833933965</v>
      </c>
    </row>
    <row r="104">
      <c r="A104" t="n">
        <v>102</v>
      </c>
      <c r="B104" t="n">
        <v>105</v>
      </c>
      <c r="C104" t="inlineStr">
        <is>
          <t xml:space="preserve">CONCLUIDO	</t>
        </is>
      </c>
      <c r="D104" t="n">
        <v>5.4466</v>
      </c>
      <c r="E104" t="n">
        <v>18.36</v>
      </c>
      <c r="F104" t="n">
        <v>15.51</v>
      </c>
      <c r="G104" t="n">
        <v>132.95</v>
      </c>
      <c r="H104" t="n">
        <v>1.91</v>
      </c>
      <c r="I104" t="n">
        <v>7</v>
      </c>
      <c r="J104" t="n">
        <v>246.71</v>
      </c>
      <c r="K104" t="n">
        <v>55.27</v>
      </c>
      <c r="L104" t="n">
        <v>26.5</v>
      </c>
      <c r="M104" t="n">
        <v>5</v>
      </c>
      <c r="N104" t="n">
        <v>59.93</v>
      </c>
      <c r="O104" t="n">
        <v>30661.38</v>
      </c>
      <c r="P104" t="n">
        <v>190.74</v>
      </c>
      <c r="Q104" t="n">
        <v>467.07</v>
      </c>
      <c r="R104" t="n">
        <v>55.68</v>
      </c>
      <c r="S104" t="n">
        <v>39.61</v>
      </c>
      <c r="T104" t="n">
        <v>3098</v>
      </c>
      <c r="U104" t="n">
        <v>0.71</v>
      </c>
      <c r="V104" t="n">
        <v>0.75</v>
      </c>
      <c r="W104" t="n">
        <v>2.62</v>
      </c>
      <c r="X104" t="n">
        <v>0.18</v>
      </c>
      <c r="Y104" t="n">
        <v>1</v>
      </c>
      <c r="Z104" t="n">
        <v>10</v>
      </c>
      <c r="AA104" t="n">
        <v>120.2505010373005</v>
      </c>
      <c r="AB104" t="n">
        <v>164.5320405968553</v>
      </c>
      <c r="AC104" t="n">
        <v>148.8293335645063</v>
      </c>
      <c r="AD104" t="n">
        <v>120250.5010373005</v>
      </c>
      <c r="AE104" t="n">
        <v>164532.0405968553</v>
      </c>
      <c r="AF104" t="n">
        <v>2.838616804916534e-06</v>
      </c>
      <c r="AG104" t="n">
        <v>0.19125</v>
      </c>
      <c r="AH104" t="n">
        <v>148829.3335645063</v>
      </c>
    </row>
    <row r="105">
      <c r="A105" t="n">
        <v>103</v>
      </c>
      <c r="B105" t="n">
        <v>105</v>
      </c>
      <c r="C105" t="inlineStr">
        <is>
          <t xml:space="preserve">CONCLUIDO	</t>
        </is>
      </c>
      <c r="D105" t="n">
        <v>5.4501</v>
      </c>
      <c r="E105" t="n">
        <v>18.35</v>
      </c>
      <c r="F105" t="n">
        <v>15.5</v>
      </c>
      <c r="G105" t="n">
        <v>132.85</v>
      </c>
      <c r="H105" t="n">
        <v>1.93</v>
      </c>
      <c r="I105" t="n">
        <v>7</v>
      </c>
      <c r="J105" t="n">
        <v>247.15</v>
      </c>
      <c r="K105" t="n">
        <v>55.27</v>
      </c>
      <c r="L105" t="n">
        <v>26.75</v>
      </c>
      <c r="M105" t="n">
        <v>5</v>
      </c>
      <c r="N105" t="n">
        <v>60.13</v>
      </c>
      <c r="O105" t="n">
        <v>30716.25</v>
      </c>
      <c r="P105" t="n">
        <v>189.64</v>
      </c>
      <c r="Q105" t="n">
        <v>467.07</v>
      </c>
      <c r="R105" t="n">
        <v>55.44</v>
      </c>
      <c r="S105" t="n">
        <v>39.61</v>
      </c>
      <c r="T105" t="n">
        <v>2976.79</v>
      </c>
      <c r="U105" t="n">
        <v>0.71</v>
      </c>
      <c r="V105" t="n">
        <v>0.75</v>
      </c>
      <c r="W105" t="n">
        <v>2.62</v>
      </c>
      <c r="X105" t="n">
        <v>0.17</v>
      </c>
      <c r="Y105" t="n">
        <v>1</v>
      </c>
      <c r="Z105" t="n">
        <v>10</v>
      </c>
      <c r="AA105" t="n">
        <v>119.6647408675721</v>
      </c>
      <c r="AB105" t="n">
        <v>163.7305776907185</v>
      </c>
      <c r="AC105" t="n">
        <v>148.1043611532706</v>
      </c>
      <c r="AD105" t="n">
        <v>119664.7408675721</v>
      </c>
      <c r="AE105" t="n">
        <v>163730.5776907186</v>
      </c>
      <c r="AF105" t="n">
        <v>2.84044090780957e-06</v>
      </c>
      <c r="AG105" t="n">
        <v>0.1911458333333333</v>
      </c>
      <c r="AH105" t="n">
        <v>148104.3611532706</v>
      </c>
    </row>
    <row r="106">
      <c r="A106" t="n">
        <v>104</v>
      </c>
      <c r="B106" t="n">
        <v>105</v>
      </c>
      <c r="C106" t="inlineStr">
        <is>
          <t xml:space="preserve">CONCLUIDO	</t>
        </is>
      </c>
      <c r="D106" t="n">
        <v>5.4726</v>
      </c>
      <c r="E106" t="n">
        <v>18.27</v>
      </c>
      <c r="F106" t="n">
        <v>15.46</v>
      </c>
      <c r="G106" t="n">
        <v>154.65</v>
      </c>
      <c r="H106" t="n">
        <v>1.94</v>
      </c>
      <c r="I106" t="n">
        <v>6</v>
      </c>
      <c r="J106" t="n">
        <v>247.6</v>
      </c>
      <c r="K106" t="n">
        <v>55.27</v>
      </c>
      <c r="L106" t="n">
        <v>27</v>
      </c>
      <c r="M106" t="n">
        <v>4</v>
      </c>
      <c r="N106" t="n">
        <v>60.33</v>
      </c>
      <c r="O106" t="n">
        <v>30771.2</v>
      </c>
      <c r="P106" t="n">
        <v>187.96</v>
      </c>
      <c r="Q106" t="n">
        <v>467.07</v>
      </c>
      <c r="R106" t="n">
        <v>54.31</v>
      </c>
      <c r="S106" t="n">
        <v>39.61</v>
      </c>
      <c r="T106" t="n">
        <v>2413.51</v>
      </c>
      <c r="U106" t="n">
        <v>0.73</v>
      </c>
      <c r="V106" t="n">
        <v>0.75</v>
      </c>
      <c r="W106" t="n">
        <v>2.62</v>
      </c>
      <c r="X106" t="n">
        <v>0.13</v>
      </c>
      <c r="Y106" t="n">
        <v>1</v>
      </c>
      <c r="Z106" t="n">
        <v>10</v>
      </c>
      <c r="AA106" t="n">
        <v>118.3512593234977</v>
      </c>
      <c r="AB106" t="n">
        <v>161.9334142954008</v>
      </c>
      <c r="AC106" t="n">
        <v>146.4787165100668</v>
      </c>
      <c r="AD106" t="n">
        <v>118351.2593234977</v>
      </c>
      <c r="AE106" t="n">
        <v>161933.4142954008</v>
      </c>
      <c r="AF106" t="n">
        <v>2.852167283550513e-06</v>
      </c>
      <c r="AG106" t="n">
        <v>0.1903125</v>
      </c>
      <c r="AH106" t="n">
        <v>146478.7165100668</v>
      </c>
    </row>
    <row r="107">
      <c r="A107" t="n">
        <v>105</v>
      </c>
      <c r="B107" t="n">
        <v>105</v>
      </c>
      <c r="C107" t="inlineStr">
        <is>
          <t xml:space="preserve">CONCLUIDO	</t>
        </is>
      </c>
      <c r="D107" t="n">
        <v>5.4705</v>
      </c>
      <c r="E107" t="n">
        <v>18.28</v>
      </c>
      <c r="F107" t="n">
        <v>15.47</v>
      </c>
      <c r="G107" t="n">
        <v>154.72</v>
      </c>
      <c r="H107" t="n">
        <v>1.95</v>
      </c>
      <c r="I107" t="n">
        <v>6</v>
      </c>
      <c r="J107" t="n">
        <v>248.04</v>
      </c>
      <c r="K107" t="n">
        <v>55.27</v>
      </c>
      <c r="L107" t="n">
        <v>27.25</v>
      </c>
      <c r="M107" t="n">
        <v>4</v>
      </c>
      <c r="N107" t="n">
        <v>60.52</v>
      </c>
      <c r="O107" t="n">
        <v>30826.21</v>
      </c>
      <c r="P107" t="n">
        <v>187.96</v>
      </c>
      <c r="Q107" t="n">
        <v>467.07</v>
      </c>
      <c r="R107" t="n">
        <v>54.5</v>
      </c>
      <c r="S107" t="n">
        <v>39.61</v>
      </c>
      <c r="T107" t="n">
        <v>2510.43</v>
      </c>
      <c r="U107" t="n">
        <v>0.73</v>
      </c>
      <c r="V107" t="n">
        <v>0.75</v>
      </c>
      <c r="W107" t="n">
        <v>2.62</v>
      </c>
      <c r="X107" t="n">
        <v>0.14</v>
      </c>
      <c r="Y107" t="n">
        <v>1</v>
      </c>
      <c r="Z107" t="n">
        <v>10</v>
      </c>
      <c r="AA107" t="n">
        <v>118.4175610239881</v>
      </c>
      <c r="AB107" t="n">
        <v>162.0241312070362</v>
      </c>
      <c r="AC107" t="n">
        <v>146.5607755269777</v>
      </c>
      <c r="AD107" t="n">
        <v>118417.5610239881</v>
      </c>
      <c r="AE107" t="n">
        <v>162024.1312070363</v>
      </c>
      <c r="AF107" t="n">
        <v>2.851072821814692e-06</v>
      </c>
      <c r="AG107" t="n">
        <v>0.1904166666666667</v>
      </c>
      <c r="AH107" t="n">
        <v>146560.7755269778</v>
      </c>
    </row>
    <row r="108">
      <c r="A108" t="n">
        <v>106</v>
      </c>
      <c r="B108" t="n">
        <v>105</v>
      </c>
      <c r="C108" t="inlineStr">
        <is>
          <t xml:space="preserve">CONCLUIDO	</t>
        </is>
      </c>
      <c r="D108" t="n">
        <v>5.4708</v>
      </c>
      <c r="E108" t="n">
        <v>18.28</v>
      </c>
      <c r="F108" t="n">
        <v>15.47</v>
      </c>
      <c r="G108" t="n">
        <v>154.71</v>
      </c>
      <c r="H108" t="n">
        <v>1.97</v>
      </c>
      <c r="I108" t="n">
        <v>6</v>
      </c>
      <c r="J108" t="n">
        <v>248.49</v>
      </c>
      <c r="K108" t="n">
        <v>55.27</v>
      </c>
      <c r="L108" t="n">
        <v>27.5</v>
      </c>
      <c r="M108" t="n">
        <v>3</v>
      </c>
      <c r="N108" t="n">
        <v>60.72</v>
      </c>
      <c r="O108" t="n">
        <v>30881.3</v>
      </c>
      <c r="P108" t="n">
        <v>188.33</v>
      </c>
      <c r="Q108" t="n">
        <v>467.07</v>
      </c>
      <c r="R108" t="n">
        <v>54.46</v>
      </c>
      <c r="S108" t="n">
        <v>39.61</v>
      </c>
      <c r="T108" t="n">
        <v>2492.19</v>
      </c>
      <c r="U108" t="n">
        <v>0.73</v>
      </c>
      <c r="V108" t="n">
        <v>0.75</v>
      </c>
      <c r="W108" t="n">
        <v>2.62</v>
      </c>
      <c r="X108" t="n">
        <v>0.14</v>
      </c>
      <c r="Y108" t="n">
        <v>1</v>
      </c>
      <c r="Z108" t="n">
        <v>10</v>
      </c>
      <c r="AA108" t="n">
        <v>118.5747658869924</v>
      </c>
      <c r="AB108" t="n">
        <v>162.2392258359878</v>
      </c>
      <c r="AC108" t="n">
        <v>146.7553418264294</v>
      </c>
      <c r="AD108" t="n">
        <v>118574.7658869924</v>
      </c>
      <c r="AE108" t="n">
        <v>162239.2258359877</v>
      </c>
      <c r="AF108" t="n">
        <v>2.851229173491238e-06</v>
      </c>
      <c r="AG108" t="n">
        <v>0.1904166666666667</v>
      </c>
      <c r="AH108" t="n">
        <v>146755.3418264294</v>
      </c>
    </row>
    <row r="109">
      <c r="A109" t="n">
        <v>107</v>
      </c>
      <c r="B109" t="n">
        <v>105</v>
      </c>
      <c r="C109" t="inlineStr">
        <is>
          <t xml:space="preserve">CONCLUIDO	</t>
        </is>
      </c>
      <c r="D109" t="n">
        <v>5.4675</v>
      </c>
      <c r="E109" t="n">
        <v>18.29</v>
      </c>
      <c r="F109" t="n">
        <v>15.48</v>
      </c>
      <c r="G109" t="n">
        <v>154.82</v>
      </c>
      <c r="H109" t="n">
        <v>1.98</v>
      </c>
      <c r="I109" t="n">
        <v>6</v>
      </c>
      <c r="J109" t="n">
        <v>248.94</v>
      </c>
      <c r="K109" t="n">
        <v>55.27</v>
      </c>
      <c r="L109" t="n">
        <v>27.75</v>
      </c>
      <c r="M109" t="n">
        <v>3</v>
      </c>
      <c r="N109" t="n">
        <v>60.92</v>
      </c>
      <c r="O109" t="n">
        <v>30936.46</v>
      </c>
      <c r="P109" t="n">
        <v>188.37</v>
      </c>
      <c r="Q109" t="n">
        <v>467.07</v>
      </c>
      <c r="R109" t="n">
        <v>54.8</v>
      </c>
      <c r="S109" t="n">
        <v>39.61</v>
      </c>
      <c r="T109" t="n">
        <v>2660.12</v>
      </c>
      <c r="U109" t="n">
        <v>0.72</v>
      </c>
      <c r="V109" t="n">
        <v>0.75</v>
      </c>
      <c r="W109" t="n">
        <v>2.62</v>
      </c>
      <c r="X109" t="n">
        <v>0.15</v>
      </c>
      <c r="Y109" t="n">
        <v>1</v>
      </c>
      <c r="Z109" t="n">
        <v>10</v>
      </c>
      <c r="AA109" t="n">
        <v>118.684424734381</v>
      </c>
      <c r="AB109" t="n">
        <v>162.3892659087917</v>
      </c>
      <c r="AC109" t="n">
        <v>146.8910622852675</v>
      </c>
      <c r="AD109" t="n">
        <v>118684.424734381</v>
      </c>
      <c r="AE109" t="n">
        <v>162389.2659087917</v>
      </c>
      <c r="AF109" t="n">
        <v>2.849509305049233e-06</v>
      </c>
      <c r="AG109" t="n">
        <v>0.1905208333333333</v>
      </c>
      <c r="AH109" t="n">
        <v>146891.0622852675</v>
      </c>
    </row>
    <row r="110">
      <c r="A110" t="n">
        <v>108</v>
      </c>
      <c r="B110" t="n">
        <v>105</v>
      </c>
      <c r="C110" t="inlineStr">
        <is>
          <t xml:space="preserve">CONCLUIDO	</t>
        </is>
      </c>
      <c r="D110" t="n">
        <v>5.4663</v>
      </c>
      <c r="E110" t="n">
        <v>18.29</v>
      </c>
      <c r="F110" t="n">
        <v>15.49</v>
      </c>
      <c r="G110" t="n">
        <v>154.86</v>
      </c>
      <c r="H110" t="n">
        <v>2</v>
      </c>
      <c r="I110" t="n">
        <v>6</v>
      </c>
      <c r="J110" t="n">
        <v>249.39</v>
      </c>
      <c r="K110" t="n">
        <v>55.27</v>
      </c>
      <c r="L110" t="n">
        <v>28</v>
      </c>
      <c r="M110" t="n">
        <v>3</v>
      </c>
      <c r="N110" t="n">
        <v>61.11</v>
      </c>
      <c r="O110" t="n">
        <v>30991.69</v>
      </c>
      <c r="P110" t="n">
        <v>188.5</v>
      </c>
      <c r="Q110" t="n">
        <v>467.07</v>
      </c>
      <c r="R110" t="n">
        <v>54.92</v>
      </c>
      <c r="S110" t="n">
        <v>39.61</v>
      </c>
      <c r="T110" t="n">
        <v>2721.54</v>
      </c>
      <c r="U110" t="n">
        <v>0.72</v>
      </c>
      <c r="V110" t="n">
        <v>0.75</v>
      </c>
      <c r="W110" t="n">
        <v>2.62</v>
      </c>
      <c r="X110" t="n">
        <v>0.15</v>
      </c>
      <c r="Y110" t="n">
        <v>1</v>
      </c>
      <c r="Z110" t="n">
        <v>10</v>
      </c>
      <c r="AA110" t="n">
        <v>118.7889342864241</v>
      </c>
      <c r="AB110" t="n">
        <v>162.5322604885331</v>
      </c>
      <c r="AC110" t="n">
        <v>147.0204096630126</v>
      </c>
      <c r="AD110" t="n">
        <v>118788.9342864241</v>
      </c>
      <c r="AE110" t="n">
        <v>162532.2604885331</v>
      </c>
      <c r="AF110" t="n">
        <v>2.848883898343049e-06</v>
      </c>
      <c r="AG110" t="n">
        <v>0.1905208333333333</v>
      </c>
      <c r="AH110" t="n">
        <v>147020.4096630126</v>
      </c>
    </row>
    <row r="111">
      <c r="A111" t="n">
        <v>109</v>
      </c>
      <c r="B111" t="n">
        <v>105</v>
      </c>
      <c r="C111" t="inlineStr">
        <is>
          <t xml:space="preserve">CONCLUIDO	</t>
        </is>
      </c>
      <c r="D111" t="n">
        <v>5.4679</v>
      </c>
      <c r="E111" t="n">
        <v>18.29</v>
      </c>
      <c r="F111" t="n">
        <v>15.48</v>
      </c>
      <c r="G111" t="n">
        <v>154.81</v>
      </c>
      <c r="H111" t="n">
        <v>2.01</v>
      </c>
      <c r="I111" t="n">
        <v>6</v>
      </c>
      <c r="J111" t="n">
        <v>249.83</v>
      </c>
      <c r="K111" t="n">
        <v>55.27</v>
      </c>
      <c r="L111" t="n">
        <v>28.25</v>
      </c>
      <c r="M111" t="n">
        <v>3</v>
      </c>
      <c r="N111" t="n">
        <v>61.31</v>
      </c>
      <c r="O111" t="n">
        <v>31047</v>
      </c>
      <c r="P111" t="n">
        <v>188.67</v>
      </c>
      <c r="Q111" t="n">
        <v>467.07</v>
      </c>
      <c r="R111" t="n">
        <v>54.74</v>
      </c>
      <c r="S111" t="n">
        <v>39.61</v>
      </c>
      <c r="T111" t="n">
        <v>2632.2</v>
      </c>
      <c r="U111" t="n">
        <v>0.72</v>
      </c>
      <c r="V111" t="n">
        <v>0.75</v>
      </c>
      <c r="W111" t="n">
        <v>2.62</v>
      </c>
      <c r="X111" t="n">
        <v>0.15</v>
      </c>
      <c r="Y111" t="n">
        <v>1</v>
      </c>
      <c r="Z111" t="n">
        <v>10</v>
      </c>
      <c r="AA111" t="n">
        <v>118.8086046213408</v>
      </c>
      <c r="AB111" t="n">
        <v>162.5591743085599</v>
      </c>
      <c r="AC111" t="n">
        <v>147.04475486583</v>
      </c>
      <c r="AD111" t="n">
        <v>118808.6046213408</v>
      </c>
      <c r="AE111" t="n">
        <v>162559.1743085599</v>
      </c>
      <c r="AF111" t="n">
        <v>2.849717773951294e-06</v>
      </c>
      <c r="AG111" t="n">
        <v>0.1905208333333333</v>
      </c>
      <c r="AH111" t="n">
        <v>147044.7548658299</v>
      </c>
    </row>
    <row r="112">
      <c r="A112" t="n">
        <v>110</v>
      </c>
      <c r="B112" t="n">
        <v>105</v>
      </c>
      <c r="C112" t="inlineStr">
        <is>
          <t xml:space="preserve">CONCLUIDO	</t>
        </is>
      </c>
      <c r="D112" t="n">
        <v>5.4685</v>
      </c>
      <c r="E112" t="n">
        <v>18.29</v>
      </c>
      <c r="F112" t="n">
        <v>15.48</v>
      </c>
      <c r="G112" t="n">
        <v>154.78</v>
      </c>
      <c r="H112" t="n">
        <v>2.03</v>
      </c>
      <c r="I112" t="n">
        <v>6</v>
      </c>
      <c r="J112" t="n">
        <v>250.28</v>
      </c>
      <c r="K112" t="n">
        <v>55.27</v>
      </c>
      <c r="L112" t="n">
        <v>28.5</v>
      </c>
      <c r="M112" t="n">
        <v>3</v>
      </c>
      <c r="N112" t="n">
        <v>61.51</v>
      </c>
      <c r="O112" t="n">
        <v>31102.37</v>
      </c>
      <c r="P112" t="n">
        <v>188.59</v>
      </c>
      <c r="Q112" t="n">
        <v>467.07</v>
      </c>
      <c r="R112" t="n">
        <v>54.63</v>
      </c>
      <c r="S112" t="n">
        <v>39.61</v>
      </c>
      <c r="T112" t="n">
        <v>2577.91</v>
      </c>
      <c r="U112" t="n">
        <v>0.72</v>
      </c>
      <c r="V112" t="n">
        <v>0.75</v>
      </c>
      <c r="W112" t="n">
        <v>2.62</v>
      </c>
      <c r="X112" t="n">
        <v>0.15</v>
      </c>
      <c r="Y112" t="n">
        <v>1</v>
      </c>
      <c r="Z112" t="n">
        <v>10</v>
      </c>
      <c r="AA112" t="n">
        <v>118.7604281057294</v>
      </c>
      <c r="AB112" t="n">
        <v>162.4932570745026</v>
      </c>
      <c r="AC112" t="n">
        <v>146.9851286800756</v>
      </c>
      <c r="AD112" t="n">
        <v>118760.4281057294</v>
      </c>
      <c r="AE112" t="n">
        <v>162493.2570745026</v>
      </c>
      <c r="AF112" t="n">
        <v>2.850030477304386e-06</v>
      </c>
      <c r="AG112" t="n">
        <v>0.1905208333333333</v>
      </c>
      <c r="AH112" t="n">
        <v>146985.1286800756</v>
      </c>
    </row>
    <row r="113">
      <c r="A113" t="n">
        <v>111</v>
      </c>
      <c r="B113" t="n">
        <v>105</v>
      </c>
      <c r="C113" t="inlineStr">
        <is>
          <t xml:space="preserve">CONCLUIDO	</t>
        </is>
      </c>
      <c r="D113" t="n">
        <v>5.4686</v>
      </c>
      <c r="E113" t="n">
        <v>18.29</v>
      </c>
      <c r="F113" t="n">
        <v>15.48</v>
      </c>
      <c r="G113" t="n">
        <v>154.78</v>
      </c>
      <c r="H113" t="n">
        <v>2.04</v>
      </c>
      <c r="I113" t="n">
        <v>6</v>
      </c>
      <c r="J113" t="n">
        <v>250.73</v>
      </c>
      <c r="K113" t="n">
        <v>55.27</v>
      </c>
      <c r="L113" t="n">
        <v>28.75</v>
      </c>
      <c r="M113" t="n">
        <v>3</v>
      </c>
      <c r="N113" t="n">
        <v>61.71</v>
      </c>
      <c r="O113" t="n">
        <v>31157.82</v>
      </c>
      <c r="P113" t="n">
        <v>188.38</v>
      </c>
      <c r="Q113" t="n">
        <v>467.08</v>
      </c>
      <c r="R113" t="n">
        <v>54.58</v>
      </c>
      <c r="S113" t="n">
        <v>39.61</v>
      </c>
      <c r="T113" t="n">
        <v>2549.11</v>
      </c>
      <c r="U113" t="n">
        <v>0.73</v>
      </c>
      <c r="V113" t="n">
        <v>0.75</v>
      </c>
      <c r="W113" t="n">
        <v>2.62</v>
      </c>
      <c r="X113" t="n">
        <v>0.14</v>
      </c>
      <c r="Y113" t="n">
        <v>1</v>
      </c>
      <c r="Z113" t="n">
        <v>10</v>
      </c>
      <c r="AA113" t="n">
        <v>118.6654181303837</v>
      </c>
      <c r="AB113" t="n">
        <v>162.3632602346904</v>
      </c>
      <c r="AC113" t="n">
        <v>146.8675385562033</v>
      </c>
      <c r="AD113" t="n">
        <v>118665.4181303837</v>
      </c>
      <c r="AE113" t="n">
        <v>162363.2602346904</v>
      </c>
      <c r="AF113" t="n">
        <v>2.850082594529901e-06</v>
      </c>
      <c r="AG113" t="n">
        <v>0.1905208333333333</v>
      </c>
      <c r="AH113" t="n">
        <v>146867.5385562033</v>
      </c>
    </row>
    <row r="114">
      <c r="A114" t="n">
        <v>112</v>
      </c>
      <c r="B114" t="n">
        <v>105</v>
      </c>
      <c r="C114" t="inlineStr">
        <is>
          <t xml:space="preserve">CONCLUIDO	</t>
        </is>
      </c>
      <c r="D114" t="n">
        <v>5.4695</v>
      </c>
      <c r="E114" t="n">
        <v>18.28</v>
      </c>
      <c r="F114" t="n">
        <v>15.47</v>
      </c>
      <c r="G114" t="n">
        <v>154.75</v>
      </c>
      <c r="H114" t="n">
        <v>2.05</v>
      </c>
      <c r="I114" t="n">
        <v>6</v>
      </c>
      <c r="J114" t="n">
        <v>251.18</v>
      </c>
      <c r="K114" t="n">
        <v>55.27</v>
      </c>
      <c r="L114" t="n">
        <v>29</v>
      </c>
      <c r="M114" t="n">
        <v>3</v>
      </c>
      <c r="N114" t="n">
        <v>61.91</v>
      </c>
      <c r="O114" t="n">
        <v>31213.35</v>
      </c>
      <c r="P114" t="n">
        <v>188.21</v>
      </c>
      <c r="Q114" t="n">
        <v>467.07</v>
      </c>
      <c r="R114" t="n">
        <v>54.51</v>
      </c>
      <c r="S114" t="n">
        <v>39.61</v>
      </c>
      <c r="T114" t="n">
        <v>2513.46</v>
      </c>
      <c r="U114" t="n">
        <v>0.73</v>
      </c>
      <c r="V114" t="n">
        <v>0.75</v>
      </c>
      <c r="W114" t="n">
        <v>2.62</v>
      </c>
      <c r="X114" t="n">
        <v>0.14</v>
      </c>
      <c r="Y114" t="n">
        <v>1</v>
      </c>
      <c r="Z114" t="n">
        <v>10</v>
      </c>
      <c r="AA114" t="n">
        <v>118.5493598524049</v>
      </c>
      <c r="AB114" t="n">
        <v>162.20446417863</v>
      </c>
      <c r="AC114" t="n">
        <v>146.7238977728616</v>
      </c>
      <c r="AD114" t="n">
        <v>118549.3598524049</v>
      </c>
      <c r="AE114" t="n">
        <v>162204.46417863</v>
      </c>
      <c r="AF114" t="n">
        <v>2.850551649559539e-06</v>
      </c>
      <c r="AG114" t="n">
        <v>0.1904166666666667</v>
      </c>
      <c r="AH114" t="n">
        <v>146723.8977728616</v>
      </c>
    </row>
    <row r="115">
      <c r="A115" t="n">
        <v>113</v>
      </c>
      <c r="B115" t="n">
        <v>105</v>
      </c>
      <c r="C115" t="inlineStr">
        <is>
          <t xml:space="preserve">CONCLUIDO	</t>
        </is>
      </c>
      <c r="D115" t="n">
        <v>5.4694</v>
      </c>
      <c r="E115" t="n">
        <v>18.28</v>
      </c>
      <c r="F115" t="n">
        <v>15.48</v>
      </c>
      <c r="G115" t="n">
        <v>154.76</v>
      </c>
      <c r="H115" t="n">
        <v>2.07</v>
      </c>
      <c r="I115" t="n">
        <v>6</v>
      </c>
      <c r="J115" t="n">
        <v>251.63</v>
      </c>
      <c r="K115" t="n">
        <v>55.27</v>
      </c>
      <c r="L115" t="n">
        <v>29.25</v>
      </c>
      <c r="M115" t="n">
        <v>3</v>
      </c>
      <c r="N115" t="n">
        <v>62.11</v>
      </c>
      <c r="O115" t="n">
        <v>31268.94</v>
      </c>
      <c r="P115" t="n">
        <v>188.33</v>
      </c>
      <c r="Q115" t="n">
        <v>467.08</v>
      </c>
      <c r="R115" t="n">
        <v>54.51</v>
      </c>
      <c r="S115" t="n">
        <v>39.61</v>
      </c>
      <c r="T115" t="n">
        <v>2513.84</v>
      </c>
      <c r="U115" t="n">
        <v>0.73</v>
      </c>
      <c r="V115" t="n">
        <v>0.75</v>
      </c>
      <c r="W115" t="n">
        <v>2.62</v>
      </c>
      <c r="X115" t="n">
        <v>0.14</v>
      </c>
      <c r="Y115" t="n">
        <v>1</v>
      </c>
      <c r="Z115" t="n">
        <v>10</v>
      </c>
      <c r="AA115" t="n">
        <v>118.6259595908659</v>
      </c>
      <c r="AB115" t="n">
        <v>162.3092713201343</v>
      </c>
      <c r="AC115" t="n">
        <v>146.8187022678785</v>
      </c>
      <c r="AD115" t="n">
        <v>118625.9595908659</v>
      </c>
      <c r="AE115" t="n">
        <v>162309.2713201343</v>
      </c>
      <c r="AF115" t="n">
        <v>2.850499532334024e-06</v>
      </c>
      <c r="AG115" t="n">
        <v>0.1904166666666667</v>
      </c>
      <c r="AH115" t="n">
        <v>146818.7022678785</v>
      </c>
    </row>
    <row r="116">
      <c r="A116" t="n">
        <v>114</v>
      </c>
      <c r="B116" t="n">
        <v>105</v>
      </c>
      <c r="C116" t="inlineStr">
        <is>
          <t xml:space="preserve">CONCLUIDO	</t>
        </is>
      </c>
      <c r="D116" t="n">
        <v>5.47</v>
      </c>
      <c r="E116" t="n">
        <v>18.28</v>
      </c>
      <c r="F116" t="n">
        <v>15.47</v>
      </c>
      <c r="G116" t="n">
        <v>154.73</v>
      </c>
      <c r="H116" t="n">
        <v>2.08</v>
      </c>
      <c r="I116" t="n">
        <v>6</v>
      </c>
      <c r="J116" t="n">
        <v>252.08</v>
      </c>
      <c r="K116" t="n">
        <v>55.27</v>
      </c>
      <c r="L116" t="n">
        <v>29.5</v>
      </c>
      <c r="M116" t="n">
        <v>2</v>
      </c>
      <c r="N116" t="n">
        <v>62.31</v>
      </c>
      <c r="O116" t="n">
        <v>31324.61</v>
      </c>
      <c r="P116" t="n">
        <v>187.98</v>
      </c>
      <c r="Q116" t="n">
        <v>467.08</v>
      </c>
      <c r="R116" t="n">
        <v>54.44</v>
      </c>
      <c r="S116" t="n">
        <v>39.61</v>
      </c>
      <c r="T116" t="n">
        <v>2483.35</v>
      </c>
      <c r="U116" t="n">
        <v>0.73</v>
      </c>
      <c r="V116" t="n">
        <v>0.75</v>
      </c>
      <c r="W116" t="n">
        <v>2.62</v>
      </c>
      <c r="X116" t="n">
        <v>0.14</v>
      </c>
      <c r="Y116" t="n">
        <v>1</v>
      </c>
      <c r="Z116" t="n">
        <v>10</v>
      </c>
      <c r="AA116" t="n">
        <v>118.437026980031</v>
      </c>
      <c r="AB116" t="n">
        <v>162.0507653868715</v>
      </c>
      <c r="AC116" t="n">
        <v>146.5848677780709</v>
      </c>
      <c r="AD116" t="n">
        <v>118437.026980031</v>
      </c>
      <c r="AE116" t="n">
        <v>162050.7653868716</v>
      </c>
      <c r="AF116" t="n">
        <v>2.850812235687115e-06</v>
      </c>
      <c r="AG116" t="n">
        <v>0.1904166666666667</v>
      </c>
      <c r="AH116" t="n">
        <v>146584.8677780709</v>
      </c>
    </row>
    <row r="117">
      <c r="A117" t="n">
        <v>115</v>
      </c>
      <c r="B117" t="n">
        <v>105</v>
      </c>
      <c r="C117" t="inlineStr">
        <is>
          <t xml:space="preserve">CONCLUIDO	</t>
        </is>
      </c>
      <c r="D117" t="n">
        <v>5.4704</v>
      </c>
      <c r="E117" t="n">
        <v>18.28</v>
      </c>
      <c r="F117" t="n">
        <v>15.47</v>
      </c>
      <c r="G117" t="n">
        <v>154.72</v>
      </c>
      <c r="H117" t="n">
        <v>2.1</v>
      </c>
      <c r="I117" t="n">
        <v>6</v>
      </c>
      <c r="J117" t="n">
        <v>252.54</v>
      </c>
      <c r="K117" t="n">
        <v>55.27</v>
      </c>
      <c r="L117" t="n">
        <v>29.75</v>
      </c>
      <c r="M117" t="n">
        <v>2</v>
      </c>
      <c r="N117" t="n">
        <v>62.51</v>
      </c>
      <c r="O117" t="n">
        <v>31380.35</v>
      </c>
      <c r="P117" t="n">
        <v>187.87</v>
      </c>
      <c r="Q117" t="n">
        <v>467.07</v>
      </c>
      <c r="R117" t="n">
        <v>54.34</v>
      </c>
      <c r="S117" t="n">
        <v>39.61</v>
      </c>
      <c r="T117" t="n">
        <v>2430.48</v>
      </c>
      <c r="U117" t="n">
        <v>0.73</v>
      </c>
      <c r="V117" t="n">
        <v>0.75</v>
      </c>
      <c r="W117" t="n">
        <v>2.62</v>
      </c>
      <c r="X117" t="n">
        <v>0.14</v>
      </c>
      <c r="Y117" t="n">
        <v>1</v>
      </c>
      <c r="Z117" t="n">
        <v>10</v>
      </c>
      <c r="AA117" t="n">
        <v>118.379893361701</v>
      </c>
      <c r="AB117" t="n">
        <v>161.9725926497151</v>
      </c>
      <c r="AC117" t="n">
        <v>146.5141557372325</v>
      </c>
      <c r="AD117" t="n">
        <v>118379.893361701</v>
      </c>
      <c r="AE117" t="n">
        <v>161972.5926497151</v>
      </c>
      <c r="AF117" t="n">
        <v>2.851020704589176e-06</v>
      </c>
      <c r="AG117" t="n">
        <v>0.1904166666666667</v>
      </c>
      <c r="AH117" t="n">
        <v>146514.1557372325</v>
      </c>
    </row>
    <row r="118">
      <c r="A118" t="n">
        <v>116</v>
      </c>
      <c r="B118" t="n">
        <v>105</v>
      </c>
      <c r="C118" t="inlineStr">
        <is>
          <t xml:space="preserve">CONCLUIDO	</t>
        </is>
      </c>
      <c r="D118" t="n">
        <v>5.4676</v>
      </c>
      <c r="E118" t="n">
        <v>18.29</v>
      </c>
      <c r="F118" t="n">
        <v>15.48</v>
      </c>
      <c r="G118" t="n">
        <v>154.81</v>
      </c>
      <c r="H118" t="n">
        <v>2.11</v>
      </c>
      <c r="I118" t="n">
        <v>6</v>
      </c>
      <c r="J118" t="n">
        <v>252.99</v>
      </c>
      <c r="K118" t="n">
        <v>55.27</v>
      </c>
      <c r="L118" t="n">
        <v>30</v>
      </c>
      <c r="M118" t="n">
        <v>1</v>
      </c>
      <c r="N118" t="n">
        <v>62.72</v>
      </c>
      <c r="O118" t="n">
        <v>31436.17</v>
      </c>
      <c r="P118" t="n">
        <v>187.92</v>
      </c>
      <c r="Q118" t="n">
        <v>467.09</v>
      </c>
      <c r="R118" t="n">
        <v>54.71</v>
      </c>
      <c r="S118" t="n">
        <v>39.61</v>
      </c>
      <c r="T118" t="n">
        <v>2617.82</v>
      </c>
      <c r="U118" t="n">
        <v>0.72</v>
      </c>
      <c r="V118" t="n">
        <v>0.75</v>
      </c>
      <c r="W118" t="n">
        <v>2.62</v>
      </c>
      <c r="X118" t="n">
        <v>0.15</v>
      </c>
      <c r="Y118" t="n">
        <v>1</v>
      </c>
      <c r="Z118" t="n">
        <v>10</v>
      </c>
      <c r="AA118" t="n">
        <v>118.4832323407689</v>
      </c>
      <c r="AB118" t="n">
        <v>162.1139855998698</v>
      </c>
      <c r="AC118" t="n">
        <v>146.6420543426708</v>
      </c>
      <c r="AD118" t="n">
        <v>118483.2323407689</v>
      </c>
      <c r="AE118" t="n">
        <v>162113.9855998698</v>
      </c>
      <c r="AF118" t="n">
        <v>2.849561422274748e-06</v>
      </c>
      <c r="AG118" t="n">
        <v>0.1905208333333333</v>
      </c>
      <c r="AH118" t="n">
        <v>146642.0543426708</v>
      </c>
    </row>
    <row r="119">
      <c r="A119" t="n">
        <v>117</v>
      </c>
      <c r="B119" t="n">
        <v>105</v>
      </c>
      <c r="C119" t="inlineStr">
        <is>
          <t xml:space="preserve">CONCLUIDO	</t>
        </is>
      </c>
      <c r="D119" t="n">
        <v>5.4685</v>
      </c>
      <c r="E119" t="n">
        <v>18.29</v>
      </c>
      <c r="F119" t="n">
        <v>15.48</v>
      </c>
      <c r="G119" t="n">
        <v>154.79</v>
      </c>
      <c r="H119" t="n">
        <v>2.12</v>
      </c>
      <c r="I119" t="n">
        <v>6</v>
      </c>
      <c r="J119" t="n">
        <v>253.44</v>
      </c>
      <c r="K119" t="n">
        <v>55.27</v>
      </c>
      <c r="L119" t="n">
        <v>30.25</v>
      </c>
      <c r="M119" t="n">
        <v>1</v>
      </c>
      <c r="N119" t="n">
        <v>62.92</v>
      </c>
      <c r="O119" t="n">
        <v>31492.06</v>
      </c>
      <c r="P119" t="n">
        <v>188</v>
      </c>
      <c r="Q119" t="n">
        <v>467.13</v>
      </c>
      <c r="R119" t="n">
        <v>54.62</v>
      </c>
      <c r="S119" t="n">
        <v>39.61</v>
      </c>
      <c r="T119" t="n">
        <v>2572.63</v>
      </c>
      <c r="U119" t="n">
        <v>0.73</v>
      </c>
      <c r="V119" t="n">
        <v>0.75</v>
      </c>
      <c r="W119" t="n">
        <v>2.62</v>
      </c>
      <c r="X119" t="n">
        <v>0.15</v>
      </c>
      <c r="Y119" t="n">
        <v>1</v>
      </c>
      <c r="Z119" t="n">
        <v>10</v>
      </c>
      <c r="AA119" t="n">
        <v>118.4994785823374</v>
      </c>
      <c r="AB119" t="n">
        <v>162.1362144243174</v>
      </c>
      <c r="AC119" t="n">
        <v>146.6621616793114</v>
      </c>
      <c r="AD119" t="n">
        <v>118499.4785823374</v>
      </c>
      <c r="AE119" t="n">
        <v>162136.2144243174</v>
      </c>
      <c r="AF119" t="n">
        <v>2.850030477304386e-06</v>
      </c>
      <c r="AG119" t="n">
        <v>0.1905208333333333</v>
      </c>
      <c r="AH119" t="n">
        <v>146662.1616793114</v>
      </c>
    </row>
    <row r="120">
      <c r="A120" t="n">
        <v>118</v>
      </c>
      <c r="B120" t="n">
        <v>105</v>
      </c>
      <c r="C120" t="inlineStr">
        <is>
          <t xml:space="preserve">CONCLUIDO	</t>
        </is>
      </c>
      <c r="D120" t="n">
        <v>5.468</v>
      </c>
      <c r="E120" t="n">
        <v>18.29</v>
      </c>
      <c r="F120" t="n">
        <v>15.48</v>
      </c>
      <c r="G120" t="n">
        <v>154.8</v>
      </c>
      <c r="H120" t="n">
        <v>2.14</v>
      </c>
      <c r="I120" t="n">
        <v>6</v>
      </c>
      <c r="J120" t="n">
        <v>253.9</v>
      </c>
      <c r="K120" t="n">
        <v>55.27</v>
      </c>
      <c r="L120" t="n">
        <v>30.5</v>
      </c>
      <c r="M120" t="n">
        <v>0</v>
      </c>
      <c r="N120" t="n">
        <v>63.12</v>
      </c>
      <c r="O120" t="n">
        <v>31548.03</v>
      </c>
      <c r="P120" t="n">
        <v>188.15</v>
      </c>
      <c r="Q120" t="n">
        <v>467.07</v>
      </c>
      <c r="R120" t="n">
        <v>54.54</v>
      </c>
      <c r="S120" t="n">
        <v>39.61</v>
      </c>
      <c r="T120" t="n">
        <v>2531.51</v>
      </c>
      <c r="U120" t="n">
        <v>0.73</v>
      </c>
      <c r="V120" t="n">
        <v>0.75</v>
      </c>
      <c r="W120" t="n">
        <v>2.62</v>
      </c>
      <c r="X120" t="n">
        <v>0.15</v>
      </c>
      <c r="Y120" t="n">
        <v>1</v>
      </c>
      <c r="Z120" t="n">
        <v>10</v>
      </c>
      <c r="AA120" t="n">
        <v>118.5764617305323</v>
      </c>
      <c r="AB120" t="n">
        <v>162.2415461639344</v>
      </c>
      <c r="AC120" t="n">
        <v>146.7574407055335</v>
      </c>
      <c r="AD120" t="n">
        <v>118576.4617305323</v>
      </c>
      <c r="AE120" t="n">
        <v>162241.5461639344</v>
      </c>
      <c r="AF120" t="n">
        <v>2.84976989117681e-06</v>
      </c>
      <c r="AG120" t="n">
        <v>0.1905208333333333</v>
      </c>
      <c r="AH120" t="n">
        <v>146757.4407055335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3.89</v>
      </c>
      <c r="E2" t="n">
        <v>25.71</v>
      </c>
      <c r="F2" t="n">
        <v>19.74</v>
      </c>
      <c r="G2" t="n">
        <v>7.9</v>
      </c>
      <c r="H2" t="n">
        <v>0.14</v>
      </c>
      <c r="I2" t="n">
        <v>150</v>
      </c>
      <c r="J2" t="n">
        <v>124.63</v>
      </c>
      <c r="K2" t="n">
        <v>45</v>
      </c>
      <c r="L2" t="n">
        <v>1</v>
      </c>
      <c r="M2" t="n">
        <v>148</v>
      </c>
      <c r="N2" t="n">
        <v>18.64</v>
      </c>
      <c r="O2" t="n">
        <v>15605.44</v>
      </c>
      <c r="P2" t="n">
        <v>205.81</v>
      </c>
      <c r="Q2" t="n">
        <v>467.19</v>
      </c>
      <c r="R2" t="n">
        <v>193.93</v>
      </c>
      <c r="S2" t="n">
        <v>39.61</v>
      </c>
      <c r="T2" t="n">
        <v>71504.53</v>
      </c>
      <c r="U2" t="n">
        <v>0.2</v>
      </c>
      <c r="V2" t="n">
        <v>0.59</v>
      </c>
      <c r="W2" t="n">
        <v>2.85</v>
      </c>
      <c r="X2" t="n">
        <v>4.4</v>
      </c>
      <c r="Y2" t="n">
        <v>1</v>
      </c>
      <c r="Z2" t="n">
        <v>10</v>
      </c>
      <c r="AA2" t="n">
        <v>177.7426137237245</v>
      </c>
      <c r="AB2" t="n">
        <v>243.1952855473848</v>
      </c>
      <c r="AC2" t="n">
        <v>219.98506882154</v>
      </c>
      <c r="AD2" t="n">
        <v>177742.6137237245</v>
      </c>
      <c r="AE2" t="n">
        <v>243195.2855473848</v>
      </c>
      <c r="AF2" t="n">
        <v>2.201746014782778e-06</v>
      </c>
      <c r="AG2" t="n">
        <v>0.2678125</v>
      </c>
      <c r="AH2" t="n">
        <v>219985.06882154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4.2241</v>
      </c>
      <c r="E3" t="n">
        <v>23.67</v>
      </c>
      <c r="F3" t="n">
        <v>18.65</v>
      </c>
      <c r="G3" t="n">
        <v>9.9</v>
      </c>
      <c r="H3" t="n">
        <v>0.18</v>
      </c>
      <c r="I3" t="n">
        <v>113</v>
      </c>
      <c r="J3" t="n">
        <v>124.96</v>
      </c>
      <c r="K3" t="n">
        <v>45</v>
      </c>
      <c r="L3" t="n">
        <v>1.25</v>
      </c>
      <c r="M3" t="n">
        <v>111</v>
      </c>
      <c r="N3" t="n">
        <v>18.71</v>
      </c>
      <c r="O3" t="n">
        <v>15645.96</v>
      </c>
      <c r="P3" t="n">
        <v>193.77</v>
      </c>
      <c r="Q3" t="n">
        <v>467.23</v>
      </c>
      <c r="R3" t="n">
        <v>158.16</v>
      </c>
      <c r="S3" t="n">
        <v>39.61</v>
      </c>
      <c r="T3" t="n">
        <v>53805.45</v>
      </c>
      <c r="U3" t="n">
        <v>0.25</v>
      </c>
      <c r="V3" t="n">
        <v>0.63</v>
      </c>
      <c r="W3" t="n">
        <v>2.79</v>
      </c>
      <c r="X3" t="n">
        <v>3.32</v>
      </c>
      <c r="Y3" t="n">
        <v>1</v>
      </c>
      <c r="Z3" t="n">
        <v>10</v>
      </c>
      <c r="AA3" t="n">
        <v>154.5085981870824</v>
      </c>
      <c r="AB3" t="n">
        <v>211.4054804777433</v>
      </c>
      <c r="AC3" t="n">
        <v>191.2292381304632</v>
      </c>
      <c r="AD3" t="n">
        <v>154508.5981870824</v>
      </c>
      <c r="AE3" t="n">
        <v>211405.4804777433</v>
      </c>
      <c r="AF3" t="n">
        <v>2.390847131373762e-06</v>
      </c>
      <c r="AG3" t="n">
        <v>0.2465625</v>
      </c>
      <c r="AH3" t="n">
        <v>191229.2381304632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4.4719</v>
      </c>
      <c r="E4" t="n">
        <v>22.36</v>
      </c>
      <c r="F4" t="n">
        <v>17.93</v>
      </c>
      <c r="G4" t="n">
        <v>11.95</v>
      </c>
      <c r="H4" t="n">
        <v>0.21</v>
      </c>
      <c r="I4" t="n">
        <v>90</v>
      </c>
      <c r="J4" t="n">
        <v>125.29</v>
      </c>
      <c r="K4" t="n">
        <v>45</v>
      </c>
      <c r="L4" t="n">
        <v>1.5</v>
      </c>
      <c r="M4" t="n">
        <v>88</v>
      </c>
      <c r="N4" t="n">
        <v>18.79</v>
      </c>
      <c r="O4" t="n">
        <v>15686.51</v>
      </c>
      <c r="P4" t="n">
        <v>185.58</v>
      </c>
      <c r="Q4" t="n">
        <v>467.16</v>
      </c>
      <c r="R4" t="n">
        <v>134.59</v>
      </c>
      <c r="S4" t="n">
        <v>39.61</v>
      </c>
      <c r="T4" t="n">
        <v>42135.06</v>
      </c>
      <c r="U4" t="n">
        <v>0.29</v>
      </c>
      <c r="V4" t="n">
        <v>0.65</v>
      </c>
      <c r="W4" t="n">
        <v>2.75</v>
      </c>
      <c r="X4" t="n">
        <v>2.59</v>
      </c>
      <c r="Y4" t="n">
        <v>1</v>
      </c>
      <c r="Z4" t="n">
        <v>10</v>
      </c>
      <c r="AA4" t="n">
        <v>140.1036104457856</v>
      </c>
      <c r="AB4" t="n">
        <v>191.6959407469033</v>
      </c>
      <c r="AC4" t="n">
        <v>173.4007492090156</v>
      </c>
      <c r="AD4" t="n">
        <v>140103.6104457856</v>
      </c>
      <c r="AE4" t="n">
        <v>191695.9407469033</v>
      </c>
      <c r="AF4" t="n">
        <v>2.531102314526248e-06</v>
      </c>
      <c r="AG4" t="n">
        <v>0.2329166666666667</v>
      </c>
      <c r="AH4" t="n">
        <v>173400.7492090156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4.6506</v>
      </c>
      <c r="E5" t="n">
        <v>21.5</v>
      </c>
      <c r="F5" t="n">
        <v>17.45</v>
      </c>
      <c r="G5" t="n">
        <v>13.96</v>
      </c>
      <c r="H5" t="n">
        <v>0.25</v>
      </c>
      <c r="I5" t="n">
        <v>75</v>
      </c>
      <c r="J5" t="n">
        <v>125.62</v>
      </c>
      <c r="K5" t="n">
        <v>45</v>
      </c>
      <c r="L5" t="n">
        <v>1.75</v>
      </c>
      <c r="M5" t="n">
        <v>73</v>
      </c>
      <c r="N5" t="n">
        <v>18.87</v>
      </c>
      <c r="O5" t="n">
        <v>15727.09</v>
      </c>
      <c r="P5" t="n">
        <v>179.98</v>
      </c>
      <c r="Q5" t="n">
        <v>467.11</v>
      </c>
      <c r="R5" t="n">
        <v>118.98</v>
      </c>
      <c r="S5" t="n">
        <v>39.61</v>
      </c>
      <c r="T5" t="n">
        <v>34408.13</v>
      </c>
      <c r="U5" t="n">
        <v>0.33</v>
      </c>
      <c r="V5" t="n">
        <v>0.67</v>
      </c>
      <c r="W5" t="n">
        <v>2.73</v>
      </c>
      <c r="X5" t="n">
        <v>2.12</v>
      </c>
      <c r="Y5" t="n">
        <v>1</v>
      </c>
      <c r="Z5" t="n">
        <v>10</v>
      </c>
      <c r="AA5" t="n">
        <v>130.9061694532552</v>
      </c>
      <c r="AB5" t="n">
        <v>179.1115962184702</v>
      </c>
      <c r="AC5" t="n">
        <v>162.0174368601336</v>
      </c>
      <c r="AD5" t="n">
        <v>130906.1694532552</v>
      </c>
      <c r="AE5" t="n">
        <v>179111.5962184702</v>
      </c>
      <c r="AF5" t="n">
        <v>2.632246790835164e-06</v>
      </c>
      <c r="AG5" t="n">
        <v>0.2239583333333333</v>
      </c>
      <c r="AH5" t="n">
        <v>162017.4368601336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4.7693</v>
      </c>
      <c r="E6" t="n">
        <v>20.97</v>
      </c>
      <c r="F6" t="n">
        <v>17.17</v>
      </c>
      <c r="G6" t="n">
        <v>15.85</v>
      </c>
      <c r="H6" t="n">
        <v>0.28</v>
      </c>
      <c r="I6" t="n">
        <v>65</v>
      </c>
      <c r="J6" t="n">
        <v>125.95</v>
      </c>
      <c r="K6" t="n">
        <v>45</v>
      </c>
      <c r="L6" t="n">
        <v>2</v>
      </c>
      <c r="M6" t="n">
        <v>63</v>
      </c>
      <c r="N6" t="n">
        <v>18.95</v>
      </c>
      <c r="O6" t="n">
        <v>15767.7</v>
      </c>
      <c r="P6" t="n">
        <v>176.32</v>
      </c>
      <c r="Q6" t="n">
        <v>467.18</v>
      </c>
      <c r="R6" t="n">
        <v>109.92</v>
      </c>
      <c r="S6" t="n">
        <v>39.61</v>
      </c>
      <c r="T6" t="n">
        <v>29928.02</v>
      </c>
      <c r="U6" t="n">
        <v>0.36</v>
      </c>
      <c r="V6" t="n">
        <v>0.68</v>
      </c>
      <c r="W6" t="n">
        <v>2.71</v>
      </c>
      <c r="X6" t="n">
        <v>1.84</v>
      </c>
      <c r="Y6" t="n">
        <v>1</v>
      </c>
      <c r="Z6" t="n">
        <v>10</v>
      </c>
      <c r="AA6" t="n">
        <v>125.2843437738078</v>
      </c>
      <c r="AB6" t="n">
        <v>171.4195663064093</v>
      </c>
      <c r="AC6" t="n">
        <v>155.0595234870456</v>
      </c>
      <c r="AD6" t="n">
        <v>125284.3437738078</v>
      </c>
      <c r="AE6" t="n">
        <v>171419.5663064093</v>
      </c>
      <c r="AF6" t="n">
        <v>2.699431174371081e-06</v>
      </c>
      <c r="AG6" t="n">
        <v>0.2184375</v>
      </c>
      <c r="AH6" t="n">
        <v>155059.5234870456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4.8667</v>
      </c>
      <c r="E7" t="n">
        <v>20.55</v>
      </c>
      <c r="F7" t="n">
        <v>16.96</v>
      </c>
      <c r="G7" t="n">
        <v>17.85</v>
      </c>
      <c r="H7" t="n">
        <v>0.31</v>
      </c>
      <c r="I7" t="n">
        <v>57</v>
      </c>
      <c r="J7" t="n">
        <v>126.28</v>
      </c>
      <c r="K7" t="n">
        <v>45</v>
      </c>
      <c r="L7" t="n">
        <v>2.25</v>
      </c>
      <c r="M7" t="n">
        <v>55</v>
      </c>
      <c r="N7" t="n">
        <v>19.03</v>
      </c>
      <c r="O7" t="n">
        <v>15808.34</v>
      </c>
      <c r="P7" t="n">
        <v>173.42</v>
      </c>
      <c r="Q7" t="n">
        <v>467.15</v>
      </c>
      <c r="R7" t="n">
        <v>102.95</v>
      </c>
      <c r="S7" t="n">
        <v>39.61</v>
      </c>
      <c r="T7" t="n">
        <v>26482.32</v>
      </c>
      <c r="U7" t="n">
        <v>0.38</v>
      </c>
      <c r="V7" t="n">
        <v>0.6899999999999999</v>
      </c>
      <c r="W7" t="n">
        <v>2.7</v>
      </c>
      <c r="X7" t="n">
        <v>1.62</v>
      </c>
      <c r="Y7" t="n">
        <v>1</v>
      </c>
      <c r="Z7" t="n">
        <v>10</v>
      </c>
      <c r="AA7" t="n">
        <v>120.9652598488072</v>
      </c>
      <c r="AB7" t="n">
        <v>165.5100051356916</v>
      </c>
      <c r="AC7" t="n">
        <v>149.7139625403381</v>
      </c>
      <c r="AD7" t="n">
        <v>120965.2598488072</v>
      </c>
      <c r="AE7" t="n">
        <v>165510.0051356916</v>
      </c>
      <c r="AF7" t="n">
        <v>2.754559724972583e-06</v>
      </c>
      <c r="AG7" t="n">
        <v>0.2140625</v>
      </c>
      <c r="AH7" t="n">
        <v>149713.9625403381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4.96</v>
      </c>
      <c r="E8" t="n">
        <v>20.16</v>
      </c>
      <c r="F8" t="n">
        <v>16.75</v>
      </c>
      <c r="G8" t="n">
        <v>20.1</v>
      </c>
      <c r="H8" t="n">
        <v>0.35</v>
      </c>
      <c r="I8" t="n">
        <v>50</v>
      </c>
      <c r="J8" t="n">
        <v>126.61</v>
      </c>
      <c r="K8" t="n">
        <v>45</v>
      </c>
      <c r="L8" t="n">
        <v>2.5</v>
      </c>
      <c r="M8" t="n">
        <v>48</v>
      </c>
      <c r="N8" t="n">
        <v>19.11</v>
      </c>
      <c r="O8" t="n">
        <v>15849</v>
      </c>
      <c r="P8" t="n">
        <v>170.76</v>
      </c>
      <c r="Q8" t="n">
        <v>467.1</v>
      </c>
      <c r="R8" t="n">
        <v>96.33</v>
      </c>
      <c r="S8" t="n">
        <v>39.61</v>
      </c>
      <c r="T8" t="n">
        <v>23206.69</v>
      </c>
      <c r="U8" t="n">
        <v>0.41</v>
      </c>
      <c r="V8" t="n">
        <v>0.7</v>
      </c>
      <c r="W8" t="n">
        <v>2.69</v>
      </c>
      <c r="X8" t="n">
        <v>1.42</v>
      </c>
      <c r="Y8" t="n">
        <v>1</v>
      </c>
      <c r="Z8" t="n">
        <v>10</v>
      </c>
      <c r="AA8" t="n">
        <v>117.0278175159318</v>
      </c>
      <c r="AB8" t="n">
        <v>160.1226228281583</v>
      </c>
      <c r="AC8" t="n">
        <v>144.8407444389955</v>
      </c>
      <c r="AD8" t="n">
        <v>117027.8175159318</v>
      </c>
      <c r="AE8" t="n">
        <v>160122.6228281583</v>
      </c>
      <c r="AF8" t="n">
        <v>2.807367669234596e-06</v>
      </c>
      <c r="AG8" t="n">
        <v>0.21</v>
      </c>
      <c r="AH8" t="n">
        <v>144840.7444389955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5.0285</v>
      </c>
      <c r="E9" t="n">
        <v>19.89</v>
      </c>
      <c r="F9" t="n">
        <v>16.6</v>
      </c>
      <c r="G9" t="n">
        <v>22.14</v>
      </c>
      <c r="H9" t="n">
        <v>0.38</v>
      </c>
      <c r="I9" t="n">
        <v>45</v>
      </c>
      <c r="J9" t="n">
        <v>126.94</v>
      </c>
      <c r="K9" t="n">
        <v>45</v>
      </c>
      <c r="L9" t="n">
        <v>2.75</v>
      </c>
      <c r="M9" t="n">
        <v>43</v>
      </c>
      <c r="N9" t="n">
        <v>19.19</v>
      </c>
      <c r="O9" t="n">
        <v>15889.69</v>
      </c>
      <c r="P9" t="n">
        <v>168.65</v>
      </c>
      <c r="Q9" t="n">
        <v>467.09</v>
      </c>
      <c r="R9" t="n">
        <v>91.34</v>
      </c>
      <c r="S9" t="n">
        <v>39.61</v>
      </c>
      <c r="T9" t="n">
        <v>20735.63</v>
      </c>
      <c r="U9" t="n">
        <v>0.43</v>
      </c>
      <c r="V9" t="n">
        <v>0.7</v>
      </c>
      <c r="W9" t="n">
        <v>2.68</v>
      </c>
      <c r="X9" t="n">
        <v>1.27</v>
      </c>
      <c r="Y9" t="n">
        <v>1</v>
      </c>
      <c r="Z9" t="n">
        <v>10</v>
      </c>
      <c r="AA9" t="n">
        <v>114.1624306377974</v>
      </c>
      <c r="AB9" t="n">
        <v>156.2020740895493</v>
      </c>
      <c r="AC9" t="n">
        <v>141.2943673694734</v>
      </c>
      <c r="AD9" t="n">
        <v>114162.4306377974</v>
      </c>
      <c r="AE9" t="n">
        <v>156202.0740895493</v>
      </c>
      <c r="AF9" t="n">
        <v>2.846138775150437e-06</v>
      </c>
      <c r="AG9" t="n">
        <v>0.2071875</v>
      </c>
      <c r="AH9" t="n">
        <v>141294.3673694734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5.086</v>
      </c>
      <c r="E10" t="n">
        <v>19.66</v>
      </c>
      <c r="F10" t="n">
        <v>16.48</v>
      </c>
      <c r="G10" t="n">
        <v>24.12</v>
      </c>
      <c r="H10" t="n">
        <v>0.42</v>
      </c>
      <c r="I10" t="n">
        <v>41</v>
      </c>
      <c r="J10" t="n">
        <v>127.27</v>
      </c>
      <c r="K10" t="n">
        <v>45</v>
      </c>
      <c r="L10" t="n">
        <v>3</v>
      </c>
      <c r="M10" t="n">
        <v>39</v>
      </c>
      <c r="N10" t="n">
        <v>19.27</v>
      </c>
      <c r="O10" t="n">
        <v>15930.42</v>
      </c>
      <c r="P10" t="n">
        <v>166.52</v>
      </c>
      <c r="Q10" t="n">
        <v>467.09</v>
      </c>
      <c r="R10" t="n">
        <v>87.09</v>
      </c>
      <c r="S10" t="n">
        <v>39.61</v>
      </c>
      <c r="T10" t="n">
        <v>18632.46</v>
      </c>
      <c r="U10" t="n">
        <v>0.45</v>
      </c>
      <c r="V10" t="n">
        <v>0.71</v>
      </c>
      <c r="W10" t="n">
        <v>2.68</v>
      </c>
      <c r="X10" t="n">
        <v>1.15</v>
      </c>
      <c r="Y10" t="n">
        <v>1</v>
      </c>
      <c r="Z10" t="n">
        <v>10</v>
      </c>
      <c r="AA10" t="n">
        <v>111.6567269013034</v>
      </c>
      <c r="AB10" t="n">
        <v>152.7736596934328</v>
      </c>
      <c r="AC10" t="n">
        <v>138.1931560315114</v>
      </c>
      <c r="AD10" t="n">
        <v>111656.7269013034</v>
      </c>
      <c r="AE10" t="n">
        <v>152773.6596934328</v>
      </c>
      <c r="AF10" t="n">
        <v>2.878683864057895e-06</v>
      </c>
      <c r="AG10" t="n">
        <v>0.2047916666666667</v>
      </c>
      <c r="AH10" t="n">
        <v>138193.1560315114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5.1224</v>
      </c>
      <c r="E11" t="n">
        <v>19.52</v>
      </c>
      <c r="F11" t="n">
        <v>16.42</v>
      </c>
      <c r="G11" t="n">
        <v>25.92</v>
      </c>
      <c r="H11" t="n">
        <v>0.45</v>
      </c>
      <c r="I11" t="n">
        <v>38</v>
      </c>
      <c r="J11" t="n">
        <v>127.6</v>
      </c>
      <c r="K11" t="n">
        <v>45</v>
      </c>
      <c r="L11" t="n">
        <v>3.25</v>
      </c>
      <c r="M11" t="n">
        <v>36</v>
      </c>
      <c r="N11" t="n">
        <v>19.35</v>
      </c>
      <c r="O11" t="n">
        <v>15971.17</v>
      </c>
      <c r="P11" t="n">
        <v>165.25</v>
      </c>
      <c r="Q11" t="n">
        <v>467.09</v>
      </c>
      <c r="R11" t="n">
        <v>85.23999999999999</v>
      </c>
      <c r="S11" t="n">
        <v>39.61</v>
      </c>
      <c r="T11" t="n">
        <v>17720</v>
      </c>
      <c r="U11" t="n">
        <v>0.46</v>
      </c>
      <c r="V11" t="n">
        <v>0.71</v>
      </c>
      <c r="W11" t="n">
        <v>2.67</v>
      </c>
      <c r="X11" t="n">
        <v>1.08</v>
      </c>
      <c r="Y11" t="n">
        <v>1</v>
      </c>
      <c r="Z11" t="n">
        <v>10</v>
      </c>
      <c r="AA11" t="n">
        <v>110.1657967277058</v>
      </c>
      <c r="AB11" t="n">
        <v>150.7337032547206</v>
      </c>
      <c r="AC11" t="n">
        <v>136.3478901722123</v>
      </c>
      <c r="AD11" t="n">
        <v>110165.7967277058</v>
      </c>
      <c r="AE11" t="n">
        <v>150733.7032547206</v>
      </c>
      <c r="AF11" t="n">
        <v>2.899286320340181e-06</v>
      </c>
      <c r="AG11" t="n">
        <v>0.2033333333333333</v>
      </c>
      <c r="AH11" t="n">
        <v>136347.8901722124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5.166</v>
      </c>
      <c r="E12" t="n">
        <v>19.36</v>
      </c>
      <c r="F12" t="n">
        <v>16.33</v>
      </c>
      <c r="G12" t="n">
        <v>28</v>
      </c>
      <c r="H12" t="n">
        <v>0.48</v>
      </c>
      <c r="I12" t="n">
        <v>35</v>
      </c>
      <c r="J12" t="n">
        <v>127.93</v>
      </c>
      <c r="K12" t="n">
        <v>45</v>
      </c>
      <c r="L12" t="n">
        <v>3.5</v>
      </c>
      <c r="M12" t="n">
        <v>33</v>
      </c>
      <c r="N12" t="n">
        <v>19.43</v>
      </c>
      <c r="O12" t="n">
        <v>16011.95</v>
      </c>
      <c r="P12" t="n">
        <v>163.66</v>
      </c>
      <c r="Q12" t="n">
        <v>467.17</v>
      </c>
      <c r="R12" t="n">
        <v>82.66</v>
      </c>
      <c r="S12" t="n">
        <v>39.61</v>
      </c>
      <c r="T12" t="n">
        <v>16445.5</v>
      </c>
      <c r="U12" t="n">
        <v>0.48</v>
      </c>
      <c r="V12" t="n">
        <v>0.71</v>
      </c>
      <c r="W12" t="n">
        <v>2.66</v>
      </c>
      <c r="X12" t="n">
        <v>1</v>
      </c>
      <c r="Y12" t="n">
        <v>1</v>
      </c>
      <c r="Z12" t="n">
        <v>10</v>
      </c>
      <c r="AA12" t="n">
        <v>108.3427611588491</v>
      </c>
      <c r="AB12" t="n">
        <v>148.239345562759</v>
      </c>
      <c r="AC12" t="n">
        <v>134.0915904775178</v>
      </c>
      <c r="AD12" t="n">
        <v>108342.7611588491</v>
      </c>
      <c r="AE12" t="n">
        <v>148239.345562759</v>
      </c>
      <c r="AF12" t="n">
        <v>2.923963987755227e-06</v>
      </c>
      <c r="AG12" t="n">
        <v>0.2016666666666667</v>
      </c>
      <c r="AH12" t="n">
        <v>134091.5904775178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5.2145</v>
      </c>
      <c r="E13" t="n">
        <v>19.18</v>
      </c>
      <c r="F13" t="n">
        <v>16.23</v>
      </c>
      <c r="G13" t="n">
        <v>30.43</v>
      </c>
      <c r="H13" t="n">
        <v>0.52</v>
      </c>
      <c r="I13" t="n">
        <v>32</v>
      </c>
      <c r="J13" t="n">
        <v>128.26</v>
      </c>
      <c r="K13" t="n">
        <v>45</v>
      </c>
      <c r="L13" t="n">
        <v>3.75</v>
      </c>
      <c r="M13" t="n">
        <v>30</v>
      </c>
      <c r="N13" t="n">
        <v>19.51</v>
      </c>
      <c r="O13" t="n">
        <v>16052.76</v>
      </c>
      <c r="P13" t="n">
        <v>161.91</v>
      </c>
      <c r="Q13" t="n">
        <v>467.11</v>
      </c>
      <c r="R13" t="n">
        <v>79.17</v>
      </c>
      <c r="S13" t="n">
        <v>39.61</v>
      </c>
      <c r="T13" t="n">
        <v>14717.65</v>
      </c>
      <c r="U13" t="n">
        <v>0.5</v>
      </c>
      <c r="V13" t="n">
        <v>0.72</v>
      </c>
      <c r="W13" t="n">
        <v>2.66</v>
      </c>
      <c r="X13" t="n">
        <v>0.89</v>
      </c>
      <c r="Y13" t="n">
        <v>1</v>
      </c>
      <c r="Z13" t="n">
        <v>10</v>
      </c>
      <c r="AA13" t="n">
        <v>106.3593885870941</v>
      </c>
      <c r="AB13" t="n">
        <v>145.5256077098628</v>
      </c>
      <c r="AC13" t="n">
        <v>131.6368479565461</v>
      </c>
      <c r="AD13" t="n">
        <v>106359.3885870941</v>
      </c>
      <c r="AE13" t="n">
        <v>145525.6077098628</v>
      </c>
      <c r="AF13" t="n">
        <v>2.951415062746734e-06</v>
      </c>
      <c r="AG13" t="n">
        <v>0.1997916666666667</v>
      </c>
      <c r="AH13" t="n">
        <v>131636.8479565461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5.2401</v>
      </c>
      <c r="E14" t="n">
        <v>19.08</v>
      </c>
      <c r="F14" t="n">
        <v>16.18</v>
      </c>
      <c r="G14" t="n">
        <v>32.37</v>
      </c>
      <c r="H14" t="n">
        <v>0.55</v>
      </c>
      <c r="I14" t="n">
        <v>30</v>
      </c>
      <c r="J14" t="n">
        <v>128.59</v>
      </c>
      <c r="K14" t="n">
        <v>45</v>
      </c>
      <c r="L14" t="n">
        <v>4</v>
      </c>
      <c r="M14" t="n">
        <v>28</v>
      </c>
      <c r="N14" t="n">
        <v>19.59</v>
      </c>
      <c r="O14" t="n">
        <v>16093.6</v>
      </c>
      <c r="P14" t="n">
        <v>160.84</v>
      </c>
      <c r="Q14" t="n">
        <v>467.16</v>
      </c>
      <c r="R14" t="n">
        <v>77.83</v>
      </c>
      <c r="S14" t="n">
        <v>39.61</v>
      </c>
      <c r="T14" t="n">
        <v>14057.26</v>
      </c>
      <c r="U14" t="n">
        <v>0.51</v>
      </c>
      <c r="V14" t="n">
        <v>0.72</v>
      </c>
      <c r="W14" t="n">
        <v>2.65</v>
      </c>
      <c r="X14" t="n">
        <v>0.85</v>
      </c>
      <c r="Y14" t="n">
        <v>1</v>
      </c>
      <c r="Z14" t="n">
        <v>10</v>
      </c>
      <c r="AA14" t="n">
        <v>105.2645584347982</v>
      </c>
      <c r="AB14" t="n">
        <v>144.0276127949949</v>
      </c>
      <c r="AC14" t="n">
        <v>130.2818195739037</v>
      </c>
      <c r="AD14" t="n">
        <v>105264.5584347983</v>
      </c>
      <c r="AE14" t="n">
        <v>144027.6127949949</v>
      </c>
      <c r="AF14" t="n">
        <v>2.965904702329881e-06</v>
      </c>
      <c r="AG14" t="n">
        <v>0.19875</v>
      </c>
      <c r="AH14" t="n">
        <v>130281.8195739037</v>
      </c>
    </row>
    <row r="15">
      <c r="A15" t="n">
        <v>13</v>
      </c>
      <c r="B15" t="n">
        <v>60</v>
      </c>
      <c r="C15" t="inlineStr">
        <is>
          <t xml:space="preserve">CONCLUIDO	</t>
        </is>
      </c>
      <c r="D15" t="n">
        <v>5.2806</v>
      </c>
      <c r="E15" t="n">
        <v>18.94</v>
      </c>
      <c r="F15" t="n">
        <v>16.09</v>
      </c>
      <c r="G15" t="n">
        <v>34.48</v>
      </c>
      <c r="H15" t="n">
        <v>0.58</v>
      </c>
      <c r="I15" t="n">
        <v>28</v>
      </c>
      <c r="J15" t="n">
        <v>128.92</v>
      </c>
      <c r="K15" t="n">
        <v>45</v>
      </c>
      <c r="L15" t="n">
        <v>4.25</v>
      </c>
      <c r="M15" t="n">
        <v>26</v>
      </c>
      <c r="N15" t="n">
        <v>19.68</v>
      </c>
      <c r="O15" t="n">
        <v>16134.46</v>
      </c>
      <c r="P15" t="n">
        <v>159.29</v>
      </c>
      <c r="Q15" t="n">
        <v>467.08</v>
      </c>
      <c r="R15" t="n">
        <v>74.62</v>
      </c>
      <c r="S15" t="n">
        <v>39.61</v>
      </c>
      <c r="T15" t="n">
        <v>12463</v>
      </c>
      <c r="U15" t="n">
        <v>0.53</v>
      </c>
      <c r="V15" t="n">
        <v>0.72</v>
      </c>
      <c r="W15" t="n">
        <v>2.65</v>
      </c>
      <c r="X15" t="n">
        <v>0.76</v>
      </c>
      <c r="Y15" t="n">
        <v>1</v>
      </c>
      <c r="Z15" t="n">
        <v>10</v>
      </c>
      <c r="AA15" t="n">
        <v>103.6007613131102</v>
      </c>
      <c r="AB15" t="n">
        <v>141.7511321715539</v>
      </c>
      <c r="AC15" t="n">
        <v>128.2226030661025</v>
      </c>
      <c r="AD15" t="n">
        <v>103600.7613131102</v>
      </c>
      <c r="AE15" t="n">
        <v>141751.1321715539</v>
      </c>
      <c r="AF15" t="n">
        <v>2.988827764951655e-06</v>
      </c>
      <c r="AG15" t="n">
        <v>0.1972916666666667</v>
      </c>
      <c r="AH15" t="n">
        <v>128222.6030661025</v>
      </c>
    </row>
    <row r="16">
      <c r="A16" t="n">
        <v>14</v>
      </c>
      <c r="B16" t="n">
        <v>60</v>
      </c>
      <c r="C16" t="inlineStr">
        <is>
          <t xml:space="preserve">CONCLUIDO	</t>
        </is>
      </c>
      <c r="D16" t="n">
        <v>5.2894</v>
      </c>
      <c r="E16" t="n">
        <v>18.91</v>
      </c>
      <c r="F16" t="n">
        <v>16.08</v>
      </c>
      <c r="G16" t="n">
        <v>35.74</v>
      </c>
      <c r="H16" t="n">
        <v>0.62</v>
      </c>
      <c r="I16" t="n">
        <v>27</v>
      </c>
      <c r="J16" t="n">
        <v>129.25</v>
      </c>
      <c r="K16" t="n">
        <v>45</v>
      </c>
      <c r="L16" t="n">
        <v>4.5</v>
      </c>
      <c r="M16" t="n">
        <v>25</v>
      </c>
      <c r="N16" t="n">
        <v>19.76</v>
      </c>
      <c r="O16" t="n">
        <v>16175.36</v>
      </c>
      <c r="P16" t="n">
        <v>158.42</v>
      </c>
      <c r="Q16" t="n">
        <v>467.08</v>
      </c>
      <c r="R16" t="n">
        <v>74.36</v>
      </c>
      <c r="S16" t="n">
        <v>39.61</v>
      </c>
      <c r="T16" t="n">
        <v>12337.25</v>
      </c>
      <c r="U16" t="n">
        <v>0.53</v>
      </c>
      <c r="V16" t="n">
        <v>0.73</v>
      </c>
      <c r="W16" t="n">
        <v>2.65</v>
      </c>
      <c r="X16" t="n">
        <v>0.75</v>
      </c>
      <c r="Y16" t="n">
        <v>1</v>
      </c>
      <c r="Z16" t="n">
        <v>10</v>
      </c>
      <c r="AA16" t="n">
        <v>103.0156785287071</v>
      </c>
      <c r="AB16" t="n">
        <v>140.9505960939033</v>
      </c>
      <c r="AC16" t="n">
        <v>127.4984690281432</v>
      </c>
      <c r="AD16" t="n">
        <v>103015.6785287071</v>
      </c>
      <c r="AE16" t="n">
        <v>140950.5960939033</v>
      </c>
      <c r="AF16" t="n">
        <v>2.993808578558362e-06</v>
      </c>
      <c r="AG16" t="n">
        <v>0.1969791666666667</v>
      </c>
      <c r="AH16" t="n">
        <v>127498.4690281432</v>
      </c>
    </row>
    <row r="17">
      <c r="A17" t="n">
        <v>15</v>
      </c>
      <c r="B17" t="n">
        <v>60</v>
      </c>
      <c r="C17" t="inlineStr">
        <is>
          <t xml:space="preserve">CONCLUIDO	</t>
        </is>
      </c>
      <c r="D17" t="n">
        <v>5.3224</v>
      </c>
      <c r="E17" t="n">
        <v>18.79</v>
      </c>
      <c r="F17" t="n">
        <v>16.02</v>
      </c>
      <c r="G17" t="n">
        <v>38.44</v>
      </c>
      <c r="H17" t="n">
        <v>0.65</v>
      </c>
      <c r="I17" t="n">
        <v>25</v>
      </c>
      <c r="J17" t="n">
        <v>129.59</v>
      </c>
      <c r="K17" t="n">
        <v>45</v>
      </c>
      <c r="L17" t="n">
        <v>4.75</v>
      </c>
      <c r="M17" t="n">
        <v>23</v>
      </c>
      <c r="N17" t="n">
        <v>19.84</v>
      </c>
      <c r="O17" t="n">
        <v>16216.29</v>
      </c>
      <c r="P17" t="n">
        <v>156.87</v>
      </c>
      <c r="Q17" t="n">
        <v>467.08</v>
      </c>
      <c r="R17" t="n">
        <v>72.34</v>
      </c>
      <c r="S17" t="n">
        <v>39.61</v>
      </c>
      <c r="T17" t="n">
        <v>11335.77</v>
      </c>
      <c r="U17" t="n">
        <v>0.55</v>
      </c>
      <c r="V17" t="n">
        <v>0.73</v>
      </c>
      <c r="W17" t="n">
        <v>2.65</v>
      </c>
      <c r="X17" t="n">
        <v>0.68</v>
      </c>
      <c r="Y17" t="n">
        <v>1</v>
      </c>
      <c r="Z17" t="n">
        <v>10</v>
      </c>
      <c r="AA17" t="n">
        <v>101.5773230723923</v>
      </c>
      <c r="AB17" t="n">
        <v>138.98257470281</v>
      </c>
      <c r="AC17" t="n">
        <v>125.7182728364799</v>
      </c>
      <c r="AD17" t="n">
        <v>101577.3230723923</v>
      </c>
      <c r="AE17" t="n">
        <v>138982.57470281</v>
      </c>
      <c r="AF17" t="n">
        <v>3.012486629583511e-06</v>
      </c>
      <c r="AG17" t="n">
        <v>0.1957291666666666</v>
      </c>
      <c r="AH17" t="n">
        <v>125718.2728364799</v>
      </c>
    </row>
    <row r="18">
      <c r="A18" t="n">
        <v>16</v>
      </c>
      <c r="B18" t="n">
        <v>60</v>
      </c>
      <c r="C18" t="inlineStr">
        <is>
          <t xml:space="preserve">CONCLUIDO	</t>
        </is>
      </c>
      <c r="D18" t="n">
        <v>5.3343</v>
      </c>
      <c r="E18" t="n">
        <v>18.75</v>
      </c>
      <c r="F18" t="n">
        <v>16</v>
      </c>
      <c r="G18" t="n">
        <v>40</v>
      </c>
      <c r="H18" t="n">
        <v>0.68</v>
      </c>
      <c r="I18" t="n">
        <v>24</v>
      </c>
      <c r="J18" t="n">
        <v>129.92</v>
      </c>
      <c r="K18" t="n">
        <v>45</v>
      </c>
      <c r="L18" t="n">
        <v>5</v>
      </c>
      <c r="M18" t="n">
        <v>22</v>
      </c>
      <c r="N18" t="n">
        <v>19.92</v>
      </c>
      <c r="O18" t="n">
        <v>16257.24</v>
      </c>
      <c r="P18" t="n">
        <v>156.09</v>
      </c>
      <c r="Q18" t="n">
        <v>467.08</v>
      </c>
      <c r="R18" t="n">
        <v>71.45999999999999</v>
      </c>
      <c r="S18" t="n">
        <v>39.61</v>
      </c>
      <c r="T18" t="n">
        <v>10898.74</v>
      </c>
      <c r="U18" t="n">
        <v>0.55</v>
      </c>
      <c r="V18" t="n">
        <v>0.73</v>
      </c>
      <c r="W18" t="n">
        <v>2.65</v>
      </c>
      <c r="X18" t="n">
        <v>0.67</v>
      </c>
      <c r="Y18" t="n">
        <v>1</v>
      </c>
      <c r="Z18" t="n">
        <v>10</v>
      </c>
      <c r="AA18" t="n">
        <v>100.9657264191136</v>
      </c>
      <c r="AB18" t="n">
        <v>138.1457611800544</v>
      </c>
      <c r="AC18" t="n">
        <v>124.9613236218607</v>
      </c>
      <c r="AD18" t="n">
        <v>100965.7264191136</v>
      </c>
      <c r="AE18" t="n">
        <v>138145.7611800545</v>
      </c>
      <c r="AF18" t="n">
        <v>3.019222047983489e-06</v>
      </c>
      <c r="AG18" t="n">
        <v>0.1953125</v>
      </c>
      <c r="AH18" t="n">
        <v>124961.3236218607</v>
      </c>
    </row>
    <row r="19">
      <c r="A19" t="n">
        <v>17</v>
      </c>
      <c r="B19" t="n">
        <v>60</v>
      </c>
      <c r="C19" t="inlineStr">
        <is>
          <t xml:space="preserve">CONCLUIDO	</t>
        </is>
      </c>
      <c r="D19" t="n">
        <v>5.3562</v>
      </c>
      <c r="E19" t="n">
        <v>18.67</v>
      </c>
      <c r="F19" t="n">
        <v>15.95</v>
      </c>
      <c r="G19" t="n">
        <v>41.61</v>
      </c>
      <c r="H19" t="n">
        <v>0.71</v>
      </c>
      <c r="I19" t="n">
        <v>23</v>
      </c>
      <c r="J19" t="n">
        <v>130.25</v>
      </c>
      <c r="K19" t="n">
        <v>45</v>
      </c>
      <c r="L19" t="n">
        <v>5.25</v>
      </c>
      <c r="M19" t="n">
        <v>21</v>
      </c>
      <c r="N19" t="n">
        <v>20</v>
      </c>
      <c r="O19" t="n">
        <v>16298.23</v>
      </c>
      <c r="P19" t="n">
        <v>154.88</v>
      </c>
      <c r="Q19" t="n">
        <v>467.07</v>
      </c>
      <c r="R19" t="n">
        <v>70.33</v>
      </c>
      <c r="S19" t="n">
        <v>39.61</v>
      </c>
      <c r="T19" t="n">
        <v>10343.26</v>
      </c>
      <c r="U19" t="n">
        <v>0.5600000000000001</v>
      </c>
      <c r="V19" t="n">
        <v>0.73</v>
      </c>
      <c r="W19" t="n">
        <v>2.64</v>
      </c>
      <c r="X19" t="n">
        <v>0.62</v>
      </c>
      <c r="Y19" t="n">
        <v>1</v>
      </c>
      <c r="Z19" t="n">
        <v>10</v>
      </c>
      <c r="AA19" t="n">
        <v>99.92588715813358</v>
      </c>
      <c r="AB19" t="n">
        <v>136.7230072287118</v>
      </c>
      <c r="AC19" t="n">
        <v>123.674355310786</v>
      </c>
      <c r="AD19" t="n">
        <v>99925.88715813357</v>
      </c>
      <c r="AE19" t="n">
        <v>136723.0072287118</v>
      </c>
      <c r="AF19" t="n">
        <v>3.031617481845634e-06</v>
      </c>
      <c r="AG19" t="n">
        <v>0.1944791666666667</v>
      </c>
      <c r="AH19" t="n">
        <v>123674.355310786</v>
      </c>
    </row>
    <row r="20">
      <c r="A20" t="n">
        <v>18</v>
      </c>
      <c r="B20" t="n">
        <v>60</v>
      </c>
      <c r="C20" t="inlineStr">
        <is>
          <t xml:space="preserve">CONCLUIDO	</t>
        </is>
      </c>
      <c r="D20" t="n">
        <v>5.385</v>
      </c>
      <c r="E20" t="n">
        <v>18.57</v>
      </c>
      <c r="F20" t="n">
        <v>15.9</v>
      </c>
      <c r="G20" t="n">
        <v>45.43</v>
      </c>
      <c r="H20" t="n">
        <v>0.74</v>
      </c>
      <c r="I20" t="n">
        <v>21</v>
      </c>
      <c r="J20" t="n">
        <v>130.58</v>
      </c>
      <c r="K20" t="n">
        <v>45</v>
      </c>
      <c r="L20" t="n">
        <v>5.5</v>
      </c>
      <c r="M20" t="n">
        <v>19</v>
      </c>
      <c r="N20" t="n">
        <v>20.09</v>
      </c>
      <c r="O20" t="n">
        <v>16339.24</v>
      </c>
      <c r="P20" t="n">
        <v>153.51</v>
      </c>
      <c r="Q20" t="n">
        <v>467.09</v>
      </c>
      <c r="R20" t="n">
        <v>68.52</v>
      </c>
      <c r="S20" t="n">
        <v>39.61</v>
      </c>
      <c r="T20" t="n">
        <v>9446.799999999999</v>
      </c>
      <c r="U20" t="n">
        <v>0.58</v>
      </c>
      <c r="V20" t="n">
        <v>0.73</v>
      </c>
      <c r="W20" t="n">
        <v>2.64</v>
      </c>
      <c r="X20" t="n">
        <v>0.57</v>
      </c>
      <c r="Y20" t="n">
        <v>1</v>
      </c>
      <c r="Z20" t="n">
        <v>10</v>
      </c>
      <c r="AA20" t="n">
        <v>98.69811902779009</v>
      </c>
      <c r="AB20" t="n">
        <v>135.0431207074696</v>
      </c>
      <c r="AC20" t="n">
        <v>122.1547948013951</v>
      </c>
      <c r="AD20" t="n">
        <v>98698.11902779009</v>
      </c>
      <c r="AE20" t="n">
        <v>135043.1207074696</v>
      </c>
      <c r="AF20" t="n">
        <v>3.047918326376673e-06</v>
      </c>
      <c r="AG20" t="n">
        <v>0.1934375</v>
      </c>
      <c r="AH20" t="n">
        <v>122154.7948013951</v>
      </c>
    </row>
    <row r="21">
      <c r="A21" t="n">
        <v>19</v>
      </c>
      <c r="B21" t="n">
        <v>60</v>
      </c>
      <c r="C21" t="inlineStr">
        <is>
          <t xml:space="preserve">CONCLUIDO	</t>
        </is>
      </c>
      <c r="D21" t="n">
        <v>5.4002</v>
      </c>
      <c r="E21" t="n">
        <v>18.52</v>
      </c>
      <c r="F21" t="n">
        <v>15.87</v>
      </c>
      <c r="G21" t="n">
        <v>47.62</v>
      </c>
      <c r="H21" t="n">
        <v>0.78</v>
      </c>
      <c r="I21" t="n">
        <v>20</v>
      </c>
      <c r="J21" t="n">
        <v>130.92</v>
      </c>
      <c r="K21" t="n">
        <v>45</v>
      </c>
      <c r="L21" t="n">
        <v>5.75</v>
      </c>
      <c r="M21" t="n">
        <v>18</v>
      </c>
      <c r="N21" t="n">
        <v>20.17</v>
      </c>
      <c r="O21" t="n">
        <v>16380.29</v>
      </c>
      <c r="P21" t="n">
        <v>152.34</v>
      </c>
      <c r="Q21" t="n">
        <v>467.13</v>
      </c>
      <c r="R21" t="n">
        <v>67.76000000000001</v>
      </c>
      <c r="S21" t="n">
        <v>39.61</v>
      </c>
      <c r="T21" t="n">
        <v>9069.940000000001</v>
      </c>
      <c r="U21" t="n">
        <v>0.58</v>
      </c>
      <c r="V21" t="n">
        <v>0.73</v>
      </c>
      <c r="W21" t="n">
        <v>2.64</v>
      </c>
      <c r="X21" t="n">
        <v>0.54</v>
      </c>
      <c r="Y21" t="n">
        <v>1</v>
      </c>
      <c r="Z21" t="n">
        <v>10</v>
      </c>
      <c r="AA21" t="n">
        <v>97.84905200677335</v>
      </c>
      <c r="AB21" t="n">
        <v>133.8813897511218</v>
      </c>
      <c r="AC21" t="n">
        <v>121.1039378170211</v>
      </c>
      <c r="AD21" t="n">
        <v>97849.05200677335</v>
      </c>
      <c r="AE21" t="n">
        <v>133881.3897511218</v>
      </c>
      <c r="AF21" t="n">
        <v>3.056521549879166e-06</v>
      </c>
      <c r="AG21" t="n">
        <v>0.1929166666666667</v>
      </c>
      <c r="AH21" t="n">
        <v>121103.9378170211</v>
      </c>
    </row>
    <row r="22">
      <c r="A22" t="n">
        <v>20</v>
      </c>
      <c r="B22" t="n">
        <v>60</v>
      </c>
      <c r="C22" t="inlineStr">
        <is>
          <t xml:space="preserve">CONCLUIDO	</t>
        </is>
      </c>
      <c r="D22" t="n">
        <v>5.3936</v>
      </c>
      <c r="E22" t="n">
        <v>18.54</v>
      </c>
      <c r="F22" t="n">
        <v>15.9</v>
      </c>
      <c r="G22" t="n">
        <v>47.69</v>
      </c>
      <c r="H22" t="n">
        <v>0.8100000000000001</v>
      </c>
      <c r="I22" t="n">
        <v>20</v>
      </c>
      <c r="J22" t="n">
        <v>131.25</v>
      </c>
      <c r="K22" t="n">
        <v>45</v>
      </c>
      <c r="L22" t="n">
        <v>6</v>
      </c>
      <c r="M22" t="n">
        <v>18</v>
      </c>
      <c r="N22" t="n">
        <v>20.25</v>
      </c>
      <c r="O22" t="n">
        <v>16421.36</v>
      </c>
      <c r="P22" t="n">
        <v>152.32</v>
      </c>
      <c r="Q22" t="n">
        <v>467.14</v>
      </c>
      <c r="R22" t="n">
        <v>68.23999999999999</v>
      </c>
      <c r="S22" t="n">
        <v>39.61</v>
      </c>
      <c r="T22" t="n">
        <v>9312.51</v>
      </c>
      <c r="U22" t="n">
        <v>0.58</v>
      </c>
      <c r="V22" t="n">
        <v>0.73</v>
      </c>
      <c r="W22" t="n">
        <v>2.64</v>
      </c>
      <c r="X22" t="n">
        <v>0.5600000000000001</v>
      </c>
      <c r="Y22" t="n">
        <v>1</v>
      </c>
      <c r="Z22" t="n">
        <v>10</v>
      </c>
      <c r="AA22" t="n">
        <v>98.00970805451333</v>
      </c>
      <c r="AB22" t="n">
        <v>134.1012064432841</v>
      </c>
      <c r="AC22" t="n">
        <v>121.3027755125982</v>
      </c>
      <c r="AD22" t="n">
        <v>98009.70805451332</v>
      </c>
      <c r="AE22" t="n">
        <v>134101.2064432841</v>
      </c>
      <c r="AF22" t="n">
        <v>3.052785939674137e-06</v>
      </c>
      <c r="AG22" t="n">
        <v>0.193125</v>
      </c>
      <c r="AH22" t="n">
        <v>121302.7755125982</v>
      </c>
    </row>
    <row r="23">
      <c r="A23" t="n">
        <v>21</v>
      </c>
      <c r="B23" t="n">
        <v>60</v>
      </c>
      <c r="C23" t="inlineStr">
        <is>
          <t xml:space="preserve">CONCLUIDO	</t>
        </is>
      </c>
      <c r="D23" t="n">
        <v>5.4137</v>
      </c>
      <c r="E23" t="n">
        <v>18.47</v>
      </c>
      <c r="F23" t="n">
        <v>15.85</v>
      </c>
      <c r="G23" t="n">
        <v>50.06</v>
      </c>
      <c r="H23" t="n">
        <v>0.84</v>
      </c>
      <c r="I23" t="n">
        <v>19</v>
      </c>
      <c r="J23" t="n">
        <v>131.58</v>
      </c>
      <c r="K23" t="n">
        <v>45</v>
      </c>
      <c r="L23" t="n">
        <v>6.25</v>
      </c>
      <c r="M23" t="n">
        <v>17</v>
      </c>
      <c r="N23" t="n">
        <v>20.34</v>
      </c>
      <c r="O23" t="n">
        <v>16462.46</v>
      </c>
      <c r="P23" t="n">
        <v>151.32</v>
      </c>
      <c r="Q23" t="n">
        <v>467.07</v>
      </c>
      <c r="R23" t="n">
        <v>66.84999999999999</v>
      </c>
      <c r="S23" t="n">
        <v>39.61</v>
      </c>
      <c r="T23" t="n">
        <v>8622.139999999999</v>
      </c>
      <c r="U23" t="n">
        <v>0.59</v>
      </c>
      <c r="V23" t="n">
        <v>0.74</v>
      </c>
      <c r="W23" t="n">
        <v>2.64</v>
      </c>
      <c r="X23" t="n">
        <v>0.52</v>
      </c>
      <c r="Y23" t="n">
        <v>1</v>
      </c>
      <c r="Z23" t="n">
        <v>10</v>
      </c>
      <c r="AA23" t="n">
        <v>97.11879717598464</v>
      </c>
      <c r="AB23" t="n">
        <v>132.8822228750678</v>
      </c>
      <c r="AC23" t="n">
        <v>120.2001300252779</v>
      </c>
      <c r="AD23" t="n">
        <v>97118.79717598464</v>
      </c>
      <c r="AE23" t="n">
        <v>132882.2228750678</v>
      </c>
      <c r="AF23" t="n">
        <v>3.064162570753092e-06</v>
      </c>
      <c r="AG23" t="n">
        <v>0.1923958333333333</v>
      </c>
      <c r="AH23" t="n">
        <v>120200.1300252779</v>
      </c>
    </row>
    <row r="24">
      <c r="A24" t="n">
        <v>22</v>
      </c>
      <c r="B24" t="n">
        <v>60</v>
      </c>
      <c r="C24" t="inlineStr">
        <is>
          <t xml:space="preserve">CONCLUIDO	</t>
        </is>
      </c>
      <c r="D24" t="n">
        <v>5.4349</v>
      </c>
      <c r="E24" t="n">
        <v>18.4</v>
      </c>
      <c r="F24" t="n">
        <v>15.81</v>
      </c>
      <c r="G24" t="n">
        <v>52.69</v>
      </c>
      <c r="H24" t="n">
        <v>0.87</v>
      </c>
      <c r="I24" t="n">
        <v>18</v>
      </c>
      <c r="J24" t="n">
        <v>131.92</v>
      </c>
      <c r="K24" t="n">
        <v>45</v>
      </c>
      <c r="L24" t="n">
        <v>6.5</v>
      </c>
      <c r="M24" t="n">
        <v>16</v>
      </c>
      <c r="N24" t="n">
        <v>20.42</v>
      </c>
      <c r="O24" t="n">
        <v>16503.6</v>
      </c>
      <c r="P24" t="n">
        <v>150.23</v>
      </c>
      <c r="Q24" t="n">
        <v>467.07</v>
      </c>
      <c r="R24" t="n">
        <v>65.29000000000001</v>
      </c>
      <c r="S24" t="n">
        <v>39.61</v>
      </c>
      <c r="T24" t="n">
        <v>7845.34</v>
      </c>
      <c r="U24" t="n">
        <v>0.61</v>
      </c>
      <c r="V24" t="n">
        <v>0.74</v>
      </c>
      <c r="W24" t="n">
        <v>2.64</v>
      </c>
      <c r="X24" t="n">
        <v>0.47</v>
      </c>
      <c r="Y24" t="n">
        <v>1</v>
      </c>
      <c r="Z24" t="n">
        <v>10</v>
      </c>
      <c r="AA24" t="n">
        <v>96.19255998833546</v>
      </c>
      <c r="AB24" t="n">
        <v>131.614904292226</v>
      </c>
      <c r="AC24" t="n">
        <v>119.0537625492893</v>
      </c>
      <c r="AD24" t="n">
        <v>96192.55998833546</v>
      </c>
      <c r="AE24" t="n">
        <v>131614.904292226</v>
      </c>
      <c r="AF24" t="n">
        <v>3.076161803532884e-06</v>
      </c>
      <c r="AG24" t="n">
        <v>0.1916666666666667</v>
      </c>
      <c r="AH24" t="n">
        <v>119053.7625492893</v>
      </c>
    </row>
    <row r="25">
      <c r="A25" t="n">
        <v>23</v>
      </c>
      <c r="B25" t="n">
        <v>60</v>
      </c>
      <c r="C25" t="inlineStr">
        <is>
          <t xml:space="preserve">CONCLUIDO	</t>
        </is>
      </c>
      <c r="D25" t="n">
        <v>5.4484</v>
      </c>
      <c r="E25" t="n">
        <v>18.35</v>
      </c>
      <c r="F25" t="n">
        <v>15.79</v>
      </c>
      <c r="G25" t="n">
        <v>55.72</v>
      </c>
      <c r="H25" t="n">
        <v>0.9</v>
      </c>
      <c r="I25" t="n">
        <v>17</v>
      </c>
      <c r="J25" t="n">
        <v>132.25</v>
      </c>
      <c r="K25" t="n">
        <v>45</v>
      </c>
      <c r="L25" t="n">
        <v>6.75</v>
      </c>
      <c r="M25" t="n">
        <v>15</v>
      </c>
      <c r="N25" t="n">
        <v>20.5</v>
      </c>
      <c r="O25" t="n">
        <v>16544.76</v>
      </c>
      <c r="P25" t="n">
        <v>148.8</v>
      </c>
      <c r="Q25" t="n">
        <v>467.08</v>
      </c>
      <c r="R25" t="n">
        <v>64.73</v>
      </c>
      <c r="S25" t="n">
        <v>39.61</v>
      </c>
      <c r="T25" t="n">
        <v>7571.63</v>
      </c>
      <c r="U25" t="n">
        <v>0.61</v>
      </c>
      <c r="V25" t="n">
        <v>0.74</v>
      </c>
      <c r="W25" t="n">
        <v>2.64</v>
      </c>
      <c r="X25" t="n">
        <v>0.45</v>
      </c>
      <c r="Y25" t="n">
        <v>1</v>
      </c>
      <c r="Z25" t="n">
        <v>10</v>
      </c>
      <c r="AA25" t="n">
        <v>95.28903604159004</v>
      </c>
      <c r="AB25" t="n">
        <v>130.3786629676262</v>
      </c>
      <c r="AC25" t="n">
        <v>117.9355063616333</v>
      </c>
      <c r="AD25" t="n">
        <v>95289.03604159004</v>
      </c>
      <c r="AE25" t="n">
        <v>130378.6629676262</v>
      </c>
      <c r="AF25" t="n">
        <v>3.083802824406809e-06</v>
      </c>
      <c r="AG25" t="n">
        <v>0.1911458333333333</v>
      </c>
      <c r="AH25" t="n">
        <v>117935.5063616333</v>
      </c>
    </row>
    <row r="26">
      <c r="A26" t="n">
        <v>24</v>
      </c>
      <c r="B26" t="n">
        <v>60</v>
      </c>
      <c r="C26" t="inlineStr">
        <is>
          <t xml:space="preserve">CONCLUIDO	</t>
        </is>
      </c>
      <c r="D26" t="n">
        <v>5.4486</v>
      </c>
      <c r="E26" t="n">
        <v>18.35</v>
      </c>
      <c r="F26" t="n">
        <v>15.79</v>
      </c>
      <c r="G26" t="n">
        <v>55.72</v>
      </c>
      <c r="H26" t="n">
        <v>0.93</v>
      </c>
      <c r="I26" t="n">
        <v>17</v>
      </c>
      <c r="J26" t="n">
        <v>132.58</v>
      </c>
      <c r="K26" t="n">
        <v>45</v>
      </c>
      <c r="L26" t="n">
        <v>7</v>
      </c>
      <c r="M26" t="n">
        <v>15</v>
      </c>
      <c r="N26" t="n">
        <v>20.59</v>
      </c>
      <c r="O26" t="n">
        <v>16585.95</v>
      </c>
      <c r="P26" t="n">
        <v>148.51</v>
      </c>
      <c r="Q26" t="n">
        <v>467.07</v>
      </c>
      <c r="R26" t="n">
        <v>64.8</v>
      </c>
      <c r="S26" t="n">
        <v>39.61</v>
      </c>
      <c r="T26" t="n">
        <v>7607.01</v>
      </c>
      <c r="U26" t="n">
        <v>0.61</v>
      </c>
      <c r="V26" t="n">
        <v>0.74</v>
      </c>
      <c r="W26" t="n">
        <v>2.63</v>
      </c>
      <c r="X26" t="n">
        <v>0.45</v>
      </c>
      <c r="Y26" t="n">
        <v>1</v>
      </c>
      <c r="Z26" t="n">
        <v>10</v>
      </c>
      <c r="AA26" t="n">
        <v>95.15688575392824</v>
      </c>
      <c r="AB26" t="n">
        <v>130.1978491139882</v>
      </c>
      <c r="AC26" t="n">
        <v>117.7719491284126</v>
      </c>
      <c r="AD26" t="n">
        <v>95156.88575392823</v>
      </c>
      <c r="AE26" t="n">
        <v>130197.8491139882</v>
      </c>
      <c r="AF26" t="n">
        <v>3.083916024716052e-06</v>
      </c>
      <c r="AG26" t="n">
        <v>0.1911458333333333</v>
      </c>
      <c r="AH26" t="n">
        <v>117771.9491284126</v>
      </c>
    </row>
    <row r="27">
      <c r="A27" t="n">
        <v>25</v>
      </c>
      <c r="B27" t="n">
        <v>60</v>
      </c>
      <c r="C27" t="inlineStr">
        <is>
          <t xml:space="preserve">CONCLUIDO	</t>
        </is>
      </c>
      <c r="D27" t="n">
        <v>5.4655</v>
      </c>
      <c r="E27" t="n">
        <v>18.3</v>
      </c>
      <c r="F27" t="n">
        <v>15.76</v>
      </c>
      <c r="G27" t="n">
        <v>59.08</v>
      </c>
      <c r="H27" t="n">
        <v>0.96</v>
      </c>
      <c r="I27" t="n">
        <v>16</v>
      </c>
      <c r="J27" t="n">
        <v>132.92</v>
      </c>
      <c r="K27" t="n">
        <v>45</v>
      </c>
      <c r="L27" t="n">
        <v>7.25</v>
      </c>
      <c r="M27" t="n">
        <v>14</v>
      </c>
      <c r="N27" t="n">
        <v>20.67</v>
      </c>
      <c r="O27" t="n">
        <v>16627.17</v>
      </c>
      <c r="P27" t="n">
        <v>147.72</v>
      </c>
      <c r="Q27" t="n">
        <v>467.08</v>
      </c>
      <c r="R27" t="n">
        <v>63.84</v>
      </c>
      <c r="S27" t="n">
        <v>39.61</v>
      </c>
      <c r="T27" t="n">
        <v>7130.77</v>
      </c>
      <c r="U27" t="n">
        <v>0.62</v>
      </c>
      <c r="V27" t="n">
        <v>0.74</v>
      </c>
      <c r="W27" t="n">
        <v>2.63</v>
      </c>
      <c r="X27" t="n">
        <v>0.42</v>
      </c>
      <c r="Y27" t="n">
        <v>1</v>
      </c>
      <c r="Z27" t="n">
        <v>10</v>
      </c>
      <c r="AA27" t="n">
        <v>94.46701200998295</v>
      </c>
      <c r="AB27" t="n">
        <v>129.2539334224412</v>
      </c>
      <c r="AC27" t="n">
        <v>116.9181194256725</v>
      </c>
      <c r="AD27" t="n">
        <v>94467.01200998295</v>
      </c>
      <c r="AE27" t="n">
        <v>129253.9334224412</v>
      </c>
      <c r="AF27" t="n">
        <v>3.093481450847114e-06</v>
      </c>
      <c r="AG27" t="n">
        <v>0.190625</v>
      </c>
      <c r="AH27" t="n">
        <v>116918.1194256725</v>
      </c>
    </row>
    <row r="28">
      <c r="A28" t="n">
        <v>26</v>
      </c>
      <c r="B28" t="n">
        <v>60</v>
      </c>
      <c r="C28" t="inlineStr">
        <is>
          <t xml:space="preserve">CONCLUIDO	</t>
        </is>
      </c>
      <c r="D28" t="n">
        <v>5.4835</v>
      </c>
      <c r="E28" t="n">
        <v>18.24</v>
      </c>
      <c r="F28" t="n">
        <v>15.72</v>
      </c>
      <c r="G28" t="n">
        <v>62.88</v>
      </c>
      <c r="H28" t="n">
        <v>0.99</v>
      </c>
      <c r="I28" t="n">
        <v>15</v>
      </c>
      <c r="J28" t="n">
        <v>133.25</v>
      </c>
      <c r="K28" t="n">
        <v>45</v>
      </c>
      <c r="L28" t="n">
        <v>7.5</v>
      </c>
      <c r="M28" t="n">
        <v>13</v>
      </c>
      <c r="N28" t="n">
        <v>20.76</v>
      </c>
      <c r="O28" t="n">
        <v>16668.43</v>
      </c>
      <c r="P28" t="n">
        <v>145.95</v>
      </c>
      <c r="Q28" t="n">
        <v>467.09</v>
      </c>
      <c r="R28" t="n">
        <v>62.33</v>
      </c>
      <c r="S28" t="n">
        <v>39.61</v>
      </c>
      <c r="T28" t="n">
        <v>6383.25</v>
      </c>
      <c r="U28" t="n">
        <v>0.64</v>
      </c>
      <c r="V28" t="n">
        <v>0.74</v>
      </c>
      <c r="W28" t="n">
        <v>2.64</v>
      </c>
      <c r="X28" t="n">
        <v>0.39</v>
      </c>
      <c r="Y28" t="n">
        <v>1</v>
      </c>
      <c r="Z28" t="n">
        <v>10</v>
      </c>
      <c r="AA28" t="n">
        <v>93.31342259445019</v>
      </c>
      <c r="AB28" t="n">
        <v>127.6755414913368</v>
      </c>
      <c r="AC28" t="n">
        <v>115.4903670051853</v>
      </c>
      <c r="AD28" t="n">
        <v>93313.42259445018</v>
      </c>
      <c r="AE28" t="n">
        <v>127675.5414913368</v>
      </c>
      <c r="AF28" t="n">
        <v>3.103669478679014e-06</v>
      </c>
      <c r="AG28" t="n">
        <v>0.19</v>
      </c>
      <c r="AH28" t="n">
        <v>115490.3670051853</v>
      </c>
    </row>
    <row r="29">
      <c r="A29" t="n">
        <v>27</v>
      </c>
      <c r="B29" t="n">
        <v>60</v>
      </c>
      <c r="C29" t="inlineStr">
        <is>
          <t xml:space="preserve">CONCLUIDO	</t>
        </is>
      </c>
      <c r="D29" t="n">
        <v>5.481</v>
      </c>
      <c r="E29" t="n">
        <v>18.24</v>
      </c>
      <c r="F29" t="n">
        <v>15.73</v>
      </c>
      <c r="G29" t="n">
        <v>62.92</v>
      </c>
      <c r="H29" t="n">
        <v>1.03</v>
      </c>
      <c r="I29" t="n">
        <v>15</v>
      </c>
      <c r="J29" t="n">
        <v>133.59</v>
      </c>
      <c r="K29" t="n">
        <v>45</v>
      </c>
      <c r="L29" t="n">
        <v>7.75</v>
      </c>
      <c r="M29" t="n">
        <v>13</v>
      </c>
      <c r="N29" t="n">
        <v>20.84</v>
      </c>
      <c r="O29" t="n">
        <v>16709.71</v>
      </c>
      <c r="P29" t="n">
        <v>145.54</v>
      </c>
      <c r="Q29" t="n">
        <v>467.1</v>
      </c>
      <c r="R29" t="n">
        <v>62.9</v>
      </c>
      <c r="S29" t="n">
        <v>39.61</v>
      </c>
      <c r="T29" t="n">
        <v>6665.96</v>
      </c>
      <c r="U29" t="n">
        <v>0.63</v>
      </c>
      <c r="V29" t="n">
        <v>0.74</v>
      </c>
      <c r="W29" t="n">
        <v>2.63</v>
      </c>
      <c r="X29" t="n">
        <v>0.4</v>
      </c>
      <c r="Y29" t="n">
        <v>1</v>
      </c>
      <c r="Z29" t="n">
        <v>10</v>
      </c>
      <c r="AA29" t="n">
        <v>93.19112242961086</v>
      </c>
      <c r="AB29" t="n">
        <v>127.5082050103013</v>
      </c>
      <c r="AC29" t="n">
        <v>115.3390008830415</v>
      </c>
      <c r="AD29" t="n">
        <v>93191.12242961086</v>
      </c>
      <c r="AE29" t="n">
        <v>127508.2050103013</v>
      </c>
      <c r="AF29" t="n">
        <v>3.102254474813472e-06</v>
      </c>
      <c r="AG29" t="n">
        <v>0.19</v>
      </c>
      <c r="AH29" t="n">
        <v>115339.0008830415</v>
      </c>
    </row>
    <row r="30">
      <c r="A30" t="n">
        <v>28</v>
      </c>
      <c r="B30" t="n">
        <v>60</v>
      </c>
      <c r="C30" t="inlineStr">
        <is>
          <t xml:space="preserve">CONCLUIDO	</t>
        </is>
      </c>
      <c r="D30" t="n">
        <v>5.495</v>
      </c>
      <c r="E30" t="n">
        <v>18.2</v>
      </c>
      <c r="F30" t="n">
        <v>15.71</v>
      </c>
      <c r="G30" t="n">
        <v>67.31999999999999</v>
      </c>
      <c r="H30" t="n">
        <v>1.06</v>
      </c>
      <c r="I30" t="n">
        <v>14</v>
      </c>
      <c r="J30" t="n">
        <v>133.92</v>
      </c>
      <c r="K30" t="n">
        <v>45</v>
      </c>
      <c r="L30" t="n">
        <v>8</v>
      </c>
      <c r="M30" t="n">
        <v>12</v>
      </c>
      <c r="N30" t="n">
        <v>20.93</v>
      </c>
      <c r="O30" t="n">
        <v>16751.02</v>
      </c>
      <c r="P30" t="n">
        <v>144.76</v>
      </c>
      <c r="Q30" t="n">
        <v>467.07</v>
      </c>
      <c r="R30" t="n">
        <v>62.18</v>
      </c>
      <c r="S30" t="n">
        <v>39.61</v>
      </c>
      <c r="T30" t="n">
        <v>6310.07</v>
      </c>
      <c r="U30" t="n">
        <v>0.64</v>
      </c>
      <c r="V30" t="n">
        <v>0.74</v>
      </c>
      <c r="W30" t="n">
        <v>2.63</v>
      </c>
      <c r="X30" t="n">
        <v>0.38</v>
      </c>
      <c r="Y30" t="n">
        <v>1</v>
      </c>
      <c r="Z30" t="n">
        <v>10</v>
      </c>
      <c r="AA30" t="n">
        <v>92.58071465570985</v>
      </c>
      <c r="AB30" t="n">
        <v>126.67301816476</v>
      </c>
      <c r="AC30" t="n">
        <v>114.5835230978463</v>
      </c>
      <c r="AD30" t="n">
        <v>92580.71465570986</v>
      </c>
      <c r="AE30" t="n">
        <v>126673.01816476</v>
      </c>
      <c r="AF30" t="n">
        <v>3.110178496460505e-06</v>
      </c>
      <c r="AG30" t="n">
        <v>0.1895833333333333</v>
      </c>
      <c r="AH30" t="n">
        <v>114583.5230978463</v>
      </c>
    </row>
    <row r="31">
      <c r="A31" t="n">
        <v>29</v>
      </c>
      <c r="B31" t="n">
        <v>60</v>
      </c>
      <c r="C31" t="inlineStr">
        <is>
          <t xml:space="preserve">CONCLUIDO	</t>
        </is>
      </c>
      <c r="D31" t="n">
        <v>5.4993</v>
      </c>
      <c r="E31" t="n">
        <v>18.18</v>
      </c>
      <c r="F31" t="n">
        <v>15.69</v>
      </c>
      <c r="G31" t="n">
        <v>67.26000000000001</v>
      </c>
      <c r="H31" t="n">
        <v>1.09</v>
      </c>
      <c r="I31" t="n">
        <v>14</v>
      </c>
      <c r="J31" t="n">
        <v>134.26</v>
      </c>
      <c r="K31" t="n">
        <v>45</v>
      </c>
      <c r="L31" t="n">
        <v>8.25</v>
      </c>
      <c r="M31" t="n">
        <v>12</v>
      </c>
      <c r="N31" t="n">
        <v>21.01</v>
      </c>
      <c r="O31" t="n">
        <v>16792.37</v>
      </c>
      <c r="P31" t="n">
        <v>143.53</v>
      </c>
      <c r="Q31" t="n">
        <v>467.09</v>
      </c>
      <c r="R31" t="n">
        <v>61.73</v>
      </c>
      <c r="S31" t="n">
        <v>39.61</v>
      </c>
      <c r="T31" t="n">
        <v>6083.81</v>
      </c>
      <c r="U31" t="n">
        <v>0.64</v>
      </c>
      <c r="V31" t="n">
        <v>0.74</v>
      </c>
      <c r="W31" t="n">
        <v>2.63</v>
      </c>
      <c r="X31" t="n">
        <v>0.36</v>
      </c>
      <c r="Y31" t="n">
        <v>1</v>
      </c>
      <c r="Z31" t="n">
        <v>10</v>
      </c>
      <c r="AA31" t="n">
        <v>91.93449232798609</v>
      </c>
      <c r="AB31" t="n">
        <v>125.7888282666517</v>
      </c>
      <c r="AC31" t="n">
        <v>113.7837190426449</v>
      </c>
      <c r="AD31" t="n">
        <v>91934.4923279861</v>
      </c>
      <c r="AE31" t="n">
        <v>125788.8282666517</v>
      </c>
      <c r="AF31" t="n">
        <v>3.112612303109237e-06</v>
      </c>
      <c r="AG31" t="n">
        <v>0.189375</v>
      </c>
      <c r="AH31" t="n">
        <v>113783.7190426449</v>
      </c>
    </row>
    <row r="32">
      <c r="A32" t="n">
        <v>30</v>
      </c>
      <c r="B32" t="n">
        <v>60</v>
      </c>
      <c r="C32" t="inlineStr">
        <is>
          <t xml:space="preserve">CONCLUIDO	</t>
        </is>
      </c>
      <c r="D32" t="n">
        <v>5.511</v>
      </c>
      <c r="E32" t="n">
        <v>18.15</v>
      </c>
      <c r="F32" t="n">
        <v>15.68</v>
      </c>
      <c r="G32" t="n">
        <v>72.37</v>
      </c>
      <c r="H32" t="n">
        <v>1.12</v>
      </c>
      <c r="I32" t="n">
        <v>13</v>
      </c>
      <c r="J32" t="n">
        <v>134.59</v>
      </c>
      <c r="K32" t="n">
        <v>45</v>
      </c>
      <c r="L32" t="n">
        <v>8.5</v>
      </c>
      <c r="M32" t="n">
        <v>11</v>
      </c>
      <c r="N32" t="n">
        <v>21.1</v>
      </c>
      <c r="O32" t="n">
        <v>16833.86</v>
      </c>
      <c r="P32" t="n">
        <v>142.29</v>
      </c>
      <c r="Q32" t="n">
        <v>467.08</v>
      </c>
      <c r="R32" t="n">
        <v>61.41</v>
      </c>
      <c r="S32" t="n">
        <v>39.61</v>
      </c>
      <c r="T32" t="n">
        <v>5929.88</v>
      </c>
      <c r="U32" t="n">
        <v>0.65</v>
      </c>
      <c r="V32" t="n">
        <v>0.74</v>
      </c>
      <c r="W32" t="n">
        <v>2.63</v>
      </c>
      <c r="X32" t="n">
        <v>0.35</v>
      </c>
      <c r="Y32" t="n">
        <v>1</v>
      </c>
      <c r="Z32" t="n">
        <v>10</v>
      </c>
      <c r="AA32" t="n">
        <v>91.18186673284606</v>
      </c>
      <c r="AB32" t="n">
        <v>124.7590527238838</v>
      </c>
      <c r="AC32" t="n">
        <v>112.8522238323794</v>
      </c>
      <c r="AD32" t="n">
        <v>91181.86673284606</v>
      </c>
      <c r="AE32" t="n">
        <v>124759.0527238838</v>
      </c>
      <c r="AF32" t="n">
        <v>3.119234521199972e-06</v>
      </c>
      <c r="AG32" t="n">
        <v>0.1890625</v>
      </c>
      <c r="AH32" t="n">
        <v>112852.2238323794</v>
      </c>
    </row>
    <row r="33">
      <c r="A33" t="n">
        <v>31</v>
      </c>
      <c r="B33" t="n">
        <v>60</v>
      </c>
      <c r="C33" t="inlineStr">
        <is>
          <t xml:space="preserve">CONCLUIDO	</t>
        </is>
      </c>
      <c r="D33" t="n">
        <v>5.515</v>
      </c>
      <c r="E33" t="n">
        <v>18.13</v>
      </c>
      <c r="F33" t="n">
        <v>15.67</v>
      </c>
      <c r="G33" t="n">
        <v>72.31</v>
      </c>
      <c r="H33" t="n">
        <v>1.15</v>
      </c>
      <c r="I33" t="n">
        <v>13</v>
      </c>
      <c r="J33" t="n">
        <v>134.93</v>
      </c>
      <c r="K33" t="n">
        <v>45</v>
      </c>
      <c r="L33" t="n">
        <v>8.75</v>
      </c>
      <c r="M33" t="n">
        <v>11</v>
      </c>
      <c r="N33" t="n">
        <v>21.18</v>
      </c>
      <c r="O33" t="n">
        <v>16875.27</v>
      </c>
      <c r="P33" t="n">
        <v>142.54</v>
      </c>
      <c r="Q33" t="n">
        <v>467.08</v>
      </c>
      <c r="R33" t="n">
        <v>60.98</v>
      </c>
      <c r="S33" t="n">
        <v>39.61</v>
      </c>
      <c r="T33" t="n">
        <v>5713.8</v>
      </c>
      <c r="U33" t="n">
        <v>0.65</v>
      </c>
      <c r="V33" t="n">
        <v>0.74</v>
      </c>
      <c r="W33" t="n">
        <v>2.63</v>
      </c>
      <c r="X33" t="n">
        <v>0.33</v>
      </c>
      <c r="Y33" t="n">
        <v>1</v>
      </c>
      <c r="Z33" t="n">
        <v>10</v>
      </c>
      <c r="AA33" t="n">
        <v>91.2094209386468</v>
      </c>
      <c r="AB33" t="n">
        <v>124.7967536038661</v>
      </c>
      <c r="AC33" t="n">
        <v>112.8863265932897</v>
      </c>
      <c r="AD33" t="n">
        <v>91209.4209386468</v>
      </c>
      <c r="AE33" t="n">
        <v>124796.7536038661</v>
      </c>
      <c r="AF33" t="n">
        <v>3.121498527384838e-06</v>
      </c>
      <c r="AG33" t="n">
        <v>0.1888541666666667</v>
      </c>
      <c r="AH33" t="n">
        <v>112886.3265932897</v>
      </c>
    </row>
    <row r="34">
      <c r="A34" t="n">
        <v>32</v>
      </c>
      <c r="B34" t="n">
        <v>60</v>
      </c>
      <c r="C34" t="inlineStr">
        <is>
          <t xml:space="preserve">CONCLUIDO	</t>
        </is>
      </c>
      <c r="D34" t="n">
        <v>5.5076</v>
      </c>
      <c r="E34" t="n">
        <v>18.16</v>
      </c>
      <c r="F34" t="n">
        <v>15.69</v>
      </c>
      <c r="G34" t="n">
        <v>72.43000000000001</v>
      </c>
      <c r="H34" t="n">
        <v>1.18</v>
      </c>
      <c r="I34" t="n">
        <v>13</v>
      </c>
      <c r="J34" t="n">
        <v>135.27</v>
      </c>
      <c r="K34" t="n">
        <v>45</v>
      </c>
      <c r="L34" t="n">
        <v>9</v>
      </c>
      <c r="M34" t="n">
        <v>11</v>
      </c>
      <c r="N34" t="n">
        <v>21.27</v>
      </c>
      <c r="O34" t="n">
        <v>16916.71</v>
      </c>
      <c r="P34" t="n">
        <v>141.97</v>
      </c>
      <c r="Q34" t="n">
        <v>467.08</v>
      </c>
      <c r="R34" t="n">
        <v>61.64</v>
      </c>
      <c r="S34" t="n">
        <v>39.61</v>
      </c>
      <c r="T34" t="n">
        <v>6043.51</v>
      </c>
      <c r="U34" t="n">
        <v>0.64</v>
      </c>
      <c r="V34" t="n">
        <v>0.74</v>
      </c>
      <c r="W34" t="n">
        <v>2.63</v>
      </c>
      <c r="X34" t="n">
        <v>0.36</v>
      </c>
      <c r="Y34" t="n">
        <v>1</v>
      </c>
      <c r="Z34" t="n">
        <v>10</v>
      </c>
      <c r="AA34" t="n">
        <v>91.11354898091253</v>
      </c>
      <c r="AB34" t="n">
        <v>124.6655773617218</v>
      </c>
      <c r="AC34" t="n">
        <v>112.7676696275886</v>
      </c>
      <c r="AD34" t="n">
        <v>91113.54898091253</v>
      </c>
      <c r="AE34" t="n">
        <v>124665.5773617219</v>
      </c>
      <c r="AF34" t="n">
        <v>3.117310115942835e-06</v>
      </c>
      <c r="AG34" t="n">
        <v>0.1891666666666667</v>
      </c>
      <c r="AH34" t="n">
        <v>112767.6696275886</v>
      </c>
    </row>
    <row r="35">
      <c r="A35" t="n">
        <v>33</v>
      </c>
      <c r="B35" t="n">
        <v>60</v>
      </c>
      <c r="C35" t="inlineStr">
        <is>
          <t xml:space="preserve">CONCLUIDO	</t>
        </is>
      </c>
      <c r="D35" t="n">
        <v>5.5321</v>
      </c>
      <c r="E35" t="n">
        <v>18.08</v>
      </c>
      <c r="F35" t="n">
        <v>15.64</v>
      </c>
      <c r="G35" t="n">
        <v>78.19</v>
      </c>
      <c r="H35" t="n">
        <v>1.21</v>
      </c>
      <c r="I35" t="n">
        <v>12</v>
      </c>
      <c r="J35" t="n">
        <v>135.6</v>
      </c>
      <c r="K35" t="n">
        <v>45</v>
      </c>
      <c r="L35" t="n">
        <v>9.25</v>
      </c>
      <c r="M35" t="n">
        <v>10</v>
      </c>
      <c r="N35" t="n">
        <v>21.35</v>
      </c>
      <c r="O35" t="n">
        <v>16958.17</v>
      </c>
      <c r="P35" t="n">
        <v>140.09</v>
      </c>
      <c r="Q35" t="n">
        <v>467.07</v>
      </c>
      <c r="R35" t="n">
        <v>59.93</v>
      </c>
      <c r="S35" t="n">
        <v>39.61</v>
      </c>
      <c r="T35" t="n">
        <v>5195.03</v>
      </c>
      <c r="U35" t="n">
        <v>0.66</v>
      </c>
      <c r="V35" t="n">
        <v>0.75</v>
      </c>
      <c r="W35" t="n">
        <v>2.63</v>
      </c>
      <c r="X35" t="n">
        <v>0.3</v>
      </c>
      <c r="Y35" t="n">
        <v>1</v>
      </c>
      <c r="Z35" t="n">
        <v>10</v>
      </c>
      <c r="AA35" t="n">
        <v>89.81089916833245</v>
      </c>
      <c r="AB35" t="n">
        <v>122.8832344192969</v>
      </c>
      <c r="AC35" t="n">
        <v>111.1554309940542</v>
      </c>
      <c r="AD35" t="n">
        <v>89810.89916833246</v>
      </c>
      <c r="AE35" t="n">
        <v>122883.2344192969</v>
      </c>
      <c r="AF35" t="n">
        <v>3.131177153825143e-06</v>
      </c>
      <c r="AG35" t="n">
        <v>0.1883333333333333</v>
      </c>
      <c r="AH35" t="n">
        <v>111155.4309940542</v>
      </c>
    </row>
    <row r="36">
      <c r="A36" t="n">
        <v>34</v>
      </c>
      <c r="B36" t="n">
        <v>60</v>
      </c>
      <c r="C36" t="inlineStr">
        <is>
          <t xml:space="preserve">CONCLUIDO	</t>
        </is>
      </c>
      <c r="D36" t="n">
        <v>5.5314</v>
      </c>
      <c r="E36" t="n">
        <v>18.08</v>
      </c>
      <c r="F36" t="n">
        <v>15.64</v>
      </c>
      <c r="G36" t="n">
        <v>78.2</v>
      </c>
      <c r="H36" t="n">
        <v>1.24</v>
      </c>
      <c r="I36" t="n">
        <v>12</v>
      </c>
      <c r="J36" t="n">
        <v>135.94</v>
      </c>
      <c r="K36" t="n">
        <v>45</v>
      </c>
      <c r="L36" t="n">
        <v>9.5</v>
      </c>
      <c r="M36" t="n">
        <v>10</v>
      </c>
      <c r="N36" t="n">
        <v>21.44</v>
      </c>
      <c r="O36" t="n">
        <v>16999.67</v>
      </c>
      <c r="P36" t="n">
        <v>139.56</v>
      </c>
      <c r="Q36" t="n">
        <v>467.07</v>
      </c>
      <c r="R36" t="n">
        <v>59.95</v>
      </c>
      <c r="S36" t="n">
        <v>39.61</v>
      </c>
      <c r="T36" t="n">
        <v>5204.91</v>
      </c>
      <c r="U36" t="n">
        <v>0.66</v>
      </c>
      <c r="V36" t="n">
        <v>0.75</v>
      </c>
      <c r="W36" t="n">
        <v>2.63</v>
      </c>
      <c r="X36" t="n">
        <v>0.31</v>
      </c>
      <c r="Y36" t="n">
        <v>1</v>
      </c>
      <c r="Z36" t="n">
        <v>10</v>
      </c>
      <c r="AA36" t="n">
        <v>89.59024587482263</v>
      </c>
      <c r="AB36" t="n">
        <v>122.5813268485807</v>
      </c>
      <c r="AC36" t="n">
        <v>110.882337058157</v>
      </c>
      <c r="AD36" t="n">
        <v>89590.24587482263</v>
      </c>
      <c r="AE36" t="n">
        <v>122581.3268485807</v>
      </c>
      <c r="AF36" t="n">
        <v>3.130780952742791e-06</v>
      </c>
      <c r="AG36" t="n">
        <v>0.1883333333333333</v>
      </c>
      <c r="AH36" t="n">
        <v>110882.337058157</v>
      </c>
    </row>
    <row r="37">
      <c r="A37" t="n">
        <v>35</v>
      </c>
      <c r="B37" t="n">
        <v>60</v>
      </c>
      <c r="C37" t="inlineStr">
        <is>
          <t xml:space="preserve">CONCLUIDO	</t>
        </is>
      </c>
      <c r="D37" t="n">
        <v>5.5311</v>
      </c>
      <c r="E37" t="n">
        <v>18.08</v>
      </c>
      <c r="F37" t="n">
        <v>15.64</v>
      </c>
      <c r="G37" t="n">
        <v>78.2</v>
      </c>
      <c r="H37" t="n">
        <v>1.26</v>
      </c>
      <c r="I37" t="n">
        <v>12</v>
      </c>
      <c r="J37" t="n">
        <v>136.27</v>
      </c>
      <c r="K37" t="n">
        <v>45</v>
      </c>
      <c r="L37" t="n">
        <v>9.75</v>
      </c>
      <c r="M37" t="n">
        <v>10</v>
      </c>
      <c r="N37" t="n">
        <v>21.53</v>
      </c>
      <c r="O37" t="n">
        <v>17041.2</v>
      </c>
      <c r="P37" t="n">
        <v>138.29</v>
      </c>
      <c r="Q37" t="n">
        <v>467.07</v>
      </c>
      <c r="R37" t="n">
        <v>60.06</v>
      </c>
      <c r="S37" t="n">
        <v>39.61</v>
      </c>
      <c r="T37" t="n">
        <v>5259</v>
      </c>
      <c r="U37" t="n">
        <v>0.66</v>
      </c>
      <c r="V37" t="n">
        <v>0.75</v>
      </c>
      <c r="W37" t="n">
        <v>2.62</v>
      </c>
      <c r="X37" t="n">
        <v>0.31</v>
      </c>
      <c r="Y37" t="n">
        <v>1</v>
      </c>
      <c r="Z37" t="n">
        <v>10</v>
      </c>
      <c r="AA37" t="n">
        <v>89.03964084160678</v>
      </c>
      <c r="AB37" t="n">
        <v>121.8279647511554</v>
      </c>
      <c r="AC37" t="n">
        <v>110.2008747819594</v>
      </c>
      <c r="AD37" t="n">
        <v>89039.64084160679</v>
      </c>
      <c r="AE37" t="n">
        <v>121827.9647511554</v>
      </c>
      <c r="AF37" t="n">
        <v>3.130611152278927e-06</v>
      </c>
      <c r="AG37" t="n">
        <v>0.1883333333333333</v>
      </c>
      <c r="AH37" t="n">
        <v>110200.8747819594</v>
      </c>
    </row>
    <row r="38">
      <c r="A38" t="n">
        <v>36</v>
      </c>
      <c r="B38" t="n">
        <v>60</v>
      </c>
      <c r="C38" t="inlineStr">
        <is>
          <t xml:space="preserve">CONCLUIDO	</t>
        </is>
      </c>
      <c r="D38" t="n">
        <v>5.5477</v>
      </c>
      <c r="E38" t="n">
        <v>18.03</v>
      </c>
      <c r="F38" t="n">
        <v>15.61</v>
      </c>
      <c r="G38" t="n">
        <v>85.16</v>
      </c>
      <c r="H38" t="n">
        <v>1.29</v>
      </c>
      <c r="I38" t="n">
        <v>11</v>
      </c>
      <c r="J38" t="n">
        <v>136.61</v>
      </c>
      <c r="K38" t="n">
        <v>45</v>
      </c>
      <c r="L38" t="n">
        <v>10</v>
      </c>
      <c r="M38" t="n">
        <v>9</v>
      </c>
      <c r="N38" t="n">
        <v>21.61</v>
      </c>
      <c r="O38" t="n">
        <v>17082.76</v>
      </c>
      <c r="P38" t="n">
        <v>137.49</v>
      </c>
      <c r="Q38" t="n">
        <v>467.07</v>
      </c>
      <c r="R38" t="n">
        <v>58.96</v>
      </c>
      <c r="S38" t="n">
        <v>39.61</v>
      </c>
      <c r="T38" t="n">
        <v>4715.65</v>
      </c>
      <c r="U38" t="n">
        <v>0.67</v>
      </c>
      <c r="V38" t="n">
        <v>0.75</v>
      </c>
      <c r="W38" t="n">
        <v>2.63</v>
      </c>
      <c r="X38" t="n">
        <v>0.28</v>
      </c>
      <c r="Y38" t="n">
        <v>1</v>
      </c>
      <c r="Z38" t="n">
        <v>10</v>
      </c>
      <c r="AA38" t="n">
        <v>88.37891802739152</v>
      </c>
      <c r="AB38" t="n">
        <v>120.9239346477132</v>
      </c>
      <c r="AC38" t="n">
        <v>109.3831240427753</v>
      </c>
      <c r="AD38" t="n">
        <v>88378.91802739153</v>
      </c>
      <c r="AE38" t="n">
        <v>120923.9346477132</v>
      </c>
      <c r="AF38" t="n">
        <v>3.140006777946123e-06</v>
      </c>
      <c r="AG38" t="n">
        <v>0.1878125</v>
      </c>
      <c r="AH38" t="n">
        <v>109383.1240427753</v>
      </c>
    </row>
    <row r="39">
      <c r="A39" t="n">
        <v>37</v>
      </c>
      <c r="B39" t="n">
        <v>60</v>
      </c>
      <c r="C39" t="inlineStr">
        <is>
          <t xml:space="preserve">CONCLUIDO	</t>
        </is>
      </c>
      <c r="D39" t="n">
        <v>5.5461</v>
      </c>
      <c r="E39" t="n">
        <v>18.03</v>
      </c>
      <c r="F39" t="n">
        <v>15.62</v>
      </c>
      <c r="G39" t="n">
        <v>85.19</v>
      </c>
      <c r="H39" t="n">
        <v>1.32</v>
      </c>
      <c r="I39" t="n">
        <v>11</v>
      </c>
      <c r="J39" t="n">
        <v>136.95</v>
      </c>
      <c r="K39" t="n">
        <v>45</v>
      </c>
      <c r="L39" t="n">
        <v>10.25</v>
      </c>
      <c r="M39" t="n">
        <v>9</v>
      </c>
      <c r="N39" t="n">
        <v>21.7</v>
      </c>
      <c r="O39" t="n">
        <v>17124.35</v>
      </c>
      <c r="P39" t="n">
        <v>136.65</v>
      </c>
      <c r="Q39" t="n">
        <v>467.07</v>
      </c>
      <c r="R39" t="n">
        <v>59.25</v>
      </c>
      <c r="S39" t="n">
        <v>39.61</v>
      </c>
      <c r="T39" t="n">
        <v>4862.87</v>
      </c>
      <c r="U39" t="n">
        <v>0.67</v>
      </c>
      <c r="V39" t="n">
        <v>0.75</v>
      </c>
      <c r="W39" t="n">
        <v>2.62</v>
      </c>
      <c r="X39" t="n">
        <v>0.28</v>
      </c>
      <c r="Y39" t="n">
        <v>1</v>
      </c>
      <c r="Z39" t="n">
        <v>10</v>
      </c>
      <c r="AA39" t="n">
        <v>88.05431630654726</v>
      </c>
      <c r="AB39" t="n">
        <v>120.4798002528371</v>
      </c>
      <c r="AC39" t="n">
        <v>108.9813772111994</v>
      </c>
      <c r="AD39" t="n">
        <v>88054.31630654726</v>
      </c>
      <c r="AE39" t="n">
        <v>120479.8002528371</v>
      </c>
      <c r="AF39" t="n">
        <v>3.139101175472176e-06</v>
      </c>
      <c r="AG39" t="n">
        <v>0.1878125</v>
      </c>
      <c r="AH39" t="n">
        <v>108981.3772111994</v>
      </c>
    </row>
    <row r="40">
      <c r="A40" t="n">
        <v>38</v>
      </c>
      <c r="B40" t="n">
        <v>60</v>
      </c>
      <c r="C40" t="inlineStr">
        <is>
          <t xml:space="preserve">CONCLUIDO	</t>
        </is>
      </c>
      <c r="D40" t="n">
        <v>5.5466</v>
      </c>
      <c r="E40" t="n">
        <v>18.03</v>
      </c>
      <c r="F40" t="n">
        <v>15.62</v>
      </c>
      <c r="G40" t="n">
        <v>85.18000000000001</v>
      </c>
      <c r="H40" t="n">
        <v>1.35</v>
      </c>
      <c r="I40" t="n">
        <v>11</v>
      </c>
      <c r="J40" t="n">
        <v>137.29</v>
      </c>
      <c r="K40" t="n">
        <v>45</v>
      </c>
      <c r="L40" t="n">
        <v>10.5</v>
      </c>
      <c r="M40" t="n">
        <v>9</v>
      </c>
      <c r="N40" t="n">
        <v>21.79</v>
      </c>
      <c r="O40" t="n">
        <v>17165.97</v>
      </c>
      <c r="P40" t="n">
        <v>135.65</v>
      </c>
      <c r="Q40" t="n">
        <v>467.07</v>
      </c>
      <c r="R40" t="n">
        <v>59.15</v>
      </c>
      <c r="S40" t="n">
        <v>39.61</v>
      </c>
      <c r="T40" t="n">
        <v>4811.08</v>
      </c>
      <c r="U40" t="n">
        <v>0.67</v>
      </c>
      <c r="V40" t="n">
        <v>0.75</v>
      </c>
      <c r="W40" t="n">
        <v>2.63</v>
      </c>
      <c r="X40" t="n">
        <v>0.28</v>
      </c>
      <c r="Y40" t="n">
        <v>1</v>
      </c>
      <c r="Z40" t="n">
        <v>10</v>
      </c>
      <c r="AA40" t="n">
        <v>87.61051278036045</v>
      </c>
      <c r="AB40" t="n">
        <v>119.8725686890788</v>
      </c>
      <c r="AC40" t="n">
        <v>108.4320989756312</v>
      </c>
      <c r="AD40" t="n">
        <v>87610.51278036046</v>
      </c>
      <c r="AE40" t="n">
        <v>119872.5686890788</v>
      </c>
      <c r="AF40" t="n">
        <v>3.139384176245284e-06</v>
      </c>
      <c r="AG40" t="n">
        <v>0.1878125</v>
      </c>
      <c r="AH40" t="n">
        <v>108432.0989756312</v>
      </c>
    </row>
    <row r="41">
      <c r="A41" t="n">
        <v>39</v>
      </c>
      <c r="B41" t="n">
        <v>60</v>
      </c>
      <c r="C41" t="inlineStr">
        <is>
          <t xml:space="preserve">CONCLUIDO	</t>
        </is>
      </c>
      <c r="D41" t="n">
        <v>5.5609</v>
      </c>
      <c r="E41" t="n">
        <v>17.98</v>
      </c>
      <c r="F41" t="n">
        <v>15.6</v>
      </c>
      <c r="G41" t="n">
        <v>93.56999999999999</v>
      </c>
      <c r="H41" t="n">
        <v>1.38</v>
      </c>
      <c r="I41" t="n">
        <v>10</v>
      </c>
      <c r="J41" t="n">
        <v>137.62</v>
      </c>
      <c r="K41" t="n">
        <v>45</v>
      </c>
      <c r="L41" t="n">
        <v>10.75</v>
      </c>
      <c r="M41" t="n">
        <v>8</v>
      </c>
      <c r="N41" t="n">
        <v>21.88</v>
      </c>
      <c r="O41" t="n">
        <v>17207.62</v>
      </c>
      <c r="P41" t="n">
        <v>134.61</v>
      </c>
      <c r="Q41" t="n">
        <v>467.1</v>
      </c>
      <c r="R41" t="n">
        <v>58.47</v>
      </c>
      <c r="S41" t="n">
        <v>39.61</v>
      </c>
      <c r="T41" t="n">
        <v>4477.79</v>
      </c>
      <c r="U41" t="n">
        <v>0.68</v>
      </c>
      <c r="V41" t="n">
        <v>0.75</v>
      </c>
      <c r="W41" t="n">
        <v>2.62</v>
      </c>
      <c r="X41" t="n">
        <v>0.26</v>
      </c>
      <c r="Y41" t="n">
        <v>1</v>
      </c>
      <c r="Z41" t="n">
        <v>10</v>
      </c>
      <c r="AA41" t="n">
        <v>86.90337858335293</v>
      </c>
      <c r="AB41" t="n">
        <v>118.9050364841746</v>
      </c>
      <c r="AC41" t="n">
        <v>107.5569066864228</v>
      </c>
      <c r="AD41" t="n">
        <v>86903.37858335293</v>
      </c>
      <c r="AE41" t="n">
        <v>118905.0364841746</v>
      </c>
      <c r="AF41" t="n">
        <v>3.147477998356182e-06</v>
      </c>
      <c r="AG41" t="n">
        <v>0.1872916666666667</v>
      </c>
      <c r="AH41" t="n">
        <v>107556.9066864228</v>
      </c>
    </row>
    <row r="42">
      <c r="A42" t="n">
        <v>40</v>
      </c>
      <c r="B42" t="n">
        <v>60</v>
      </c>
      <c r="C42" t="inlineStr">
        <is>
          <t xml:space="preserve">CONCLUIDO	</t>
        </is>
      </c>
      <c r="D42" t="n">
        <v>5.5616</v>
      </c>
      <c r="E42" t="n">
        <v>17.98</v>
      </c>
      <c r="F42" t="n">
        <v>15.59</v>
      </c>
      <c r="G42" t="n">
        <v>93.56</v>
      </c>
      <c r="H42" t="n">
        <v>1.41</v>
      </c>
      <c r="I42" t="n">
        <v>10</v>
      </c>
      <c r="J42" t="n">
        <v>137.96</v>
      </c>
      <c r="K42" t="n">
        <v>45</v>
      </c>
      <c r="L42" t="n">
        <v>11</v>
      </c>
      <c r="M42" t="n">
        <v>7</v>
      </c>
      <c r="N42" t="n">
        <v>21.96</v>
      </c>
      <c r="O42" t="n">
        <v>17249.3</v>
      </c>
      <c r="P42" t="n">
        <v>133.82</v>
      </c>
      <c r="Q42" t="n">
        <v>467.1</v>
      </c>
      <c r="R42" t="n">
        <v>58.32</v>
      </c>
      <c r="S42" t="n">
        <v>39.61</v>
      </c>
      <c r="T42" t="n">
        <v>4398.61</v>
      </c>
      <c r="U42" t="n">
        <v>0.68</v>
      </c>
      <c r="V42" t="n">
        <v>0.75</v>
      </c>
      <c r="W42" t="n">
        <v>2.63</v>
      </c>
      <c r="X42" t="n">
        <v>0.26</v>
      </c>
      <c r="Y42" t="n">
        <v>1</v>
      </c>
      <c r="Z42" t="n">
        <v>10</v>
      </c>
      <c r="AA42" t="n">
        <v>86.53235500466643</v>
      </c>
      <c r="AB42" t="n">
        <v>118.3973856554109</v>
      </c>
      <c r="AC42" t="n">
        <v>107.0977053402637</v>
      </c>
      <c r="AD42" t="n">
        <v>86532.35500466643</v>
      </c>
      <c r="AE42" t="n">
        <v>118397.3856554109</v>
      </c>
      <c r="AF42" t="n">
        <v>3.147874199438534e-06</v>
      </c>
      <c r="AG42" t="n">
        <v>0.1872916666666667</v>
      </c>
      <c r="AH42" t="n">
        <v>107097.7053402637</v>
      </c>
    </row>
    <row r="43">
      <c r="A43" t="n">
        <v>41</v>
      </c>
      <c r="B43" t="n">
        <v>60</v>
      </c>
      <c r="C43" t="inlineStr">
        <is>
          <t xml:space="preserve">CONCLUIDO	</t>
        </is>
      </c>
      <c r="D43" t="n">
        <v>5.5605</v>
      </c>
      <c r="E43" t="n">
        <v>17.98</v>
      </c>
      <c r="F43" t="n">
        <v>15.6</v>
      </c>
      <c r="G43" t="n">
        <v>93.58</v>
      </c>
      <c r="H43" t="n">
        <v>1.44</v>
      </c>
      <c r="I43" t="n">
        <v>10</v>
      </c>
      <c r="J43" t="n">
        <v>138.3</v>
      </c>
      <c r="K43" t="n">
        <v>45</v>
      </c>
      <c r="L43" t="n">
        <v>11.25</v>
      </c>
      <c r="M43" t="n">
        <v>7</v>
      </c>
      <c r="N43" t="n">
        <v>22.05</v>
      </c>
      <c r="O43" t="n">
        <v>17291.02</v>
      </c>
      <c r="P43" t="n">
        <v>133.5</v>
      </c>
      <c r="Q43" t="n">
        <v>467.08</v>
      </c>
      <c r="R43" t="n">
        <v>58.5</v>
      </c>
      <c r="S43" t="n">
        <v>39.61</v>
      </c>
      <c r="T43" t="n">
        <v>4492.69</v>
      </c>
      <c r="U43" t="n">
        <v>0.68</v>
      </c>
      <c r="V43" t="n">
        <v>0.75</v>
      </c>
      <c r="W43" t="n">
        <v>2.63</v>
      </c>
      <c r="X43" t="n">
        <v>0.26</v>
      </c>
      <c r="Y43" t="n">
        <v>1</v>
      </c>
      <c r="Z43" t="n">
        <v>10</v>
      </c>
      <c r="AA43" t="n">
        <v>86.4266593220448</v>
      </c>
      <c r="AB43" t="n">
        <v>118.2527681594836</v>
      </c>
      <c r="AC43" t="n">
        <v>106.9668899351758</v>
      </c>
      <c r="AD43" t="n">
        <v>86426.6593220448</v>
      </c>
      <c r="AE43" t="n">
        <v>118252.7681594836</v>
      </c>
      <c r="AF43" t="n">
        <v>3.147251597737696e-06</v>
      </c>
      <c r="AG43" t="n">
        <v>0.1872916666666667</v>
      </c>
      <c r="AH43" t="n">
        <v>106966.8899351758</v>
      </c>
    </row>
    <row r="44">
      <c r="A44" t="n">
        <v>42</v>
      </c>
      <c r="B44" t="n">
        <v>60</v>
      </c>
      <c r="C44" t="inlineStr">
        <is>
          <t xml:space="preserve">CONCLUIDO	</t>
        </is>
      </c>
      <c r="D44" t="n">
        <v>5.5598</v>
      </c>
      <c r="E44" t="n">
        <v>17.99</v>
      </c>
      <c r="F44" t="n">
        <v>15.6</v>
      </c>
      <c r="G44" t="n">
        <v>93.59</v>
      </c>
      <c r="H44" t="n">
        <v>1.47</v>
      </c>
      <c r="I44" t="n">
        <v>10</v>
      </c>
      <c r="J44" t="n">
        <v>138.64</v>
      </c>
      <c r="K44" t="n">
        <v>45</v>
      </c>
      <c r="L44" t="n">
        <v>11.5</v>
      </c>
      <c r="M44" t="n">
        <v>6</v>
      </c>
      <c r="N44" t="n">
        <v>22.14</v>
      </c>
      <c r="O44" t="n">
        <v>17332.76</v>
      </c>
      <c r="P44" t="n">
        <v>132.33</v>
      </c>
      <c r="Q44" t="n">
        <v>467.07</v>
      </c>
      <c r="R44" t="n">
        <v>58.42</v>
      </c>
      <c r="S44" t="n">
        <v>39.61</v>
      </c>
      <c r="T44" t="n">
        <v>4448.94</v>
      </c>
      <c r="U44" t="n">
        <v>0.68</v>
      </c>
      <c r="V44" t="n">
        <v>0.75</v>
      </c>
      <c r="W44" t="n">
        <v>2.63</v>
      </c>
      <c r="X44" t="n">
        <v>0.27</v>
      </c>
      <c r="Y44" t="n">
        <v>1</v>
      </c>
      <c r="Z44" t="n">
        <v>10</v>
      </c>
      <c r="AA44" t="n">
        <v>85.92857844602318</v>
      </c>
      <c r="AB44" t="n">
        <v>117.5712719311338</v>
      </c>
      <c r="AC44" t="n">
        <v>106.3504347503735</v>
      </c>
      <c r="AD44" t="n">
        <v>85928.57844602318</v>
      </c>
      <c r="AE44" t="n">
        <v>117571.2719311338</v>
      </c>
      <c r="AF44" t="n">
        <v>3.146855396655344e-06</v>
      </c>
      <c r="AG44" t="n">
        <v>0.1873958333333333</v>
      </c>
      <c r="AH44" t="n">
        <v>106350.4347503735</v>
      </c>
    </row>
    <row r="45">
      <c r="A45" t="n">
        <v>43</v>
      </c>
      <c r="B45" t="n">
        <v>60</v>
      </c>
      <c r="C45" t="inlineStr">
        <is>
          <t xml:space="preserve">CONCLUIDO	</t>
        </is>
      </c>
      <c r="D45" t="n">
        <v>5.561</v>
      </c>
      <c r="E45" t="n">
        <v>17.98</v>
      </c>
      <c r="F45" t="n">
        <v>15.59</v>
      </c>
      <c r="G45" t="n">
        <v>93.56999999999999</v>
      </c>
      <c r="H45" t="n">
        <v>1.5</v>
      </c>
      <c r="I45" t="n">
        <v>10</v>
      </c>
      <c r="J45" t="n">
        <v>138.98</v>
      </c>
      <c r="K45" t="n">
        <v>45</v>
      </c>
      <c r="L45" t="n">
        <v>11.75</v>
      </c>
      <c r="M45" t="n">
        <v>4</v>
      </c>
      <c r="N45" t="n">
        <v>22.23</v>
      </c>
      <c r="O45" t="n">
        <v>17374.54</v>
      </c>
      <c r="P45" t="n">
        <v>130.88</v>
      </c>
      <c r="Q45" t="n">
        <v>467.12</v>
      </c>
      <c r="R45" t="n">
        <v>58.29</v>
      </c>
      <c r="S45" t="n">
        <v>39.61</v>
      </c>
      <c r="T45" t="n">
        <v>4387.3</v>
      </c>
      <c r="U45" t="n">
        <v>0.68</v>
      </c>
      <c r="V45" t="n">
        <v>0.75</v>
      </c>
      <c r="W45" t="n">
        <v>2.63</v>
      </c>
      <c r="X45" t="n">
        <v>0.26</v>
      </c>
      <c r="Y45" t="n">
        <v>1</v>
      </c>
      <c r="Z45" t="n">
        <v>10</v>
      </c>
      <c r="AA45" t="n">
        <v>85.26276404725238</v>
      </c>
      <c r="AB45" t="n">
        <v>116.6602752970779</v>
      </c>
      <c r="AC45" t="n">
        <v>105.5263823564797</v>
      </c>
      <c r="AD45" t="n">
        <v>85262.76404725238</v>
      </c>
      <c r="AE45" t="n">
        <v>116660.2752970779</v>
      </c>
      <c r="AF45" t="n">
        <v>3.147534598510804e-06</v>
      </c>
      <c r="AG45" t="n">
        <v>0.1872916666666667</v>
      </c>
      <c r="AH45" t="n">
        <v>105526.3823564797</v>
      </c>
    </row>
    <row r="46">
      <c r="A46" t="n">
        <v>44</v>
      </c>
      <c r="B46" t="n">
        <v>60</v>
      </c>
      <c r="C46" t="inlineStr">
        <is>
          <t xml:space="preserve">CONCLUIDO	</t>
        </is>
      </c>
      <c r="D46" t="n">
        <v>5.5765</v>
      </c>
      <c r="E46" t="n">
        <v>17.93</v>
      </c>
      <c r="F46" t="n">
        <v>15.57</v>
      </c>
      <c r="G46" t="n">
        <v>103.8</v>
      </c>
      <c r="H46" t="n">
        <v>1.52</v>
      </c>
      <c r="I46" t="n">
        <v>9</v>
      </c>
      <c r="J46" t="n">
        <v>139.32</v>
      </c>
      <c r="K46" t="n">
        <v>45</v>
      </c>
      <c r="L46" t="n">
        <v>12</v>
      </c>
      <c r="M46" t="n">
        <v>3</v>
      </c>
      <c r="N46" t="n">
        <v>22.32</v>
      </c>
      <c r="O46" t="n">
        <v>17416.34</v>
      </c>
      <c r="P46" t="n">
        <v>130.22</v>
      </c>
      <c r="Q46" t="n">
        <v>467.1</v>
      </c>
      <c r="R46" t="n">
        <v>57.49</v>
      </c>
      <c r="S46" t="n">
        <v>39.61</v>
      </c>
      <c r="T46" t="n">
        <v>3989.06</v>
      </c>
      <c r="U46" t="n">
        <v>0.6899999999999999</v>
      </c>
      <c r="V46" t="n">
        <v>0.75</v>
      </c>
      <c r="W46" t="n">
        <v>2.63</v>
      </c>
      <c r="X46" t="n">
        <v>0.24</v>
      </c>
      <c r="Y46" t="n">
        <v>1</v>
      </c>
      <c r="Z46" t="n">
        <v>10</v>
      </c>
      <c r="AA46" t="n">
        <v>84.71054960383051</v>
      </c>
      <c r="AB46" t="n">
        <v>115.9047111336066</v>
      </c>
      <c r="AC46" t="n">
        <v>104.842928176329</v>
      </c>
      <c r="AD46" t="n">
        <v>84710.54960383051</v>
      </c>
      <c r="AE46" t="n">
        <v>115904.7111336066</v>
      </c>
      <c r="AF46" t="n">
        <v>3.156307622477163e-06</v>
      </c>
      <c r="AG46" t="n">
        <v>0.1867708333333333</v>
      </c>
      <c r="AH46" t="n">
        <v>104842.928176329</v>
      </c>
    </row>
    <row r="47">
      <c r="A47" t="n">
        <v>45</v>
      </c>
      <c r="B47" t="n">
        <v>60</v>
      </c>
      <c r="C47" t="inlineStr">
        <is>
          <t xml:space="preserve">CONCLUIDO	</t>
        </is>
      </c>
      <c r="D47" t="n">
        <v>5.58</v>
      </c>
      <c r="E47" t="n">
        <v>17.92</v>
      </c>
      <c r="F47" t="n">
        <v>15.56</v>
      </c>
      <c r="G47" t="n">
        <v>103.73</v>
      </c>
      <c r="H47" t="n">
        <v>1.55</v>
      </c>
      <c r="I47" t="n">
        <v>9</v>
      </c>
      <c r="J47" t="n">
        <v>139.66</v>
      </c>
      <c r="K47" t="n">
        <v>45</v>
      </c>
      <c r="L47" t="n">
        <v>12.25</v>
      </c>
      <c r="M47" t="n">
        <v>0</v>
      </c>
      <c r="N47" t="n">
        <v>22.41</v>
      </c>
      <c r="O47" t="n">
        <v>17458.18</v>
      </c>
      <c r="P47" t="n">
        <v>130.24</v>
      </c>
      <c r="Q47" t="n">
        <v>467.07</v>
      </c>
      <c r="R47" t="n">
        <v>56.93</v>
      </c>
      <c r="S47" t="n">
        <v>39.61</v>
      </c>
      <c r="T47" t="n">
        <v>3709.6</v>
      </c>
      <c r="U47" t="n">
        <v>0.7</v>
      </c>
      <c r="V47" t="n">
        <v>0.75</v>
      </c>
      <c r="W47" t="n">
        <v>2.63</v>
      </c>
      <c r="X47" t="n">
        <v>0.23</v>
      </c>
      <c r="Y47" t="n">
        <v>1</v>
      </c>
      <c r="Z47" t="n">
        <v>10</v>
      </c>
      <c r="AA47" t="n">
        <v>84.6504019835921</v>
      </c>
      <c r="AB47" t="n">
        <v>115.8224145060707</v>
      </c>
      <c r="AC47" t="n">
        <v>104.768485823421</v>
      </c>
      <c r="AD47" t="n">
        <v>84650.40198359211</v>
      </c>
      <c r="AE47" t="n">
        <v>115822.4145060707</v>
      </c>
      <c r="AF47" t="n">
        <v>3.158288627888921e-06</v>
      </c>
      <c r="AG47" t="n">
        <v>0.1866666666666667</v>
      </c>
      <c r="AH47" t="n">
        <v>104768.485823421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135</v>
      </c>
      <c r="C2" t="inlineStr">
        <is>
          <t xml:space="preserve">CONCLUIDO	</t>
        </is>
      </c>
      <c r="D2" t="n">
        <v>2.3463</v>
      </c>
      <c r="E2" t="n">
        <v>42.62</v>
      </c>
      <c r="F2" t="n">
        <v>24.5</v>
      </c>
      <c r="G2" t="n">
        <v>4.87</v>
      </c>
      <c r="H2" t="n">
        <v>0.07000000000000001</v>
      </c>
      <c r="I2" t="n">
        <v>302</v>
      </c>
      <c r="J2" t="n">
        <v>263.32</v>
      </c>
      <c r="K2" t="n">
        <v>59.89</v>
      </c>
      <c r="L2" t="n">
        <v>1</v>
      </c>
      <c r="M2" t="n">
        <v>300</v>
      </c>
      <c r="N2" t="n">
        <v>67.43000000000001</v>
      </c>
      <c r="O2" t="n">
        <v>32710.1</v>
      </c>
      <c r="P2" t="n">
        <v>414.75</v>
      </c>
      <c r="Q2" t="n">
        <v>467.38</v>
      </c>
      <c r="R2" t="n">
        <v>349.7</v>
      </c>
      <c r="S2" t="n">
        <v>39.61</v>
      </c>
      <c r="T2" t="n">
        <v>148629.42</v>
      </c>
      <c r="U2" t="n">
        <v>0.11</v>
      </c>
      <c r="V2" t="n">
        <v>0.48</v>
      </c>
      <c r="W2" t="n">
        <v>3.11</v>
      </c>
      <c r="X2" t="n">
        <v>9.16</v>
      </c>
      <c r="Y2" t="n">
        <v>1</v>
      </c>
      <c r="Z2" t="n">
        <v>10</v>
      </c>
      <c r="AA2" t="n">
        <v>565.8691086812597</v>
      </c>
      <c r="AB2" t="n">
        <v>774.2470788808776</v>
      </c>
      <c r="AC2" t="n">
        <v>700.3540243350863</v>
      </c>
      <c r="AD2" t="n">
        <v>565869.1086812597</v>
      </c>
      <c r="AE2" t="n">
        <v>774247.0788808776</v>
      </c>
      <c r="AF2" t="n">
        <v>1.173742630862672e-06</v>
      </c>
      <c r="AG2" t="n">
        <v>0.4439583333333333</v>
      </c>
      <c r="AH2" t="n">
        <v>700354.0243350862</v>
      </c>
    </row>
    <row r="3">
      <c r="A3" t="n">
        <v>1</v>
      </c>
      <c r="B3" t="n">
        <v>135</v>
      </c>
      <c r="C3" t="inlineStr">
        <is>
          <t xml:space="preserve">CONCLUIDO	</t>
        </is>
      </c>
      <c r="D3" t="n">
        <v>2.8334</v>
      </c>
      <c r="E3" t="n">
        <v>35.29</v>
      </c>
      <c r="F3" t="n">
        <v>21.67</v>
      </c>
      <c r="G3" t="n">
        <v>6.1</v>
      </c>
      <c r="H3" t="n">
        <v>0.08</v>
      </c>
      <c r="I3" t="n">
        <v>213</v>
      </c>
      <c r="J3" t="n">
        <v>263.79</v>
      </c>
      <c r="K3" t="n">
        <v>59.89</v>
      </c>
      <c r="L3" t="n">
        <v>1.25</v>
      </c>
      <c r="M3" t="n">
        <v>211</v>
      </c>
      <c r="N3" t="n">
        <v>67.65000000000001</v>
      </c>
      <c r="O3" t="n">
        <v>32767.75</v>
      </c>
      <c r="P3" t="n">
        <v>366.63</v>
      </c>
      <c r="Q3" t="n">
        <v>467.26</v>
      </c>
      <c r="R3" t="n">
        <v>257.46</v>
      </c>
      <c r="S3" t="n">
        <v>39.61</v>
      </c>
      <c r="T3" t="n">
        <v>102954.11</v>
      </c>
      <c r="U3" t="n">
        <v>0.15</v>
      </c>
      <c r="V3" t="n">
        <v>0.54</v>
      </c>
      <c r="W3" t="n">
        <v>2.94</v>
      </c>
      <c r="X3" t="n">
        <v>6.33</v>
      </c>
      <c r="Y3" t="n">
        <v>1</v>
      </c>
      <c r="Z3" t="n">
        <v>10</v>
      </c>
      <c r="AA3" t="n">
        <v>414.8510631748821</v>
      </c>
      <c r="AB3" t="n">
        <v>567.6175265730959</v>
      </c>
      <c r="AC3" t="n">
        <v>513.4449064931609</v>
      </c>
      <c r="AD3" t="n">
        <v>414851.0631748821</v>
      </c>
      <c r="AE3" t="n">
        <v>567617.5265730959</v>
      </c>
      <c r="AF3" t="n">
        <v>1.417415663080722e-06</v>
      </c>
      <c r="AG3" t="n">
        <v>0.3676041666666667</v>
      </c>
      <c r="AH3" t="n">
        <v>513444.9064931609</v>
      </c>
    </row>
    <row r="4">
      <c r="A4" t="n">
        <v>2</v>
      </c>
      <c r="B4" t="n">
        <v>135</v>
      </c>
      <c r="C4" t="inlineStr">
        <is>
          <t xml:space="preserve">CONCLUIDO	</t>
        </is>
      </c>
      <c r="D4" t="n">
        <v>3.1763</v>
      </c>
      <c r="E4" t="n">
        <v>31.48</v>
      </c>
      <c r="F4" t="n">
        <v>20.24</v>
      </c>
      <c r="G4" t="n">
        <v>7.31</v>
      </c>
      <c r="H4" t="n">
        <v>0.1</v>
      </c>
      <c r="I4" t="n">
        <v>166</v>
      </c>
      <c r="J4" t="n">
        <v>264.25</v>
      </c>
      <c r="K4" t="n">
        <v>59.89</v>
      </c>
      <c r="L4" t="n">
        <v>1.5</v>
      </c>
      <c r="M4" t="n">
        <v>164</v>
      </c>
      <c r="N4" t="n">
        <v>67.87</v>
      </c>
      <c r="O4" t="n">
        <v>32825.49</v>
      </c>
      <c r="P4" t="n">
        <v>342.17</v>
      </c>
      <c r="Q4" t="n">
        <v>467.27</v>
      </c>
      <c r="R4" t="n">
        <v>209.58</v>
      </c>
      <c r="S4" t="n">
        <v>39.61</v>
      </c>
      <c r="T4" t="n">
        <v>79253.25</v>
      </c>
      <c r="U4" t="n">
        <v>0.19</v>
      </c>
      <c r="V4" t="n">
        <v>0.58</v>
      </c>
      <c r="W4" t="n">
        <v>2.89</v>
      </c>
      <c r="X4" t="n">
        <v>4.9</v>
      </c>
      <c r="Y4" t="n">
        <v>1</v>
      </c>
      <c r="Z4" t="n">
        <v>10</v>
      </c>
      <c r="AA4" t="n">
        <v>345.7827266850421</v>
      </c>
      <c r="AB4" t="n">
        <v>473.1151815077432</v>
      </c>
      <c r="AC4" t="n">
        <v>427.9617326059711</v>
      </c>
      <c r="AD4" t="n">
        <v>345782.7266850421</v>
      </c>
      <c r="AE4" t="n">
        <v>473115.1815077431</v>
      </c>
      <c r="AF4" t="n">
        <v>1.588952273114737e-06</v>
      </c>
      <c r="AG4" t="n">
        <v>0.3279166666666667</v>
      </c>
      <c r="AH4" t="n">
        <v>427961.732605971</v>
      </c>
    </row>
    <row r="5">
      <c r="A5" t="n">
        <v>3</v>
      </c>
      <c r="B5" t="n">
        <v>135</v>
      </c>
      <c r="C5" t="inlineStr">
        <is>
          <t xml:space="preserve">CONCLUIDO	</t>
        </is>
      </c>
      <c r="D5" t="n">
        <v>3.4542</v>
      </c>
      <c r="E5" t="n">
        <v>28.95</v>
      </c>
      <c r="F5" t="n">
        <v>19.27</v>
      </c>
      <c r="G5" t="n">
        <v>8.57</v>
      </c>
      <c r="H5" t="n">
        <v>0.12</v>
      </c>
      <c r="I5" t="n">
        <v>135</v>
      </c>
      <c r="J5" t="n">
        <v>264.72</v>
      </c>
      <c r="K5" t="n">
        <v>59.89</v>
      </c>
      <c r="L5" t="n">
        <v>1.75</v>
      </c>
      <c r="M5" t="n">
        <v>133</v>
      </c>
      <c r="N5" t="n">
        <v>68.09</v>
      </c>
      <c r="O5" t="n">
        <v>32883.31</v>
      </c>
      <c r="P5" t="n">
        <v>325.64</v>
      </c>
      <c r="Q5" t="n">
        <v>467.28</v>
      </c>
      <c r="R5" t="n">
        <v>178.33</v>
      </c>
      <c r="S5" t="n">
        <v>39.61</v>
      </c>
      <c r="T5" t="n">
        <v>63780.31</v>
      </c>
      <c r="U5" t="n">
        <v>0.22</v>
      </c>
      <c r="V5" t="n">
        <v>0.61</v>
      </c>
      <c r="W5" t="n">
        <v>2.83</v>
      </c>
      <c r="X5" t="n">
        <v>3.93</v>
      </c>
      <c r="Y5" t="n">
        <v>1</v>
      </c>
      <c r="Z5" t="n">
        <v>10</v>
      </c>
      <c r="AA5" t="n">
        <v>302.881945603278</v>
      </c>
      <c r="AB5" t="n">
        <v>414.4164401827887</v>
      </c>
      <c r="AC5" t="n">
        <v>374.8651167688694</v>
      </c>
      <c r="AD5" t="n">
        <v>302881.9456032781</v>
      </c>
      <c r="AE5" t="n">
        <v>414416.4401827887</v>
      </c>
      <c r="AF5" t="n">
        <v>1.727972465382024e-06</v>
      </c>
      <c r="AG5" t="n">
        <v>0.3015625</v>
      </c>
      <c r="AH5" t="n">
        <v>374865.1167688695</v>
      </c>
    </row>
    <row r="6">
      <c r="A6" t="n">
        <v>4</v>
      </c>
      <c r="B6" t="n">
        <v>135</v>
      </c>
      <c r="C6" t="inlineStr">
        <is>
          <t xml:space="preserve">CONCLUIDO	</t>
        </is>
      </c>
      <c r="D6" t="n">
        <v>3.6549</v>
      </c>
      <c r="E6" t="n">
        <v>27.36</v>
      </c>
      <c r="F6" t="n">
        <v>18.69</v>
      </c>
      <c r="G6" t="n">
        <v>9.75</v>
      </c>
      <c r="H6" t="n">
        <v>0.13</v>
      </c>
      <c r="I6" t="n">
        <v>115</v>
      </c>
      <c r="J6" t="n">
        <v>265.19</v>
      </c>
      <c r="K6" t="n">
        <v>59.89</v>
      </c>
      <c r="L6" t="n">
        <v>2</v>
      </c>
      <c r="M6" t="n">
        <v>113</v>
      </c>
      <c r="N6" t="n">
        <v>68.31</v>
      </c>
      <c r="O6" t="n">
        <v>32941.21</v>
      </c>
      <c r="P6" t="n">
        <v>315.67</v>
      </c>
      <c r="Q6" t="n">
        <v>467.13</v>
      </c>
      <c r="R6" t="n">
        <v>159.01</v>
      </c>
      <c r="S6" t="n">
        <v>39.61</v>
      </c>
      <c r="T6" t="n">
        <v>54222.63</v>
      </c>
      <c r="U6" t="n">
        <v>0.25</v>
      </c>
      <c r="V6" t="n">
        <v>0.62</v>
      </c>
      <c r="W6" t="n">
        <v>2.81</v>
      </c>
      <c r="X6" t="n">
        <v>3.36</v>
      </c>
      <c r="Y6" t="n">
        <v>1</v>
      </c>
      <c r="Z6" t="n">
        <v>10</v>
      </c>
      <c r="AA6" t="n">
        <v>277.6856502208732</v>
      </c>
      <c r="AB6" t="n">
        <v>379.9417572584817</v>
      </c>
      <c r="AC6" t="n">
        <v>343.6806491973369</v>
      </c>
      <c r="AD6" t="n">
        <v>277685.6502208732</v>
      </c>
      <c r="AE6" t="n">
        <v>379941.7572584818</v>
      </c>
      <c r="AF6" t="n">
        <v>1.82837315839406e-06</v>
      </c>
      <c r="AG6" t="n">
        <v>0.285</v>
      </c>
      <c r="AH6" t="n">
        <v>343680.6491973369</v>
      </c>
    </row>
    <row r="7">
      <c r="A7" t="n">
        <v>5</v>
      </c>
      <c r="B7" t="n">
        <v>135</v>
      </c>
      <c r="C7" t="inlineStr">
        <is>
          <t xml:space="preserve">CONCLUIDO	</t>
        </is>
      </c>
      <c r="D7" t="n">
        <v>3.8227</v>
      </c>
      <c r="E7" t="n">
        <v>26.16</v>
      </c>
      <c r="F7" t="n">
        <v>18.25</v>
      </c>
      <c r="G7" t="n">
        <v>10.95</v>
      </c>
      <c r="H7" t="n">
        <v>0.15</v>
      </c>
      <c r="I7" t="n">
        <v>100</v>
      </c>
      <c r="J7" t="n">
        <v>265.66</v>
      </c>
      <c r="K7" t="n">
        <v>59.89</v>
      </c>
      <c r="L7" t="n">
        <v>2.25</v>
      </c>
      <c r="M7" t="n">
        <v>98</v>
      </c>
      <c r="N7" t="n">
        <v>68.53</v>
      </c>
      <c r="O7" t="n">
        <v>32999.19</v>
      </c>
      <c r="P7" t="n">
        <v>307.99</v>
      </c>
      <c r="Q7" t="n">
        <v>467.1</v>
      </c>
      <c r="R7" t="n">
        <v>144.94</v>
      </c>
      <c r="S7" t="n">
        <v>39.61</v>
      </c>
      <c r="T7" t="n">
        <v>47258.78</v>
      </c>
      <c r="U7" t="n">
        <v>0.27</v>
      </c>
      <c r="V7" t="n">
        <v>0.64</v>
      </c>
      <c r="W7" t="n">
        <v>2.78</v>
      </c>
      <c r="X7" t="n">
        <v>2.92</v>
      </c>
      <c r="Y7" t="n">
        <v>1</v>
      </c>
      <c r="Z7" t="n">
        <v>10</v>
      </c>
      <c r="AA7" t="n">
        <v>259.2175491663187</v>
      </c>
      <c r="AB7" t="n">
        <v>354.6728866405244</v>
      </c>
      <c r="AC7" t="n">
        <v>320.8234041260748</v>
      </c>
      <c r="AD7" t="n">
        <v>259217.5491663188</v>
      </c>
      <c r="AE7" t="n">
        <v>354672.8866405244</v>
      </c>
      <c r="AF7" t="n">
        <v>1.912315541490321e-06</v>
      </c>
      <c r="AG7" t="n">
        <v>0.2725</v>
      </c>
      <c r="AH7" t="n">
        <v>320823.4041260747</v>
      </c>
    </row>
    <row r="8">
      <c r="A8" t="n">
        <v>6</v>
      </c>
      <c r="B8" t="n">
        <v>135</v>
      </c>
      <c r="C8" t="inlineStr">
        <is>
          <t xml:space="preserve">CONCLUIDO	</t>
        </is>
      </c>
      <c r="D8" t="n">
        <v>3.97</v>
      </c>
      <c r="E8" t="n">
        <v>25.19</v>
      </c>
      <c r="F8" t="n">
        <v>17.89</v>
      </c>
      <c r="G8" t="n">
        <v>12.2</v>
      </c>
      <c r="H8" t="n">
        <v>0.17</v>
      </c>
      <c r="I8" t="n">
        <v>88</v>
      </c>
      <c r="J8" t="n">
        <v>266.13</v>
      </c>
      <c r="K8" t="n">
        <v>59.89</v>
      </c>
      <c r="L8" t="n">
        <v>2.5</v>
      </c>
      <c r="M8" t="n">
        <v>86</v>
      </c>
      <c r="N8" t="n">
        <v>68.75</v>
      </c>
      <c r="O8" t="n">
        <v>33057.26</v>
      </c>
      <c r="P8" t="n">
        <v>301.63</v>
      </c>
      <c r="Q8" t="n">
        <v>467.21</v>
      </c>
      <c r="R8" t="n">
        <v>132.97</v>
      </c>
      <c r="S8" t="n">
        <v>39.61</v>
      </c>
      <c r="T8" t="n">
        <v>41334.29</v>
      </c>
      <c r="U8" t="n">
        <v>0.3</v>
      </c>
      <c r="V8" t="n">
        <v>0.65</v>
      </c>
      <c r="W8" t="n">
        <v>2.76</v>
      </c>
      <c r="X8" t="n">
        <v>2.55</v>
      </c>
      <c r="Y8" t="n">
        <v>1</v>
      </c>
      <c r="Z8" t="n">
        <v>10</v>
      </c>
      <c r="AA8" t="n">
        <v>244.6106444541709</v>
      </c>
      <c r="AB8" t="n">
        <v>334.6870752020503</v>
      </c>
      <c r="AC8" t="n">
        <v>302.7450104811265</v>
      </c>
      <c r="AD8" t="n">
        <v>244610.6444541709</v>
      </c>
      <c r="AE8" t="n">
        <v>334687.0752020503</v>
      </c>
      <c r="AF8" t="n">
        <v>1.986002746675536e-06</v>
      </c>
      <c r="AG8" t="n">
        <v>0.2623958333333333</v>
      </c>
      <c r="AH8" t="n">
        <v>302745.0104811265</v>
      </c>
    </row>
    <row r="9">
      <c r="A9" t="n">
        <v>7</v>
      </c>
      <c r="B9" t="n">
        <v>135</v>
      </c>
      <c r="C9" t="inlineStr">
        <is>
          <t xml:space="preserve">CONCLUIDO	</t>
        </is>
      </c>
      <c r="D9" t="n">
        <v>4.0932</v>
      </c>
      <c r="E9" t="n">
        <v>24.43</v>
      </c>
      <c r="F9" t="n">
        <v>17.58</v>
      </c>
      <c r="G9" t="n">
        <v>13.35</v>
      </c>
      <c r="H9" t="n">
        <v>0.18</v>
      </c>
      <c r="I9" t="n">
        <v>79</v>
      </c>
      <c r="J9" t="n">
        <v>266.6</v>
      </c>
      <c r="K9" t="n">
        <v>59.89</v>
      </c>
      <c r="L9" t="n">
        <v>2.75</v>
      </c>
      <c r="M9" t="n">
        <v>77</v>
      </c>
      <c r="N9" t="n">
        <v>68.97</v>
      </c>
      <c r="O9" t="n">
        <v>33115.41</v>
      </c>
      <c r="P9" t="n">
        <v>296.31</v>
      </c>
      <c r="Q9" t="n">
        <v>467.1</v>
      </c>
      <c r="R9" t="n">
        <v>123.4</v>
      </c>
      <c r="S9" t="n">
        <v>39.61</v>
      </c>
      <c r="T9" t="n">
        <v>36597.18</v>
      </c>
      <c r="U9" t="n">
        <v>0.32</v>
      </c>
      <c r="V9" t="n">
        <v>0.66</v>
      </c>
      <c r="W9" t="n">
        <v>2.73</v>
      </c>
      <c r="X9" t="n">
        <v>2.25</v>
      </c>
      <c r="Y9" t="n">
        <v>1</v>
      </c>
      <c r="Z9" t="n">
        <v>10</v>
      </c>
      <c r="AA9" t="n">
        <v>233.1723786132025</v>
      </c>
      <c r="AB9" t="n">
        <v>319.0367352577707</v>
      </c>
      <c r="AC9" t="n">
        <v>288.5883170157339</v>
      </c>
      <c r="AD9" t="n">
        <v>233172.3786132025</v>
      </c>
      <c r="AE9" t="n">
        <v>319036.7352577706</v>
      </c>
      <c r="AF9" t="n">
        <v>2.047633864658011e-06</v>
      </c>
      <c r="AG9" t="n">
        <v>0.2544791666666666</v>
      </c>
      <c r="AH9" t="n">
        <v>288588.3170157339</v>
      </c>
    </row>
    <row r="10">
      <c r="A10" t="n">
        <v>8</v>
      </c>
      <c r="B10" t="n">
        <v>135</v>
      </c>
      <c r="C10" t="inlineStr">
        <is>
          <t xml:space="preserve">CONCLUIDO	</t>
        </is>
      </c>
      <c r="D10" t="n">
        <v>4.2013</v>
      </c>
      <c r="E10" t="n">
        <v>23.8</v>
      </c>
      <c r="F10" t="n">
        <v>17.36</v>
      </c>
      <c r="G10" t="n">
        <v>14.67</v>
      </c>
      <c r="H10" t="n">
        <v>0.2</v>
      </c>
      <c r="I10" t="n">
        <v>71</v>
      </c>
      <c r="J10" t="n">
        <v>267.08</v>
      </c>
      <c r="K10" t="n">
        <v>59.89</v>
      </c>
      <c r="L10" t="n">
        <v>3</v>
      </c>
      <c r="M10" t="n">
        <v>69</v>
      </c>
      <c r="N10" t="n">
        <v>69.19</v>
      </c>
      <c r="O10" t="n">
        <v>33173.65</v>
      </c>
      <c r="P10" t="n">
        <v>292.31</v>
      </c>
      <c r="Q10" t="n">
        <v>467.19</v>
      </c>
      <c r="R10" t="n">
        <v>115.7</v>
      </c>
      <c r="S10" t="n">
        <v>39.61</v>
      </c>
      <c r="T10" t="n">
        <v>32787.64</v>
      </c>
      <c r="U10" t="n">
        <v>0.34</v>
      </c>
      <c r="V10" t="n">
        <v>0.67</v>
      </c>
      <c r="W10" t="n">
        <v>2.73</v>
      </c>
      <c r="X10" t="n">
        <v>2.02</v>
      </c>
      <c r="Y10" t="n">
        <v>1</v>
      </c>
      <c r="Z10" t="n">
        <v>10</v>
      </c>
      <c r="AA10" t="n">
        <v>224.2335170677079</v>
      </c>
      <c r="AB10" t="n">
        <v>306.8061905364917</v>
      </c>
      <c r="AC10" t="n">
        <v>277.5250383169727</v>
      </c>
      <c r="AD10" t="n">
        <v>224233.5170677079</v>
      </c>
      <c r="AE10" t="n">
        <v>306806.1905364917</v>
      </c>
      <c r="AF10" t="n">
        <v>2.101711168666985e-06</v>
      </c>
      <c r="AG10" t="n">
        <v>0.2479166666666667</v>
      </c>
      <c r="AH10" t="n">
        <v>277525.0383169727</v>
      </c>
    </row>
    <row r="11">
      <c r="A11" t="n">
        <v>9</v>
      </c>
      <c r="B11" t="n">
        <v>135</v>
      </c>
      <c r="C11" t="inlineStr">
        <is>
          <t xml:space="preserve">CONCLUIDO	</t>
        </is>
      </c>
      <c r="D11" t="n">
        <v>4.2837</v>
      </c>
      <c r="E11" t="n">
        <v>23.34</v>
      </c>
      <c r="F11" t="n">
        <v>17.2</v>
      </c>
      <c r="G11" t="n">
        <v>15.88</v>
      </c>
      <c r="H11" t="n">
        <v>0.22</v>
      </c>
      <c r="I11" t="n">
        <v>65</v>
      </c>
      <c r="J11" t="n">
        <v>267.55</v>
      </c>
      <c r="K11" t="n">
        <v>59.89</v>
      </c>
      <c r="L11" t="n">
        <v>3.25</v>
      </c>
      <c r="M11" t="n">
        <v>63</v>
      </c>
      <c r="N11" t="n">
        <v>69.41</v>
      </c>
      <c r="O11" t="n">
        <v>33231.97</v>
      </c>
      <c r="P11" t="n">
        <v>289.55</v>
      </c>
      <c r="Q11" t="n">
        <v>467.1</v>
      </c>
      <c r="R11" t="n">
        <v>110.77</v>
      </c>
      <c r="S11" t="n">
        <v>39.61</v>
      </c>
      <c r="T11" t="n">
        <v>30348.55</v>
      </c>
      <c r="U11" t="n">
        <v>0.36</v>
      </c>
      <c r="V11" t="n">
        <v>0.68</v>
      </c>
      <c r="W11" t="n">
        <v>2.72</v>
      </c>
      <c r="X11" t="n">
        <v>1.87</v>
      </c>
      <c r="Y11" t="n">
        <v>1</v>
      </c>
      <c r="Z11" t="n">
        <v>10</v>
      </c>
      <c r="AA11" t="n">
        <v>217.9092515785315</v>
      </c>
      <c r="AB11" t="n">
        <v>298.1530514873029</v>
      </c>
      <c r="AC11" t="n">
        <v>269.6977427138787</v>
      </c>
      <c r="AD11" t="n">
        <v>217909.2515785315</v>
      </c>
      <c r="AE11" t="n">
        <v>298153.0514873029</v>
      </c>
      <c r="AF11" t="n">
        <v>2.142931981343575e-06</v>
      </c>
      <c r="AG11" t="n">
        <v>0.243125</v>
      </c>
      <c r="AH11" t="n">
        <v>269697.7427138786</v>
      </c>
    </row>
    <row r="12">
      <c r="A12" t="n">
        <v>10</v>
      </c>
      <c r="B12" t="n">
        <v>135</v>
      </c>
      <c r="C12" t="inlineStr">
        <is>
          <t xml:space="preserve">CONCLUIDO	</t>
        </is>
      </c>
      <c r="D12" t="n">
        <v>4.3615</v>
      </c>
      <c r="E12" t="n">
        <v>22.93</v>
      </c>
      <c r="F12" t="n">
        <v>17.04</v>
      </c>
      <c r="G12" t="n">
        <v>17.04</v>
      </c>
      <c r="H12" t="n">
        <v>0.23</v>
      </c>
      <c r="I12" t="n">
        <v>60</v>
      </c>
      <c r="J12" t="n">
        <v>268.02</v>
      </c>
      <c r="K12" t="n">
        <v>59.89</v>
      </c>
      <c r="L12" t="n">
        <v>3.5</v>
      </c>
      <c r="M12" t="n">
        <v>58</v>
      </c>
      <c r="N12" t="n">
        <v>69.64</v>
      </c>
      <c r="O12" t="n">
        <v>33290.38</v>
      </c>
      <c r="P12" t="n">
        <v>286.66</v>
      </c>
      <c r="Q12" t="n">
        <v>467.18</v>
      </c>
      <c r="R12" t="n">
        <v>105.29</v>
      </c>
      <c r="S12" t="n">
        <v>39.61</v>
      </c>
      <c r="T12" t="n">
        <v>27634.02</v>
      </c>
      <c r="U12" t="n">
        <v>0.38</v>
      </c>
      <c r="V12" t="n">
        <v>0.68</v>
      </c>
      <c r="W12" t="n">
        <v>2.71</v>
      </c>
      <c r="X12" t="n">
        <v>1.71</v>
      </c>
      <c r="Y12" t="n">
        <v>1</v>
      </c>
      <c r="Z12" t="n">
        <v>10</v>
      </c>
      <c r="AA12" t="n">
        <v>211.973569821712</v>
      </c>
      <c r="AB12" t="n">
        <v>290.0315898438289</v>
      </c>
      <c r="AC12" t="n">
        <v>262.3513819711122</v>
      </c>
      <c r="AD12" t="n">
        <v>211973.569821712</v>
      </c>
      <c r="AE12" t="n">
        <v>290031.5898438289</v>
      </c>
      <c r="AF12" t="n">
        <v>2.181851632147444e-06</v>
      </c>
      <c r="AG12" t="n">
        <v>0.2388541666666667</v>
      </c>
      <c r="AH12" t="n">
        <v>262351.3819711122</v>
      </c>
    </row>
    <row r="13">
      <c r="A13" t="n">
        <v>11</v>
      </c>
      <c r="B13" t="n">
        <v>135</v>
      </c>
      <c r="C13" t="inlineStr">
        <is>
          <t xml:space="preserve">CONCLUIDO	</t>
        </is>
      </c>
      <c r="D13" t="n">
        <v>4.4203</v>
      </c>
      <c r="E13" t="n">
        <v>22.62</v>
      </c>
      <c r="F13" t="n">
        <v>16.94</v>
      </c>
      <c r="G13" t="n">
        <v>18.15</v>
      </c>
      <c r="H13" t="n">
        <v>0.25</v>
      </c>
      <c r="I13" t="n">
        <v>56</v>
      </c>
      <c r="J13" t="n">
        <v>268.5</v>
      </c>
      <c r="K13" t="n">
        <v>59.89</v>
      </c>
      <c r="L13" t="n">
        <v>3.75</v>
      </c>
      <c r="M13" t="n">
        <v>54</v>
      </c>
      <c r="N13" t="n">
        <v>69.86</v>
      </c>
      <c r="O13" t="n">
        <v>33348.87</v>
      </c>
      <c r="P13" t="n">
        <v>284.76</v>
      </c>
      <c r="Q13" t="n">
        <v>467.19</v>
      </c>
      <c r="R13" t="n">
        <v>101.99</v>
      </c>
      <c r="S13" t="n">
        <v>39.61</v>
      </c>
      <c r="T13" t="n">
        <v>26007.12</v>
      </c>
      <c r="U13" t="n">
        <v>0.39</v>
      </c>
      <c r="V13" t="n">
        <v>0.6899999999999999</v>
      </c>
      <c r="W13" t="n">
        <v>2.71</v>
      </c>
      <c r="X13" t="n">
        <v>1.6</v>
      </c>
      <c r="Y13" t="n">
        <v>1</v>
      </c>
      <c r="Z13" t="n">
        <v>10</v>
      </c>
      <c r="AA13" t="n">
        <v>207.8426447955632</v>
      </c>
      <c r="AB13" t="n">
        <v>284.3794759795048</v>
      </c>
      <c r="AC13" t="n">
        <v>257.2386979212058</v>
      </c>
      <c r="AD13" t="n">
        <v>207842.6447955632</v>
      </c>
      <c r="AE13" t="n">
        <v>284379.4759795048</v>
      </c>
      <c r="AF13" t="n">
        <v>2.211266483911806e-06</v>
      </c>
      <c r="AG13" t="n">
        <v>0.235625</v>
      </c>
      <c r="AH13" t="n">
        <v>257238.6979212058</v>
      </c>
    </row>
    <row r="14">
      <c r="A14" t="n">
        <v>12</v>
      </c>
      <c r="B14" t="n">
        <v>135</v>
      </c>
      <c r="C14" t="inlineStr">
        <is>
          <t xml:space="preserve">CONCLUIDO	</t>
        </is>
      </c>
      <c r="D14" t="n">
        <v>4.4872</v>
      </c>
      <c r="E14" t="n">
        <v>22.29</v>
      </c>
      <c r="F14" t="n">
        <v>16.8</v>
      </c>
      <c r="G14" t="n">
        <v>19.39</v>
      </c>
      <c r="H14" t="n">
        <v>0.26</v>
      </c>
      <c r="I14" t="n">
        <v>52</v>
      </c>
      <c r="J14" t="n">
        <v>268.97</v>
      </c>
      <c r="K14" t="n">
        <v>59.89</v>
      </c>
      <c r="L14" t="n">
        <v>4</v>
      </c>
      <c r="M14" t="n">
        <v>50</v>
      </c>
      <c r="N14" t="n">
        <v>70.09</v>
      </c>
      <c r="O14" t="n">
        <v>33407.45</v>
      </c>
      <c r="P14" t="n">
        <v>282.17</v>
      </c>
      <c r="Q14" t="n">
        <v>467.09</v>
      </c>
      <c r="R14" t="n">
        <v>97.88</v>
      </c>
      <c r="S14" t="n">
        <v>39.61</v>
      </c>
      <c r="T14" t="n">
        <v>23971.17</v>
      </c>
      <c r="U14" t="n">
        <v>0.4</v>
      </c>
      <c r="V14" t="n">
        <v>0.6899999999999999</v>
      </c>
      <c r="W14" t="n">
        <v>2.69</v>
      </c>
      <c r="X14" t="n">
        <v>1.47</v>
      </c>
      <c r="Y14" t="n">
        <v>1</v>
      </c>
      <c r="Z14" t="n">
        <v>10</v>
      </c>
      <c r="AA14" t="n">
        <v>202.9681784890563</v>
      </c>
      <c r="AB14" t="n">
        <v>277.7100161326692</v>
      </c>
      <c r="AC14" t="n">
        <v>251.2057619615044</v>
      </c>
      <c r="AD14" t="n">
        <v>202968.1784890563</v>
      </c>
      <c r="AE14" t="n">
        <v>277710.0161326692</v>
      </c>
      <c r="AF14" t="n">
        <v>2.244733381582485e-06</v>
      </c>
      <c r="AG14" t="n">
        <v>0.2321875</v>
      </c>
      <c r="AH14" t="n">
        <v>251205.7619615044</v>
      </c>
    </row>
    <row r="15">
      <c r="A15" t="n">
        <v>13</v>
      </c>
      <c r="B15" t="n">
        <v>135</v>
      </c>
      <c r="C15" t="inlineStr">
        <is>
          <t xml:space="preserve">CONCLUIDO	</t>
        </is>
      </c>
      <c r="D15" t="n">
        <v>4.5339</v>
      </c>
      <c r="E15" t="n">
        <v>22.06</v>
      </c>
      <c r="F15" t="n">
        <v>16.73</v>
      </c>
      <c r="G15" t="n">
        <v>20.48</v>
      </c>
      <c r="H15" t="n">
        <v>0.28</v>
      </c>
      <c r="I15" t="n">
        <v>49</v>
      </c>
      <c r="J15" t="n">
        <v>269.45</v>
      </c>
      <c r="K15" t="n">
        <v>59.89</v>
      </c>
      <c r="L15" t="n">
        <v>4.25</v>
      </c>
      <c r="M15" t="n">
        <v>47</v>
      </c>
      <c r="N15" t="n">
        <v>70.31</v>
      </c>
      <c r="O15" t="n">
        <v>33466.11</v>
      </c>
      <c r="P15" t="n">
        <v>280.67</v>
      </c>
      <c r="Q15" t="n">
        <v>467.23</v>
      </c>
      <c r="R15" t="n">
        <v>95.44</v>
      </c>
      <c r="S15" t="n">
        <v>39.61</v>
      </c>
      <c r="T15" t="n">
        <v>22766.15</v>
      </c>
      <c r="U15" t="n">
        <v>0.42</v>
      </c>
      <c r="V15" t="n">
        <v>0.7</v>
      </c>
      <c r="W15" t="n">
        <v>2.68</v>
      </c>
      <c r="X15" t="n">
        <v>1.39</v>
      </c>
      <c r="Y15" t="n">
        <v>1</v>
      </c>
      <c r="Z15" t="n">
        <v>10</v>
      </c>
      <c r="AA15" t="n">
        <v>199.894133716981</v>
      </c>
      <c r="AB15" t="n">
        <v>273.503972458234</v>
      </c>
      <c r="AC15" t="n">
        <v>247.4011371921366</v>
      </c>
      <c r="AD15" t="n">
        <v>199894.133716981</v>
      </c>
      <c r="AE15" t="n">
        <v>273503.972458234</v>
      </c>
      <c r="AF15" t="n">
        <v>2.268095177116426e-06</v>
      </c>
      <c r="AG15" t="n">
        <v>0.2297916666666666</v>
      </c>
      <c r="AH15" t="n">
        <v>247401.1371921365</v>
      </c>
    </row>
    <row r="16">
      <c r="A16" t="n">
        <v>14</v>
      </c>
      <c r="B16" t="n">
        <v>135</v>
      </c>
      <c r="C16" t="inlineStr">
        <is>
          <t xml:space="preserve">CONCLUIDO	</t>
        </is>
      </c>
      <c r="D16" t="n">
        <v>4.5854</v>
      </c>
      <c r="E16" t="n">
        <v>21.81</v>
      </c>
      <c r="F16" t="n">
        <v>16.63</v>
      </c>
      <c r="G16" t="n">
        <v>21.69</v>
      </c>
      <c r="H16" t="n">
        <v>0.3</v>
      </c>
      <c r="I16" t="n">
        <v>46</v>
      </c>
      <c r="J16" t="n">
        <v>269.92</v>
      </c>
      <c r="K16" t="n">
        <v>59.89</v>
      </c>
      <c r="L16" t="n">
        <v>4.5</v>
      </c>
      <c r="M16" t="n">
        <v>44</v>
      </c>
      <c r="N16" t="n">
        <v>70.54000000000001</v>
      </c>
      <c r="O16" t="n">
        <v>33524.86</v>
      </c>
      <c r="P16" t="n">
        <v>278.89</v>
      </c>
      <c r="Q16" t="n">
        <v>467.08</v>
      </c>
      <c r="R16" t="n">
        <v>92.06</v>
      </c>
      <c r="S16" t="n">
        <v>39.61</v>
      </c>
      <c r="T16" t="n">
        <v>21091.88</v>
      </c>
      <c r="U16" t="n">
        <v>0.43</v>
      </c>
      <c r="V16" t="n">
        <v>0.7</v>
      </c>
      <c r="W16" t="n">
        <v>2.69</v>
      </c>
      <c r="X16" t="n">
        <v>1.3</v>
      </c>
      <c r="Y16" t="n">
        <v>1</v>
      </c>
      <c r="Z16" t="n">
        <v>10</v>
      </c>
      <c r="AA16" t="n">
        <v>196.4458573306593</v>
      </c>
      <c r="AB16" t="n">
        <v>268.7858885792533</v>
      </c>
      <c r="AC16" t="n">
        <v>243.133340616692</v>
      </c>
      <c r="AD16" t="n">
        <v>196445.8573306593</v>
      </c>
      <c r="AE16" t="n">
        <v>268785.8885792533</v>
      </c>
      <c r="AF16" t="n">
        <v>2.293858185039296e-06</v>
      </c>
      <c r="AG16" t="n">
        <v>0.2271875</v>
      </c>
      <c r="AH16" t="n">
        <v>243133.340616692</v>
      </c>
    </row>
    <row r="17">
      <c r="A17" t="n">
        <v>15</v>
      </c>
      <c r="B17" t="n">
        <v>135</v>
      </c>
      <c r="C17" t="inlineStr">
        <is>
          <t xml:space="preserve">CONCLUIDO	</t>
        </is>
      </c>
      <c r="D17" t="n">
        <v>4.638</v>
      </c>
      <c r="E17" t="n">
        <v>21.56</v>
      </c>
      <c r="F17" t="n">
        <v>16.53</v>
      </c>
      <c r="G17" t="n">
        <v>23.07</v>
      </c>
      <c r="H17" t="n">
        <v>0.31</v>
      </c>
      <c r="I17" t="n">
        <v>43</v>
      </c>
      <c r="J17" t="n">
        <v>270.4</v>
      </c>
      <c r="K17" t="n">
        <v>59.89</v>
      </c>
      <c r="L17" t="n">
        <v>4.75</v>
      </c>
      <c r="M17" t="n">
        <v>41</v>
      </c>
      <c r="N17" t="n">
        <v>70.76000000000001</v>
      </c>
      <c r="O17" t="n">
        <v>33583.7</v>
      </c>
      <c r="P17" t="n">
        <v>277.16</v>
      </c>
      <c r="Q17" t="n">
        <v>467.09</v>
      </c>
      <c r="R17" t="n">
        <v>89.02</v>
      </c>
      <c r="S17" t="n">
        <v>39.61</v>
      </c>
      <c r="T17" t="n">
        <v>19584.13</v>
      </c>
      <c r="U17" t="n">
        <v>0.44</v>
      </c>
      <c r="V17" t="n">
        <v>0.71</v>
      </c>
      <c r="W17" t="n">
        <v>2.68</v>
      </c>
      <c r="X17" t="n">
        <v>1.2</v>
      </c>
      <c r="Y17" t="n">
        <v>1</v>
      </c>
      <c r="Z17" t="n">
        <v>10</v>
      </c>
      <c r="AA17" t="n">
        <v>193.0548334176106</v>
      </c>
      <c r="AB17" t="n">
        <v>264.1461400600058</v>
      </c>
      <c r="AC17" t="n">
        <v>238.936403184192</v>
      </c>
      <c r="AD17" t="n">
        <v>193054.8334176106</v>
      </c>
      <c r="AE17" t="n">
        <v>264146.1400600058</v>
      </c>
      <c r="AF17" t="n">
        <v>2.320171470801293e-06</v>
      </c>
      <c r="AG17" t="n">
        <v>0.2245833333333333</v>
      </c>
      <c r="AH17" t="n">
        <v>238936.403184192</v>
      </c>
    </row>
    <row r="18">
      <c r="A18" t="n">
        <v>16</v>
      </c>
      <c r="B18" t="n">
        <v>135</v>
      </c>
      <c r="C18" t="inlineStr">
        <is>
          <t xml:space="preserve">CONCLUIDO	</t>
        </is>
      </c>
      <c r="D18" t="n">
        <v>4.6666</v>
      </c>
      <c r="E18" t="n">
        <v>21.43</v>
      </c>
      <c r="F18" t="n">
        <v>16.5</v>
      </c>
      <c r="G18" t="n">
        <v>24.15</v>
      </c>
      <c r="H18" t="n">
        <v>0.33</v>
      </c>
      <c r="I18" t="n">
        <v>41</v>
      </c>
      <c r="J18" t="n">
        <v>270.88</v>
      </c>
      <c r="K18" t="n">
        <v>59.89</v>
      </c>
      <c r="L18" t="n">
        <v>5</v>
      </c>
      <c r="M18" t="n">
        <v>39</v>
      </c>
      <c r="N18" t="n">
        <v>70.98999999999999</v>
      </c>
      <c r="O18" t="n">
        <v>33642.62</v>
      </c>
      <c r="P18" t="n">
        <v>276.36</v>
      </c>
      <c r="Q18" t="n">
        <v>467.09</v>
      </c>
      <c r="R18" t="n">
        <v>87.77</v>
      </c>
      <c r="S18" t="n">
        <v>39.61</v>
      </c>
      <c r="T18" t="n">
        <v>18973.13</v>
      </c>
      <c r="U18" t="n">
        <v>0.45</v>
      </c>
      <c r="V18" t="n">
        <v>0.71</v>
      </c>
      <c r="W18" t="n">
        <v>2.69</v>
      </c>
      <c r="X18" t="n">
        <v>1.17</v>
      </c>
      <c r="Y18" t="n">
        <v>1</v>
      </c>
      <c r="Z18" t="n">
        <v>10</v>
      </c>
      <c r="AA18" t="n">
        <v>191.3838130689621</v>
      </c>
      <c r="AB18" t="n">
        <v>261.8597762987712</v>
      </c>
      <c r="AC18" t="n">
        <v>236.8682467713972</v>
      </c>
      <c r="AD18" t="n">
        <v>191383.8130689621</v>
      </c>
      <c r="AE18" t="n">
        <v>261859.7762987712</v>
      </c>
      <c r="AF18" t="n">
        <v>2.334478694618654e-06</v>
      </c>
      <c r="AG18" t="n">
        <v>0.2232291666666667</v>
      </c>
      <c r="AH18" t="n">
        <v>236868.2467713972</v>
      </c>
    </row>
    <row r="19">
      <c r="A19" t="n">
        <v>17</v>
      </c>
      <c r="B19" t="n">
        <v>135</v>
      </c>
      <c r="C19" t="inlineStr">
        <is>
          <t xml:space="preserve">CONCLUIDO	</t>
        </is>
      </c>
      <c r="D19" t="n">
        <v>4.7037</v>
      </c>
      <c r="E19" t="n">
        <v>21.26</v>
      </c>
      <c r="F19" t="n">
        <v>16.43</v>
      </c>
      <c r="G19" t="n">
        <v>25.28</v>
      </c>
      <c r="H19" t="n">
        <v>0.34</v>
      </c>
      <c r="I19" t="n">
        <v>39</v>
      </c>
      <c r="J19" t="n">
        <v>271.36</v>
      </c>
      <c r="K19" t="n">
        <v>59.89</v>
      </c>
      <c r="L19" t="n">
        <v>5.25</v>
      </c>
      <c r="M19" t="n">
        <v>37</v>
      </c>
      <c r="N19" t="n">
        <v>71.22</v>
      </c>
      <c r="O19" t="n">
        <v>33701.64</v>
      </c>
      <c r="P19" t="n">
        <v>275.18</v>
      </c>
      <c r="Q19" t="n">
        <v>467.09</v>
      </c>
      <c r="R19" t="n">
        <v>86.03</v>
      </c>
      <c r="S19" t="n">
        <v>39.61</v>
      </c>
      <c r="T19" t="n">
        <v>18112.03</v>
      </c>
      <c r="U19" t="n">
        <v>0.46</v>
      </c>
      <c r="V19" t="n">
        <v>0.71</v>
      </c>
      <c r="W19" t="n">
        <v>2.67</v>
      </c>
      <c r="X19" t="n">
        <v>1.1</v>
      </c>
      <c r="Y19" t="n">
        <v>1</v>
      </c>
      <c r="Z19" t="n">
        <v>10</v>
      </c>
      <c r="AA19" t="n">
        <v>189.0875497277311</v>
      </c>
      <c r="AB19" t="n">
        <v>258.7179274913116</v>
      </c>
      <c r="AC19" t="n">
        <v>234.0262516045081</v>
      </c>
      <c r="AD19" t="n">
        <v>189087.5497277311</v>
      </c>
      <c r="AE19" t="n">
        <v>258717.9274913116</v>
      </c>
      <c r="AF19" t="n">
        <v>2.353038065374741e-06</v>
      </c>
      <c r="AG19" t="n">
        <v>0.2214583333333333</v>
      </c>
      <c r="AH19" t="n">
        <v>234026.2516045081</v>
      </c>
    </row>
    <row r="20">
      <c r="A20" t="n">
        <v>18</v>
      </c>
      <c r="B20" t="n">
        <v>135</v>
      </c>
      <c r="C20" t="inlineStr">
        <is>
          <t xml:space="preserve">CONCLUIDO	</t>
        </is>
      </c>
      <c r="D20" t="n">
        <v>4.7411</v>
      </c>
      <c r="E20" t="n">
        <v>21.09</v>
      </c>
      <c r="F20" t="n">
        <v>16.37</v>
      </c>
      <c r="G20" t="n">
        <v>26.54</v>
      </c>
      <c r="H20" t="n">
        <v>0.36</v>
      </c>
      <c r="I20" t="n">
        <v>37</v>
      </c>
      <c r="J20" t="n">
        <v>271.84</v>
      </c>
      <c r="K20" t="n">
        <v>59.89</v>
      </c>
      <c r="L20" t="n">
        <v>5.5</v>
      </c>
      <c r="M20" t="n">
        <v>35</v>
      </c>
      <c r="N20" t="n">
        <v>71.45</v>
      </c>
      <c r="O20" t="n">
        <v>33760.74</v>
      </c>
      <c r="P20" t="n">
        <v>273.93</v>
      </c>
      <c r="Q20" t="n">
        <v>467.09</v>
      </c>
      <c r="R20" t="n">
        <v>83.69</v>
      </c>
      <c r="S20" t="n">
        <v>39.61</v>
      </c>
      <c r="T20" t="n">
        <v>16949.79</v>
      </c>
      <c r="U20" t="n">
        <v>0.47</v>
      </c>
      <c r="V20" t="n">
        <v>0.71</v>
      </c>
      <c r="W20" t="n">
        <v>2.67</v>
      </c>
      <c r="X20" t="n">
        <v>1.03</v>
      </c>
      <c r="Y20" t="n">
        <v>1</v>
      </c>
      <c r="Z20" t="n">
        <v>10</v>
      </c>
      <c r="AA20" t="n">
        <v>186.8070839011052</v>
      </c>
      <c r="AB20" t="n">
        <v>255.5976935402718</v>
      </c>
      <c r="AC20" t="n">
        <v>231.2038084024786</v>
      </c>
      <c r="AD20" t="n">
        <v>186807.0839011052</v>
      </c>
      <c r="AE20" t="n">
        <v>255597.6935402717</v>
      </c>
      <c r="AF20" t="n">
        <v>2.371747511905135e-06</v>
      </c>
      <c r="AG20" t="n">
        <v>0.2196875</v>
      </c>
      <c r="AH20" t="n">
        <v>231203.8084024786</v>
      </c>
    </row>
    <row r="21">
      <c r="A21" t="n">
        <v>19</v>
      </c>
      <c r="B21" t="n">
        <v>135</v>
      </c>
      <c r="C21" t="inlineStr">
        <is>
          <t xml:space="preserve">CONCLUIDO	</t>
        </is>
      </c>
      <c r="D21" t="n">
        <v>4.7531</v>
      </c>
      <c r="E21" t="n">
        <v>21.04</v>
      </c>
      <c r="F21" t="n">
        <v>16.37</v>
      </c>
      <c r="G21" t="n">
        <v>27.28</v>
      </c>
      <c r="H21" t="n">
        <v>0.38</v>
      </c>
      <c r="I21" t="n">
        <v>36</v>
      </c>
      <c r="J21" t="n">
        <v>272.32</v>
      </c>
      <c r="K21" t="n">
        <v>59.89</v>
      </c>
      <c r="L21" t="n">
        <v>5.75</v>
      </c>
      <c r="M21" t="n">
        <v>34</v>
      </c>
      <c r="N21" t="n">
        <v>71.68000000000001</v>
      </c>
      <c r="O21" t="n">
        <v>33820.05</v>
      </c>
      <c r="P21" t="n">
        <v>273.66</v>
      </c>
      <c r="Q21" t="n">
        <v>467.1</v>
      </c>
      <c r="R21" t="n">
        <v>83.53</v>
      </c>
      <c r="S21" t="n">
        <v>39.61</v>
      </c>
      <c r="T21" t="n">
        <v>16876.78</v>
      </c>
      <c r="U21" t="n">
        <v>0.47</v>
      </c>
      <c r="V21" t="n">
        <v>0.71</v>
      </c>
      <c r="W21" t="n">
        <v>2.67</v>
      </c>
      <c r="X21" t="n">
        <v>1.03</v>
      </c>
      <c r="Y21" t="n">
        <v>1</v>
      </c>
      <c r="Z21" t="n">
        <v>10</v>
      </c>
      <c r="AA21" t="n">
        <v>186.2022952869588</v>
      </c>
      <c r="AB21" t="n">
        <v>254.7701950770064</v>
      </c>
      <c r="AC21" t="n">
        <v>230.4552852311457</v>
      </c>
      <c r="AD21" t="n">
        <v>186202.2952869587</v>
      </c>
      <c r="AE21" t="n">
        <v>254770.1950770064</v>
      </c>
      <c r="AF21" t="n">
        <v>2.377750542877454e-06</v>
      </c>
      <c r="AG21" t="n">
        <v>0.2191666666666666</v>
      </c>
      <c r="AH21" t="n">
        <v>230455.2852311457</v>
      </c>
    </row>
    <row r="22">
      <c r="A22" t="n">
        <v>20</v>
      </c>
      <c r="B22" t="n">
        <v>135</v>
      </c>
      <c r="C22" t="inlineStr">
        <is>
          <t xml:space="preserve">CONCLUIDO	</t>
        </is>
      </c>
      <c r="D22" t="n">
        <v>4.7969</v>
      </c>
      <c r="E22" t="n">
        <v>20.85</v>
      </c>
      <c r="F22" t="n">
        <v>16.27</v>
      </c>
      <c r="G22" t="n">
        <v>28.72</v>
      </c>
      <c r="H22" t="n">
        <v>0.39</v>
      </c>
      <c r="I22" t="n">
        <v>34</v>
      </c>
      <c r="J22" t="n">
        <v>272.8</v>
      </c>
      <c r="K22" t="n">
        <v>59.89</v>
      </c>
      <c r="L22" t="n">
        <v>6</v>
      </c>
      <c r="M22" t="n">
        <v>32</v>
      </c>
      <c r="N22" t="n">
        <v>71.91</v>
      </c>
      <c r="O22" t="n">
        <v>33879.33</v>
      </c>
      <c r="P22" t="n">
        <v>271.99</v>
      </c>
      <c r="Q22" t="n">
        <v>467.1</v>
      </c>
      <c r="R22" t="n">
        <v>80.59999999999999</v>
      </c>
      <c r="S22" t="n">
        <v>39.61</v>
      </c>
      <c r="T22" t="n">
        <v>15418.74</v>
      </c>
      <c r="U22" t="n">
        <v>0.49</v>
      </c>
      <c r="V22" t="n">
        <v>0.72</v>
      </c>
      <c r="W22" t="n">
        <v>2.66</v>
      </c>
      <c r="X22" t="n">
        <v>0.9399999999999999</v>
      </c>
      <c r="Y22" t="n">
        <v>1</v>
      </c>
      <c r="Z22" t="n">
        <v>10</v>
      </c>
      <c r="AA22" t="n">
        <v>183.4049278408105</v>
      </c>
      <c r="AB22" t="n">
        <v>250.9427135260464</v>
      </c>
      <c r="AC22" t="n">
        <v>226.993093147504</v>
      </c>
      <c r="AD22" t="n">
        <v>183404.9278408105</v>
      </c>
      <c r="AE22" t="n">
        <v>250942.7135260465</v>
      </c>
      <c r="AF22" t="n">
        <v>2.399661605926418e-06</v>
      </c>
      <c r="AG22" t="n">
        <v>0.2171875</v>
      </c>
      <c r="AH22" t="n">
        <v>226993.093147504</v>
      </c>
    </row>
    <row r="23">
      <c r="A23" t="n">
        <v>21</v>
      </c>
      <c r="B23" t="n">
        <v>135</v>
      </c>
      <c r="C23" t="inlineStr">
        <is>
          <t xml:space="preserve">CONCLUIDO	</t>
        </is>
      </c>
      <c r="D23" t="n">
        <v>4.8144</v>
      </c>
      <c r="E23" t="n">
        <v>20.77</v>
      </c>
      <c r="F23" t="n">
        <v>16.25</v>
      </c>
      <c r="G23" t="n">
        <v>29.54</v>
      </c>
      <c r="H23" t="n">
        <v>0.41</v>
      </c>
      <c r="I23" t="n">
        <v>33</v>
      </c>
      <c r="J23" t="n">
        <v>273.28</v>
      </c>
      <c r="K23" t="n">
        <v>59.89</v>
      </c>
      <c r="L23" t="n">
        <v>6.25</v>
      </c>
      <c r="M23" t="n">
        <v>31</v>
      </c>
      <c r="N23" t="n">
        <v>72.14</v>
      </c>
      <c r="O23" t="n">
        <v>33938.7</v>
      </c>
      <c r="P23" t="n">
        <v>271.14</v>
      </c>
      <c r="Q23" t="n">
        <v>467.09</v>
      </c>
      <c r="R23" t="n">
        <v>79.83</v>
      </c>
      <c r="S23" t="n">
        <v>39.61</v>
      </c>
      <c r="T23" t="n">
        <v>15041.36</v>
      </c>
      <c r="U23" t="n">
        <v>0.5</v>
      </c>
      <c r="V23" t="n">
        <v>0.72</v>
      </c>
      <c r="W23" t="n">
        <v>2.66</v>
      </c>
      <c r="X23" t="n">
        <v>0.92</v>
      </c>
      <c r="Y23" t="n">
        <v>1</v>
      </c>
      <c r="Z23" t="n">
        <v>10</v>
      </c>
      <c r="AA23" t="n">
        <v>182.2632123055942</v>
      </c>
      <c r="AB23" t="n">
        <v>249.3805679618298</v>
      </c>
      <c r="AC23" t="n">
        <v>225.5800365634506</v>
      </c>
      <c r="AD23" t="n">
        <v>182263.2123055942</v>
      </c>
      <c r="AE23" t="n">
        <v>249380.5679618298</v>
      </c>
      <c r="AF23" t="n">
        <v>2.408416026094383e-06</v>
      </c>
      <c r="AG23" t="n">
        <v>0.2163541666666667</v>
      </c>
      <c r="AH23" t="n">
        <v>225580.0365634506</v>
      </c>
    </row>
    <row r="24">
      <c r="A24" t="n">
        <v>22</v>
      </c>
      <c r="B24" t="n">
        <v>135</v>
      </c>
      <c r="C24" t="inlineStr">
        <is>
          <t xml:space="preserve">CONCLUIDO	</t>
        </is>
      </c>
      <c r="D24" t="n">
        <v>4.8454</v>
      </c>
      <c r="E24" t="n">
        <v>20.64</v>
      </c>
      <c r="F24" t="n">
        <v>16.22</v>
      </c>
      <c r="G24" t="n">
        <v>31.39</v>
      </c>
      <c r="H24" t="n">
        <v>0.42</v>
      </c>
      <c r="I24" t="n">
        <v>31</v>
      </c>
      <c r="J24" t="n">
        <v>273.76</v>
      </c>
      <c r="K24" t="n">
        <v>59.89</v>
      </c>
      <c r="L24" t="n">
        <v>6.5</v>
      </c>
      <c r="M24" t="n">
        <v>29</v>
      </c>
      <c r="N24" t="n">
        <v>72.37</v>
      </c>
      <c r="O24" t="n">
        <v>33998.16</v>
      </c>
      <c r="P24" t="n">
        <v>270.8</v>
      </c>
      <c r="Q24" t="n">
        <v>467.09</v>
      </c>
      <c r="R24" t="n">
        <v>78.59999999999999</v>
      </c>
      <c r="S24" t="n">
        <v>39.61</v>
      </c>
      <c r="T24" t="n">
        <v>14435.16</v>
      </c>
      <c r="U24" t="n">
        <v>0.5</v>
      </c>
      <c r="V24" t="n">
        <v>0.72</v>
      </c>
      <c r="W24" t="n">
        <v>2.66</v>
      </c>
      <c r="X24" t="n">
        <v>0.88</v>
      </c>
      <c r="Y24" t="n">
        <v>1</v>
      </c>
      <c r="Z24" t="n">
        <v>10</v>
      </c>
      <c r="AA24" t="n">
        <v>180.8577253410078</v>
      </c>
      <c r="AB24" t="n">
        <v>247.457518691175</v>
      </c>
      <c r="AC24" t="n">
        <v>223.8405204161699</v>
      </c>
      <c r="AD24" t="n">
        <v>180857.7253410078</v>
      </c>
      <c r="AE24" t="n">
        <v>247457.518691175</v>
      </c>
      <c r="AF24" t="n">
        <v>2.423923856106207e-06</v>
      </c>
      <c r="AG24" t="n">
        <v>0.215</v>
      </c>
      <c r="AH24" t="n">
        <v>223840.5204161699</v>
      </c>
    </row>
    <row r="25">
      <c r="A25" t="n">
        <v>23</v>
      </c>
      <c r="B25" t="n">
        <v>135</v>
      </c>
      <c r="C25" t="inlineStr">
        <is>
          <t xml:space="preserve">CONCLUIDO	</t>
        </is>
      </c>
      <c r="D25" t="n">
        <v>4.8645</v>
      </c>
      <c r="E25" t="n">
        <v>20.56</v>
      </c>
      <c r="F25" t="n">
        <v>16.19</v>
      </c>
      <c r="G25" t="n">
        <v>32.37</v>
      </c>
      <c r="H25" t="n">
        <v>0.44</v>
      </c>
      <c r="I25" t="n">
        <v>30</v>
      </c>
      <c r="J25" t="n">
        <v>274.24</v>
      </c>
      <c r="K25" t="n">
        <v>59.89</v>
      </c>
      <c r="L25" t="n">
        <v>6.75</v>
      </c>
      <c r="M25" t="n">
        <v>28</v>
      </c>
      <c r="N25" t="n">
        <v>72.61</v>
      </c>
      <c r="O25" t="n">
        <v>34057.71</v>
      </c>
      <c r="P25" t="n">
        <v>269.94</v>
      </c>
      <c r="Q25" t="n">
        <v>467.08</v>
      </c>
      <c r="R25" t="n">
        <v>77.75</v>
      </c>
      <c r="S25" t="n">
        <v>39.61</v>
      </c>
      <c r="T25" t="n">
        <v>14016.45</v>
      </c>
      <c r="U25" t="n">
        <v>0.51</v>
      </c>
      <c r="V25" t="n">
        <v>0.72</v>
      </c>
      <c r="W25" t="n">
        <v>2.66</v>
      </c>
      <c r="X25" t="n">
        <v>0.85</v>
      </c>
      <c r="Y25" t="n">
        <v>1</v>
      </c>
      <c r="Z25" t="n">
        <v>10</v>
      </c>
      <c r="AA25" t="n">
        <v>179.6465445672717</v>
      </c>
      <c r="AB25" t="n">
        <v>245.8003277230256</v>
      </c>
      <c r="AC25" t="n">
        <v>222.341489428138</v>
      </c>
      <c r="AD25" t="n">
        <v>179646.5445672717</v>
      </c>
      <c r="AE25" t="n">
        <v>245800.3277230255</v>
      </c>
      <c r="AF25" t="n">
        <v>2.433478680403815e-06</v>
      </c>
      <c r="AG25" t="n">
        <v>0.2141666666666666</v>
      </c>
      <c r="AH25" t="n">
        <v>222341.489428138</v>
      </c>
    </row>
    <row r="26">
      <c r="A26" t="n">
        <v>24</v>
      </c>
      <c r="B26" t="n">
        <v>135</v>
      </c>
      <c r="C26" t="inlineStr">
        <is>
          <t xml:space="preserve">CONCLUIDO	</t>
        </is>
      </c>
      <c r="D26" t="n">
        <v>4.8866</v>
      </c>
      <c r="E26" t="n">
        <v>20.46</v>
      </c>
      <c r="F26" t="n">
        <v>16.14</v>
      </c>
      <c r="G26" t="n">
        <v>33.4</v>
      </c>
      <c r="H26" t="n">
        <v>0.45</v>
      </c>
      <c r="I26" t="n">
        <v>29</v>
      </c>
      <c r="J26" t="n">
        <v>274.73</v>
      </c>
      <c r="K26" t="n">
        <v>59.89</v>
      </c>
      <c r="L26" t="n">
        <v>7</v>
      </c>
      <c r="M26" t="n">
        <v>27</v>
      </c>
      <c r="N26" t="n">
        <v>72.84</v>
      </c>
      <c r="O26" t="n">
        <v>34117.35</v>
      </c>
      <c r="P26" t="n">
        <v>268.91</v>
      </c>
      <c r="Q26" t="n">
        <v>467.13</v>
      </c>
      <c r="R26" t="n">
        <v>76.41</v>
      </c>
      <c r="S26" t="n">
        <v>39.61</v>
      </c>
      <c r="T26" t="n">
        <v>13349.7</v>
      </c>
      <c r="U26" t="n">
        <v>0.52</v>
      </c>
      <c r="V26" t="n">
        <v>0.72</v>
      </c>
      <c r="W26" t="n">
        <v>2.66</v>
      </c>
      <c r="X26" t="n">
        <v>0.8100000000000001</v>
      </c>
      <c r="Y26" t="n">
        <v>1</v>
      </c>
      <c r="Z26" t="n">
        <v>10</v>
      </c>
      <c r="AA26" t="n">
        <v>178.1988500611018</v>
      </c>
      <c r="AB26" t="n">
        <v>243.8195282319107</v>
      </c>
      <c r="AC26" t="n">
        <v>220.5497346603849</v>
      </c>
      <c r="AD26" t="n">
        <v>178198.8500611018</v>
      </c>
      <c r="AE26" t="n">
        <v>243819.5282319107</v>
      </c>
      <c r="AF26" t="n">
        <v>2.444534262444502e-06</v>
      </c>
      <c r="AG26" t="n">
        <v>0.213125</v>
      </c>
      <c r="AH26" t="n">
        <v>220549.7346603849</v>
      </c>
    </row>
    <row r="27">
      <c r="A27" t="n">
        <v>25</v>
      </c>
      <c r="B27" t="n">
        <v>135</v>
      </c>
      <c r="C27" t="inlineStr">
        <is>
          <t xml:space="preserve">CONCLUIDO	</t>
        </is>
      </c>
      <c r="D27" t="n">
        <v>4.9117</v>
      </c>
      <c r="E27" t="n">
        <v>20.36</v>
      </c>
      <c r="F27" t="n">
        <v>16.09</v>
      </c>
      <c r="G27" t="n">
        <v>34.48</v>
      </c>
      <c r="H27" t="n">
        <v>0.47</v>
      </c>
      <c r="I27" t="n">
        <v>28</v>
      </c>
      <c r="J27" t="n">
        <v>275.21</v>
      </c>
      <c r="K27" t="n">
        <v>59.89</v>
      </c>
      <c r="L27" t="n">
        <v>7.25</v>
      </c>
      <c r="M27" t="n">
        <v>26</v>
      </c>
      <c r="N27" t="n">
        <v>73.08</v>
      </c>
      <c r="O27" t="n">
        <v>34177.09</v>
      </c>
      <c r="P27" t="n">
        <v>267.93</v>
      </c>
      <c r="Q27" t="n">
        <v>467.09</v>
      </c>
      <c r="R27" t="n">
        <v>74.44</v>
      </c>
      <c r="S27" t="n">
        <v>39.61</v>
      </c>
      <c r="T27" t="n">
        <v>12369.71</v>
      </c>
      <c r="U27" t="n">
        <v>0.53</v>
      </c>
      <c r="V27" t="n">
        <v>0.72</v>
      </c>
      <c r="W27" t="n">
        <v>2.66</v>
      </c>
      <c r="X27" t="n">
        <v>0.76</v>
      </c>
      <c r="Y27" t="n">
        <v>1</v>
      </c>
      <c r="Z27" t="n">
        <v>10</v>
      </c>
      <c r="AA27" t="n">
        <v>176.6822226917091</v>
      </c>
      <c r="AB27" t="n">
        <v>241.7444117562313</v>
      </c>
      <c r="AC27" t="n">
        <v>218.6726643886994</v>
      </c>
      <c r="AD27" t="n">
        <v>176682.2226917091</v>
      </c>
      <c r="AE27" t="n">
        <v>241744.4117562313</v>
      </c>
      <c r="AF27" t="n">
        <v>2.45709060222827e-06</v>
      </c>
      <c r="AG27" t="n">
        <v>0.2120833333333333</v>
      </c>
      <c r="AH27" t="n">
        <v>218672.6643886995</v>
      </c>
    </row>
    <row r="28">
      <c r="A28" t="n">
        <v>26</v>
      </c>
      <c r="B28" t="n">
        <v>135</v>
      </c>
      <c r="C28" t="inlineStr">
        <is>
          <t xml:space="preserve">CONCLUIDO	</t>
        </is>
      </c>
      <c r="D28" t="n">
        <v>4.9254</v>
      </c>
      <c r="E28" t="n">
        <v>20.3</v>
      </c>
      <c r="F28" t="n">
        <v>16.09</v>
      </c>
      <c r="G28" t="n">
        <v>35.74</v>
      </c>
      <c r="H28" t="n">
        <v>0.48</v>
      </c>
      <c r="I28" t="n">
        <v>27</v>
      </c>
      <c r="J28" t="n">
        <v>275.7</v>
      </c>
      <c r="K28" t="n">
        <v>59.89</v>
      </c>
      <c r="L28" t="n">
        <v>7.5</v>
      </c>
      <c r="M28" t="n">
        <v>25</v>
      </c>
      <c r="N28" t="n">
        <v>73.31</v>
      </c>
      <c r="O28" t="n">
        <v>34236.91</v>
      </c>
      <c r="P28" t="n">
        <v>267.77</v>
      </c>
      <c r="Q28" t="n">
        <v>467.07</v>
      </c>
      <c r="R28" t="n">
        <v>74.48999999999999</v>
      </c>
      <c r="S28" t="n">
        <v>39.61</v>
      </c>
      <c r="T28" t="n">
        <v>12402.96</v>
      </c>
      <c r="U28" t="n">
        <v>0.53</v>
      </c>
      <c r="V28" t="n">
        <v>0.73</v>
      </c>
      <c r="W28" t="n">
        <v>2.65</v>
      </c>
      <c r="X28" t="n">
        <v>0.75</v>
      </c>
      <c r="Y28" t="n">
        <v>1</v>
      </c>
      <c r="Z28" t="n">
        <v>10</v>
      </c>
      <c r="AA28" t="n">
        <v>176.1166433586233</v>
      </c>
      <c r="AB28" t="n">
        <v>240.9705611611046</v>
      </c>
      <c r="AC28" t="n">
        <v>217.9726690082653</v>
      </c>
      <c r="AD28" t="n">
        <v>176116.6433586233</v>
      </c>
      <c r="AE28" t="n">
        <v>240970.5611611046</v>
      </c>
      <c r="AF28" t="n">
        <v>2.463944062588334e-06</v>
      </c>
      <c r="AG28" t="n">
        <v>0.2114583333333333</v>
      </c>
      <c r="AH28" t="n">
        <v>217972.6690082653</v>
      </c>
    </row>
    <row r="29">
      <c r="A29" t="n">
        <v>27</v>
      </c>
      <c r="B29" t="n">
        <v>135</v>
      </c>
      <c r="C29" t="inlineStr">
        <is>
          <t xml:space="preserve">CONCLUIDO	</t>
        </is>
      </c>
      <c r="D29" t="n">
        <v>4.9478</v>
      </c>
      <c r="E29" t="n">
        <v>20.21</v>
      </c>
      <c r="F29" t="n">
        <v>16.04</v>
      </c>
      <c r="G29" t="n">
        <v>37.02</v>
      </c>
      <c r="H29" t="n">
        <v>0.5</v>
      </c>
      <c r="I29" t="n">
        <v>26</v>
      </c>
      <c r="J29" t="n">
        <v>276.18</v>
      </c>
      <c r="K29" t="n">
        <v>59.89</v>
      </c>
      <c r="L29" t="n">
        <v>7.75</v>
      </c>
      <c r="M29" t="n">
        <v>24</v>
      </c>
      <c r="N29" t="n">
        <v>73.55</v>
      </c>
      <c r="O29" t="n">
        <v>34296.82</v>
      </c>
      <c r="P29" t="n">
        <v>267.02</v>
      </c>
      <c r="Q29" t="n">
        <v>467.1</v>
      </c>
      <c r="R29" t="n">
        <v>73.22</v>
      </c>
      <c r="S29" t="n">
        <v>39.61</v>
      </c>
      <c r="T29" t="n">
        <v>11769.36</v>
      </c>
      <c r="U29" t="n">
        <v>0.54</v>
      </c>
      <c r="V29" t="n">
        <v>0.73</v>
      </c>
      <c r="W29" t="n">
        <v>2.65</v>
      </c>
      <c r="X29" t="n">
        <v>0.71</v>
      </c>
      <c r="Y29" t="n">
        <v>1</v>
      </c>
      <c r="Z29" t="n">
        <v>10</v>
      </c>
      <c r="AA29" t="n">
        <v>174.8292056078255</v>
      </c>
      <c r="AB29" t="n">
        <v>239.2090320327189</v>
      </c>
      <c r="AC29" t="n">
        <v>216.3792577475705</v>
      </c>
      <c r="AD29" t="n">
        <v>174829.2056078255</v>
      </c>
      <c r="AE29" t="n">
        <v>239209.0320327189</v>
      </c>
      <c r="AF29" t="n">
        <v>2.475149720403329e-06</v>
      </c>
      <c r="AG29" t="n">
        <v>0.2105208333333334</v>
      </c>
      <c r="AH29" t="n">
        <v>216379.2577475705</v>
      </c>
    </row>
    <row r="30">
      <c r="A30" t="n">
        <v>28</v>
      </c>
      <c r="B30" t="n">
        <v>135</v>
      </c>
      <c r="C30" t="inlineStr">
        <is>
          <t xml:space="preserve">CONCLUIDO	</t>
        </is>
      </c>
      <c r="D30" t="n">
        <v>4.965</v>
      </c>
      <c r="E30" t="n">
        <v>20.14</v>
      </c>
      <c r="F30" t="n">
        <v>16.02</v>
      </c>
      <c r="G30" t="n">
        <v>38.46</v>
      </c>
      <c r="H30" t="n">
        <v>0.51</v>
      </c>
      <c r="I30" t="n">
        <v>25</v>
      </c>
      <c r="J30" t="n">
        <v>276.67</v>
      </c>
      <c r="K30" t="n">
        <v>59.89</v>
      </c>
      <c r="L30" t="n">
        <v>8</v>
      </c>
      <c r="M30" t="n">
        <v>23</v>
      </c>
      <c r="N30" t="n">
        <v>73.78</v>
      </c>
      <c r="O30" t="n">
        <v>34356.83</v>
      </c>
      <c r="P30" t="n">
        <v>266.31</v>
      </c>
      <c r="Q30" t="n">
        <v>467.09</v>
      </c>
      <c r="R30" t="n">
        <v>72.43000000000001</v>
      </c>
      <c r="S30" t="n">
        <v>39.61</v>
      </c>
      <c r="T30" t="n">
        <v>11378.56</v>
      </c>
      <c r="U30" t="n">
        <v>0.55</v>
      </c>
      <c r="V30" t="n">
        <v>0.73</v>
      </c>
      <c r="W30" t="n">
        <v>2.65</v>
      </c>
      <c r="X30" t="n">
        <v>0.6899999999999999</v>
      </c>
      <c r="Y30" t="n">
        <v>1</v>
      </c>
      <c r="Z30" t="n">
        <v>10</v>
      </c>
      <c r="AA30" t="n">
        <v>173.8311464199103</v>
      </c>
      <c r="AB30" t="n">
        <v>237.8434434205502</v>
      </c>
      <c r="AC30" t="n">
        <v>215.1439989959311</v>
      </c>
      <c r="AD30" t="n">
        <v>173831.1464199103</v>
      </c>
      <c r="AE30" t="n">
        <v>237843.4434205502</v>
      </c>
      <c r="AF30" t="n">
        <v>2.483754064796986e-06</v>
      </c>
      <c r="AG30" t="n">
        <v>0.2097916666666667</v>
      </c>
      <c r="AH30" t="n">
        <v>215143.9989959311</v>
      </c>
    </row>
    <row r="31">
      <c r="A31" t="n">
        <v>29</v>
      </c>
      <c r="B31" t="n">
        <v>135</v>
      </c>
      <c r="C31" t="inlineStr">
        <is>
          <t xml:space="preserve">CONCLUIDO	</t>
        </is>
      </c>
      <c r="D31" t="n">
        <v>4.9668</v>
      </c>
      <c r="E31" t="n">
        <v>20.13</v>
      </c>
      <c r="F31" t="n">
        <v>16.02</v>
      </c>
      <c r="G31" t="n">
        <v>38.44</v>
      </c>
      <c r="H31" t="n">
        <v>0.53</v>
      </c>
      <c r="I31" t="n">
        <v>25</v>
      </c>
      <c r="J31" t="n">
        <v>277.16</v>
      </c>
      <c r="K31" t="n">
        <v>59.89</v>
      </c>
      <c r="L31" t="n">
        <v>8.25</v>
      </c>
      <c r="M31" t="n">
        <v>23</v>
      </c>
      <c r="N31" t="n">
        <v>74.02</v>
      </c>
      <c r="O31" t="n">
        <v>34416.93</v>
      </c>
      <c r="P31" t="n">
        <v>265.92</v>
      </c>
      <c r="Q31" t="n">
        <v>467.08</v>
      </c>
      <c r="R31" t="n">
        <v>72.11</v>
      </c>
      <c r="S31" t="n">
        <v>39.61</v>
      </c>
      <c r="T31" t="n">
        <v>11221.3</v>
      </c>
      <c r="U31" t="n">
        <v>0.55</v>
      </c>
      <c r="V31" t="n">
        <v>0.73</v>
      </c>
      <c r="W31" t="n">
        <v>2.65</v>
      </c>
      <c r="X31" t="n">
        <v>0.68</v>
      </c>
      <c r="Y31" t="n">
        <v>1</v>
      </c>
      <c r="Z31" t="n">
        <v>10</v>
      </c>
      <c r="AA31" t="n">
        <v>173.5787365143408</v>
      </c>
      <c r="AB31" t="n">
        <v>237.498085052211</v>
      </c>
      <c r="AC31" t="n">
        <v>214.8316011455526</v>
      </c>
      <c r="AD31" t="n">
        <v>173578.7365143408</v>
      </c>
      <c r="AE31" t="n">
        <v>237498.085052211</v>
      </c>
      <c r="AF31" t="n">
        <v>2.484654519442835e-06</v>
      </c>
      <c r="AG31" t="n">
        <v>0.2096875</v>
      </c>
      <c r="AH31" t="n">
        <v>214831.6011455526</v>
      </c>
    </row>
    <row r="32">
      <c r="A32" t="n">
        <v>30</v>
      </c>
      <c r="B32" t="n">
        <v>135</v>
      </c>
      <c r="C32" t="inlineStr">
        <is>
          <t xml:space="preserve">CONCLUIDO	</t>
        </is>
      </c>
      <c r="D32" t="n">
        <v>4.9845</v>
      </c>
      <c r="E32" t="n">
        <v>20.06</v>
      </c>
      <c r="F32" t="n">
        <v>16</v>
      </c>
      <c r="G32" t="n">
        <v>39.99</v>
      </c>
      <c r="H32" t="n">
        <v>0.55</v>
      </c>
      <c r="I32" t="n">
        <v>24</v>
      </c>
      <c r="J32" t="n">
        <v>277.65</v>
      </c>
      <c r="K32" t="n">
        <v>59.89</v>
      </c>
      <c r="L32" t="n">
        <v>8.5</v>
      </c>
      <c r="M32" t="n">
        <v>22</v>
      </c>
      <c r="N32" t="n">
        <v>74.26000000000001</v>
      </c>
      <c r="O32" t="n">
        <v>34477.13</v>
      </c>
      <c r="P32" t="n">
        <v>265.4</v>
      </c>
      <c r="Q32" t="n">
        <v>467.07</v>
      </c>
      <c r="R32" t="n">
        <v>71.59999999999999</v>
      </c>
      <c r="S32" t="n">
        <v>39.61</v>
      </c>
      <c r="T32" t="n">
        <v>10971.19</v>
      </c>
      <c r="U32" t="n">
        <v>0.55</v>
      </c>
      <c r="V32" t="n">
        <v>0.73</v>
      </c>
      <c r="W32" t="n">
        <v>2.65</v>
      </c>
      <c r="X32" t="n">
        <v>0.66</v>
      </c>
      <c r="Y32" t="n">
        <v>1</v>
      </c>
      <c r="Z32" t="n">
        <v>10</v>
      </c>
      <c r="AA32" t="n">
        <v>172.6638913830191</v>
      </c>
      <c r="AB32" t="n">
        <v>236.2463535834186</v>
      </c>
      <c r="AC32" t="n">
        <v>213.6993331713251</v>
      </c>
      <c r="AD32" t="n">
        <v>172663.8913830191</v>
      </c>
      <c r="AE32" t="n">
        <v>236246.3535834186</v>
      </c>
      <c r="AF32" t="n">
        <v>2.493508990127005e-06</v>
      </c>
      <c r="AG32" t="n">
        <v>0.2089583333333333</v>
      </c>
      <c r="AH32" t="n">
        <v>213699.3331713251</v>
      </c>
    </row>
    <row r="33">
      <c r="A33" t="n">
        <v>31</v>
      </c>
      <c r="B33" t="n">
        <v>135</v>
      </c>
      <c r="C33" t="inlineStr">
        <is>
          <t xml:space="preserve">CONCLUIDO	</t>
        </is>
      </c>
      <c r="D33" t="n">
        <v>5.0045</v>
      </c>
      <c r="E33" t="n">
        <v>19.98</v>
      </c>
      <c r="F33" t="n">
        <v>15.97</v>
      </c>
      <c r="G33" t="n">
        <v>41.65</v>
      </c>
      <c r="H33" t="n">
        <v>0.5600000000000001</v>
      </c>
      <c r="I33" t="n">
        <v>23</v>
      </c>
      <c r="J33" t="n">
        <v>278.13</v>
      </c>
      <c r="K33" t="n">
        <v>59.89</v>
      </c>
      <c r="L33" t="n">
        <v>8.75</v>
      </c>
      <c r="M33" t="n">
        <v>21</v>
      </c>
      <c r="N33" t="n">
        <v>74.5</v>
      </c>
      <c r="O33" t="n">
        <v>34537.41</v>
      </c>
      <c r="P33" t="n">
        <v>264.91</v>
      </c>
      <c r="Q33" t="n">
        <v>467.11</v>
      </c>
      <c r="R33" t="n">
        <v>70.68000000000001</v>
      </c>
      <c r="S33" t="n">
        <v>39.61</v>
      </c>
      <c r="T33" t="n">
        <v>10517.36</v>
      </c>
      <c r="U33" t="n">
        <v>0.5600000000000001</v>
      </c>
      <c r="V33" t="n">
        <v>0.73</v>
      </c>
      <c r="W33" t="n">
        <v>2.64</v>
      </c>
      <c r="X33" t="n">
        <v>0.63</v>
      </c>
      <c r="Y33" t="n">
        <v>1</v>
      </c>
      <c r="Z33" t="n">
        <v>10</v>
      </c>
      <c r="AA33" t="n">
        <v>171.6658989358188</v>
      </c>
      <c r="AB33" t="n">
        <v>234.8808562888405</v>
      </c>
      <c r="AC33" t="n">
        <v>212.4641570220537</v>
      </c>
      <c r="AD33" t="n">
        <v>171665.8989358188</v>
      </c>
      <c r="AE33" t="n">
        <v>234880.8562888405</v>
      </c>
      <c r="AF33" t="n">
        <v>2.503514041747536e-06</v>
      </c>
      <c r="AG33" t="n">
        <v>0.208125</v>
      </c>
      <c r="AH33" t="n">
        <v>212464.1570220537</v>
      </c>
    </row>
    <row r="34">
      <c r="A34" t="n">
        <v>32</v>
      </c>
      <c r="B34" t="n">
        <v>135</v>
      </c>
      <c r="C34" t="inlineStr">
        <is>
          <t xml:space="preserve">CONCLUIDO	</t>
        </is>
      </c>
      <c r="D34" t="n">
        <v>5.031</v>
      </c>
      <c r="E34" t="n">
        <v>19.88</v>
      </c>
      <c r="F34" t="n">
        <v>15.91</v>
      </c>
      <c r="G34" t="n">
        <v>43.4</v>
      </c>
      <c r="H34" t="n">
        <v>0.58</v>
      </c>
      <c r="I34" t="n">
        <v>22</v>
      </c>
      <c r="J34" t="n">
        <v>278.62</v>
      </c>
      <c r="K34" t="n">
        <v>59.89</v>
      </c>
      <c r="L34" t="n">
        <v>9</v>
      </c>
      <c r="M34" t="n">
        <v>20</v>
      </c>
      <c r="N34" t="n">
        <v>74.73999999999999</v>
      </c>
      <c r="O34" t="n">
        <v>34597.8</v>
      </c>
      <c r="P34" t="n">
        <v>263.63</v>
      </c>
      <c r="Q34" t="n">
        <v>467.1</v>
      </c>
      <c r="R34" t="n">
        <v>68.88</v>
      </c>
      <c r="S34" t="n">
        <v>39.61</v>
      </c>
      <c r="T34" t="n">
        <v>9621.26</v>
      </c>
      <c r="U34" t="n">
        <v>0.58</v>
      </c>
      <c r="V34" t="n">
        <v>0.73</v>
      </c>
      <c r="W34" t="n">
        <v>2.64</v>
      </c>
      <c r="X34" t="n">
        <v>0.58</v>
      </c>
      <c r="Y34" t="n">
        <v>1</v>
      </c>
      <c r="Z34" t="n">
        <v>10</v>
      </c>
      <c r="AA34" t="n">
        <v>170.0005589828482</v>
      </c>
      <c r="AB34" t="n">
        <v>232.6022646955738</v>
      </c>
      <c r="AC34" t="n">
        <v>210.4030310124242</v>
      </c>
      <c r="AD34" t="n">
        <v>170000.5589828482</v>
      </c>
      <c r="AE34" t="n">
        <v>232602.2646955737</v>
      </c>
      <c r="AF34" t="n">
        <v>2.516770735144741e-06</v>
      </c>
      <c r="AG34" t="n">
        <v>0.2070833333333333</v>
      </c>
      <c r="AH34" t="n">
        <v>210403.0310124242</v>
      </c>
    </row>
    <row r="35">
      <c r="A35" t="n">
        <v>33</v>
      </c>
      <c r="B35" t="n">
        <v>135</v>
      </c>
      <c r="C35" t="inlineStr">
        <is>
          <t xml:space="preserve">CONCLUIDO	</t>
        </is>
      </c>
      <c r="D35" t="n">
        <v>5.0238</v>
      </c>
      <c r="E35" t="n">
        <v>19.91</v>
      </c>
      <c r="F35" t="n">
        <v>15.94</v>
      </c>
      <c r="G35" t="n">
        <v>43.47</v>
      </c>
      <c r="H35" t="n">
        <v>0.59</v>
      </c>
      <c r="I35" t="n">
        <v>22</v>
      </c>
      <c r="J35" t="n">
        <v>279.11</v>
      </c>
      <c r="K35" t="n">
        <v>59.89</v>
      </c>
      <c r="L35" t="n">
        <v>9.25</v>
      </c>
      <c r="M35" t="n">
        <v>20</v>
      </c>
      <c r="N35" t="n">
        <v>74.98</v>
      </c>
      <c r="O35" t="n">
        <v>34658.27</v>
      </c>
      <c r="P35" t="n">
        <v>263.95</v>
      </c>
      <c r="Q35" t="n">
        <v>467.08</v>
      </c>
      <c r="R35" t="n">
        <v>69.66</v>
      </c>
      <c r="S35" t="n">
        <v>39.61</v>
      </c>
      <c r="T35" t="n">
        <v>10008.97</v>
      </c>
      <c r="U35" t="n">
        <v>0.57</v>
      </c>
      <c r="V35" t="n">
        <v>0.73</v>
      </c>
      <c r="W35" t="n">
        <v>2.65</v>
      </c>
      <c r="X35" t="n">
        <v>0.61</v>
      </c>
      <c r="Y35" t="n">
        <v>1</v>
      </c>
      <c r="Z35" t="n">
        <v>10</v>
      </c>
      <c r="AA35" t="n">
        <v>170.4733455328718</v>
      </c>
      <c r="AB35" t="n">
        <v>233.2491521111862</v>
      </c>
      <c r="AC35" t="n">
        <v>210.9881804010029</v>
      </c>
      <c r="AD35" t="n">
        <v>170473.3455328718</v>
      </c>
      <c r="AE35" t="n">
        <v>233249.1521111862</v>
      </c>
      <c r="AF35" t="n">
        <v>2.513168916561349e-06</v>
      </c>
      <c r="AG35" t="n">
        <v>0.2073958333333333</v>
      </c>
      <c r="AH35" t="n">
        <v>210988.1804010029</v>
      </c>
    </row>
    <row r="36">
      <c r="A36" t="n">
        <v>34</v>
      </c>
      <c r="B36" t="n">
        <v>135</v>
      </c>
      <c r="C36" t="inlineStr">
        <is>
          <t xml:space="preserve">CONCLUIDO	</t>
        </is>
      </c>
      <c r="D36" t="n">
        <v>5.0489</v>
      </c>
      <c r="E36" t="n">
        <v>19.81</v>
      </c>
      <c r="F36" t="n">
        <v>15.89</v>
      </c>
      <c r="G36" t="n">
        <v>45.4</v>
      </c>
      <c r="H36" t="n">
        <v>0.6</v>
      </c>
      <c r="I36" t="n">
        <v>21</v>
      </c>
      <c r="J36" t="n">
        <v>279.61</v>
      </c>
      <c r="K36" t="n">
        <v>59.89</v>
      </c>
      <c r="L36" t="n">
        <v>9.5</v>
      </c>
      <c r="M36" t="n">
        <v>19</v>
      </c>
      <c r="N36" t="n">
        <v>75.22</v>
      </c>
      <c r="O36" t="n">
        <v>34718.84</v>
      </c>
      <c r="P36" t="n">
        <v>263.05</v>
      </c>
      <c r="Q36" t="n">
        <v>467.14</v>
      </c>
      <c r="R36" t="n">
        <v>68.09</v>
      </c>
      <c r="S36" t="n">
        <v>39.61</v>
      </c>
      <c r="T36" t="n">
        <v>9233.15</v>
      </c>
      <c r="U36" t="n">
        <v>0.58</v>
      </c>
      <c r="V36" t="n">
        <v>0.73</v>
      </c>
      <c r="W36" t="n">
        <v>2.64</v>
      </c>
      <c r="X36" t="n">
        <v>0.5600000000000001</v>
      </c>
      <c r="Y36" t="n">
        <v>1</v>
      </c>
      <c r="Z36" t="n">
        <v>10</v>
      </c>
      <c r="AA36" t="n">
        <v>169.0744826651183</v>
      </c>
      <c r="AB36" t="n">
        <v>231.3351662220525</v>
      </c>
      <c r="AC36" t="n">
        <v>209.2568626388315</v>
      </c>
      <c r="AD36" t="n">
        <v>169074.4826651183</v>
      </c>
      <c r="AE36" t="n">
        <v>231335.1662220525</v>
      </c>
      <c r="AF36" t="n">
        <v>2.525725256345117e-06</v>
      </c>
      <c r="AG36" t="n">
        <v>0.2063541666666666</v>
      </c>
      <c r="AH36" t="n">
        <v>209256.8626388315</v>
      </c>
    </row>
    <row r="37">
      <c r="A37" t="n">
        <v>35</v>
      </c>
      <c r="B37" t="n">
        <v>135</v>
      </c>
      <c r="C37" t="inlineStr">
        <is>
          <t xml:space="preserve">CONCLUIDO	</t>
        </is>
      </c>
      <c r="D37" t="n">
        <v>5.0434</v>
      </c>
      <c r="E37" t="n">
        <v>19.83</v>
      </c>
      <c r="F37" t="n">
        <v>15.91</v>
      </c>
      <c r="G37" t="n">
        <v>45.47</v>
      </c>
      <c r="H37" t="n">
        <v>0.62</v>
      </c>
      <c r="I37" t="n">
        <v>21</v>
      </c>
      <c r="J37" t="n">
        <v>280.1</v>
      </c>
      <c r="K37" t="n">
        <v>59.89</v>
      </c>
      <c r="L37" t="n">
        <v>9.75</v>
      </c>
      <c r="M37" t="n">
        <v>19</v>
      </c>
      <c r="N37" t="n">
        <v>75.45999999999999</v>
      </c>
      <c r="O37" t="n">
        <v>34779.51</v>
      </c>
      <c r="P37" t="n">
        <v>263.08</v>
      </c>
      <c r="Q37" t="n">
        <v>467.07</v>
      </c>
      <c r="R37" t="n">
        <v>68.94</v>
      </c>
      <c r="S37" t="n">
        <v>39.61</v>
      </c>
      <c r="T37" t="n">
        <v>9656.84</v>
      </c>
      <c r="U37" t="n">
        <v>0.57</v>
      </c>
      <c r="V37" t="n">
        <v>0.73</v>
      </c>
      <c r="W37" t="n">
        <v>2.64</v>
      </c>
      <c r="X37" t="n">
        <v>0.58</v>
      </c>
      <c r="Y37" t="n">
        <v>1</v>
      </c>
      <c r="Z37" t="n">
        <v>10</v>
      </c>
      <c r="AA37" t="n">
        <v>169.3228015080203</v>
      </c>
      <c r="AB37" t="n">
        <v>231.6749270179651</v>
      </c>
      <c r="AC37" t="n">
        <v>209.5641971412396</v>
      </c>
      <c r="AD37" t="n">
        <v>169322.8015080203</v>
      </c>
      <c r="AE37" t="n">
        <v>231674.9270179651</v>
      </c>
      <c r="AF37" t="n">
        <v>2.522973867149471e-06</v>
      </c>
      <c r="AG37" t="n">
        <v>0.2065625</v>
      </c>
      <c r="AH37" t="n">
        <v>209564.1971412397</v>
      </c>
    </row>
    <row r="38">
      <c r="A38" t="n">
        <v>36</v>
      </c>
      <c r="B38" t="n">
        <v>135</v>
      </c>
      <c r="C38" t="inlineStr">
        <is>
          <t xml:space="preserve">CONCLUIDO	</t>
        </is>
      </c>
      <c r="D38" t="n">
        <v>5.0601</v>
      </c>
      <c r="E38" t="n">
        <v>19.76</v>
      </c>
      <c r="F38" t="n">
        <v>15.9</v>
      </c>
      <c r="G38" t="n">
        <v>47.7</v>
      </c>
      <c r="H38" t="n">
        <v>0.63</v>
      </c>
      <c r="I38" t="n">
        <v>20</v>
      </c>
      <c r="J38" t="n">
        <v>280.59</v>
      </c>
      <c r="K38" t="n">
        <v>59.89</v>
      </c>
      <c r="L38" t="n">
        <v>10</v>
      </c>
      <c r="M38" t="n">
        <v>18</v>
      </c>
      <c r="N38" t="n">
        <v>75.7</v>
      </c>
      <c r="O38" t="n">
        <v>34840.27</v>
      </c>
      <c r="P38" t="n">
        <v>262.67</v>
      </c>
      <c r="Q38" t="n">
        <v>467.11</v>
      </c>
      <c r="R38" t="n">
        <v>68.28</v>
      </c>
      <c r="S38" t="n">
        <v>39.61</v>
      </c>
      <c r="T38" t="n">
        <v>9330.66</v>
      </c>
      <c r="U38" t="n">
        <v>0.58</v>
      </c>
      <c r="V38" t="n">
        <v>0.73</v>
      </c>
      <c r="W38" t="n">
        <v>2.65</v>
      </c>
      <c r="X38" t="n">
        <v>0.5600000000000001</v>
      </c>
      <c r="Y38" t="n">
        <v>1</v>
      </c>
      <c r="Z38" t="n">
        <v>10</v>
      </c>
      <c r="AA38" t="n">
        <v>168.5476394039775</v>
      </c>
      <c r="AB38" t="n">
        <v>230.6143160294758</v>
      </c>
      <c r="AC38" t="n">
        <v>208.6048093769145</v>
      </c>
      <c r="AD38" t="n">
        <v>168547.6394039775</v>
      </c>
      <c r="AE38" t="n">
        <v>230614.3160294758</v>
      </c>
      <c r="AF38" t="n">
        <v>2.531328085252615e-06</v>
      </c>
      <c r="AG38" t="n">
        <v>0.2058333333333333</v>
      </c>
      <c r="AH38" t="n">
        <v>208604.8093769145</v>
      </c>
    </row>
    <row r="39">
      <c r="A39" t="n">
        <v>37</v>
      </c>
      <c r="B39" t="n">
        <v>135</v>
      </c>
      <c r="C39" t="inlineStr">
        <is>
          <t xml:space="preserve">CONCLUIDO	</t>
        </is>
      </c>
      <c r="D39" t="n">
        <v>5.0698</v>
      </c>
      <c r="E39" t="n">
        <v>19.72</v>
      </c>
      <c r="F39" t="n">
        <v>15.86</v>
      </c>
      <c r="G39" t="n">
        <v>47.58</v>
      </c>
      <c r="H39" t="n">
        <v>0.65</v>
      </c>
      <c r="I39" t="n">
        <v>20</v>
      </c>
      <c r="J39" t="n">
        <v>281.08</v>
      </c>
      <c r="K39" t="n">
        <v>59.89</v>
      </c>
      <c r="L39" t="n">
        <v>10.25</v>
      </c>
      <c r="M39" t="n">
        <v>18</v>
      </c>
      <c r="N39" t="n">
        <v>75.95</v>
      </c>
      <c r="O39" t="n">
        <v>34901.13</v>
      </c>
      <c r="P39" t="n">
        <v>262.16</v>
      </c>
      <c r="Q39" t="n">
        <v>467.09</v>
      </c>
      <c r="R39" t="n">
        <v>67.02</v>
      </c>
      <c r="S39" t="n">
        <v>39.61</v>
      </c>
      <c r="T39" t="n">
        <v>8701.440000000001</v>
      </c>
      <c r="U39" t="n">
        <v>0.59</v>
      </c>
      <c r="V39" t="n">
        <v>0.74</v>
      </c>
      <c r="W39" t="n">
        <v>2.64</v>
      </c>
      <c r="X39" t="n">
        <v>0.53</v>
      </c>
      <c r="Y39" t="n">
        <v>1</v>
      </c>
      <c r="Z39" t="n">
        <v>10</v>
      </c>
      <c r="AA39" t="n">
        <v>167.8826734879612</v>
      </c>
      <c r="AB39" t="n">
        <v>229.704480326957</v>
      </c>
      <c r="AC39" t="n">
        <v>207.7818071168815</v>
      </c>
      <c r="AD39" t="n">
        <v>167882.6734879612</v>
      </c>
      <c r="AE39" t="n">
        <v>229704.480326957</v>
      </c>
      <c r="AF39" t="n">
        <v>2.536180535288572e-06</v>
      </c>
      <c r="AG39" t="n">
        <v>0.2054166666666667</v>
      </c>
      <c r="AH39" t="n">
        <v>207781.8071168814</v>
      </c>
    </row>
    <row r="40">
      <c r="A40" t="n">
        <v>38</v>
      </c>
      <c r="B40" t="n">
        <v>135</v>
      </c>
      <c r="C40" t="inlineStr">
        <is>
          <t xml:space="preserve">CONCLUIDO	</t>
        </is>
      </c>
      <c r="D40" t="n">
        <v>5.0822</v>
      </c>
      <c r="E40" t="n">
        <v>19.68</v>
      </c>
      <c r="F40" t="n">
        <v>15.86</v>
      </c>
      <c r="G40" t="n">
        <v>50.09</v>
      </c>
      <c r="H40" t="n">
        <v>0.66</v>
      </c>
      <c r="I40" t="n">
        <v>19</v>
      </c>
      <c r="J40" t="n">
        <v>281.58</v>
      </c>
      <c r="K40" t="n">
        <v>59.89</v>
      </c>
      <c r="L40" t="n">
        <v>10.5</v>
      </c>
      <c r="M40" t="n">
        <v>17</v>
      </c>
      <c r="N40" t="n">
        <v>76.19</v>
      </c>
      <c r="O40" t="n">
        <v>34962.08</v>
      </c>
      <c r="P40" t="n">
        <v>262.02</v>
      </c>
      <c r="Q40" t="n">
        <v>467.08</v>
      </c>
      <c r="R40" t="n">
        <v>67.25</v>
      </c>
      <c r="S40" t="n">
        <v>39.61</v>
      </c>
      <c r="T40" t="n">
        <v>8818.790000000001</v>
      </c>
      <c r="U40" t="n">
        <v>0.59</v>
      </c>
      <c r="V40" t="n">
        <v>0.74</v>
      </c>
      <c r="W40" t="n">
        <v>2.64</v>
      </c>
      <c r="X40" t="n">
        <v>0.53</v>
      </c>
      <c r="Y40" t="n">
        <v>1</v>
      </c>
      <c r="Z40" t="n">
        <v>10</v>
      </c>
      <c r="AA40" t="n">
        <v>167.4106815462311</v>
      </c>
      <c r="AB40" t="n">
        <v>229.0586801294674</v>
      </c>
      <c r="AC40" t="n">
        <v>207.1976411838537</v>
      </c>
      <c r="AD40" t="n">
        <v>167410.6815462311</v>
      </c>
      <c r="AE40" t="n">
        <v>229058.6801294674</v>
      </c>
      <c r="AF40" t="n">
        <v>2.542383667293302e-06</v>
      </c>
      <c r="AG40" t="n">
        <v>0.205</v>
      </c>
      <c r="AH40" t="n">
        <v>207197.6411838537</v>
      </c>
    </row>
    <row r="41">
      <c r="A41" t="n">
        <v>39</v>
      </c>
      <c r="B41" t="n">
        <v>135</v>
      </c>
      <c r="C41" t="inlineStr">
        <is>
          <t xml:space="preserve">CONCLUIDO	</t>
        </is>
      </c>
      <c r="D41" t="n">
        <v>5.0844</v>
      </c>
      <c r="E41" t="n">
        <v>19.67</v>
      </c>
      <c r="F41" t="n">
        <v>15.85</v>
      </c>
      <c r="G41" t="n">
        <v>50.07</v>
      </c>
      <c r="H41" t="n">
        <v>0.68</v>
      </c>
      <c r="I41" t="n">
        <v>19</v>
      </c>
      <c r="J41" t="n">
        <v>282.07</v>
      </c>
      <c r="K41" t="n">
        <v>59.89</v>
      </c>
      <c r="L41" t="n">
        <v>10.75</v>
      </c>
      <c r="M41" t="n">
        <v>17</v>
      </c>
      <c r="N41" t="n">
        <v>76.44</v>
      </c>
      <c r="O41" t="n">
        <v>35023.13</v>
      </c>
      <c r="P41" t="n">
        <v>261.78</v>
      </c>
      <c r="Q41" t="n">
        <v>467.08</v>
      </c>
      <c r="R41" t="n">
        <v>66.84</v>
      </c>
      <c r="S41" t="n">
        <v>39.61</v>
      </c>
      <c r="T41" t="n">
        <v>8617.77</v>
      </c>
      <c r="U41" t="n">
        <v>0.59</v>
      </c>
      <c r="V41" t="n">
        <v>0.74</v>
      </c>
      <c r="W41" t="n">
        <v>2.64</v>
      </c>
      <c r="X41" t="n">
        <v>0.52</v>
      </c>
      <c r="Y41" t="n">
        <v>1</v>
      </c>
      <c r="Z41" t="n">
        <v>10</v>
      </c>
      <c r="AA41" t="n">
        <v>167.1992489087998</v>
      </c>
      <c r="AB41" t="n">
        <v>228.7693886671844</v>
      </c>
      <c r="AC41" t="n">
        <v>206.9359592927078</v>
      </c>
      <c r="AD41" t="n">
        <v>167199.2489087998</v>
      </c>
      <c r="AE41" t="n">
        <v>228769.3886671844</v>
      </c>
      <c r="AF41" t="n">
        <v>2.54348422297156e-06</v>
      </c>
      <c r="AG41" t="n">
        <v>0.2048958333333334</v>
      </c>
      <c r="AH41" t="n">
        <v>206935.9592927078</v>
      </c>
    </row>
    <row r="42">
      <c r="A42" t="n">
        <v>40</v>
      </c>
      <c r="B42" t="n">
        <v>135</v>
      </c>
      <c r="C42" t="inlineStr">
        <is>
          <t xml:space="preserve">CONCLUIDO	</t>
        </is>
      </c>
      <c r="D42" t="n">
        <v>5.1059</v>
      </c>
      <c r="E42" t="n">
        <v>19.58</v>
      </c>
      <c r="F42" t="n">
        <v>15.82</v>
      </c>
      <c r="G42" t="n">
        <v>52.74</v>
      </c>
      <c r="H42" t="n">
        <v>0.6899999999999999</v>
      </c>
      <c r="I42" t="n">
        <v>18</v>
      </c>
      <c r="J42" t="n">
        <v>282.57</v>
      </c>
      <c r="K42" t="n">
        <v>59.89</v>
      </c>
      <c r="L42" t="n">
        <v>11</v>
      </c>
      <c r="M42" t="n">
        <v>16</v>
      </c>
      <c r="N42" t="n">
        <v>76.68000000000001</v>
      </c>
      <c r="O42" t="n">
        <v>35084.28</v>
      </c>
      <c r="P42" t="n">
        <v>261.04</v>
      </c>
      <c r="Q42" t="n">
        <v>467.08</v>
      </c>
      <c r="R42" t="n">
        <v>65.84</v>
      </c>
      <c r="S42" t="n">
        <v>39.61</v>
      </c>
      <c r="T42" t="n">
        <v>8118.67</v>
      </c>
      <c r="U42" t="n">
        <v>0.6</v>
      </c>
      <c r="V42" t="n">
        <v>0.74</v>
      </c>
      <c r="W42" t="n">
        <v>2.64</v>
      </c>
      <c r="X42" t="n">
        <v>0.49</v>
      </c>
      <c r="Y42" t="n">
        <v>1</v>
      </c>
      <c r="Z42" t="n">
        <v>10</v>
      </c>
      <c r="AA42" t="n">
        <v>166.075176759717</v>
      </c>
      <c r="AB42" t="n">
        <v>227.2313835622468</v>
      </c>
      <c r="AC42" t="n">
        <v>205.5447392363812</v>
      </c>
      <c r="AD42" t="n">
        <v>166075.176759717</v>
      </c>
      <c r="AE42" t="n">
        <v>227231.3835622468</v>
      </c>
      <c r="AF42" t="n">
        <v>2.554239653463632e-06</v>
      </c>
      <c r="AG42" t="n">
        <v>0.2039583333333333</v>
      </c>
      <c r="AH42" t="n">
        <v>205544.7392363812</v>
      </c>
    </row>
    <row r="43">
      <c r="A43" t="n">
        <v>41</v>
      </c>
      <c r="B43" t="n">
        <v>135</v>
      </c>
      <c r="C43" t="inlineStr">
        <is>
          <t xml:space="preserve">CONCLUIDO	</t>
        </is>
      </c>
      <c r="D43" t="n">
        <v>5.1062</v>
      </c>
      <c r="E43" t="n">
        <v>19.58</v>
      </c>
      <c r="F43" t="n">
        <v>15.82</v>
      </c>
      <c r="G43" t="n">
        <v>52.74</v>
      </c>
      <c r="H43" t="n">
        <v>0.71</v>
      </c>
      <c r="I43" t="n">
        <v>18</v>
      </c>
      <c r="J43" t="n">
        <v>283.06</v>
      </c>
      <c r="K43" t="n">
        <v>59.89</v>
      </c>
      <c r="L43" t="n">
        <v>11.25</v>
      </c>
      <c r="M43" t="n">
        <v>16</v>
      </c>
      <c r="N43" t="n">
        <v>76.93000000000001</v>
      </c>
      <c r="O43" t="n">
        <v>35145.53</v>
      </c>
      <c r="P43" t="n">
        <v>260.96</v>
      </c>
      <c r="Q43" t="n">
        <v>467.09</v>
      </c>
      <c r="R43" t="n">
        <v>65.91</v>
      </c>
      <c r="S43" t="n">
        <v>39.61</v>
      </c>
      <c r="T43" t="n">
        <v>8157.22</v>
      </c>
      <c r="U43" t="n">
        <v>0.6</v>
      </c>
      <c r="V43" t="n">
        <v>0.74</v>
      </c>
      <c r="W43" t="n">
        <v>2.63</v>
      </c>
      <c r="X43" t="n">
        <v>0.49</v>
      </c>
      <c r="Y43" t="n">
        <v>1</v>
      </c>
      <c r="Z43" t="n">
        <v>10</v>
      </c>
      <c r="AA43" t="n">
        <v>166.0276596129312</v>
      </c>
      <c r="AB43" t="n">
        <v>227.1663685057059</v>
      </c>
      <c r="AC43" t="n">
        <v>205.4859291255874</v>
      </c>
      <c r="AD43" t="n">
        <v>166027.6596129312</v>
      </c>
      <c r="AE43" t="n">
        <v>227166.3685057059</v>
      </c>
      <c r="AF43" t="n">
        <v>2.55438972923794e-06</v>
      </c>
      <c r="AG43" t="n">
        <v>0.2039583333333333</v>
      </c>
      <c r="AH43" t="n">
        <v>205485.9291255874</v>
      </c>
    </row>
    <row r="44">
      <c r="A44" t="n">
        <v>42</v>
      </c>
      <c r="B44" t="n">
        <v>135</v>
      </c>
      <c r="C44" t="inlineStr">
        <is>
          <t xml:space="preserve">CONCLUIDO	</t>
        </is>
      </c>
      <c r="D44" t="n">
        <v>5.1088</v>
      </c>
      <c r="E44" t="n">
        <v>19.57</v>
      </c>
      <c r="F44" t="n">
        <v>15.81</v>
      </c>
      <c r="G44" t="n">
        <v>52.7</v>
      </c>
      <c r="H44" t="n">
        <v>0.72</v>
      </c>
      <c r="I44" t="n">
        <v>18</v>
      </c>
      <c r="J44" t="n">
        <v>283.56</v>
      </c>
      <c r="K44" t="n">
        <v>59.89</v>
      </c>
      <c r="L44" t="n">
        <v>11.5</v>
      </c>
      <c r="M44" t="n">
        <v>16</v>
      </c>
      <c r="N44" t="n">
        <v>77.18000000000001</v>
      </c>
      <c r="O44" t="n">
        <v>35206.88</v>
      </c>
      <c r="P44" t="n">
        <v>260.12</v>
      </c>
      <c r="Q44" t="n">
        <v>467.08</v>
      </c>
      <c r="R44" t="n">
        <v>65.39</v>
      </c>
      <c r="S44" t="n">
        <v>39.61</v>
      </c>
      <c r="T44" t="n">
        <v>7896.24</v>
      </c>
      <c r="U44" t="n">
        <v>0.61</v>
      </c>
      <c r="V44" t="n">
        <v>0.74</v>
      </c>
      <c r="W44" t="n">
        <v>2.64</v>
      </c>
      <c r="X44" t="n">
        <v>0.48</v>
      </c>
      <c r="Y44" t="n">
        <v>1</v>
      </c>
      <c r="Z44" t="n">
        <v>10</v>
      </c>
      <c r="AA44" t="n">
        <v>165.5209514104797</v>
      </c>
      <c r="AB44" t="n">
        <v>226.4730679887239</v>
      </c>
      <c r="AC44" t="n">
        <v>204.8587962368925</v>
      </c>
      <c r="AD44" t="n">
        <v>165520.9514104797</v>
      </c>
      <c r="AE44" t="n">
        <v>226473.0679887239</v>
      </c>
      <c r="AF44" t="n">
        <v>2.555690385948609e-06</v>
      </c>
      <c r="AG44" t="n">
        <v>0.2038541666666667</v>
      </c>
      <c r="AH44" t="n">
        <v>204858.7962368925</v>
      </c>
    </row>
    <row r="45">
      <c r="A45" t="n">
        <v>43</v>
      </c>
      <c r="B45" t="n">
        <v>135</v>
      </c>
      <c r="C45" t="inlineStr">
        <is>
          <t xml:space="preserve">CONCLUIDO	</t>
        </is>
      </c>
      <c r="D45" t="n">
        <v>5.13</v>
      </c>
      <c r="E45" t="n">
        <v>19.49</v>
      </c>
      <c r="F45" t="n">
        <v>15.78</v>
      </c>
      <c r="G45" t="n">
        <v>55.7</v>
      </c>
      <c r="H45" t="n">
        <v>0.74</v>
      </c>
      <c r="I45" t="n">
        <v>17</v>
      </c>
      <c r="J45" t="n">
        <v>284.06</v>
      </c>
      <c r="K45" t="n">
        <v>59.89</v>
      </c>
      <c r="L45" t="n">
        <v>11.75</v>
      </c>
      <c r="M45" t="n">
        <v>15</v>
      </c>
      <c r="N45" t="n">
        <v>77.42</v>
      </c>
      <c r="O45" t="n">
        <v>35268.32</v>
      </c>
      <c r="P45" t="n">
        <v>259.56</v>
      </c>
      <c r="Q45" t="n">
        <v>467.08</v>
      </c>
      <c r="R45" t="n">
        <v>64.34</v>
      </c>
      <c r="S45" t="n">
        <v>39.61</v>
      </c>
      <c r="T45" t="n">
        <v>7375.69</v>
      </c>
      <c r="U45" t="n">
        <v>0.62</v>
      </c>
      <c r="V45" t="n">
        <v>0.74</v>
      </c>
      <c r="W45" t="n">
        <v>2.64</v>
      </c>
      <c r="X45" t="n">
        <v>0.45</v>
      </c>
      <c r="Y45" t="n">
        <v>1</v>
      </c>
      <c r="Z45" t="n">
        <v>10</v>
      </c>
      <c r="AA45" t="n">
        <v>164.5039053832148</v>
      </c>
      <c r="AB45" t="n">
        <v>225.0815007453167</v>
      </c>
      <c r="AC45" t="n">
        <v>203.6000382181188</v>
      </c>
      <c r="AD45" t="n">
        <v>164503.9053832148</v>
      </c>
      <c r="AE45" t="n">
        <v>225081.5007453167</v>
      </c>
      <c r="AF45" t="n">
        <v>2.566295740666373e-06</v>
      </c>
      <c r="AG45" t="n">
        <v>0.2030208333333333</v>
      </c>
      <c r="AH45" t="n">
        <v>203600.0382181187</v>
      </c>
    </row>
    <row r="46">
      <c r="A46" t="n">
        <v>44</v>
      </c>
      <c r="B46" t="n">
        <v>135</v>
      </c>
      <c r="C46" t="inlineStr">
        <is>
          <t xml:space="preserve">CONCLUIDO	</t>
        </is>
      </c>
      <c r="D46" t="n">
        <v>5.1285</v>
      </c>
      <c r="E46" t="n">
        <v>19.5</v>
      </c>
      <c r="F46" t="n">
        <v>15.79</v>
      </c>
      <c r="G46" t="n">
        <v>55.72</v>
      </c>
      <c r="H46" t="n">
        <v>0.75</v>
      </c>
      <c r="I46" t="n">
        <v>17</v>
      </c>
      <c r="J46" t="n">
        <v>284.56</v>
      </c>
      <c r="K46" t="n">
        <v>59.89</v>
      </c>
      <c r="L46" t="n">
        <v>12</v>
      </c>
      <c r="M46" t="n">
        <v>15</v>
      </c>
      <c r="N46" t="n">
        <v>77.67</v>
      </c>
      <c r="O46" t="n">
        <v>35329.87</v>
      </c>
      <c r="P46" t="n">
        <v>259.79</v>
      </c>
      <c r="Q46" t="n">
        <v>467.09</v>
      </c>
      <c r="R46" t="n">
        <v>64.65000000000001</v>
      </c>
      <c r="S46" t="n">
        <v>39.61</v>
      </c>
      <c r="T46" t="n">
        <v>7530.31</v>
      </c>
      <c r="U46" t="n">
        <v>0.61</v>
      </c>
      <c r="V46" t="n">
        <v>0.74</v>
      </c>
      <c r="W46" t="n">
        <v>2.64</v>
      </c>
      <c r="X46" t="n">
        <v>0.45</v>
      </c>
      <c r="Y46" t="n">
        <v>1</v>
      </c>
      <c r="Z46" t="n">
        <v>10</v>
      </c>
      <c r="AA46" t="n">
        <v>164.6854189320833</v>
      </c>
      <c r="AB46" t="n">
        <v>225.3298555906911</v>
      </c>
      <c r="AC46" t="n">
        <v>203.8246904256189</v>
      </c>
      <c r="AD46" t="n">
        <v>164685.4189320833</v>
      </c>
      <c r="AE46" t="n">
        <v>225329.8555906911</v>
      </c>
      <c r="AF46" t="n">
        <v>2.565545361794833e-06</v>
      </c>
      <c r="AG46" t="n">
        <v>0.203125</v>
      </c>
      <c r="AH46" t="n">
        <v>203824.6904256189</v>
      </c>
    </row>
    <row r="47">
      <c r="A47" t="n">
        <v>45</v>
      </c>
      <c r="B47" t="n">
        <v>135</v>
      </c>
      <c r="C47" t="inlineStr">
        <is>
          <t xml:space="preserve">CONCLUIDO	</t>
        </is>
      </c>
      <c r="D47" t="n">
        <v>5.1293</v>
      </c>
      <c r="E47" t="n">
        <v>19.5</v>
      </c>
      <c r="F47" t="n">
        <v>15.78</v>
      </c>
      <c r="G47" t="n">
        <v>55.71</v>
      </c>
      <c r="H47" t="n">
        <v>0.77</v>
      </c>
      <c r="I47" t="n">
        <v>17</v>
      </c>
      <c r="J47" t="n">
        <v>285.06</v>
      </c>
      <c r="K47" t="n">
        <v>59.89</v>
      </c>
      <c r="L47" t="n">
        <v>12.25</v>
      </c>
      <c r="M47" t="n">
        <v>15</v>
      </c>
      <c r="N47" t="n">
        <v>77.92</v>
      </c>
      <c r="O47" t="n">
        <v>35391.51</v>
      </c>
      <c r="P47" t="n">
        <v>259.51</v>
      </c>
      <c r="Q47" t="n">
        <v>467.07</v>
      </c>
      <c r="R47" t="n">
        <v>64.67</v>
      </c>
      <c r="S47" t="n">
        <v>39.61</v>
      </c>
      <c r="T47" t="n">
        <v>7539.87</v>
      </c>
      <c r="U47" t="n">
        <v>0.61</v>
      </c>
      <c r="V47" t="n">
        <v>0.74</v>
      </c>
      <c r="W47" t="n">
        <v>2.63</v>
      </c>
      <c r="X47" t="n">
        <v>0.45</v>
      </c>
      <c r="Y47" t="n">
        <v>1</v>
      </c>
      <c r="Z47" t="n">
        <v>10</v>
      </c>
      <c r="AA47" t="n">
        <v>164.5027963230242</v>
      </c>
      <c r="AB47" t="n">
        <v>225.0799832802357</v>
      </c>
      <c r="AC47" t="n">
        <v>203.5986655777753</v>
      </c>
      <c r="AD47" t="n">
        <v>164502.7963230242</v>
      </c>
      <c r="AE47" t="n">
        <v>225079.9832802357</v>
      </c>
      <c r="AF47" t="n">
        <v>2.565945563859654e-06</v>
      </c>
      <c r="AG47" t="n">
        <v>0.203125</v>
      </c>
      <c r="AH47" t="n">
        <v>203598.6655777753</v>
      </c>
    </row>
    <row r="48">
      <c r="A48" t="n">
        <v>46</v>
      </c>
      <c r="B48" t="n">
        <v>135</v>
      </c>
      <c r="C48" t="inlineStr">
        <is>
          <t xml:space="preserve">CONCLUIDO	</t>
        </is>
      </c>
      <c r="D48" t="n">
        <v>5.1474</v>
      </c>
      <c r="E48" t="n">
        <v>19.43</v>
      </c>
      <c r="F48" t="n">
        <v>15.77</v>
      </c>
      <c r="G48" t="n">
        <v>59.12</v>
      </c>
      <c r="H48" t="n">
        <v>0.78</v>
      </c>
      <c r="I48" t="n">
        <v>16</v>
      </c>
      <c r="J48" t="n">
        <v>285.56</v>
      </c>
      <c r="K48" t="n">
        <v>59.89</v>
      </c>
      <c r="L48" t="n">
        <v>12.5</v>
      </c>
      <c r="M48" t="n">
        <v>14</v>
      </c>
      <c r="N48" t="n">
        <v>78.17</v>
      </c>
      <c r="O48" t="n">
        <v>35453.26</v>
      </c>
      <c r="P48" t="n">
        <v>259.08</v>
      </c>
      <c r="Q48" t="n">
        <v>467.07</v>
      </c>
      <c r="R48" t="n">
        <v>64.16</v>
      </c>
      <c r="S48" t="n">
        <v>39.61</v>
      </c>
      <c r="T48" t="n">
        <v>7293.33</v>
      </c>
      <c r="U48" t="n">
        <v>0.62</v>
      </c>
      <c r="V48" t="n">
        <v>0.74</v>
      </c>
      <c r="W48" t="n">
        <v>2.63</v>
      </c>
      <c r="X48" t="n">
        <v>0.43</v>
      </c>
      <c r="Y48" t="n">
        <v>1</v>
      </c>
      <c r="Z48" t="n">
        <v>10</v>
      </c>
      <c r="AA48" t="n">
        <v>163.702823368048</v>
      </c>
      <c r="AB48" t="n">
        <v>223.9854249909218</v>
      </c>
      <c r="AC48" t="n">
        <v>202.608570395371</v>
      </c>
      <c r="AD48" t="n">
        <v>163702.823368048</v>
      </c>
      <c r="AE48" t="n">
        <v>223985.4249909218</v>
      </c>
      <c r="AF48" t="n">
        <v>2.575000135576235e-06</v>
      </c>
      <c r="AG48" t="n">
        <v>0.2023958333333333</v>
      </c>
      <c r="AH48" t="n">
        <v>202608.570395371</v>
      </c>
    </row>
    <row r="49">
      <c r="A49" t="n">
        <v>47</v>
      </c>
      <c r="B49" t="n">
        <v>135</v>
      </c>
      <c r="C49" t="inlineStr">
        <is>
          <t xml:space="preserve">CONCLUIDO	</t>
        </is>
      </c>
      <c r="D49" t="n">
        <v>5.1494</v>
      </c>
      <c r="E49" t="n">
        <v>19.42</v>
      </c>
      <c r="F49" t="n">
        <v>15.76</v>
      </c>
      <c r="G49" t="n">
        <v>59.09</v>
      </c>
      <c r="H49" t="n">
        <v>0.79</v>
      </c>
      <c r="I49" t="n">
        <v>16</v>
      </c>
      <c r="J49" t="n">
        <v>286.06</v>
      </c>
      <c r="K49" t="n">
        <v>59.89</v>
      </c>
      <c r="L49" t="n">
        <v>12.75</v>
      </c>
      <c r="M49" t="n">
        <v>14</v>
      </c>
      <c r="N49" t="n">
        <v>78.42</v>
      </c>
      <c r="O49" t="n">
        <v>35515.1</v>
      </c>
      <c r="P49" t="n">
        <v>258.98</v>
      </c>
      <c r="Q49" t="n">
        <v>467.09</v>
      </c>
      <c r="R49" t="n">
        <v>63.73</v>
      </c>
      <c r="S49" t="n">
        <v>39.61</v>
      </c>
      <c r="T49" t="n">
        <v>7078.25</v>
      </c>
      <c r="U49" t="n">
        <v>0.62</v>
      </c>
      <c r="V49" t="n">
        <v>0.74</v>
      </c>
      <c r="W49" t="n">
        <v>2.63</v>
      </c>
      <c r="X49" t="n">
        <v>0.42</v>
      </c>
      <c r="Y49" t="n">
        <v>1</v>
      </c>
      <c r="Z49" t="n">
        <v>10</v>
      </c>
      <c r="AA49" t="n">
        <v>163.5676633989255</v>
      </c>
      <c r="AB49" t="n">
        <v>223.8004931583314</v>
      </c>
      <c r="AC49" t="n">
        <v>202.4412881973295</v>
      </c>
      <c r="AD49" t="n">
        <v>163567.6633989255</v>
      </c>
      <c r="AE49" t="n">
        <v>223800.4931583315</v>
      </c>
      <c r="AF49" t="n">
        <v>2.576000640738289e-06</v>
      </c>
      <c r="AG49" t="n">
        <v>0.2022916666666667</v>
      </c>
      <c r="AH49" t="n">
        <v>202441.2881973295</v>
      </c>
    </row>
    <row r="50">
      <c r="A50" t="n">
        <v>48</v>
      </c>
      <c r="B50" t="n">
        <v>135</v>
      </c>
      <c r="C50" t="inlineStr">
        <is>
          <t xml:space="preserve">CONCLUIDO	</t>
        </is>
      </c>
      <c r="D50" t="n">
        <v>5.149</v>
      </c>
      <c r="E50" t="n">
        <v>19.42</v>
      </c>
      <c r="F50" t="n">
        <v>15.76</v>
      </c>
      <c r="G50" t="n">
        <v>59.1</v>
      </c>
      <c r="H50" t="n">
        <v>0.8100000000000001</v>
      </c>
      <c r="I50" t="n">
        <v>16</v>
      </c>
      <c r="J50" t="n">
        <v>286.56</v>
      </c>
      <c r="K50" t="n">
        <v>59.89</v>
      </c>
      <c r="L50" t="n">
        <v>13</v>
      </c>
      <c r="M50" t="n">
        <v>14</v>
      </c>
      <c r="N50" t="n">
        <v>78.68000000000001</v>
      </c>
      <c r="O50" t="n">
        <v>35577.18</v>
      </c>
      <c r="P50" t="n">
        <v>258.77</v>
      </c>
      <c r="Q50" t="n">
        <v>467.07</v>
      </c>
      <c r="R50" t="n">
        <v>64.14</v>
      </c>
      <c r="S50" t="n">
        <v>39.61</v>
      </c>
      <c r="T50" t="n">
        <v>7279.85</v>
      </c>
      <c r="U50" t="n">
        <v>0.62</v>
      </c>
      <c r="V50" t="n">
        <v>0.74</v>
      </c>
      <c r="W50" t="n">
        <v>2.63</v>
      </c>
      <c r="X50" t="n">
        <v>0.43</v>
      </c>
      <c r="Y50" t="n">
        <v>1</v>
      </c>
      <c r="Z50" t="n">
        <v>10</v>
      </c>
      <c r="AA50" t="n">
        <v>163.481550215581</v>
      </c>
      <c r="AB50" t="n">
        <v>223.682669301834</v>
      </c>
      <c r="AC50" t="n">
        <v>202.3347092843294</v>
      </c>
      <c r="AD50" t="n">
        <v>163481.550215581</v>
      </c>
      <c r="AE50" t="n">
        <v>223682.669301834</v>
      </c>
      <c r="AF50" t="n">
        <v>2.575800539705878e-06</v>
      </c>
      <c r="AG50" t="n">
        <v>0.2022916666666667</v>
      </c>
      <c r="AH50" t="n">
        <v>202334.7092843294</v>
      </c>
    </row>
    <row r="51">
      <c r="A51" t="n">
        <v>49</v>
      </c>
      <c r="B51" t="n">
        <v>135</v>
      </c>
      <c r="C51" t="inlineStr">
        <is>
          <t xml:space="preserve">CONCLUIDO	</t>
        </is>
      </c>
      <c r="D51" t="n">
        <v>5.172</v>
      </c>
      <c r="E51" t="n">
        <v>19.33</v>
      </c>
      <c r="F51" t="n">
        <v>15.72</v>
      </c>
      <c r="G51" t="n">
        <v>62.89</v>
      </c>
      <c r="H51" t="n">
        <v>0.82</v>
      </c>
      <c r="I51" t="n">
        <v>15</v>
      </c>
      <c r="J51" t="n">
        <v>287.07</v>
      </c>
      <c r="K51" t="n">
        <v>59.89</v>
      </c>
      <c r="L51" t="n">
        <v>13.25</v>
      </c>
      <c r="M51" t="n">
        <v>13</v>
      </c>
      <c r="N51" t="n">
        <v>78.93000000000001</v>
      </c>
      <c r="O51" t="n">
        <v>35639.23</v>
      </c>
      <c r="P51" t="n">
        <v>257.57</v>
      </c>
      <c r="Q51" t="n">
        <v>467.08</v>
      </c>
      <c r="R51" t="n">
        <v>62.49</v>
      </c>
      <c r="S51" t="n">
        <v>39.61</v>
      </c>
      <c r="T51" t="n">
        <v>6463.01</v>
      </c>
      <c r="U51" t="n">
        <v>0.63</v>
      </c>
      <c r="V51" t="n">
        <v>0.74</v>
      </c>
      <c r="W51" t="n">
        <v>2.64</v>
      </c>
      <c r="X51" t="n">
        <v>0.39</v>
      </c>
      <c r="Y51" t="n">
        <v>1</v>
      </c>
      <c r="Z51" t="n">
        <v>10</v>
      </c>
      <c r="AA51" t="n">
        <v>162.1003029184208</v>
      </c>
      <c r="AB51" t="n">
        <v>221.7927858135303</v>
      </c>
      <c r="AC51" t="n">
        <v>200.6251936236807</v>
      </c>
      <c r="AD51" t="n">
        <v>162100.3029184208</v>
      </c>
      <c r="AE51" t="n">
        <v>221792.7858135304</v>
      </c>
      <c r="AF51" t="n">
        <v>2.587306349069489e-06</v>
      </c>
      <c r="AG51" t="n">
        <v>0.2013541666666666</v>
      </c>
      <c r="AH51" t="n">
        <v>200625.1936236807</v>
      </c>
    </row>
    <row r="52">
      <c r="A52" t="n">
        <v>50</v>
      </c>
      <c r="B52" t="n">
        <v>135</v>
      </c>
      <c r="C52" t="inlineStr">
        <is>
          <t xml:space="preserve">CONCLUIDO	</t>
        </is>
      </c>
      <c r="D52" t="n">
        <v>5.169</v>
      </c>
      <c r="E52" t="n">
        <v>19.35</v>
      </c>
      <c r="F52" t="n">
        <v>15.73</v>
      </c>
      <c r="G52" t="n">
        <v>62.94</v>
      </c>
      <c r="H52" t="n">
        <v>0.84</v>
      </c>
      <c r="I52" t="n">
        <v>15</v>
      </c>
      <c r="J52" t="n">
        <v>287.57</v>
      </c>
      <c r="K52" t="n">
        <v>59.89</v>
      </c>
      <c r="L52" t="n">
        <v>13.5</v>
      </c>
      <c r="M52" t="n">
        <v>13</v>
      </c>
      <c r="N52" t="n">
        <v>79.18000000000001</v>
      </c>
      <c r="O52" t="n">
        <v>35701.38</v>
      </c>
      <c r="P52" t="n">
        <v>257.82</v>
      </c>
      <c r="Q52" t="n">
        <v>467.07</v>
      </c>
      <c r="R52" t="n">
        <v>63.06</v>
      </c>
      <c r="S52" t="n">
        <v>39.61</v>
      </c>
      <c r="T52" t="n">
        <v>6744.02</v>
      </c>
      <c r="U52" t="n">
        <v>0.63</v>
      </c>
      <c r="V52" t="n">
        <v>0.74</v>
      </c>
      <c r="W52" t="n">
        <v>2.63</v>
      </c>
      <c r="X52" t="n">
        <v>0.4</v>
      </c>
      <c r="Y52" t="n">
        <v>1</v>
      </c>
      <c r="Z52" t="n">
        <v>10</v>
      </c>
      <c r="AA52" t="n">
        <v>162.3357693493633</v>
      </c>
      <c r="AB52" t="n">
        <v>222.1149613723915</v>
      </c>
      <c r="AC52" t="n">
        <v>200.9166211993804</v>
      </c>
      <c r="AD52" t="n">
        <v>162335.7693493633</v>
      </c>
      <c r="AE52" t="n">
        <v>222114.9613723915</v>
      </c>
      <c r="AF52" t="n">
        <v>2.58580559132641e-06</v>
      </c>
      <c r="AG52" t="n">
        <v>0.2015625</v>
      </c>
      <c r="AH52" t="n">
        <v>200916.6211993804</v>
      </c>
    </row>
    <row r="53">
      <c r="A53" t="n">
        <v>51</v>
      </c>
      <c r="B53" t="n">
        <v>135</v>
      </c>
      <c r="C53" t="inlineStr">
        <is>
          <t xml:space="preserve">CONCLUIDO	</t>
        </is>
      </c>
      <c r="D53" t="n">
        <v>5.1698</v>
      </c>
      <c r="E53" t="n">
        <v>19.34</v>
      </c>
      <c r="F53" t="n">
        <v>15.73</v>
      </c>
      <c r="G53" t="n">
        <v>62.93</v>
      </c>
      <c r="H53" t="n">
        <v>0.85</v>
      </c>
      <c r="I53" t="n">
        <v>15</v>
      </c>
      <c r="J53" t="n">
        <v>288.08</v>
      </c>
      <c r="K53" t="n">
        <v>59.89</v>
      </c>
      <c r="L53" t="n">
        <v>13.75</v>
      </c>
      <c r="M53" t="n">
        <v>13</v>
      </c>
      <c r="N53" t="n">
        <v>79.44</v>
      </c>
      <c r="O53" t="n">
        <v>35763.64</v>
      </c>
      <c r="P53" t="n">
        <v>257.74</v>
      </c>
      <c r="Q53" t="n">
        <v>467.08</v>
      </c>
      <c r="R53" t="n">
        <v>62.81</v>
      </c>
      <c r="S53" t="n">
        <v>39.61</v>
      </c>
      <c r="T53" t="n">
        <v>6619.2</v>
      </c>
      <c r="U53" t="n">
        <v>0.63</v>
      </c>
      <c r="V53" t="n">
        <v>0.74</v>
      </c>
      <c r="W53" t="n">
        <v>2.64</v>
      </c>
      <c r="X53" t="n">
        <v>0.4</v>
      </c>
      <c r="Y53" t="n">
        <v>1</v>
      </c>
      <c r="Z53" t="n">
        <v>10</v>
      </c>
      <c r="AA53" t="n">
        <v>162.273244447347</v>
      </c>
      <c r="AB53" t="n">
        <v>222.0294120430489</v>
      </c>
      <c r="AC53" t="n">
        <v>200.839236577961</v>
      </c>
      <c r="AD53" t="n">
        <v>162273.244447347</v>
      </c>
      <c r="AE53" t="n">
        <v>222029.4120430489</v>
      </c>
      <c r="AF53" t="n">
        <v>2.586205793391231e-06</v>
      </c>
      <c r="AG53" t="n">
        <v>0.2014583333333333</v>
      </c>
      <c r="AH53" t="n">
        <v>200839.236577961</v>
      </c>
    </row>
    <row r="54">
      <c r="A54" t="n">
        <v>52</v>
      </c>
      <c r="B54" t="n">
        <v>135</v>
      </c>
      <c r="C54" t="inlineStr">
        <is>
          <t xml:space="preserve">CONCLUIDO	</t>
        </is>
      </c>
      <c r="D54" t="n">
        <v>5.1701</v>
      </c>
      <c r="E54" t="n">
        <v>19.34</v>
      </c>
      <c r="F54" t="n">
        <v>15.73</v>
      </c>
      <c r="G54" t="n">
        <v>62.92</v>
      </c>
      <c r="H54" t="n">
        <v>0.86</v>
      </c>
      <c r="I54" t="n">
        <v>15</v>
      </c>
      <c r="J54" t="n">
        <v>288.58</v>
      </c>
      <c r="K54" t="n">
        <v>59.89</v>
      </c>
      <c r="L54" t="n">
        <v>14</v>
      </c>
      <c r="M54" t="n">
        <v>13</v>
      </c>
      <c r="N54" t="n">
        <v>79.69</v>
      </c>
      <c r="O54" t="n">
        <v>35826</v>
      </c>
      <c r="P54" t="n">
        <v>257.54</v>
      </c>
      <c r="Q54" t="n">
        <v>467.08</v>
      </c>
      <c r="R54" t="n">
        <v>62.73</v>
      </c>
      <c r="S54" t="n">
        <v>39.61</v>
      </c>
      <c r="T54" t="n">
        <v>6581.53</v>
      </c>
      <c r="U54" t="n">
        <v>0.63</v>
      </c>
      <c r="V54" t="n">
        <v>0.74</v>
      </c>
      <c r="W54" t="n">
        <v>2.64</v>
      </c>
      <c r="X54" t="n">
        <v>0.4</v>
      </c>
      <c r="Y54" t="n">
        <v>1</v>
      </c>
      <c r="Z54" t="n">
        <v>10</v>
      </c>
      <c r="AA54" t="n">
        <v>162.1703969927146</v>
      </c>
      <c r="AB54" t="n">
        <v>221.8886916183114</v>
      </c>
      <c r="AC54" t="n">
        <v>200.7119463130581</v>
      </c>
      <c r="AD54" t="n">
        <v>162170.3969927146</v>
      </c>
      <c r="AE54" t="n">
        <v>221888.6916183114</v>
      </c>
      <c r="AF54" t="n">
        <v>2.586355869165539e-06</v>
      </c>
      <c r="AG54" t="n">
        <v>0.2014583333333333</v>
      </c>
      <c r="AH54" t="n">
        <v>200711.9463130581</v>
      </c>
    </row>
    <row r="55">
      <c r="A55" t="n">
        <v>53</v>
      </c>
      <c r="B55" t="n">
        <v>135</v>
      </c>
      <c r="C55" t="inlineStr">
        <is>
          <t xml:space="preserve">CONCLUIDO	</t>
        </is>
      </c>
      <c r="D55" t="n">
        <v>5.188</v>
      </c>
      <c r="E55" t="n">
        <v>19.28</v>
      </c>
      <c r="F55" t="n">
        <v>15.71</v>
      </c>
      <c r="G55" t="n">
        <v>67.34999999999999</v>
      </c>
      <c r="H55" t="n">
        <v>0.88</v>
      </c>
      <c r="I55" t="n">
        <v>14</v>
      </c>
      <c r="J55" t="n">
        <v>289.09</v>
      </c>
      <c r="K55" t="n">
        <v>59.89</v>
      </c>
      <c r="L55" t="n">
        <v>14.25</v>
      </c>
      <c r="M55" t="n">
        <v>12</v>
      </c>
      <c r="N55" t="n">
        <v>79.95</v>
      </c>
      <c r="O55" t="n">
        <v>35888.47</v>
      </c>
      <c r="P55" t="n">
        <v>257.36</v>
      </c>
      <c r="Q55" t="n">
        <v>467.07</v>
      </c>
      <c r="R55" t="n">
        <v>62.42</v>
      </c>
      <c r="S55" t="n">
        <v>39.61</v>
      </c>
      <c r="T55" t="n">
        <v>6429.1</v>
      </c>
      <c r="U55" t="n">
        <v>0.63</v>
      </c>
      <c r="V55" t="n">
        <v>0.74</v>
      </c>
      <c r="W55" t="n">
        <v>2.63</v>
      </c>
      <c r="X55" t="n">
        <v>0.38</v>
      </c>
      <c r="Y55" t="n">
        <v>1</v>
      </c>
      <c r="Z55" t="n">
        <v>10</v>
      </c>
      <c r="AA55" t="n">
        <v>161.4828520589538</v>
      </c>
      <c r="AB55" t="n">
        <v>220.9479623075985</v>
      </c>
      <c r="AC55" t="n">
        <v>199.8609988874375</v>
      </c>
      <c r="AD55" t="n">
        <v>161482.8520589538</v>
      </c>
      <c r="AE55" t="n">
        <v>220947.9623075986</v>
      </c>
      <c r="AF55" t="n">
        <v>2.595310390365915e-06</v>
      </c>
      <c r="AG55" t="n">
        <v>0.2008333333333333</v>
      </c>
      <c r="AH55" t="n">
        <v>199860.9988874375</v>
      </c>
    </row>
    <row r="56">
      <c r="A56" t="n">
        <v>54</v>
      </c>
      <c r="B56" t="n">
        <v>135</v>
      </c>
      <c r="C56" t="inlineStr">
        <is>
          <t xml:space="preserve">CONCLUIDO	</t>
        </is>
      </c>
      <c r="D56" t="n">
        <v>5.1932</v>
      </c>
      <c r="E56" t="n">
        <v>19.26</v>
      </c>
      <c r="F56" t="n">
        <v>15.7</v>
      </c>
      <c r="G56" t="n">
        <v>67.27</v>
      </c>
      <c r="H56" t="n">
        <v>0.89</v>
      </c>
      <c r="I56" t="n">
        <v>14</v>
      </c>
      <c r="J56" t="n">
        <v>289.6</v>
      </c>
      <c r="K56" t="n">
        <v>59.89</v>
      </c>
      <c r="L56" t="n">
        <v>14.5</v>
      </c>
      <c r="M56" t="n">
        <v>12</v>
      </c>
      <c r="N56" t="n">
        <v>80.20999999999999</v>
      </c>
      <c r="O56" t="n">
        <v>35951.04</v>
      </c>
      <c r="P56" t="n">
        <v>256.75</v>
      </c>
      <c r="Q56" t="n">
        <v>467.07</v>
      </c>
      <c r="R56" t="n">
        <v>61.87</v>
      </c>
      <c r="S56" t="n">
        <v>39.61</v>
      </c>
      <c r="T56" t="n">
        <v>6156.76</v>
      </c>
      <c r="U56" t="n">
        <v>0.64</v>
      </c>
      <c r="V56" t="n">
        <v>0.74</v>
      </c>
      <c r="W56" t="n">
        <v>2.63</v>
      </c>
      <c r="X56" t="n">
        <v>0.36</v>
      </c>
      <c r="Y56" t="n">
        <v>1</v>
      </c>
      <c r="Z56" t="n">
        <v>10</v>
      </c>
      <c r="AA56" t="n">
        <v>161.0137217109549</v>
      </c>
      <c r="AB56" t="n">
        <v>220.3060774688967</v>
      </c>
      <c r="AC56" t="n">
        <v>199.2803746368501</v>
      </c>
      <c r="AD56" t="n">
        <v>161013.7217109549</v>
      </c>
      <c r="AE56" t="n">
        <v>220306.0774688967</v>
      </c>
      <c r="AF56" t="n">
        <v>2.597911703787253e-06</v>
      </c>
      <c r="AG56" t="n">
        <v>0.200625</v>
      </c>
      <c r="AH56" t="n">
        <v>199280.3746368501</v>
      </c>
    </row>
    <row r="57">
      <c r="A57" t="n">
        <v>55</v>
      </c>
      <c r="B57" t="n">
        <v>135</v>
      </c>
      <c r="C57" t="inlineStr">
        <is>
          <t xml:space="preserve">CONCLUIDO	</t>
        </is>
      </c>
      <c r="D57" t="n">
        <v>5.192</v>
      </c>
      <c r="E57" t="n">
        <v>19.26</v>
      </c>
      <c r="F57" t="n">
        <v>15.7</v>
      </c>
      <c r="G57" t="n">
        <v>67.28</v>
      </c>
      <c r="H57" t="n">
        <v>0.91</v>
      </c>
      <c r="I57" t="n">
        <v>14</v>
      </c>
      <c r="J57" t="n">
        <v>290.1</v>
      </c>
      <c r="K57" t="n">
        <v>59.89</v>
      </c>
      <c r="L57" t="n">
        <v>14.75</v>
      </c>
      <c r="M57" t="n">
        <v>12</v>
      </c>
      <c r="N57" t="n">
        <v>80.47</v>
      </c>
      <c r="O57" t="n">
        <v>36013.72</v>
      </c>
      <c r="P57" t="n">
        <v>256.46</v>
      </c>
      <c r="Q57" t="n">
        <v>467.07</v>
      </c>
      <c r="R57" t="n">
        <v>61.98</v>
      </c>
      <c r="S57" t="n">
        <v>39.61</v>
      </c>
      <c r="T57" t="n">
        <v>6208.63</v>
      </c>
      <c r="U57" t="n">
        <v>0.64</v>
      </c>
      <c r="V57" t="n">
        <v>0.74</v>
      </c>
      <c r="W57" t="n">
        <v>2.63</v>
      </c>
      <c r="X57" t="n">
        <v>0.37</v>
      </c>
      <c r="Y57" t="n">
        <v>1</v>
      </c>
      <c r="Z57" t="n">
        <v>10</v>
      </c>
      <c r="AA57" t="n">
        <v>160.9153187111763</v>
      </c>
      <c r="AB57" t="n">
        <v>220.1714381433656</v>
      </c>
      <c r="AC57" t="n">
        <v>199.1585850995802</v>
      </c>
      <c r="AD57" t="n">
        <v>160915.3187111763</v>
      </c>
      <c r="AE57" t="n">
        <v>220171.4381433656</v>
      </c>
      <c r="AF57" t="n">
        <v>2.597311400690021e-06</v>
      </c>
      <c r="AG57" t="n">
        <v>0.200625</v>
      </c>
      <c r="AH57" t="n">
        <v>199158.5850995802</v>
      </c>
    </row>
    <row r="58">
      <c r="A58" t="n">
        <v>56</v>
      </c>
      <c r="B58" t="n">
        <v>135</v>
      </c>
      <c r="C58" t="inlineStr">
        <is>
          <t xml:space="preserve">CONCLUIDO	</t>
        </is>
      </c>
      <c r="D58" t="n">
        <v>5.1932</v>
      </c>
      <c r="E58" t="n">
        <v>19.26</v>
      </c>
      <c r="F58" t="n">
        <v>15.7</v>
      </c>
      <c r="G58" t="n">
        <v>67.27</v>
      </c>
      <c r="H58" t="n">
        <v>0.92</v>
      </c>
      <c r="I58" t="n">
        <v>14</v>
      </c>
      <c r="J58" t="n">
        <v>290.61</v>
      </c>
      <c r="K58" t="n">
        <v>59.89</v>
      </c>
      <c r="L58" t="n">
        <v>15</v>
      </c>
      <c r="M58" t="n">
        <v>12</v>
      </c>
      <c r="N58" t="n">
        <v>80.73</v>
      </c>
      <c r="O58" t="n">
        <v>36076.5</v>
      </c>
      <c r="P58" t="n">
        <v>256.1</v>
      </c>
      <c r="Q58" t="n">
        <v>467.07</v>
      </c>
      <c r="R58" t="n">
        <v>61.73</v>
      </c>
      <c r="S58" t="n">
        <v>39.61</v>
      </c>
      <c r="T58" t="n">
        <v>6085.4</v>
      </c>
      <c r="U58" t="n">
        <v>0.64</v>
      </c>
      <c r="V58" t="n">
        <v>0.74</v>
      </c>
      <c r="W58" t="n">
        <v>2.63</v>
      </c>
      <c r="X58" t="n">
        <v>0.36</v>
      </c>
      <c r="Y58" t="n">
        <v>1</v>
      </c>
      <c r="Z58" t="n">
        <v>10</v>
      </c>
      <c r="AA58" t="n">
        <v>160.710994805812</v>
      </c>
      <c r="AB58" t="n">
        <v>219.8918731619119</v>
      </c>
      <c r="AC58" t="n">
        <v>198.9057014075844</v>
      </c>
      <c r="AD58" t="n">
        <v>160710.994805812</v>
      </c>
      <c r="AE58" t="n">
        <v>219891.8731619119</v>
      </c>
      <c r="AF58" t="n">
        <v>2.597911703787253e-06</v>
      </c>
      <c r="AG58" t="n">
        <v>0.200625</v>
      </c>
      <c r="AH58" t="n">
        <v>198905.7014075844</v>
      </c>
    </row>
    <row r="59">
      <c r="A59" t="n">
        <v>57</v>
      </c>
      <c r="B59" t="n">
        <v>135</v>
      </c>
      <c r="C59" t="inlineStr">
        <is>
          <t xml:space="preserve">CONCLUIDO	</t>
        </is>
      </c>
      <c r="D59" t="n">
        <v>5.2102</v>
      </c>
      <c r="E59" t="n">
        <v>19.19</v>
      </c>
      <c r="F59" t="n">
        <v>15.68</v>
      </c>
      <c r="G59" t="n">
        <v>72.38</v>
      </c>
      <c r="H59" t="n">
        <v>0.93</v>
      </c>
      <c r="I59" t="n">
        <v>13</v>
      </c>
      <c r="J59" t="n">
        <v>291.12</v>
      </c>
      <c r="K59" t="n">
        <v>59.89</v>
      </c>
      <c r="L59" t="n">
        <v>15.25</v>
      </c>
      <c r="M59" t="n">
        <v>11</v>
      </c>
      <c r="N59" t="n">
        <v>80.98999999999999</v>
      </c>
      <c r="O59" t="n">
        <v>36139.39</v>
      </c>
      <c r="P59" t="n">
        <v>255.42</v>
      </c>
      <c r="Q59" t="n">
        <v>467.07</v>
      </c>
      <c r="R59" t="n">
        <v>61.34</v>
      </c>
      <c r="S59" t="n">
        <v>39.61</v>
      </c>
      <c r="T59" t="n">
        <v>5897.97</v>
      </c>
      <c r="U59" t="n">
        <v>0.65</v>
      </c>
      <c r="V59" t="n">
        <v>0.74</v>
      </c>
      <c r="W59" t="n">
        <v>2.63</v>
      </c>
      <c r="X59" t="n">
        <v>0.35</v>
      </c>
      <c r="Y59" t="n">
        <v>1</v>
      </c>
      <c r="Z59" t="n">
        <v>10</v>
      </c>
      <c r="AA59" t="n">
        <v>159.8263109421493</v>
      </c>
      <c r="AB59" t="n">
        <v>218.6814096701515</v>
      </c>
      <c r="AC59" t="n">
        <v>197.8107628525811</v>
      </c>
      <c r="AD59" t="n">
        <v>159826.3109421493</v>
      </c>
      <c r="AE59" t="n">
        <v>218681.4096701515</v>
      </c>
      <c r="AF59" t="n">
        <v>2.606415997664705e-06</v>
      </c>
      <c r="AG59" t="n">
        <v>0.1998958333333334</v>
      </c>
      <c r="AH59" t="n">
        <v>197810.7628525811</v>
      </c>
    </row>
    <row r="60">
      <c r="A60" t="n">
        <v>58</v>
      </c>
      <c r="B60" t="n">
        <v>135</v>
      </c>
      <c r="C60" t="inlineStr">
        <is>
          <t xml:space="preserve">CONCLUIDO	</t>
        </is>
      </c>
      <c r="D60" t="n">
        <v>5.2106</v>
      </c>
      <c r="E60" t="n">
        <v>19.19</v>
      </c>
      <c r="F60" t="n">
        <v>15.68</v>
      </c>
      <c r="G60" t="n">
        <v>72.38</v>
      </c>
      <c r="H60" t="n">
        <v>0.95</v>
      </c>
      <c r="I60" t="n">
        <v>13</v>
      </c>
      <c r="J60" t="n">
        <v>291.63</v>
      </c>
      <c r="K60" t="n">
        <v>59.89</v>
      </c>
      <c r="L60" t="n">
        <v>15.5</v>
      </c>
      <c r="M60" t="n">
        <v>11</v>
      </c>
      <c r="N60" t="n">
        <v>81.25</v>
      </c>
      <c r="O60" t="n">
        <v>36202.38</v>
      </c>
      <c r="P60" t="n">
        <v>255.85</v>
      </c>
      <c r="Q60" t="n">
        <v>467.08</v>
      </c>
      <c r="R60" t="n">
        <v>61.22</v>
      </c>
      <c r="S60" t="n">
        <v>39.61</v>
      </c>
      <c r="T60" t="n">
        <v>5837.67</v>
      </c>
      <c r="U60" t="n">
        <v>0.65</v>
      </c>
      <c r="V60" t="n">
        <v>0.74</v>
      </c>
      <c r="W60" t="n">
        <v>2.63</v>
      </c>
      <c r="X60" t="n">
        <v>0.35</v>
      </c>
      <c r="Y60" t="n">
        <v>1</v>
      </c>
      <c r="Z60" t="n">
        <v>10</v>
      </c>
      <c r="AA60" t="n">
        <v>160.0138119827672</v>
      </c>
      <c r="AB60" t="n">
        <v>218.9379568658871</v>
      </c>
      <c r="AC60" t="n">
        <v>198.042825544022</v>
      </c>
      <c r="AD60" t="n">
        <v>160013.8119827672</v>
      </c>
      <c r="AE60" t="n">
        <v>218937.9568658871</v>
      </c>
      <c r="AF60" t="n">
        <v>2.606616098697116e-06</v>
      </c>
      <c r="AG60" t="n">
        <v>0.1998958333333334</v>
      </c>
      <c r="AH60" t="n">
        <v>198042.825544022</v>
      </c>
    </row>
    <row r="61">
      <c r="A61" t="n">
        <v>59</v>
      </c>
      <c r="B61" t="n">
        <v>135</v>
      </c>
      <c r="C61" t="inlineStr">
        <is>
          <t xml:space="preserve">CONCLUIDO	</t>
        </is>
      </c>
      <c r="D61" t="n">
        <v>5.2142</v>
      </c>
      <c r="E61" t="n">
        <v>19.18</v>
      </c>
      <c r="F61" t="n">
        <v>15.67</v>
      </c>
      <c r="G61" t="n">
        <v>72.31</v>
      </c>
      <c r="H61" t="n">
        <v>0.96</v>
      </c>
      <c r="I61" t="n">
        <v>13</v>
      </c>
      <c r="J61" t="n">
        <v>292.15</v>
      </c>
      <c r="K61" t="n">
        <v>59.89</v>
      </c>
      <c r="L61" t="n">
        <v>15.75</v>
      </c>
      <c r="M61" t="n">
        <v>11</v>
      </c>
      <c r="N61" t="n">
        <v>81.51000000000001</v>
      </c>
      <c r="O61" t="n">
        <v>36265.48</v>
      </c>
      <c r="P61" t="n">
        <v>255.87</v>
      </c>
      <c r="Q61" t="n">
        <v>467.07</v>
      </c>
      <c r="R61" t="n">
        <v>60.88</v>
      </c>
      <c r="S61" t="n">
        <v>39.61</v>
      </c>
      <c r="T61" t="n">
        <v>5663.99</v>
      </c>
      <c r="U61" t="n">
        <v>0.65</v>
      </c>
      <c r="V61" t="n">
        <v>0.74</v>
      </c>
      <c r="W61" t="n">
        <v>2.63</v>
      </c>
      <c r="X61" t="n">
        <v>0.34</v>
      </c>
      <c r="Y61" t="n">
        <v>1</v>
      </c>
      <c r="Z61" t="n">
        <v>10</v>
      </c>
      <c r="AA61" t="n">
        <v>159.8889956720672</v>
      </c>
      <c r="AB61" t="n">
        <v>218.7671776830804</v>
      </c>
      <c r="AC61" t="n">
        <v>197.8883452867322</v>
      </c>
      <c r="AD61" t="n">
        <v>159888.9956720672</v>
      </c>
      <c r="AE61" t="n">
        <v>218767.1776830804</v>
      </c>
      <c r="AF61" t="n">
        <v>2.608417007988811e-06</v>
      </c>
      <c r="AG61" t="n">
        <v>0.1997916666666667</v>
      </c>
      <c r="AH61" t="n">
        <v>197888.3452867322</v>
      </c>
    </row>
    <row r="62">
      <c r="A62" t="n">
        <v>60</v>
      </c>
      <c r="B62" t="n">
        <v>135</v>
      </c>
      <c r="C62" t="inlineStr">
        <is>
          <t xml:space="preserve">CONCLUIDO	</t>
        </is>
      </c>
      <c r="D62" t="n">
        <v>5.2097</v>
      </c>
      <c r="E62" t="n">
        <v>19.2</v>
      </c>
      <c r="F62" t="n">
        <v>15.68</v>
      </c>
      <c r="G62" t="n">
        <v>72.39</v>
      </c>
      <c r="H62" t="n">
        <v>0.97</v>
      </c>
      <c r="I62" t="n">
        <v>13</v>
      </c>
      <c r="J62" t="n">
        <v>292.66</v>
      </c>
      <c r="K62" t="n">
        <v>59.89</v>
      </c>
      <c r="L62" t="n">
        <v>16</v>
      </c>
      <c r="M62" t="n">
        <v>11</v>
      </c>
      <c r="N62" t="n">
        <v>81.77</v>
      </c>
      <c r="O62" t="n">
        <v>36328.69</v>
      </c>
      <c r="P62" t="n">
        <v>256.18</v>
      </c>
      <c r="Q62" t="n">
        <v>467.07</v>
      </c>
      <c r="R62" t="n">
        <v>61.37</v>
      </c>
      <c r="S62" t="n">
        <v>39.61</v>
      </c>
      <c r="T62" t="n">
        <v>5909.07</v>
      </c>
      <c r="U62" t="n">
        <v>0.65</v>
      </c>
      <c r="V62" t="n">
        <v>0.74</v>
      </c>
      <c r="W62" t="n">
        <v>2.63</v>
      </c>
      <c r="X62" t="n">
        <v>0.35</v>
      </c>
      <c r="Y62" t="n">
        <v>1</v>
      </c>
      <c r="Z62" t="n">
        <v>10</v>
      </c>
      <c r="AA62" t="n">
        <v>160.1945974817628</v>
      </c>
      <c r="AB62" t="n">
        <v>219.1853155613059</v>
      </c>
      <c r="AC62" t="n">
        <v>198.2665766727202</v>
      </c>
      <c r="AD62" t="n">
        <v>160194.5974817628</v>
      </c>
      <c r="AE62" t="n">
        <v>219185.3155613059</v>
      </c>
      <c r="AF62" t="n">
        <v>2.606165871374191e-06</v>
      </c>
      <c r="AG62" t="n">
        <v>0.2</v>
      </c>
      <c r="AH62" t="n">
        <v>198266.5766727203</v>
      </c>
    </row>
    <row r="63">
      <c r="A63" t="n">
        <v>61</v>
      </c>
      <c r="B63" t="n">
        <v>135</v>
      </c>
      <c r="C63" t="inlineStr">
        <is>
          <t xml:space="preserve">CONCLUIDO	</t>
        </is>
      </c>
      <c r="D63" t="n">
        <v>5.2083</v>
      </c>
      <c r="E63" t="n">
        <v>19.2</v>
      </c>
      <c r="F63" t="n">
        <v>15.69</v>
      </c>
      <c r="G63" t="n">
        <v>72.42</v>
      </c>
      <c r="H63" t="n">
        <v>0.99</v>
      </c>
      <c r="I63" t="n">
        <v>13</v>
      </c>
      <c r="J63" t="n">
        <v>293.17</v>
      </c>
      <c r="K63" t="n">
        <v>59.89</v>
      </c>
      <c r="L63" t="n">
        <v>16.25</v>
      </c>
      <c r="M63" t="n">
        <v>11</v>
      </c>
      <c r="N63" t="n">
        <v>82.03</v>
      </c>
      <c r="O63" t="n">
        <v>36392.01</v>
      </c>
      <c r="P63" t="n">
        <v>255.83</v>
      </c>
      <c r="Q63" t="n">
        <v>467.09</v>
      </c>
      <c r="R63" t="n">
        <v>61.56</v>
      </c>
      <c r="S63" t="n">
        <v>39.61</v>
      </c>
      <c r="T63" t="n">
        <v>6007.89</v>
      </c>
      <c r="U63" t="n">
        <v>0.64</v>
      </c>
      <c r="V63" t="n">
        <v>0.74</v>
      </c>
      <c r="W63" t="n">
        <v>2.63</v>
      </c>
      <c r="X63" t="n">
        <v>0.36</v>
      </c>
      <c r="Y63" t="n">
        <v>1</v>
      </c>
      <c r="Z63" t="n">
        <v>10</v>
      </c>
      <c r="AA63" t="n">
        <v>160.0993941472695</v>
      </c>
      <c r="AB63" t="n">
        <v>219.0550541589776</v>
      </c>
      <c r="AC63" t="n">
        <v>198.1487472358071</v>
      </c>
      <c r="AD63" t="n">
        <v>160099.3941472695</v>
      </c>
      <c r="AE63" t="n">
        <v>219055.0541589776</v>
      </c>
      <c r="AF63" t="n">
        <v>2.605465517760755e-06</v>
      </c>
      <c r="AG63" t="n">
        <v>0.2</v>
      </c>
      <c r="AH63" t="n">
        <v>198148.7472358071</v>
      </c>
    </row>
    <row r="64">
      <c r="A64" t="n">
        <v>62</v>
      </c>
      <c r="B64" t="n">
        <v>135</v>
      </c>
      <c r="C64" t="inlineStr">
        <is>
          <t xml:space="preserve">CONCLUIDO	</t>
        </is>
      </c>
      <c r="D64" t="n">
        <v>5.2118</v>
      </c>
      <c r="E64" t="n">
        <v>19.19</v>
      </c>
      <c r="F64" t="n">
        <v>15.68</v>
      </c>
      <c r="G64" t="n">
        <v>72.36</v>
      </c>
      <c r="H64" t="n">
        <v>1</v>
      </c>
      <c r="I64" t="n">
        <v>13</v>
      </c>
      <c r="J64" t="n">
        <v>293.69</v>
      </c>
      <c r="K64" t="n">
        <v>59.89</v>
      </c>
      <c r="L64" t="n">
        <v>16.5</v>
      </c>
      <c r="M64" t="n">
        <v>11</v>
      </c>
      <c r="N64" t="n">
        <v>82.3</v>
      </c>
      <c r="O64" t="n">
        <v>36455.44</v>
      </c>
      <c r="P64" t="n">
        <v>254.93</v>
      </c>
      <c r="Q64" t="n">
        <v>467.09</v>
      </c>
      <c r="R64" t="n">
        <v>61.24</v>
      </c>
      <c r="S64" t="n">
        <v>39.61</v>
      </c>
      <c r="T64" t="n">
        <v>5845.28</v>
      </c>
      <c r="U64" t="n">
        <v>0.65</v>
      </c>
      <c r="V64" t="n">
        <v>0.74</v>
      </c>
      <c r="W64" t="n">
        <v>2.63</v>
      </c>
      <c r="X64" t="n">
        <v>0.34</v>
      </c>
      <c r="Y64" t="n">
        <v>1</v>
      </c>
      <c r="Z64" t="n">
        <v>10</v>
      </c>
      <c r="AA64" t="n">
        <v>159.5505442304751</v>
      </c>
      <c r="AB64" t="n">
        <v>218.3040934892705</v>
      </c>
      <c r="AC64" t="n">
        <v>197.4694571984367</v>
      </c>
      <c r="AD64" t="n">
        <v>159550.5442304751</v>
      </c>
      <c r="AE64" t="n">
        <v>218304.0934892705</v>
      </c>
      <c r="AF64" t="n">
        <v>2.607216401794347e-06</v>
      </c>
      <c r="AG64" t="n">
        <v>0.1998958333333334</v>
      </c>
      <c r="AH64" t="n">
        <v>197469.4571984367</v>
      </c>
    </row>
    <row r="65">
      <c r="A65" t="n">
        <v>63</v>
      </c>
      <c r="B65" t="n">
        <v>135</v>
      </c>
      <c r="C65" t="inlineStr">
        <is>
          <t xml:space="preserve">CONCLUIDO	</t>
        </is>
      </c>
      <c r="D65" t="n">
        <v>5.2329</v>
      </c>
      <c r="E65" t="n">
        <v>19.11</v>
      </c>
      <c r="F65" t="n">
        <v>15.65</v>
      </c>
      <c r="G65" t="n">
        <v>78.25</v>
      </c>
      <c r="H65" t="n">
        <v>1.01</v>
      </c>
      <c r="I65" t="n">
        <v>12</v>
      </c>
      <c r="J65" t="n">
        <v>294.2</v>
      </c>
      <c r="K65" t="n">
        <v>59.89</v>
      </c>
      <c r="L65" t="n">
        <v>16.75</v>
      </c>
      <c r="M65" t="n">
        <v>10</v>
      </c>
      <c r="N65" t="n">
        <v>82.56</v>
      </c>
      <c r="O65" t="n">
        <v>36518.97</v>
      </c>
      <c r="P65" t="n">
        <v>254.3</v>
      </c>
      <c r="Q65" t="n">
        <v>467.1</v>
      </c>
      <c r="R65" t="n">
        <v>60.16</v>
      </c>
      <c r="S65" t="n">
        <v>39.61</v>
      </c>
      <c r="T65" t="n">
        <v>5308.73</v>
      </c>
      <c r="U65" t="n">
        <v>0.66</v>
      </c>
      <c r="V65" t="n">
        <v>0.75</v>
      </c>
      <c r="W65" t="n">
        <v>2.63</v>
      </c>
      <c r="X65" t="n">
        <v>0.32</v>
      </c>
      <c r="Y65" t="n">
        <v>1</v>
      </c>
      <c r="Z65" t="n">
        <v>10</v>
      </c>
      <c r="AA65" t="n">
        <v>158.5482350310518</v>
      </c>
      <c r="AB65" t="n">
        <v>216.9326898238591</v>
      </c>
      <c r="AC65" t="n">
        <v>196.2289383740746</v>
      </c>
      <c r="AD65" t="n">
        <v>158548.2350310518</v>
      </c>
      <c r="AE65" t="n">
        <v>216932.6898238591</v>
      </c>
      <c r="AF65" t="n">
        <v>2.617771731254008e-06</v>
      </c>
      <c r="AG65" t="n">
        <v>0.1990625</v>
      </c>
      <c r="AH65" t="n">
        <v>196228.9383740746</v>
      </c>
    </row>
    <row r="66">
      <c r="A66" t="n">
        <v>64</v>
      </c>
      <c r="B66" t="n">
        <v>135</v>
      </c>
      <c r="C66" t="inlineStr">
        <is>
          <t xml:space="preserve">CONCLUIDO	</t>
        </is>
      </c>
      <c r="D66" t="n">
        <v>5.2346</v>
      </c>
      <c r="E66" t="n">
        <v>19.1</v>
      </c>
      <c r="F66" t="n">
        <v>15.64</v>
      </c>
      <c r="G66" t="n">
        <v>78.22</v>
      </c>
      <c r="H66" t="n">
        <v>1.03</v>
      </c>
      <c r="I66" t="n">
        <v>12</v>
      </c>
      <c r="J66" t="n">
        <v>294.72</v>
      </c>
      <c r="K66" t="n">
        <v>59.89</v>
      </c>
      <c r="L66" t="n">
        <v>17</v>
      </c>
      <c r="M66" t="n">
        <v>10</v>
      </c>
      <c r="N66" t="n">
        <v>82.83</v>
      </c>
      <c r="O66" t="n">
        <v>36582.62</v>
      </c>
      <c r="P66" t="n">
        <v>254.54</v>
      </c>
      <c r="Q66" t="n">
        <v>467.11</v>
      </c>
      <c r="R66" t="n">
        <v>60.23</v>
      </c>
      <c r="S66" t="n">
        <v>39.61</v>
      </c>
      <c r="T66" t="n">
        <v>5344.32</v>
      </c>
      <c r="U66" t="n">
        <v>0.66</v>
      </c>
      <c r="V66" t="n">
        <v>0.75</v>
      </c>
      <c r="W66" t="n">
        <v>2.62</v>
      </c>
      <c r="X66" t="n">
        <v>0.31</v>
      </c>
      <c r="Y66" t="n">
        <v>1</v>
      </c>
      <c r="Z66" t="n">
        <v>10</v>
      </c>
      <c r="AA66" t="n">
        <v>158.5832892227389</v>
      </c>
      <c r="AB66" t="n">
        <v>216.9806525154071</v>
      </c>
      <c r="AC66" t="n">
        <v>196.2723235736573</v>
      </c>
      <c r="AD66" t="n">
        <v>158583.2892227389</v>
      </c>
      <c r="AE66" t="n">
        <v>216980.6525154071</v>
      </c>
      <c r="AF66" t="n">
        <v>2.618622160641754e-06</v>
      </c>
      <c r="AG66" t="n">
        <v>0.1989583333333333</v>
      </c>
      <c r="AH66" t="n">
        <v>196272.3235736573</v>
      </c>
    </row>
    <row r="67">
      <c r="A67" t="n">
        <v>65</v>
      </c>
      <c r="B67" t="n">
        <v>135</v>
      </c>
      <c r="C67" t="inlineStr">
        <is>
          <t xml:space="preserve">CONCLUIDO	</t>
        </is>
      </c>
      <c r="D67" t="n">
        <v>5.233</v>
      </c>
      <c r="E67" t="n">
        <v>19.11</v>
      </c>
      <c r="F67" t="n">
        <v>15.65</v>
      </c>
      <c r="G67" t="n">
        <v>78.25</v>
      </c>
      <c r="H67" t="n">
        <v>1.04</v>
      </c>
      <c r="I67" t="n">
        <v>12</v>
      </c>
      <c r="J67" t="n">
        <v>295.23</v>
      </c>
      <c r="K67" t="n">
        <v>59.89</v>
      </c>
      <c r="L67" t="n">
        <v>17.25</v>
      </c>
      <c r="M67" t="n">
        <v>10</v>
      </c>
      <c r="N67" t="n">
        <v>83.09999999999999</v>
      </c>
      <c r="O67" t="n">
        <v>36646.38</v>
      </c>
      <c r="P67" t="n">
        <v>254.63</v>
      </c>
      <c r="Q67" t="n">
        <v>467.09</v>
      </c>
      <c r="R67" t="n">
        <v>60.12</v>
      </c>
      <c r="S67" t="n">
        <v>39.61</v>
      </c>
      <c r="T67" t="n">
        <v>5293.02</v>
      </c>
      <c r="U67" t="n">
        <v>0.66</v>
      </c>
      <c r="V67" t="n">
        <v>0.75</v>
      </c>
      <c r="W67" t="n">
        <v>2.63</v>
      </c>
      <c r="X67" t="n">
        <v>0.32</v>
      </c>
      <c r="Y67" t="n">
        <v>1</v>
      </c>
      <c r="Z67" t="n">
        <v>10</v>
      </c>
      <c r="AA67" t="n">
        <v>158.6977716280373</v>
      </c>
      <c r="AB67" t="n">
        <v>217.1372923929437</v>
      </c>
      <c r="AC67" t="n">
        <v>196.4140139611273</v>
      </c>
      <c r="AD67" t="n">
        <v>158697.7716280374</v>
      </c>
      <c r="AE67" t="n">
        <v>217137.2923929437</v>
      </c>
      <c r="AF67" t="n">
        <v>2.61782175651211e-06</v>
      </c>
      <c r="AG67" t="n">
        <v>0.1990625</v>
      </c>
      <c r="AH67" t="n">
        <v>196414.0139611273</v>
      </c>
    </row>
    <row r="68">
      <c r="A68" t="n">
        <v>66</v>
      </c>
      <c r="B68" t="n">
        <v>135</v>
      </c>
      <c r="C68" t="inlineStr">
        <is>
          <t xml:space="preserve">CONCLUIDO	</t>
        </is>
      </c>
      <c r="D68" t="n">
        <v>5.2351</v>
      </c>
      <c r="E68" t="n">
        <v>19.1</v>
      </c>
      <c r="F68" t="n">
        <v>15.64</v>
      </c>
      <c r="G68" t="n">
        <v>78.20999999999999</v>
      </c>
      <c r="H68" t="n">
        <v>1.05</v>
      </c>
      <c r="I68" t="n">
        <v>12</v>
      </c>
      <c r="J68" t="n">
        <v>295.75</v>
      </c>
      <c r="K68" t="n">
        <v>59.89</v>
      </c>
      <c r="L68" t="n">
        <v>17.5</v>
      </c>
      <c r="M68" t="n">
        <v>10</v>
      </c>
      <c r="N68" t="n">
        <v>83.36</v>
      </c>
      <c r="O68" t="n">
        <v>36710.24</v>
      </c>
      <c r="P68" t="n">
        <v>254.16</v>
      </c>
      <c r="Q68" t="n">
        <v>467.07</v>
      </c>
      <c r="R68" t="n">
        <v>60.01</v>
      </c>
      <c r="S68" t="n">
        <v>39.61</v>
      </c>
      <c r="T68" t="n">
        <v>5236.06</v>
      </c>
      <c r="U68" t="n">
        <v>0.66</v>
      </c>
      <c r="V68" t="n">
        <v>0.75</v>
      </c>
      <c r="W68" t="n">
        <v>2.63</v>
      </c>
      <c r="X68" t="n">
        <v>0.31</v>
      </c>
      <c r="Y68" t="n">
        <v>1</v>
      </c>
      <c r="Z68" t="n">
        <v>10</v>
      </c>
      <c r="AA68" t="n">
        <v>158.3927964752533</v>
      </c>
      <c r="AB68" t="n">
        <v>216.7200119343505</v>
      </c>
      <c r="AC68" t="n">
        <v>196.0365581638453</v>
      </c>
      <c r="AD68" t="n">
        <v>158392.7964752533</v>
      </c>
      <c r="AE68" t="n">
        <v>216720.0119343505</v>
      </c>
      <c r="AF68" t="n">
        <v>2.618872286932267e-06</v>
      </c>
      <c r="AG68" t="n">
        <v>0.1989583333333333</v>
      </c>
      <c r="AH68" t="n">
        <v>196036.5581638453</v>
      </c>
    </row>
    <row r="69">
      <c r="A69" t="n">
        <v>67</v>
      </c>
      <c r="B69" t="n">
        <v>135</v>
      </c>
      <c r="C69" t="inlineStr">
        <is>
          <t xml:space="preserve">CONCLUIDO	</t>
        </is>
      </c>
      <c r="D69" t="n">
        <v>5.2321</v>
      </c>
      <c r="E69" t="n">
        <v>19.11</v>
      </c>
      <c r="F69" t="n">
        <v>15.65</v>
      </c>
      <c r="G69" t="n">
        <v>78.27</v>
      </c>
      <c r="H69" t="n">
        <v>1.07</v>
      </c>
      <c r="I69" t="n">
        <v>12</v>
      </c>
      <c r="J69" t="n">
        <v>296.27</v>
      </c>
      <c r="K69" t="n">
        <v>59.89</v>
      </c>
      <c r="L69" t="n">
        <v>17.75</v>
      </c>
      <c r="M69" t="n">
        <v>10</v>
      </c>
      <c r="N69" t="n">
        <v>83.63</v>
      </c>
      <c r="O69" t="n">
        <v>36774.22</v>
      </c>
      <c r="P69" t="n">
        <v>254.34</v>
      </c>
      <c r="Q69" t="n">
        <v>467.07</v>
      </c>
      <c r="R69" t="n">
        <v>60.53</v>
      </c>
      <c r="S69" t="n">
        <v>39.61</v>
      </c>
      <c r="T69" t="n">
        <v>5495.54</v>
      </c>
      <c r="U69" t="n">
        <v>0.65</v>
      </c>
      <c r="V69" t="n">
        <v>0.75</v>
      </c>
      <c r="W69" t="n">
        <v>2.62</v>
      </c>
      <c r="X69" t="n">
        <v>0.32</v>
      </c>
      <c r="Y69" t="n">
        <v>1</v>
      </c>
      <c r="Z69" t="n">
        <v>10</v>
      </c>
      <c r="AA69" t="n">
        <v>158.5906228331022</v>
      </c>
      <c r="AB69" t="n">
        <v>216.9906866846423</v>
      </c>
      <c r="AC69" t="n">
        <v>196.2814000958638</v>
      </c>
      <c r="AD69" t="n">
        <v>158590.6228331022</v>
      </c>
      <c r="AE69" t="n">
        <v>216990.6866846423</v>
      </c>
      <c r="AF69" t="n">
        <v>2.617371529189187e-06</v>
      </c>
      <c r="AG69" t="n">
        <v>0.1990625</v>
      </c>
      <c r="AH69" t="n">
        <v>196281.4000958638</v>
      </c>
    </row>
    <row r="70">
      <c r="A70" t="n">
        <v>68</v>
      </c>
      <c r="B70" t="n">
        <v>135</v>
      </c>
      <c r="C70" t="inlineStr">
        <is>
          <t xml:space="preserve">CONCLUIDO	</t>
        </is>
      </c>
      <c r="D70" t="n">
        <v>5.2345</v>
      </c>
      <c r="E70" t="n">
        <v>19.1</v>
      </c>
      <c r="F70" t="n">
        <v>15.64</v>
      </c>
      <c r="G70" t="n">
        <v>78.22</v>
      </c>
      <c r="H70" t="n">
        <v>1.08</v>
      </c>
      <c r="I70" t="n">
        <v>12</v>
      </c>
      <c r="J70" t="n">
        <v>296.79</v>
      </c>
      <c r="K70" t="n">
        <v>59.89</v>
      </c>
      <c r="L70" t="n">
        <v>18</v>
      </c>
      <c r="M70" t="n">
        <v>10</v>
      </c>
      <c r="N70" t="n">
        <v>83.90000000000001</v>
      </c>
      <c r="O70" t="n">
        <v>36838.32</v>
      </c>
      <c r="P70" t="n">
        <v>253.52</v>
      </c>
      <c r="Q70" t="n">
        <v>467.1</v>
      </c>
      <c r="R70" t="n">
        <v>60.2</v>
      </c>
      <c r="S70" t="n">
        <v>39.61</v>
      </c>
      <c r="T70" t="n">
        <v>5332.24</v>
      </c>
      <c r="U70" t="n">
        <v>0.66</v>
      </c>
      <c r="V70" t="n">
        <v>0.75</v>
      </c>
      <c r="W70" t="n">
        <v>2.62</v>
      </c>
      <c r="X70" t="n">
        <v>0.31</v>
      </c>
      <c r="Y70" t="n">
        <v>1</v>
      </c>
      <c r="Z70" t="n">
        <v>10</v>
      </c>
      <c r="AA70" t="n">
        <v>158.1149753880461</v>
      </c>
      <c r="AB70" t="n">
        <v>216.3398848662326</v>
      </c>
      <c r="AC70" t="n">
        <v>195.6927098895967</v>
      </c>
      <c r="AD70" t="n">
        <v>158114.9753880461</v>
      </c>
      <c r="AE70" t="n">
        <v>216339.8848662326</v>
      </c>
      <c r="AF70" t="n">
        <v>2.61857213538365e-06</v>
      </c>
      <c r="AG70" t="n">
        <v>0.1989583333333333</v>
      </c>
      <c r="AH70" t="n">
        <v>195692.7098895967</v>
      </c>
    </row>
    <row r="71">
      <c r="A71" t="n">
        <v>69</v>
      </c>
      <c r="B71" t="n">
        <v>135</v>
      </c>
      <c r="C71" t="inlineStr">
        <is>
          <t xml:space="preserve">CONCLUIDO	</t>
        </is>
      </c>
      <c r="D71" t="n">
        <v>5.2599</v>
      </c>
      <c r="E71" t="n">
        <v>19.01</v>
      </c>
      <c r="F71" t="n">
        <v>15.6</v>
      </c>
      <c r="G71" t="n">
        <v>85.11</v>
      </c>
      <c r="H71" t="n">
        <v>1.09</v>
      </c>
      <c r="I71" t="n">
        <v>11</v>
      </c>
      <c r="J71" t="n">
        <v>297.31</v>
      </c>
      <c r="K71" t="n">
        <v>59.89</v>
      </c>
      <c r="L71" t="n">
        <v>18.25</v>
      </c>
      <c r="M71" t="n">
        <v>9</v>
      </c>
      <c r="N71" t="n">
        <v>84.17</v>
      </c>
      <c r="O71" t="n">
        <v>36902.52</v>
      </c>
      <c r="P71" t="n">
        <v>252.77</v>
      </c>
      <c r="Q71" t="n">
        <v>467.07</v>
      </c>
      <c r="R71" t="n">
        <v>58.88</v>
      </c>
      <c r="S71" t="n">
        <v>39.61</v>
      </c>
      <c r="T71" t="n">
        <v>4677.04</v>
      </c>
      <c r="U71" t="n">
        <v>0.67</v>
      </c>
      <c r="V71" t="n">
        <v>0.75</v>
      </c>
      <c r="W71" t="n">
        <v>2.62</v>
      </c>
      <c r="X71" t="n">
        <v>0.27</v>
      </c>
      <c r="Y71" t="n">
        <v>1</v>
      </c>
      <c r="Z71" t="n">
        <v>10</v>
      </c>
      <c r="AA71" t="n">
        <v>156.9159899681722</v>
      </c>
      <c r="AB71" t="n">
        <v>214.6993801192584</v>
      </c>
      <c r="AC71" t="n">
        <v>194.2087726132103</v>
      </c>
      <c r="AD71" t="n">
        <v>156915.9899681722</v>
      </c>
      <c r="AE71" t="n">
        <v>214699.3801192584</v>
      </c>
      <c r="AF71" t="n">
        <v>2.631278550941726e-06</v>
      </c>
      <c r="AG71" t="n">
        <v>0.1980208333333333</v>
      </c>
      <c r="AH71" t="n">
        <v>194208.7726132103</v>
      </c>
    </row>
    <row r="72">
      <c r="A72" t="n">
        <v>70</v>
      </c>
      <c r="B72" t="n">
        <v>135</v>
      </c>
      <c r="C72" t="inlineStr">
        <is>
          <t xml:space="preserve">CONCLUIDO	</t>
        </is>
      </c>
      <c r="D72" t="n">
        <v>5.258</v>
      </c>
      <c r="E72" t="n">
        <v>19.02</v>
      </c>
      <c r="F72" t="n">
        <v>15.61</v>
      </c>
      <c r="G72" t="n">
        <v>85.14</v>
      </c>
      <c r="H72" t="n">
        <v>1.11</v>
      </c>
      <c r="I72" t="n">
        <v>11</v>
      </c>
      <c r="J72" t="n">
        <v>297.83</v>
      </c>
      <c r="K72" t="n">
        <v>59.89</v>
      </c>
      <c r="L72" t="n">
        <v>18.5</v>
      </c>
      <c r="M72" t="n">
        <v>9</v>
      </c>
      <c r="N72" t="n">
        <v>84.45</v>
      </c>
      <c r="O72" t="n">
        <v>36966.84</v>
      </c>
      <c r="P72" t="n">
        <v>252.99</v>
      </c>
      <c r="Q72" t="n">
        <v>467.07</v>
      </c>
      <c r="R72" t="n">
        <v>58.93</v>
      </c>
      <c r="S72" t="n">
        <v>39.61</v>
      </c>
      <c r="T72" t="n">
        <v>4701.28</v>
      </c>
      <c r="U72" t="n">
        <v>0.67</v>
      </c>
      <c r="V72" t="n">
        <v>0.75</v>
      </c>
      <c r="W72" t="n">
        <v>2.63</v>
      </c>
      <c r="X72" t="n">
        <v>0.28</v>
      </c>
      <c r="Y72" t="n">
        <v>1</v>
      </c>
      <c r="Z72" t="n">
        <v>10</v>
      </c>
      <c r="AA72" t="n">
        <v>157.0980466393313</v>
      </c>
      <c r="AB72" t="n">
        <v>214.9484780885116</v>
      </c>
      <c r="AC72" t="n">
        <v>194.4340970218894</v>
      </c>
      <c r="AD72" t="n">
        <v>157098.0466393313</v>
      </c>
      <c r="AE72" t="n">
        <v>214948.4780885116</v>
      </c>
      <c r="AF72" t="n">
        <v>2.630328071037775e-06</v>
      </c>
      <c r="AG72" t="n">
        <v>0.198125</v>
      </c>
      <c r="AH72" t="n">
        <v>194434.0970218893</v>
      </c>
    </row>
    <row r="73">
      <c r="A73" t="n">
        <v>71</v>
      </c>
      <c r="B73" t="n">
        <v>135</v>
      </c>
      <c r="C73" t="inlineStr">
        <is>
          <t xml:space="preserve">CONCLUIDO	</t>
        </is>
      </c>
      <c r="D73" t="n">
        <v>5.2542</v>
      </c>
      <c r="E73" t="n">
        <v>19.03</v>
      </c>
      <c r="F73" t="n">
        <v>15.62</v>
      </c>
      <c r="G73" t="n">
        <v>85.22</v>
      </c>
      <c r="H73" t="n">
        <v>1.12</v>
      </c>
      <c r="I73" t="n">
        <v>11</v>
      </c>
      <c r="J73" t="n">
        <v>298.35</v>
      </c>
      <c r="K73" t="n">
        <v>59.89</v>
      </c>
      <c r="L73" t="n">
        <v>18.75</v>
      </c>
      <c r="M73" t="n">
        <v>9</v>
      </c>
      <c r="N73" t="n">
        <v>84.72</v>
      </c>
      <c r="O73" t="n">
        <v>37031.27</v>
      </c>
      <c r="P73" t="n">
        <v>253.14</v>
      </c>
      <c r="Q73" t="n">
        <v>467.07</v>
      </c>
      <c r="R73" t="n">
        <v>59.26</v>
      </c>
      <c r="S73" t="n">
        <v>39.61</v>
      </c>
      <c r="T73" t="n">
        <v>4864.47</v>
      </c>
      <c r="U73" t="n">
        <v>0.67</v>
      </c>
      <c r="V73" t="n">
        <v>0.75</v>
      </c>
      <c r="W73" t="n">
        <v>2.63</v>
      </c>
      <c r="X73" t="n">
        <v>0.29</v>
      </c>
      <c r="Y73" t="n">
        <v>1</v>
      </c>
      <c r="Z73" t="n">
        <v>10</v>
      </c>
      <c r="AA73" t="n">
        <v>157.3040708098491</v>
      </c>
      <c r="AB73" t="n">
        <v>215.2303694477588</v>
      </c>
      <c r="AC73" t="n">
        <v>194.689085065447</v>
      </c>
      <c r="AD73" t="n">
        <v>157304.0708098491</v>
      </c>
      <c r="AE73" t="n">
        <v>215230.3694477588</v>
      </c>
      <c r="AF73" t="n">
        <v>2.628427111229874e-06</v>
      </c>
      <c r="AG73" t="n">
        <v>0.1982291666666667</v>
      </c>
      <c r="AH73" t="n">
        <v>194689.0850654471</v>
      </c>
    </row>
    <row r="74">
      <c r="A74" t="n">
        <v>72</v>
      </c>
      <c r="B74" t="n">
        <v>135</v>
      </c>
      <c r="C74" t="inlineStr">
        <is>
          <t xml:space="preserve">CONCLUIDO	</t>
        </is>
      </c>
      <c r="D74" t="n">
        <v>5.2562</v>
      </c>
      <c r="E74" t="n">
        <v>19.03</v>
      </c>
      <c r="F74" t="n">
        <v>15.62</v>
      </c>
      <c r="G74" t="n">
        <v>85.18000000000001</v>
      </c>
      <c r="H74" t="n">
        <v>1.13</v>
      </c>
      <c r="I74" t="n">
        <v>11</v>
      </c>
      <c r="J74" t="n">
        <v>298.88</v>
      </c>
      <c r="K74" t="n">
        <v>59.89</v>
      </c>
      <c r="L74" t="n">
        <v>19</v>
      </c>
      <c r="M74" t="n">
        <v>9</v>
      </c>
      <c r="N74" t="n">
        <v>84.98999999999999</v>
      </c>
      <c r="O74" t="n">
        <v>37095.82</v>
      </c>
      <c r="P74" t="n">
        <v>252.81</v>
      </c>
      <c r="Q74" t="n">
        <v>467.11</v>
      </c>
      <c r="R74" t="n">
        <v>59.2</v>
      </c>
      <c r="S74" t="n">
        <v>39.61</v>
      </c>
      <c r="T74" t="n">
        <v>4834.57</v>
      </c>
      <c r="U74" t="n">
        <v>0.67</v>
      </c>
      <c r="V74" t="n">
        <v>0.75</v>
      </c>
      <c r="W74" t="n">
        <v>2.63</v>
      </c>
      <c r="X74" t="n">
        <v>0.28</v>
      </c>
      <c r="Y74" t="n">
        <v>1</v>
      </c>
      <c r="Z74" t="n">
        <v>10</v>
      </c>
      <c r="AA74" t="n">
        <v>157.0932247497418</v>
      </c>
      <c r="AB74" t="n">
        <v>214.9418805664485</v>
      </c>
      <c r="AC74" t="n">
        <v>194.4281291580722</v>
      </c>
      <c r="AD74" t="n">
        <v>157093.2247497418</v>
      </c>
      <c r="AE74" t="n">
        <v>214941.8805664485</v>
      </c>
      <c r="AF74" t="n">
        <v>2.629427616391928e-06</v>
      </c>
      <c r="AG74" t="n">
        <v>0.1982291666666667</v>
      </c>
      <c r="AH74" t="n">
        <v>194428.1291580722</v>
      </c>
    </row>
    <row r="75">
      <c r="A75" t="n">
        <v>73</v>
      </c>
      <c r="B75" t="n">
        <v>135</v>
      </c>
      <c r="C75" t="inlineStr">
        <is>
          <t xml:space="preserve">CONCLUIDO	</t>
        </is>
      </c>
      <c r="D75" t="n">
        <v>5.2542</v>
      </c>
      <c r="E75" t="n">
        <v>19.03</v>
      </c>
      <c r="F75" t="n">
        <v>15.62</v>
      </c>
      <c r="G75" t="n">
        <v>85.22</v>
      </c>
      <c r="H75" t="n">
        <v>1.15</v>
      </c>
      <c r="I75" t="n">
        <v>11</v>
      </c>
      <c r="J75" t="n">
        <v>299.4</v>
      </c>
      <c r="K75" t="n">
        <v>59.89</v>
      </c>
      <c r="L75" t="n">
        <v>19.25</v>
      </c>
      <c r="M75" t="n">
        <v>9</v>
      </c>
      <c r="N75" t="n">
        <v>85.27</v>
      </c>
      <c r="O75" t="n">
        <v>37160.49</v>
      </c>
      <c r="P75" t="n">
        <v>253.23</v>
      </c>
      <c r="Q75" t="n">
        <v>467.07</v>
      </c>
      <c r="R75" t="n">
        <v>59.42</v>
      </c>
      <c r="S75" t="n">
        <v>39.61</v>
      </c>
      <c r="T75" t="n">
        <v>4945.88</v>
      </c>
      <c r="U75" t="n">
        <v>0.67</v>
      </c>
      <c r="V75" t="n">
        <v>0.75</v>
      </c>
      <c r="W75" t="n">
        <v>2.63</v>
      </c>
      <c r="X75" t="n">
        <v>0.29</v>
      </c>
      <c r="Y75" t="n">
        <v>1</v>
      </c>
      <c r="Z75" t="n">
        <v>10</v>
      </c>
      <c r="AA75" t="n">
        <v>157.3455002077933</v>
      </c>
      <c r="AB75" t="n">
        <v>215.287054977762</v>
      </c>
      <c r="AC75" t="n">
        <v>194.7403606080254</v>
      </c>
      <c r="AD75" t="n">
        <v>157345.5002077933</v>
      </c>
      <c r="AE75" t="n">
        <v>215287.054977762</v>
      </c>
      <c r="AF75" t="n">
        <v>2.628427111229874e-06</v>
      </c>
      <c r="AG75" t="n">
        <v>0.1982291666666667</v>
      </c>
      <c r="AH75" t="n">
        <v>194740.3606080255</v>
      </c>
    </row>
    <row r="76">
      <c r="A76" t="n">
        <v>74</v>
      </c>
      <c r="B76" t="n">
        <v>135</v>
      </c>
      <c r="C76" t="inlineStr">
        <is>
          <t xml:space="preserve">CONCLUIDO	</t>
        </is>
      </c>
      <c r="D76" t="n">
        <v>5.256</v>
      </c>
      <c r="E76" t="n">
        <v>19.03</v>
      </c>
      <c r="F76" t="n">
        <v>15.62</v>
      </c>
      <c r="G76" t="n">
        <v>85.18000000000001</v>
      </c>
      <c r="H76" t="n">
        <v>1.16</v>
      </c>
      <c r="I76" t="n">
        <v>11</v>
      </c>
      <c r="J76" t="n">
        <v>299.93</v>
      </c>
      <c r="K76" t="n">
        <v>59.89</v>
      </c>
      <c r="L76" t="n">
        <v>19.5</v>
      </c>
      <c r="M76" t="n">
        <v>9</v>
      </c>
      <c r="N76" t="n">
        <v>85.54000000000001</v>
      </c>
      <c r="O76" t="n">
        <v>37225.39</v>
      </c>
      <c r="P76" t="n">
        <v>252.67</v>
      </c>
      <c r="Q76" t="n">
        <v>467.07</v>
      </c>
      <c r="R76" t="n">
        <v>59.16</v>
      </c>
      <c r="S76" t="n">
        <v>39.61</v>
      </c>
      <c r="T76" t="n">
        <v>4813.83</v>
      </c>
      <c r="U76" t="n">
        <v>0.67</v>
      </c>
      <c r="V76" t="n">
        <v>0.75</v>
      </c>
      <c r="W76" t="n">
        <v>2.63</v>
      </c>
      <c r="X76" t="n">
        <v>0.28</v>
      </c>
      <c r="Y76" t="n">
        <v>1</v>
      </c>
      <c r="Z76" t="n">
        <v>10</v>
      </c>
      <c r="AA76" t="n">
        <v>157.0346928983927</v>
      </c>
      <c r="AB76" t="n">
        <v>214.8617947051896</v>
      </c>
      <c r="AC76" t="n">
        <v>194.3556865790107</v>
      </c>
      <c r="AD76" t="n">
        <v>157034.6928983927</v>
      </c>
      <c r="AE76" t="n">
        <v>214861.7947051896</v>
      </c>
      <c r="AF76" t="n">
        <v>2.629327565875722e-06</v>
      </c>
      <c r="AG76" t="n">
        <v>0.1982291666666667</v>
      </c>
      <c r="AH76" t="n">
        <v>194355.6865790107</v>
      </c>
    </row>
    <row r="77">
      <c r="A77" t="n">
        <v>75</v>
      </c>
      <c r="B77" t="n">
        <v>135</v>
      </c>
      <c r="C77" t="inlineStr">
        <is>
          <t xml:space="preserve">CONCLUIDO	</t>
        </is>
      </c>
      <c r="D77" t="n">
        <v>5.2572</v>
      </c>
      <c r="E77" t="n">
        <v>19.02</v>
      </c>
      <c r="F77" t="n">
        <v>15.61</v>
      </c>
      <c r="G77" t="n">
        <v>85.16</v>
      </c>
      <c r="H77" t="n">
        <v>1.17</v>
      </c>
      <c r="I77" t="n">
        <v>11</v>
      </c>
      <c r="J77" t="n">
        <v>300.45</v>
      </c>
      <c r="K77" t="n">
        <v>59.89</v>
      </c>
      <c r="L77" t="n">
        <v>19.75</v>
      </c>
      <c r="M77" t="n">
        <v>9</v>
      </c>
      <c r="N77" t="n">
        <v>85.81999999999999</v>
      </c>
      <c r="O77" t="n">
        <v>37290.29</v>
      </c>
      <c r="P77" t="n">
        <v>252.39</v>
      </c>
      <c r="Q77" t="n">
        <v>467.07</v>
      </c>
      <c r="R77" t="n">
        <v>58.95</v>
      </c>
      <c r="S77" t="n">
        <v>39.61</v>
      </c>
      <c r="T77" t="n">
        <v>4712.52</v>
      </c>
      <c r="U77" t="n">
        <v>0.67</v>
      </c>
      <c r="V77" t="n">
        <v>0.75</v>
      </c>
      <c r="W77" t="n">
        <v>2.63</v>
      </c>
      <c r="X77" t="n">
        <v>0.28</v>
      </c>
      <c r="Y77" t="n">
        <v>1</v>
      </c>
      <c r="Z77" t="n">
        <v>10</v>
      </c>
      <c r="AA77" t="n">
        <v>156.8455709006985</v>
      </c>
      <c r="AB77" t="n">
        <v>214.603029644471</v>
      </c>
      <c r="AC77" t="n">
        <v>194.1216176925079</v>
      </c>
      <c r="AD77" t="n">
        <v>156845.5709006985</v>
      </c>
      <c r="AE77" t="n">
        <v>214603.029644471</v>
      </c>
      <c r="AF77" t="n">
        <v>2.629927868972954e-06</v>
      </c>
      <c r="AG77" t="n">
        <v>0.198125</v>
      </c>
      <c r="AH77" t="n">
        <v>194121.6176925079</v>
      </c>
    </row>
    <row r="78">
      <c r="A78" t="n">
        <v>76</v>
      </c>
      <c r="B78" t="n">
        <v>135</v>
      </c>
      <c r="C78" t="inlineStr">
        <is>
          <t xml:space="preserve">CONCLUIDO	</t>
        </is>
      </c>
      <c r="D78" t="n">
        <v>5.2791</v>
      </c>
      <c r="E78" t="n">
        <v>18.94</v>
      </c>
      <c r="F78" t="n">
        <v>15.58</v>
      </c>
      <c r="G78" t="n">
        <v>93.5</v>
      </c>
      <c r="H78" t="n">
        <v>1.18</v>
      </c>
      <c r="I78" t="n">
        <v>10</v>
      </c>
      <c r="J78" t="n">
        <v>300.98</v>
      </c>
      <c r="K78" t="n">
        <v>59.89</v>
      </c>
      <c r="L78" t="n">
        <v>20</v>
      </c>
      <c r="M78" t="n">
        <v>8</v>
      </c>
      <c r="N78" t="n">
        <v>86.09</v>
      </c>
      <c r="O78" t="n">
        <v>37355.31</v>
      </c>
      <c r="P78" t="n">
        <v>251.16</v>
      </c>
      <c r="Q78" t="n">
        <v>467.07</v>
      </c>
      <c r="R78" t="n">
        <v>58.24</v>
      </c>
      <c r="S78" t="n">
        <v>39.61</v>
      </c>
      <c r="T78" t="n">
        <v>4362.35</v>
      </c>
      <c r="U78" t="n">
        <v>0.68</v>
      </c>
      <c r="V78" t="n">
        <v>0.75</v>
      </c>
      <c r="W78" t="n">
        <v>2.62</v>
      </c>
      <c r="X78" t="n">
        <v>0.25</v>
      </c>
      <c r="Y78" t="n">
        <v>1</v>
      </c>
      <c r="Z78" t="n">
        <v>10</v>
      </c>
      <c r="AA78" t="n">
        <v>155.564479799056</v>
      </c>
      <c r="AB78" t="n">
        <v>212.8501842814539</v>
      </c>
      <c r="AC78" t="n">
        <v>192.5360614308027</v>
      </c>
      <c r="AD78" t="n">
        <v>155564.479799056</v>
      </c>
      <c r="AE78" t="n">
        <v>212850.184281454</v>
      </c>
      <c r="AF78" t="n">
        <v>2.640883400497436e-06</v>
      </c>
      <c r="AG78" t="n">
        <v>0.1972916666666667</v>
      </c>
      <c r="AH78" t="n">
        <v>192536.0614308027</v>
      </c>
    </row>
    <row r="79">
      <c r="A79" t="n">
        <v>77</v>
      </c>
      <c r="B79" t="n">
        <v>135</v>
      </c>
      <c r="C79" t="inlineStr">
        <is>
          <t xml:space="preserve">CONCLUIDO	</t>
        </is>
      </c>
      <c r="D79" t="n">
        <v>5.2777</v>
      </c>
      <c r="E79" t="n">
        <v>18.95</v>
      </c>
      <c r="F79" t="n">
        <v>15.59</v>
      </c>
      <c r="G79" t="n">
        <v>93.53</v>
      </c>
      <c r="H79" t="n">
        <v>1.2</v>
      </c>
      <c r="I79" t="n">
        <v>10</v>
      </c>
      <c r="J79" t="n">
        <v>301.51</v>
      </c>
      <c r="K79" t="n">
        <v>59.89</v>
      </c>
      <c r="L79" t="n">
        <v>20.25</v>
      </c>
      <c r="M79" t="n">
        <v>8</v>
      </c>
      <c r="N79" t="n">
        <v>86.37</v>
      </c>
      <c r="O79" t="n">
        <v>37420.44</v>
      </c>
      <c r="P79" t="n">
        <v>251.57</v>
      </c>
      <c r="Q79" t="n">
        <v>467.08</v>
      </c>
      <c r="R79" t="n">
        <v>58.34</v>
      </c>
      <c r="S79" t="n">
        <v>39.61</v>
      </c>
      <c r="T79" t="n">
        <v>4409.23</v>
      </c>
      <c r="U79" t="n">
        <v>0.68</v>
      </c>
      <c r="V79" t="n">
        <v>0.75</v>
      </c>
      <c r="W79" t="n">
        <v>2.62</v>
      </c>
      <c r="X79" t="n">
        <v>0.26</v>
      </c>
      <c r="Y79" t="n">
        <v>1</v>
      </c>
      <c r="Z79" t="n">
        <v>10</v>
      </c>
      <c r="AA79" t="n">
        <v>155.8179206212196</v>
      </c>
      <c r="AB79" t="n">
        <v>213.196953195358</v>
      </c>
      <c r="AC79" t="n">
        <v>192.8497352062571</v>
      </c>
      <c r="AD79" t="n">
        <v>155817.9206212196</v>
      </c>
      <c r="AE79" t="n">
        <v>213196.953195358</v>
      </c>
      <c r="AF79" t="n">
        <v>2.640183046883999e-06</v>
      </c>
      <c r="AG79" t="n">
        <v>0.1973958333333333</v>
      </c>
      <c r="AH79" t="n">
        <v>192849.7352062571</v>
      </c>
    </row>
    <row r="80">
      <c r="A80" t="n">
        <v>78</v>
      </c>
      <c r="B80" t="n">
        <v>135</v>
      </c>
      <c r="C80" t="inlineStr">
        <is>
          <t xml:space="preserve">CONCLUIDO	</t>
        </is>
      </c>
      <c r="D80" t="n">
        <v>5.2771</v>
      </c>
      <c r="E80" t="n">
        <v>18.95</v>
      </c>
      <c r="F80" t="n">
        <v>15.59</v>
      </c>
      <c r="G80" t="n">
        <v>93.55</v>
      </c>
      <c r="H80" t="n">
        <v>1.21</v>
      </c>
      <c r="I80" t="n">
        <v>10</v>
      </c>
      <c r="J80" t="n">
        <v>302.04</v>
      </c>
      <c r="K80" t="n">
        <v>59.89</v>
      </c>
      <c r="L80" t="n">
        <v>20.5</v>
      </c>
      <c r="M80" t="n">
        <v>8</v>
      </c>
      <c r="N80" t="n">
        <v>86.65000000000001</v>
      </c>
      <c r="O80" t="n">
        <v>37485.7</v>
      </c>
      <c r="P80" t="n">
        <v>251.78</v>
      </c>
      <c r="Q80" t="n">
        <v>467.07</v>
      </c>
      <c r="R80" t="n">
        <v>58.3</v>
      </c>
      <c r="S80" t="n">
        <v>39.61</v>
      </c>
      <c r="T80" t="n">
        <v>4390.63</v>
      </c>
      <c r="U80" t="n">
        <v>0.68</v>
      </c>
      <c r="V80" t="n">
        <v>0.75</v>
      </c>
      <c r="W80" t="n">
        <v>2.63</v>
      </c>
      <c r="X80" t="n">
        <v>0.26</v>
      </c>
      <c r="Y80" t="n">
        <v>1</v>
      </c>
      <c r="Z80" t="n">
        <v>10</v>
      </c>
      <c r="AA80" t="n">
        <v>155.9316297715775</v>
      </c>
      <c r="AB80" t="n">
        <v>213.3525350713712</v>
      </c>
      <c r="AC80" t="n">
        <v>192.9904685663842</v>
      </c>
      <c r="AD80" t="n">
        <v>155931.6297715775</v>
      </c>
      <c r="AE80" t="n">
        <v>213352.5350713712</v>
      </c>
      <c r="AF80" t="n">
        <v>2.639882895335383e-06</v>
      </c>
      <c r="AG80" t="n">
        <v>0.1973958333333333</v>
      </c>
      <c r="AH80" t="n">
        <v>192990.4685663842</v>
      </c>
    </row>
    <row r="81">
      <c r="A81" t="n">
        <v>79</v>
      </c>
      <c r="B81" t="n">
        <v>135</v>
      </c>
      <c r="C81" t="inlineStr">
        <is>
          <t xml:space="preserve">CONCLUIDO	</t>
        </is>
      </c>
      <c r="D81" t="n">
        <v>5.2779</v>
      </c>
      <c r="E81" t="n">
        <v>18.95</v>
      </c>
      <c r="F81" t="n">
        <v>15.59</v>
      </c>
      <c r="G81" t="n">
        <v>93.53</v>
      </c>
      <c r="H81" t="n">
        <v>1.22</v>
      </c>
      <c r="I81" t="n">
        <v>10</v>
      </c>
      <c r="J81" t="n">
        <v>302.57</v>
      </c>
      <c r="K81" t="n">
        <v>59.89</v>
      </c>
      <c r="L81" t="n">
        <v>20.75</v>
      </c>
      <c r="M81" t="n">
        <v>8</v>
      </c>
      <c r="N81" t="n">
        <v>86.93000000000001</v>
      </c>
      <c r="O81" t="n">
        <v>37551.07</v>
      </c>
      <c r="P81" t="n">
        <v>251.48</v>
      </c>
      <c r="Q81" t="n">
        <v>467.07</v>
      </c>
      <c r="R81" t="n">
        <v>58.25</v>
      </c>
      <c r="S81" t="n">
        <v>39.61</v>
      </c>
      <c r="T81" t="n">
        <v>4365.36</v>
      </c>
      <c r="U81" t="n">
        <v>0.68</v>
      </c>
      <c r="V81" t="n">
        <v>0.75</v>
      </c>
      <c r="W81" t="n">
        <v>2.62</v>
      </c>
      <c r="X81" t="n">
        <v>0.25</v>
      </c>
      <c r="Y81" t="n">
        <v>1</v>
      </c>
      <c r="Z81" t="n">
        <v>10</v>
      </c>
      <c r="AA81" t="n">
        <v>155.770858124616</v>
      </c>
      <c r="AB81" t="n">
        <v>213.1325602112541</v>
      </c>
      <c r="AC81" t="n">
        <v>192.79148779818</v>
      </c>
      <c r="AD81" t="n">
        <v>155770.858124616</v>
      </c>
      <c r="AE81" t="n">
        <v>213132.5602112541</v>
      </c>
      <c r="AF81" t="n">
        <v>2.640283097400204e-06</v>
      </c>
      <c r="AG81" t="n">
        <v>0.1973958333333333</v>
      </c>
      <c r="AH81" t="n">
        <v>192791.48779818</v>
      </c>
    </row>
    <row r="82">
      <c r="A82" t="n">
        <v>80</v>
      </c>
      <c r="B82" t="n">
        <v>135</v>
      </c>
      <c r="C82" t="inlineStr">
        <is>
          <t xml:space="preserve">CONCLUIDO	</t>
        </is>
      </c>
      <c r="D82" t="n">
        <v>5.2748</v>
      </c>
      <c r="E82" t="n">
        <v>18.96</v>
      </c>
      <c r="F82" t="n">
        <v>15.6</v>
      </c>
      <c r="G82" t="n">
        <v>93.59999999999999</v>
      </c>
      <c r="H82" t="n">
        <v>1.23</v>
      </c>
      <c r="I82" t="n">
        <v>10</v>
      </c>
      <c r="J82" t="n">
        <v>303.1</v>
      </c>
      <c r="K82" t="n">
        <v>59.89</v>
      </c>
      <c r="L82" t="n">
        <v>21</v>
      </c>
      <c r="M82" t="n">
        <v>8</v>
      </c>
      <c r="N82" t="n">
        <v>87.20999999999999</v>
      </c>
      <c r="O82" t="n">
        <v>37616.56</v>
      </c>
      <c r="P82" t="n">
        <v>251.92</v>
      </c>
      <c r="Q82" t="n">
        <v>467.07</v>
      </c>
      <c r="R82" t="n">
        <v>58.65</v>
      </c>
      <c r="S82" t="n">
        <v>39.61</v>
      </c>
      <c r="T82" t="n">
        <v>4564.23</v>
      </c>
      <c r="U82" t="n">
        <v>0.68</v>
      </c>
      <c r="V82" t="n">
        <v>0.75</v>
      </c>
      <c r="W82" t="n">
        <v>2.63</v>
      </c>
      <c r="X82" t="n">
        <v>0.27</v>
      </c>
      <c r="Y82" t="n">
        <v>1</v>
      </c>
      <c r="Z82" t="n">
        <v>10</v>
      </c>
      <c r="AA82" t="n">
        <v>156.0877252016724</v>
      </c>
      <c r="AB82" t="n">
        <v>213.5661117252713</v>
      </c>
      <c r="AC82" t="n">
        <v>193.1836617641929</v>
      </c>
      <c r="AD82" t="n">
        <v>156087.7252016724</v>
      </c>
      <c r="AE82" t="n">
        <v>213566.1117252713</v>
      </c>
      <c r="AF82" t="n">
        <v>2.638732314399022e-06</v>
      </c>
      <c r="AG82" t="n">
        <v>0.1975</v>
      </c>
      <c r="AH82" t="n">
        <v>193183.6617641929</v>
      </c>
    </row>
    <row r="83">
      <c r="A83" t="n">
        <v>81</v>
      </c>
      <c r="B83" t="n">
        <v>135</v>
      </c>
      <c r="C83" t="inlineStr">
        <is>
          <t xml:space="preserve">CONCLUIDO	</t>
        </is>
      </c>
      <c r="D83" t="n">
        <v>5.2779</v>
      </c>
      <c r="E83" t="n">
        <v>18.95</v>
      </c>
      <c r="F83" t="n">
        <v>15.59</v>
      </c>
      <c r="G83" t="n">
        <v>93.53</v>
      </c>
      <c r="H83" t="n">
        <v>1.25</v>
      </c>
      <c r="I83" t="n">
        <v>10</v>
      </c>
      <c r="J83" t="n">
        <v>303.63</v>
      </c>
      <c r="K83" t="n">
        <v>59.89</v>
      </c>
      <c r="L83" t="n">
        <v>21.25</v>
      </c>
      <c r="M83" t="n">
        <v>8</v>
      </c>
      <c r="N83" t="n">
        <v>87.48999999999999</v>
      </c>
      <c r="O83" t="n">
        <v>37682.17</v>
      </c>
      <c r="P83" t="n">
        <v>251.22</v>
      </c>
      <c r="Q83" t="n">
        <v>467.07</v>
      </c>
      <c r="R83" t="n">
        <v>58.47</v>
      </c>
      <c r="S83" t="n">
        <v>39.61</v>
      </c>
      <c r="T83" t="n">
        <v>4476.82</v>
      </c>
      <c r="U83" t="n">
        <v>0.68</v>
      </c>
      <c r="V83" t="n">
        <v>0.75</v>
      </c>
      <c r="W83" t="n">
        <v>2.62</v>
      </c>
      <c r="X83" t="n">
        <v>0.26</v>
      </c>
      <c r="Y83" t="n">
        <v>1</v>
      </c>
      <c r="Z83" t="n">
        <v>10</v>
      </c>
      <c r="AA83" t="n">
        <v>155.6517106330919</v>
      </c>
      <c r="AB83" t="n">
        <v>212.9695373569346</v>
      </c>
      <c r="AC83" t="n">
        <v>192.6440236162727</v>
      </c>
      <c r="AD83" t="n">
        <v>155651.7106330919</v>
      </c>
      <c r="AE83" t="n">
        <v>212969.5373569346</v>
      </c>
      <c r="AF83" t="n">
        <v>2.640283097400204e-06</v>
      </c>
      <c r="AG83" t="n">
        <v>0.1973958333333333</v>
      </c>
      <c r="AH83" t="n">
        <v>192644.0236162727</v>
      </c>
    </row>
    <row r="84">
      <c r="A84" t="n">
        <v>82</v>
      </c>
      <c r="B84" t="n">
        <v>135</v>
      </c>
      <c r="C84" t="inlineStr">
        <is>
          <t xml:space="preserve">CONCLUIDO	</t>
        </is>
      </c>
      <c r="D84" t="n">
        <v>5.2761</v>
      </c>
      <c r="E84" t="n">
        <v>18.95</v>
      </c>
      <c r="F84" t="n">
        <v>15.59</v>
      </c>
      <c r="G84" t="n">
        <v>93.56999999999999</v>
      </c>
      <c r="H84" t="n">
        <v>1.26</v>
      </c>
      <c r="I84" t="n">
        <v>10</v>
      </c>
      <c r="J84" t="n">
        <v>304.16</v>
      </c>
      <c r="K84" t="n">
        <v>59.89</v>
      </c>
      <c r="L84" t="n">
        <v>21.5</v>
      </c>
      <c r="M84" t="n">
        <v>8</v>
      </c>
      <c r="N84" t="n">
        <v>87.78</v>
      </c>
      <c r="O84" t="n">
        <v>37747.91</v>
      </c>
      <c r="P84" t="n">
        <v>251.12</v>
      </c>
      <c r="Q84" t="n">
        <v>467.07</v>
      </c>
      <c r="R84" t="n">
        <v>58.45</v>
      </c>
      <c r="S84" t="n">
        <v>39.61</v>
      </c>
      <c r="T84" t="n">
        <v>4467.14</v>
      </c>
      <c r="U84" t="n">
        <v>0.68</v>
      </c>
      <c r="V84" t="n">
        <v>0.75</v>
      </c>
      <c r="W84" t="n">
        <v>2.63</v>
      </c>
      <c r="X84" t="n">
        <v>0.26</v>
      </c>
      <c r="Y84" t="n">
        <v>1</v>
      </c>
      <c r="Z84" t="n">
        <v>10</v>
      </c>
      <c r="AA84" t="n">
        <v>155.6582024111353</v>
      </c>
      <c r="AB84" t="n">
        <v>212.9784196940506</v>
      </c>
      <c r="AC84" t="n">
        <v>192.6520582356008</v>
      </c>
      <c r="AD84" t="n">
        <v>155658.2024111353</v>
      </c>
      <c r="AE84" t="n">
        <v>212978.4196940506</v>
      </c>
      <c r="AF84" t="n">
        <v>2.639382642754357e-06</v>
      </c>
      <c r="AG84" t="n">
        <v>0.1973958333333333</v>
      </c>
      <c r="AH84" t="n">
        <v>192652.0582356008</v>
      </c>
    </row>
    <row r="85">
      <c r="A85" t="n">
        <v>83</v>
      </c>
      <c r="B85" t="n">
        <v>135</v>
      </c>
      <c r="C85" t="inlineStr">
        <is>
          <t xml:space="preserve">CONCLUIDO	</t>
        </is>
      </c>
      <c r="D85" t="n">
        <v>5.2798</v>
      </c>
      <c r="E85" t="n">
        <v>18.94</v>
      </c>
      <c r="F85" t="n">
        <v>15.58</v>
      </c>
      <c r="G85" t="n">
        <v>93.48999999999999</v>
      </c>
      <c r="H85" t="n">
        <v>1.27</v>
      </c>
      <c r="I85" t="n">
        <v>10</v>
      </c>
      <c r="J85" t="n">
        <v>304.7</v>
      </c>
      <c r="K85" t="n">
        <v>59.89</v>
      </c>
      <c r="L85" t="n">
        <v>21.75</v>
      </c>
      <c r="M85" t="n">
        <v>8</v>
      </c>
      <c r="N85" t="n">
        <v>88.06</v>
      </c>
      <c r="O85" t="n">
        <v>37813.76</v>
      </c>
      <c r="P85" t="n">
        <v>250.44</v>
      </c>
      <c r="Q85" t="n">
        <v>467.07</v>
      </c>
      <c r="R85" t="n">
        <v>58.18</v>
      </c>
      <c r="S85" t="n">
        <v>39.61</v>
      </c>
      <c r="T85" t="n">
        <v>4331.98</v>
      </c>
      <c r="U85" t="n">
        <v>0.68</v>
      </c>
      <c r="V85" t="n">
        <v>0.75</v>
      </c>
      <c r="W85" t="n">
        <v>2.62</v>
      </c>
      <c r="X85" t="n">
        <v>0.25</v>
      </c>
      <c r="Y85" t="n">
        <v>1</v>
      </c>
      <c r="Z85" t="n">
        <v>10</v>
      </c>
      <c r="AA85" t="n">
        <v>155.2143255525354</v>
      </c>
      <c r="AB85" t="n">
        <v>212.3710877936496</v>
      </c>
      <c r="AC85" t="n">
        <v>192.1026892393781</v>
      </c>
      <c r="AD85" t="n">
        <v>155214.3255525354</v>
      </c>
      <c r="AE85" t="n">
        <v>212371.0877936496</v>
      </c>
      <c r="AF85" t="n">
        <v>2.641233577304155e-06</v>
      </c>
      <c r="AG85" t="n">
        <v>0.1972916666666667</v>
      </c>
      <c r="AH85" t="n">
        <v>192102.6892393781</v>
      </c>
    </row>
    <row r="86">
      <c r="A86" t="n">
        <v>84</v>
      </c>
      <c r="B86" t="n">
        <v>135</v>
      </c>
      <c r="C86" t="inlineStr">
        <is>
          <t xml:space="preserve">CONCLUIDO	</t>
        </is>
      </c>
      <c r="D86" t="n">
        <v>5.2801</v>
      </c>
      <c r="E86" t="n">
        <v>18.94</v>
      </c>
      <c r="F86" t="n">
        <v>15.58</v>
      </c>
      <c r="G86" t="n">
        <v>93.48</v>
      </c>
      <c r="H86" t="n">
        <v>1.28</v>
      </c>
      <c r="I86" t="n">
        <v>10</v>
      </c>
      <c r="J86" t="n">
        <v>305.23</v>
      </c>
      <c r="K86" t="n">
        <v>59.89</v>
      </c>
      <c r="L86" t="n">
        <v>22</v>
      </c>
      <c r="M86" t="n">
        <v>8</v>
      </c>
      <c r="N86" t="n">
        <v>88.34999999999999</v>
      </c>
      <c r="O86" t="n">
        <v>37879.74</v>
      </c>
      <c r="P86" t="n">
        <v>249.63</v>
      </c>
      <c r="Q86" t="n">
        <v>467.07</v>
      </c>
      <c r="R86" t="n">
        <v>57.99</v>
      </c>
      <c r="S86" t="n">
        <v>39.61</v>
      </c>
      <c r="T86" t="n">
        <v>4236.95</v>
      </c>
      <c r="U86" t="n">
        <v>0.68</v>
      </c>
      <c r="V86" t="n">
        <v>0.75</v>
      </c>
      <c r="W86" t="n">
        <v>2.62</v>
      </c>
      <c r="X86" t="n">
        <v>0.25</v>
      </c>
      <c r="Y86" t="n">
        <v>1</v>
      </c>
      <c r="Z86" t="n">
        <v>10</v>
      </c>
      <c r="AA86" t="n">
        <v>154.8345991617236</v>
      </c>
      <c r="AB86" t="n">
        <v>211.8515293933951</v>
      </c>
      <c r="AC86" t="n">
        <v>191.6327167636389</v>
      </c>
      <c r="AD86" t="n">
        <v>154834.5991617236</v>
      </c>
      <c r="AE86" t="n">
        <v>211851.5293933951</v>
      </c>
      <c r="AF86" t="n">
        <v>2.641383653078463e-06</v>
      </c>
      <c r="AG86" t="n">
        <v>0.1972916666666667</v>
      </c>
      <c r="AH86" t="n">
        <v>191632.7167636389</v>
      </c>
    </row>
    <row r="87">
      <c r="A87" t="n">
        <v>85</v>
      </c>
      <c r="B87" t="n">
        <v>135</v>
      </c>
      <c r="C87" t="inlineStr">
        <is>
          <t xml:space="preserve">CONCLUIDO	</t>
        </is>
      </c>
      <c r="D87" t="n">
        <v>5.3004</v>
      </c>
      <c r="E87" t="n">
        <v>18.87</v>
      </c>
      <c r="F87" t="n">
        <v>15.56</v>
      </c>
      <c r="G87" t="n">
        <v>103.72</v>
      </c>
      <c r="H87" t="n">
        <v>1.3</v>
      </c>
      <c r="I87" t="n">
        <v>9</v>
      </c>
      <c r="J87" t="n">
        <v>305.77</v>
      </c>
      <c r="K87" t="n">
        <v>59.89</v>
      </c>
      <c r="L87" t="n">
        <v>22.25</v>
      </c>
      <c r="M87" t="n">
        <v>7</v>
      </c>
      <c r="N87" t="n">
        <v>88.63</v>
      </c>
      <c r="O87" t="n">
        <v>37945.85</v>
      </c>
      <c r="P87" t="n">
        <v>248.68</v>
      </c>
      <c r="Q87" t="n">
        <v>467.07</v>
      </c>
      <c r="R87" t="n">
        <v>57.32</v>
      </c>
      <c r="S87" t="n">
        <v>39.61</v>
      </c>
      <c r="T87" t="n">
        <v>3904.48</v>
      </c>
      <c r="U87" t="n">
        <v>0.6899999999999999</v>
      </c>
      <c r="V87" t="n">
        <v>0.75</v>
      </c>
      <c r="W87" t="n">
        <v>2.62</v>
      </c>
      <c r="X87" t="n">
        <v>0.23</v>
      </c>
      <c r="Y87" t="n">
        <v>1</v>
      </c>
      <c r="Z87" t="n">
        <v>10</v>
      </c>
      <c r="AA87" t="n">
        <v>153.7655442129991</v>
      </c>
      <c r="AB87" t="n">
        <v>210.3888012491753</v>
      </c>
      <c r="AC87" t="n">
        <v>190.3095893405512</v>
      </c>
      <c r="AD87" t="n">
        <v>153765.5442129991</v>
      </c>
      <c r="AE87" t="n">
        <v>210388.8012491753</v>
      </c>
      <c r="AF87" t="n">
        <v>2.651538780473303e-06</v>
      </c>
      <c r="AG87" t="n">
        <v>0.1965625</v>
      </c>
      <c r="AH87" t="n">
        <v>190309.5893405512</v>
      </c>
    </row>
    <row r="88">
      <c r="A88" t="n">
        <v>86</v>
      </c>
      <c r="B88" t="n">
        <v>135</v>
      </c>
      <c r="C88" t="inlineStr">
        <is>
          <t xml:space="preserve">CONCLUIDO	</t>
        </is>
      </c>
      <c r="D88" t="n">
        <v>5.304</v>
      </c>
      <c r="E88" t="n">
        <v>18.85</v>
      </c>
      <c r="F88" t="n">
        <v>15.55</v>
      </c>
      <c r="G88" t="n">
        <v>103.64</v>
      </c>
      <c r="H88" t="n">
        <v>1.31</v>
      </c>
      <c r="I88" t="n">
        <v>9</v>
      </c>
      <c r="J88" t="n">
        <v>306.31</v>
      </c>
      <c r="K88" t="n">
        <v>59.89</v>
      </c>
      <c r="L88" t="n">
        <v>22.5</v>
      </c>
      <c r="M88" t="n">
        <v>7</v>
      </c>
      <c r="N88" t="n">
        <v>88.92</v>
      </c>
      <c r="O88" t="n">
        <v>38012.07</v>
      </c>
      <c r="P88" t="n">
        <v>248.7</v>
      </c>
      <c r="Q88" t="n">
        <v>467.07</v>
      </c>
      <c r="R88" t="n">
        <v>56.82</v>
      </c>
      <c r="S88" t="n">
        <v>39.61</v>
      </c>
      <c r="T88" t="n">
        <v>3658.12</v>
      </c>
      <c r="U88" t="n">
        <v>0.7</v>
      </c>
      <c r="V88" t="n">
        <v>0.75</v>
      </c>
      <c r="W88" t="n">
        <v>2.62</v>
      </c>
      <c r="X88" t="n">
        <v>0.21</v>
      </c>
      <c r="Y88" t="n">
        <v>1</v>
      </c>
      <c r="Z88" t="n">
        <v>10</v>
      </c>
      <c r="AA88" t="n">
        <v>153.6467416173377</v>
      </c>
      <c r="AB88" t="n">
        <v>210.2262502965908</v>
      </c>
      <c r="AC88" t="n">
        <v>190.1625520227397</v>
      </c>
      <c r="AD88" t="n">
        <v>153646.7416173377</v>
      </c>
      <c r="AE88" t="n">
        <v>210226.2502965908</v>
      </c>
      <c r="AF88" t="n">
        <v>2.653339689764999e-06</v>
      </c>
      <c r="AG88" t="n">
        <v>0.1963541666666667</v>
      </c>
      <c r="AH88" t="n">
        <v>190162.5520227397</v>
      </c>
    </row>
    <row r="89">
      <c r="A89" t="n">
        <v>87</v>
      </c>
      <c r="B89" t="n">
        <v>135</v>
      </c>
      <c r="C89" t="inlineStr">
        <is>
          <t xml:space="preserve">CONCLUIDO	</t>
        </is>
      </c>
      <c r="D89" t="n">
        <v>5.3014</v>
      </c>
      <c r="E89" t="n">
        <v>18.86</v>
      </c>
      <c r="F89" t="n">
        <v>15.55</v>
      </c>
      <c r="G89" t="n">
        <v>103.7</v>
      </c>
      <c r="H89" t="n">
        <v>1.32</v>
      </c>
      <c r="I89" t="n">
        <v>9</v>
      </c>
      <c r="J89" t="n">
        <v>306.84</v>
      </c>
      <c r="K89" t="n">
        <v>59.89</v>
      </c>
      <c r="L89" t="n">
        <v>22.75</v>
      </c>
      <c r="M89" t="n">
        <v>7</v>
      </c>
      <c r="N89" t="n">
        <v>89.20999999999999</v>
      </c>
      <c r="O89" t="n">
        <v>38078.42</v>
      </c>
      <c r="P89" t="n">
        <v>249.18</v>
      </c>
      <c r="Q89" t="n">
        <v>467.07</v>
      </c>
      <c r="R89" t="n">
        <v>57.24</v>
      </c>
      <c r="S89" t="n">
        <v>39.61</v>
      </c>
      <c r="T89" t="n">
        <v>3864.59</v>
      </c>
      <c r="U89" t="n">
        <v>0.6899999999999999</v>
      </c>
      <c r="V89" t="n">
        <v>0.75</v>
      </c>
      <c r="W89" t="n">
        <v>2.62</v>
      </c>
      <c r="X89" t="n">
        <v>0.22</v>
      </c>
      <c r="Y89" t="n">
        <v>1</v>
      </c>
      <c r="Z89" t="n">
        <v>10</v>
      </c>
      <c r="AA89" t="n">
        <v>153.9403090915544</v>
      </c>
      <c r="AB89" t="n">
        <v>210.6279222660968</v>
      </c>
      <c r="AC89" t="n">
        <v>190.5258889832262</v>
      </c>
      <c r="AD89" t="n">
        <v>153940.3090915544</v>
      </c>
      <c r="AE89" t="n">
        <v>210627.9222660968</v>
      </c>
      <c r="AF89" t="n">
        <v>2.652039033054329e-06</v>
      </c>
      <c r="AG89" t="n">
        <v>0.1964583333333333</v>
      </c>
      <c r="AH89" t="n">
        <v>190525.8889832262</v>
      </c>
    </row>
    <row r="90">
      <c r="A90" t="n">
        <v>88</v>
      </c>
      <c r="B90" t="n">
        <v>135</v>
      </c>
      <c r="C90" t="inlineStr">
        <is>
          <t xml:space="preserve">CONCLUIDO	</t>
        </is>
      </c>
      <c r="D90" t="n">
        <v>5.3007</v>
      </c>
      <c r="E90" t="n">
        <v>18.87</v>
      </c>
      <c r="F90" t="n">
        <v>15.56</v>
      </c>
      <c r="G90" t="n">
        <v>103.72</v>
      </c>
      <c r="H90" t="n">
        <v>1.33</v>
      </c>
      <c r="I90" t="n">
        <v>9</v>
      </c>
      <c r="J90" t="n">
        <v>307.38</v>
      </c>
      <c r="K90" t="n">
        <v>59.89</v>
      </c>
      <c r="L90" t="n">
        <v>23</v>
      </c>
      <c r="M90" t="n">
        <v>7</v>
      </c>
      <c r="N90" t="n">
        <v>89.5</v>
      </c>
      <c r="O90" t="n">
        <v>38144.9</v>
      </c>
      <c r="P90" t="n">
        <v>249.51</v>
      </c>
      <c r="Q90" t="n">
        <v>467.07</v>
      </c>
      <c r="R90" t="n">
        <v>57.23</v>
      </c>
      <c r="S90" t="n">
        <v>39.61</v>
      </c>
      <c r="T90" t="n">
        <v>3858.54</v>
      </c>
      <c r="U90" t="n">
        <v>0.6899999999999999</v>
      </c>
      <c r="V90" t="n">
        <v>0.75</v>
      </c>
      <c r="W90" t="n">
        <v>2.62</v>
      </c>
      <c r="X90" t="n">
        <v>0.22</v>
      </c>
      <c r="Y90" t="n">
        <v>1</v>
      </c>
      <c r="Z90" t="n">
        <v>10</v>
      </c>
      <c r="AA90" t="n">
        <v>154.1356884889006</v>
      </c>
      <c r="AB90" t="n">
        <v>210.8952489770763</v>
      </c>
      <c r="AC90" t="n">
        <v>190.7677024081054</v>
      </c>
      <c r="AD90" t="n">
        <v>154135.6884889006</v>
      </c>
      <c r="AE90" t="n">
        <v>210895.2489770763</v>
      </c>
      <c r="AF90" t="n">
        <v>2.65168885624761e-06</v>
      </c>
      <c r="AG90" t="n">
        <v>0.1965625</v>
      </c>
      <c r="AH90" t="n">
        <v>190767.7024081054</v>
      </c>
    </row>
    <row r="91">
      <c r="A91" t="n">
        <v>89</v>
      </c>
      <c r="B91" t="n">
        <v>135</v>
      </c>
      <c r="C91" t="inlineStr">
        <is>
          <t xml:space="preserve">CONCLUIDO	</t>
        </is>
      </c>
      <c r="D91" t="n">
        <v>5.3024</v>
      </c>
      <c r="E91" t="n">
        <v>18.86</v>
      </c>
      <c r="F91" t="n">
        <v>15.55</v>
      </c>
      <c r="G91" t="n">
        <v>103.68</v>
      </c>
      <c r="H91" t="n">
        <v>1.35</v>
      </c>
      <c r="I91" t="n">
        <v>9</v>
      </c>
      <c r="J91" t="n">
        <v>307.92</v>
      </c>
      <c r="K91" t="n">
        <v>59.89</v>
      </c>
      <c r="L91" t="n">
        <v>23.25</v>
      </c>
      <c r="M91" t="n">
        <v>7</v>
      </c>
      <c r="N91" t="n">
        <v>89.79000000000001</v>
      </c>
      <c r="O91" t="n">
        <v>38211.5</v>
      </c>
      <c r="P91" t="n">
        <v>249.7</v>
      </c>
      <c r="Q91" t="n">
        <v>467.07</v>
      </c>
      <c r="R91" t="n">
        <v>57.1</v>
      </c>
      <c r="S91" t="n">
        <v>39.61</v>
      </c>
      <c r="T91" t="n">
        <v>3798.11</v>
      </c>
      <c r="U91" t="n">
        <v>0.6899999999999999</v>
      </c>
      <c r="V91" t="n">
        <v>0.75</v>
      </c>
      <c r="W91" t="n">
        <v>2.62</v>
      </c>
      <c r="X91" t="n">
        <v>0.22</v>
      </c>
      <c r="Y91" t="n">
        <v>1</v>
      </c>
      <c r="Z91" t="n">
        <v>10</v>
      </c>
      <c r="AA91" t="n">
        <v>154.1488953378135</v>
      </c>
      <c r="AB91" t="n">
        <v>210.913319170404</v>
      </c>
      <c r="AC91" t="n">
        <v>190.7840480075436</v>
      </c>
      <c r="AD91" t="n">
        <v>154148.8953378135</v>
      </c>
      <c r="AE91" t="n">
        <v>210913.319170404</v>
      </c>
      <c r="AF91" t="n">
        <v>2.652539285635355e-06</v>
      </c>
      <c r="AG91" t="n">
        <v>0.1964583333333333</v>
      </c>
      <c r="AH91" t="n">
        <v>190784.0480075435</v>
      </c>
    </row>
    <row r="92">
      <c r="A92" t="n">
        <v>90</v>
      </c>
      <c r="B92" t="n">
        <v>135</v>
      </c>
      <c r="C92" t="inlineStr">
        <is>
          <t xml:space="preserve">CONCLUIDO	</t>
        </is>
      </c>
      <c r="D92" t="n">
        <v>5.3014</v>
      </c>
      <c r="E92" t="n">
        <v>18.86</v>
      </c>
      <c r="F92" t="n">
        <v>15.55</v>
      </c>
      <c r="G92" t="n">
        <v>103.7</v>
      </c>
      <c r="H92" t="n">
        <v>1.36</v>
      </c>
      <c r="I92" t="n">
        <v>9</v>
      </c>
      <c r="J92" t="n">
        <v>308.46</v>
      </c>
      <c r="K92" t="n">
        <v>59.89</v>
      </c>
      <c r="L92" t="n">
        <v>23.5</v>
      </c>
      <c r="M92" t="n">
        <v>7</v>
      </c>
      <c r="N92" t="n">
        <v>90.08</v>
      </c>
      <c r="O92" t="n">
        <v>38278.23</v>
      </c>
      <c r="P92" t="n">
        <v>249.84</v>
      </c>
      <c r="Q92" t="n">
        <v>467.07</v>
      </c>
      <c r="R92" t="n">
        <v>57.25</v>
      </c>
      <c r="S92" t="n">
        <v>39.61</v>
      </c>
      <c r="T92" t="n">
        <v>3869.79</v>
      </c>
      <c r="U92" t="n">
        <v>0.6899999999999999</v>
      </c>
      <c r="V92" t="n">
        <v>0.75</v>
      </c>
      <c r="W92" t="n">
        <v>2.62</v>
      </c>
      <c r="X92" t="n">
        <v>0.22</v>
      </c>
      <c r="Y92" t="n">
        <v>1</v>
      </c>
      <c r="Z92" t="n">
        <v>10</v>
      </c>
      <c r="AA92" t="n">
        <v>154.2414197125805</v>
      </c>
      <c r="AB92" t="n">
        <v>211.0399151018476</v>
      </c>
      <c r="AC92" t="n">
        <v>190.8985618009687</v>
      </c>
      <c r="AD92" t="n">
        <v>154241.4197125805</v>
      </c>
      <c r="AE92" t="n">
        <v>211039.9151018476</v>
      </c>
      <c r="AF92" t="n">
        <v>2.652039033054329e-06</v>
      </c>
      <c r="AG92" t="n">
        <v>0.1964583333333333</v>
      </c>
      <c r="AH92" t="n">
        <v>190898.5618009687</v>
      </c>
    </row>
    <row r="93">
      <c r="A93" t="n">
        <v>91</v>
      </c>
      <c r="B93" t="n">
        <v>135</v>
      </c>
      <c r="C93" t="inlineStr">
        <is>
          <t xml:space="preserve">CONCLUIDO	</t>
        </is>
      </c>
      <c r="D93" t="n">
        <v>5.2975</v>
      </c>
      <c r="E93" t="n">
        <v>18.88</v>
      </c>
      <c r="F93" t="n">
        <v>15.57</v>
      </c>
      <c r="G93" t="n">
        <v>103.79</v>
      </c>
      <c r="H93" t="n">
        <v>1.37</v>
      </c>
      <c r="I93" t="n">
        <v>9</v>
      </c>
      <c r="J93" t="n">
        <v>309.01</v>
      </c>
      <c r="K93" t="n">
        <v>59.89</v>
      </c>
      <c r="L93" t="n">
        <v>23.75</v>
      </c>
      <c r="M93" t="n">
        <v>7</v>
      </c>
      <c r="N93" t="n">
        <v>90.37</v>
      </c>
      <c r="O93" t="n">
        <v>38345.09</v>
      </c>
      <c r="P93" t="n">
        <v>250.2</v>
      </c>
      <c r="Q93" t="n">
        <v>467.07</v>
      </c>
      <c r="R93" t="n">
        <v>57.64</v>
      </c>
      <c r="S93" t="n">
        <v>39.61</v>
      </c>
      <c r="T93" t="n">
        <v>4063.76</v>
      </c>
      <c r="U93" t="n">
        <v>0.6899999999999999</v>
      </c>
      <c r="V93" t="n">
        <v>0.75</v>
      </c>
      <c r="W93" t="n">
        <v>2.62</v>
      </c>
      <c r="X93" t="n">
        <v>0.24</v>
      </c>
      <c r="Y93" t="n">
        <v>1</v>
      </c>
      <c r="Z93" t="n">
        <v>10</v>
      </c>
      <c r="AA93" t="n">
        <v>154.5672519633549</v>
      </c>
      <c r="AB93" t="n">
        <v>211.4857331620612</v>
      </c>
      <c r="AC93" t="n">
        <v>191.3018316112253</v>
      </c>
      <c r="AD93" t="n">
        <v>154567.2519633549</v>
      </c>
      <c r="AE93" t="n">
        <v>211485.7331620612</v>
      </c>
      <c r="AF93" t="n">
        <v>2.650088047988325e-06</v>
      </c>
      <c r="AG93" t="n">
        <v>0.1966666666666667</v>
      </c>
      <c r="AH93" t="n">
        <v>191301.8316112253</v>
      </c>
    </row>
    <row r="94">
      <c r="A94" t="n">
        <v>92</v>
      </c>
      <c r="B94" t="n">
        <v>135</v>
      </c>
      <c r="C94" t="inlineStr">
        <is>
          <t xml:space="preserve">CONCLUIDO	</t>
        </is>
      </c>
      <c r="D94" t="n">
        <v>5.2997</v>
      </c>
      <c r="E94" t="n">
        <v>18.87</v>
      </c>
      <c r="F94" t="n">
        <v>15.56</v>
      </c>
      <c r="G94" t="n">
        <v>103.74</v>
      </c>
      <c r="H94" t="n">
        <v>1.38</v>
      </c>
      <c r="I94" t="n">
        <v>9</v>
      </c>
      <c r="J94" t="n">
        <v>309.55</v>
      </c>
      <c r="K94" t="n">
        <v>59.89</v>
      </c>
      <c r="L94" t="n">
        <v>24</v>
      </c>
      <c r="M94" t="n">
        <v>7</v>
      </c>
      <c r="N94" t="n">
        <v>90.66</v>
      </c>
      <c r="O94" t="n">
        <v>38412.07</v>
      </c>
      <c r="P94" t="n">
        <v>249.51</v>
      </c>
      <c r="Q94" t="n">
        <v>467.07</v>
      </c>
      <c r="R94" t="n">
        <v>57.4</v>
      </c>
      <c r="S94" t="n">
        <v>39.61</v>
      </c>
      <c r="T94" t="n">
        <v>3947.74</v>
      </c>
      <c r="U94" t="n">
        <v>0.6899999999999999</v>
      </c>
      <c r="V94" t="n">
        <v>0.75</v>
      </c>
      <c r="W94" t="n">
        <v>2.62</v>
      </c>
      <c r="X94" t="n">
        <v>0.23</v>
      </c>
      <c r="Y94" t="n">
        <v>1</v>
      </c>
      <c r="Z94" t="n">
        <v>10</v>
      </c>
      <c r="AA94" t="n">
        <v>154.1643475508329</v>
      </c>
      <c r="AB94" t="n">
        <v>210.9344615699607</v>
      </c>
      <c r="AC94" t="n">
        <v>190.80317260616</v>
      </c>
      <c r="AD94" t="n">
        <v>154164.3475508329</v>
      </c>
      <c r="AE94" t="n">
        <v>210934.4615699607</v>
      </c>
      <c r="AF94" t="n">
        <v>2.651188603666584e-06</v>
      </c>
      <c r="AG94" t="n">
        <v>0.1965625</v>
      </c>
      <c r="AH94" t="n">
        <v>190803.17260616</v>
      </c>
    </row>
    <row r="95">
      <c r="A95" t="n">
        <v>93</v>
      </c>
      <c r="B95" t="n">
        <v>135</v>
      </c>
      <c r="C95" t="inlineStr">
        <is>
          <t xml:space="preserve">CONCLUIDO	</t>
        </is>
      </c>
      <c r="D95" t="n">
        <v>5.2995</v>
      </c>
      <c r="E95" t="n">
        <v>18.87</v>
      </c>
      <c r="F95" t="n">
        <v>15.56</v>
      </c>
      <c r="G95" t="n">
        <v>103.74</v>
      </c>
      <c r="H95" t="n">
        <v>1.39</v>
      </c>
      <c r="I95" t="n">
        <v>9</v>
      </c>
      <c r="J95" t="n">
        <v>310.09</v>
      </c>
      <c r="K95" t="n">
        <v>59.89</v>
      </c>
      <c r="L95" t="n">
        <v>24.25</v>
      </c>
      <c r="M95" t="n">
        <v>7</v>
      </c>
      <c r="N95" t="n">
        <v>90.95999999999999</v>
      </c>
      <c r="O95" t="n">
        <v>38479.19</v>
      </c>
      <c r="P95" t="n">
        <v>249.36</v>
      </c>
      <c r="Q95" t="n">
        <v>467.07</v>
      </c>
      <c r="R95" t="n">
        <v>57.39</v>
      </c>
      <c r="S95" t="n">
        <v>39.61</v>
      </c>
      <c r="T95" t="n">
        <v>3938.9</v>
      </c>
      <c r="U95" t="n">
        <v>0.6899999999999999</v>
      </c>
      <c r="V95" t="n">
        <v>0.75</v>
      </c>
      <c r="W95" t="n">
        <v>2.62</v>
      </c>
      <c r="X95" t="n">
        <v>0.23</v>
      </c>
      <c r="Y95" t="n">
        <v>1</v>
      </c>
      <c r="Z95" t="n">
        <v>10</v>
      </c>
      <c r="AA95" t="n">
        <v>154.101621893718</v>
      </c>
      <c r="AB95" t="n">
        <v>210.8486375586355</v>
      </c>
      <c r="AC95" t="n">
        <v>190.725539518021</v>
      </c>
      <c r="AD95" t="n">
        <v>154101.621893718</v>
      </c>
      <c r="AE95" t="n">
        <v>210848.6375586355</v>
      </c>
      <c r="AF95" t="n">
        <v>2.651088553150379e-06</v>
      </c>
      <c r="AG95" t="n">
        <v>0.1965625</v>
      </c>
      <c r="AH95" t="n">
        <v>190725.539518021</v>
      </c>
    </row>
    <row r="96">
      <c r="A96" t="n">
        <v>94</v>
      </c>
      <c r="B96" t="n">
        <v>135</v>
      </c>
      <c r="C96" t="inlineStr">
        <is>
          <t xml:space="preserve">CONCLUIDO	</t>
        </is>
      </c>
      <c r="D96" t="n">
        <v>5.2982</v>
      </c>
      <c r="E96" t="n">
        <v>18.87</v>
      </c>
      <c r="F96" t="n">
        <v>15.57</v>
      </c>
      <c r="G96" t="n">
        <v>103.78</v>
      </c>
      <c r="H96" t="n">
        <v>1.41</v>
      </c>
      <c r="I96" t="n">
        <v>9</v>
      </c>
      <c r="J96" t="n">
        <v>310.64</v>
      </c>
      <c r="K96" t="n">
        <v>59.89</v>
      </c>
      <c r="L96" t="n">
        <v>24.5</v>
      </c>
      <c r="M96" t="n">
        <v>7</v>
      </c>
      <c r="N96" t="n">
        <v>91.25</v>
      </c>
      <c r="O96" t="n">
        <v>38546.43</v>
      </c>
      <c r="P96" t="n">
        <v>248.96</v>
      </c>
      <c r="Q96" t="n">
        <v>467.07</v>
      </c>
      <c r="R96" t="n">
        <v>57.61</v>
      </c>
      <c r="S96" t="n">
        <v>39.61</v>
      </c>
      <c r="T96" t="n">
        <v>4049.61</v>
      </c>
      <c r="U96" t="n">
        <v>0.6899999999999999</v>
      </c>
      <c r="V96" t="n">
        <v>0.75</v>
      </c>
      <c r="W96" t="n">
        <v>2.62</v>
      </c>
      <c r="X96" t="n">
        <v>0.23</v>
      </c>
      <c r="Y96" t="n">
        <v>1</v>
      </c>
      <c r="Z96" t="n">
        <v>10</v>
      </c>
      <c r="AA96" t="n">
        <v>153.9807355549179</v>
      </c>
      <c r="AB96" t="n">
        <v>210.6832355367603</v>
      </c>
      <c r="AC96" t="n">
        <v>190.5759232329703</v>
      </c>
      <c r="AD96" t="n">
        <v>153980.7355549179</v>
      </c>
      <c r="AE96" t="n">
        <v>210683.2355367603</v>
      </c>
      <c r="AF96" t="n">
        <v>2.650438224795044e-06</v>
      </c>
      <c r="AG96" t="n">
        <v>0.1965625</v>
      </c>
      <c r="AH96" t="n">
        <v>190575.9232329703</v>
      </c>
    </row>
    <row r="97">
      <c r="A97" t="n">
        <v>95</v>
      </c>
      <c r="B97" t="n">
        <v>135</v>
      </c>
      <c r="C97" t="inlineStr">
        <is>
          <t xml:space="preserve">CONCLUIDO	</t>
        </is>
      </c>
      <c r="D97" t="n">
        <v>5.2941</v>
      </c>
      <c r="E97" t="n">
        <v>18.89</v>
      </c>
      <c r="F97" t="n">
        <v>15.58</v>
      </c>
      <c r="G97" t="n">
        <v>103.87</v>
      </c>
      <c r="H97" t="n">
        <v>1.42</v>
      </c>
      <c r="I97" t="n">
        <v>9</v>
      </c>
      <c r="J97" t="n">
        <v>311.19</v>
      </c>
      <c r="K97" t="n">
        <v>59.89</v>
      </c>
      <c r="L97" t="n">
        <v>24.75</v>
      </c>
      <c r="M97" t="n">
        <v>7</v>
      </c>
      <c r="N97" t="n">
        <v>91.55</v>
      </c>
      <c r="O97" t="n">
        <v>38613.8</v>
      </c>
      <c r="P97" t="n">
        <v>248.89</v>
      </c>
      <c r="Q97" t="n">
        <v>467.08</v>
      </c>
      <c r="R97" t="n">
        <v>58.03</v>
      </c>
      <c r="S97" t="n">
        <v>39.61</v>
      </c>
      <c r="T97" t="n">
        <v>4261.09</v>
      </c>
      <c r="U97" t="n">
        <v>0.68</v>
      </c>
      <c r="V97" t="n">
        <v>0.75</v>
      </c>
      <c r="W97" t="n">
        <v>2.62</v>
      </c>
      <c r="X97" t="n">
        <v>0.25</v>
      </c>
      <c r="Y97" t="n">
        <v>1</v>
      </c>
      <c r="Z97" t="n">
        <v>10</v>
      </c>
      <c r="AA97" t="n">
        <v>154.0913926058133</v>
      </c>
      <c r="AB97" t="n">
        <v>210.83464139564</v>
      </c>
      <c r="AC97" t="n">
        <v>190.712879129178</v>
      </c>
      <c r="AD97" t="n">
        <v>154091.3926058133</v>
      </c>
      <c r="AE97" t="n">
        <v>210834.64139564</v>
      </c>
      <c r="AF97" t="n">
        <v>2.648387189212835e-06</v>
      </c>
      <c r="AG97" t="n">
        <v>0.1967708333333333</v>
      </c>
      <c r="AH97" t="n">
        <v>190712.879129178</v>
      </c>
    </row>
    <row r="98">
      <c r="A98" t="n">
        <v>96</v>
      </c>
      <c r="B98" t="n">
        <v>135</v>
      </c>
      <c r="C98" t="inlineStr">
        <is>
          <t xml:space="preserve">CONCLUIDO	</t>
        </is>
      </c>
      <c r="D98" t="n">
        <v>5.2985</v>
      </c>
      <c r="E98" t="n">
        <v>18.87</v>
      </c>
      <c r="F98" t="n">
        <v>15.57</v>
      </c>
      <c r="G98" t="n">
        <v>103.77</v>
      </c>
      <c r="H98" t="n">
        <v>1.43</v>
      </c>
      <c r="I98" t="n">
        <v>9</v>
      </c>
      <c r="J98" t="n">
        <v>311.73</v>
      </c>
      <c r="K98" t="n">
        <v>59.89</v>
      </c>
      <c r="L98" t="n">
        <v>25</v>
      </c>
      <c r="M98" t="n">
        <v>7</v>
      </c>
      <c r="N98" t="n">
        <v>91.84999999999999</v>
      </c>
      <c r="O98" t="n">
        <v>38681.31</v>
      </c>
      <c r="P98" t="n">
        <v>248.21</v>
      </c>
      <c r="Q98" t="n">
        <v>467.15</v>
      </c>
      <c r="R98" t="n">
        <v>57.54</v>
      </c>
      <c r="S98" t="n">
        <v>39.61</v>
      </c>
      <c r="T98" t="n">
        <v>4013.71</v>
      </c>
      <c r="U98" t="n">
        <v>0.6899999999999999</v>
      </c>
      <c r="V98" t="n">
        <v>0.75</v>
      </c>
      <c r="W98" t="n">
        <v>2.62</v>
      </c>
      <c r="X98" t="n">
        <v>0.23</v>
      </c>
      <c r="Y98" t="n">
        <v>1</v>
      </c>
      <c r="Z98" t="n">
        <v>10</v>
      </c>
      <c r="AA98" t="n">
        <v>153.6297862235481</v>
      </c>
      <c r="AB98" t="n">
        <v>210.2030511787886</v>
      </c>
      <c r="AC98" t="n">
        <v>190.1415669961803</v>
      </c>
      <c r="AD98" t="n">
        <v>153629.7862235481</v>
      </c>
      <c r="AE98" t="n">
        <v>210203.0511787886</v>
      </c>
      <c r="AF98" t="n">
        <v>2.650588300569352e-06</v>
      </c>
      <c r="AG98" t="n">
        <v>0.1965625</v>
      </c>
      <c r="AH98" t="n">
        <v>190141.5669961803</v>
      </c>
    </row>
    <row r="99">
      <c r="A99" t="n">
        <v>97</v>
      </c>
      <c r="B99" t="n">
        <v>135</v>
      </c>
      <c r="C99" t="inlineStr">
        <is>
          <t xml:space="preserve">CONCLUIDO	</t>
        </is>
      </c>
      <c r="D99" t="n">
        <v>5.3243</v>
      </c>
      <c r="E99" t="n">
        <v>18.78</v>
      </c>
      <c r="F99" t="n">
        <v>15.52</v>
      </c>
      <c r="G99" t="n">
        <v>116.43</v>
      </c>
      <c r="H99" t="n">
        <v>1.44</v>
      </c>
      <c r="I99" t="n">
        <v>8</v>
      </c>
      <c r="J99" t="n">
        <v>312.28</v>
      </c>
      <c r="K99" t="n">
        <v>59.89</v>
      </c>
      <c r="L99" t="n">
        <v>25.25</v>
      </c>
      <c r="M99" t="n">
        <v>6</v>
      </c>
      <c r="N99" t="n">
        <v>92.15000000000001</v>
      </c>
      <c r="O99" t="n">
        <v>38749.07</v>
      </c>
      <c r="P99" t="n">
        <v>247.07</v>
      </c>
      <c r="Q99" t="n">
        <v>467.07</v>
      </c>
      <c r="R99" t="n">
        <v>56.2</v>
      </c>
      <c r="S99" t="n">
        <v>39.61</v>
      </c>
      <c r="T99" t="n">
        <v>3348.44</v>
      </c>
      <c r="U99" t="n">
        <v>0.7</v>
      </c>
      <c r="V99" t="n">
        <v>0.75</v>
      </c>
      <c r="W99" t="n">
        <v>2.62</v>
      </c>
      <c r="X99" t="n">
        <v>0.19</v>
      </c>
      <c r="Y99" t="n">
        <v>1</v>
      </c>
      <c r="Z99" t="n">
        <v>10</v>
      </c>
      <c r="AA99" t="n">
        <v>152.2537557431095</v>
      </c>
      <c r="AB99" t="n">
        <v>208.3203055692731</v>
      </c>
      <c r="AC99" t="n">
        <v>188.4385079851864</v>
      </c>
      <c r="AD99" t="n">
        <v>152253.7557431095</v>
      </c>
      <c r="AE99" t="n">
        <v>208320.3055692731</v>
      </c>
      <c r="AF99" t="n">
        <v>2.663494817159838e-06</v>
      </c>
      <c r="AG99" t="n">
        <v>0.195625</v>
      </c>
      <c r="AH99" t="n">
        <v>188438.5079851864</v>
      </c>
    </row>
    <row r="100">
      <c r="A100" t="n">
        <v>98</v>
      </c>
      <c r="B100" t="n">
        <v>135</v>
      </c>
      <c r="C100" t="inlineStr">
        <is>
          <t xml:space="preserve">CONCLUIDO	</t>
        </is>
      </c>
      <c r="D100" t="n">
        <v>5.3262</v>
      </c>
      <c r="E100" t="n">
        <v>18.77</v>
      </c>
      <c r="F100" t="n">
        <v>15.52</v>
      </c>
      <c r="G100" t="n">
        <v>116.38</v>
      </c>
      <c r="H100" t="n">
        <v>1.45</v>
      </c>
      <c r="I100" t="n">
        <v>8</v>
      </c>
      <c r="J100" t="n">
        <v>312.83</v>
      </c>
      <c r="K100" t="n">
        <v>59.89</v>
      </c>
      <c r="L100" t="n">
        <v>25.5</v>
      </c>
      <c r="M100" t="n">
        <v>6</v>
      </c>
      <c r="N100" t="n">
        <v>92.44</v>
      </c>
      <c r="O100" t="n">
        <v>38816.85</v>
      </c>
      <c r="P100" t="n">
        <v>246.92</v>
      </c>
      <c r="Q100" t="n">
        <v>467.07</v>
      </c>
      <c r="R100" t="n">
        <v>55.89</v>
      </c>
      <c r="S100" t="n">
        <v>39.61</v>
      </c>
      <c r="T100" t="n">
        <v>3196.86</v>
      </c>
      <c r="U100" t="n">
        <v>0.71</v>
      </c>
      <c r="V100" t="n">
        <v>0.75</v>
      </c>
      <c r="W100" t="n">
        <v>2.62</v>
      </c>
      <c r="X100" t="n">
        <v>0.18</v>
      </c>
      <c r="Y100" t="n">
        <v>1</v>
      </c>
      <c r="Z100" t="n">
        <v>10</v>
      </c>
      <c r="AA100" t="n">
        <v>152.131801403988</v>
      </c>
      <c r="AB100" t="n">
        <v>208.1534422622414</v>
      </c>
      <c r="AC100" t="n">
        <v>188.2875698779835</v>
      </c>
      <c r="AD100" t="n">
        <v>152131.801403988</v>
      </c>
      <c r="AE100" t="n">
        <v>208153.4422622414</v>
      </c>
      <c r="AF100" t="n">
        <v>2.664445297063789e-06</v>
      </c>
      <c r="AG100" t="n">
        <v>0.1955208333333333</v>
      </c>
      <c r="AH100" t="n">
        <v>188287.5698779835</v>
      </c>
    </row>
    <row r="101">
      <c r="A101" t="n">
        <v>99</v>
      </c>
      <c r="B101" t="n">
        <v>135</v>
      </c>
      <c r="C101" t="inlineStr">
        <is>
          <t xml:space="preserve">CONCLUIDO	</t>
        </is>
      </c>
      <c r="D101" t="n">
        <v>5.3221</v>
      </c>
      <c r="E101" t="n">
        <v>18.79</v>
      </c>
      <c r="F101" t="n">
        <v>15.53</v>
      </c>
      <c r="G101" t="n">
        <v>116.49</v>
      </c>
      <c r="H101" t="n">
        <v>1.46</v>
      </c>
      <c r="I101" t="n">
        <v>8</v>
      </c>
      <c r="J101" t="n">
        <v>313.38</v>
      </c>
      <c r="K101" t="n">
        <v>59.89</v>
      </c>
      <c r="L101" t="n">
        <v>25.75</v>
      </c>
      <c r="M101" t="n">
        <v>6</v>
      </c>
      <c r="N101" t="n">
        <v>92.75</v>
      </c>
      <c r="O101" t="n">
        <v>38884.75</v>
      </c>
      <c r="P101" t="n">
        <v>247.47</v>
      </c>
      <c r="Q101" t="n">
        <v>467.07</v>
      </c>
      <c r="R101" t="n">
        <v>56.42</v>
      </c>
      <c r="S101" t="n">
        <v>39.61</v>
      </c>
      <c r="T101" t="n">
        <v>3462.49</v>
      </c>
      <c r="U101" t="n">
        <v>0.7</v>
      </c>
      <c r="V101" t="n">
        <v>0.75</v>
      </c>
      <c r="W101" t="n">
        <v>2.62</v>
      </c>
      <c r="X101" t="n">
        <v>0.2</v>
      </c>
      <c r="Y101" t="n">
        <v>1</v>
      </c>
      <c r="Z101" t="n">
        <v>10</v>
      </c>
      <c r="AA101" t="n">
        <v>152.5222192033931</v>
      </c>
      <c r="AB101" t="n">
        <v>208.687629119405</v>
      </c>
      <c r="AC101" t="n">
        <v>188.7707746912356</v>
      </c>
      <c r="AD101" t="n">
        <v>152522.2192033931</v>
      </c>
      <c r="AE101" t="n">
        <v>208687.629119405</v>
      </c>
      <c r="AF101" t="n">
        <v>2.662394261481579e-06</v>
      </c>
      <c r="AG101" t="n">
        <v>0.1957291666666666</v>
      </c>
      <c r="AH101" t="n">
        <v>188770.7746912356</v>
      </c>
    </row>
    <row r="102">
      <c r="A102" t="n">
        <v>100</v>
      </c>
      <c r="B102" t="n">
        <v>135</v>
      </c>
      <c r="C102" t="inlineStr">
        <is>
          <t xml:space="preserve">CONCLUIDO	</t>
        </is>
      </c>
      <c r="D102" t="n">
        <v>5.3251</v>
      </c>
      <c r="E102" t="n">
        <v>18.78</v>
      </c>
      <c r="F102" t="n">
        <v>15.52</v>
      </c>
      <c r="G102" t="n">
        <v>116.41</v>
      </c>
      <c r="H102" t="n">
        <v>1.48</v>
      </c>
      <c r="I102" t="n">
        <v>8</v>
      </c>
      <c r="J102" t="n">
        <v>313.93</v>
      </c>
      <c r="K102" t="n">
        <v>59.89</v>
      </c>
      <c r="L102" t="n">
        <v>26</v>
      </c>
      <c r="M102" t="n">
        <v>6</v>
      </c>
      <c r="N102" t="n">
        <v>93.05</v>
      </c>
      <c r="O102" t="n">
        <v>38952.8</v>
      </c>
      <c r="P102" t="n">
        <v>247.11</v>
      </c>
      <c r="Q102" t="n">
        <v>467.07</v>
      </c>
      <c r="R102" t="n">
        <v>56.11</v>
      </c>
      <c r="S102" t="n">
        <v>39.61</v>
      </c>
      <c r="T102" t="n">
        <v>3303.66</v>
      </c>
      <c r="U102" t="n">
        <v>0.71</v>
      </c>
      <c r="V102" t="n">
        <v>0.75</v>
      </c>
      <c r="W102" t="n">
        <v>2.62</v>
      </c>
      <c r="X102" t="n">
        <v>0.19</v>
      </c>
      <c r="Y102" t="n">
        <v>1</v>
      </c>
      <c r="Z102" t="n">
        <v>10</v>
      </c>
      <c r="AA102" t="n">
        <v>152.2493880452491</v>
      </c>
      <c r="AB102" t="n">
        <v>208.3143294923713</v>
      </c>
      <c r="AC102" t="n">
        <v>188.4331022566766</v>
      </c>
      <c r="AD102" t="n">
        <v>152249.3880452491</v>
      </c>
      <c r="AE102" t="n">
        <v>208314.3294923714</v>
      </c>
      <c r="AF102" t="n">
        <v>2.663895019224659e-06</v>
      </c>
      <c r="AG102" t="n">
        <v>0.195625</v>
      </c>
      <c r="AH102" t="n">
        <v>188433.1022566766</v>
      </c>
    </row>
    <row r="103">
      <c r="A103" t="n">
        <v>101</v>
      </c>
      <c r="B103" t="n">
        <v>135</v>
      </c>
      <c r="C103" t="inlineStr">
        <is>
          <t xml:space="preserve">CONCLUIDO	</t>
        </is>
      </c>
      <c r="D103" t="n">
        <v>5.3227</v>
      </c>
      <c r="E103" t="n">
        <v>18.79</v>
      </c>
      <c r="F103" t="n">
        <v>15.53</v>
      </c>
      <c r="G103" t="n">
        <v>116.47</v>
      </c>
      <c r="H103" t="n">
        <v>1.49</v>
      </c>
      <c r="I103" t="n">
        <v>8</v>
      </c>
      <c r="J103" t="n">
        <v>314.49</v>
      </c>
      <c r="K103" t="n">
        <v>59.89</v>
      </c>
      <c r="L103" t="n">
        <v>26.25</v>
      </c>
      <c r="M103" t="n">
        <v>6</v>
      </c>
      <c r="N103" t="n">
        <v>93.34999999999999</v>
      </c>
      <c r="O103" t="n">
        <v>39020.97</v>
      </c>
      <c r="P103" t="n">
        <v>247.8</v>
      </c>
      <c r="Q103" t="n">
        <v>467.07</v>
      </c>
      <c r="R103" t="n">
        <v>56.35</v>
      </c>
      <c r="S103" t="n">
        <v>39.61</v>
      </c>
      <c r="T103" t="n">
        <v>3425.47</v>
      </c>
      <c r="U103" t="n">
        <v>0.7</v>
      </c>
      <c r="V103" t="n">
        <v>0.75</v>
      </c>
      <c r="W103" t="n">
        <v>2.62</v>
      </c>
      <c r="X103" t="n">
        <v>0.2</v>
      </c>
      <c r="Y103" t="n">
        <v>1</v>
      </c>
      <c r="Z103" t="n">
        <v>10</v>
      </c>
      <c r="AA103" t="n">
        <v>152.655232481101</v>
      </c>
      <c r="AB103" t="n">
        <v>208.8696237540965</v>
      </c>
      <c r="AC103" t="n">
        <v>188.9354000134232</v>
      </c>
      <c r="AD103" t="n">
        <v>152655.232481101</v>
      </c>
      <c r="AE103" t="n">
        <v>208869.6237540965</v>
      </c>
      <c r="AF103" t="n">
        <v>2.662694413030195e-06</v>
      </c>
      <c r="AG103" t="n">
        <v>0.1957291666666666</v>
      </c>
      <c r="AH103" t="n">
        <v>188935.4000134232</v>
      </c>
    </row>
    <row r="104">
      <c r="A104" t="n">
        <v>102</v>
      </c>
      <c r="B104" t="n">
        <v>135</v>
      </c>
      <c r="C104" t="inlineStr">
        <is>
          <t xml:space="preserve">CONCLUIDO	</t>
        </is>
      </c>
      <c r="D104" t="n">
        <v>5.3224</v>
      </c>
      <c r="E104" t="n">
        <v>18.79</v>
      </c>
      <c r="F104" t="n">
        <v>15.53</v>
      </c>
      <c r="G104" t="n">
        <v>116.48</v>
      </c>
      <c r="H104" t="n">
        <v>1.5</v>
      </c>
      <c r="I104" t="n">
        <v>8</v>
      </c>
      <c r="J104" t="n">
        <v>315.04</v>
      </c>
      <c r="K104" t="n">
        <v>59.89</v>
      </c>
      <c r="L104" t="n">
        <v>26.5</v>
      </c>
      <c r="M104" t="n">
        <v>6</v>
      </c>
      <c r="N104" t="n">
        <v>93.65000000000001</v>
      </c>
      <c r="O104" t="n">
        <v>39089.29</v>
      </c>
      <c r="P104" t="n">
        <v>247.61</v>
      </c>
      <c r="Q104" t="n">
        <v>467.08</v>
      </c>
      <c r="R104" t="n">
        <v>56.45</v>
      </c>
      <c r="S104" t="n">
        <v>39.61</v>
      </c>
      <c r="T104" t="n">
        <v>3475.99</v>
      </c>
      <c r="U104" t="n">
        <v>0.7</v>
      </c>
      <c r="V104" t="n">
        <v>0.75</v>
      </c>
      <c r="W104" t="n">
        <v>2.62</v>
      </c>
      <c r="X104" t="n">
        <v>0.2</v>
      </c>
      <c r="Y104" t="n">
        <v>1</v>
      </c>
      <c r="Z104" t="n">
        <v>10</v>
      </c>
      <c r="AA104" t="n">
        <v>152.5773688878078</v>
      </c>
      <c r="AB104" t="n">
        <v>208.7630873506534</v>
      </c>
      <c r="AC104" t="n">
        <v>188.8390312947999</v>
      </c>
      <c r="AD104" t="n">
        <v>152577.3688878078</v>
      </c>
      <c r="AE104" t="n">
        <v>208763.0873506534</v>
      </c>
      <c r="AF104" t="n">
        <v>2.662544337255888e-06</v>
      </c>
      <c r="AG104" t="n">
        <v>0.1957291666666666</v>
      </c>
      <c r="AH104" t="n">
        <v>188839.0312947999</v>
      </c>
    </row>
    <row r="105">
      <c r="A105" t="n">
        <v>103</v>
      </c>
      <c r="B105" t="n">
        <v>135</v>
      </c>
      <c r="C105" t="inlineStr">
        <is>
          <t xml:space="preserve">CONCLUIDO	</t>
        </is>
      </c>
      <c r="D105" t="n">
        <v>5.3272</v>
      </c>
      <c r="E105" t="n">
        <v>18.77</v>
      </c>
      <c r="F105" t="n">
        <v>15.51</v>
      </c>
      <c r="G105" t="n">
        <v>116.36</v>
      </c>
      <c r="H105" t="n">
        <v>1.51</v>
      </c>
      <c r="I105" t="n">
        <v>8</v>
      </c>
      <c r="J105" t="n">
        <v>315.6</v>
      </c>
      <c r="K105" t="n">
        <v>59.89</v>
      </c>
      <c r="L105" t="n">
        <v>26.75</v>
      </c>
      <c r="M105" t="n">
        <v>6</v>
      </c>
      <c r="N105" t="n">
        <v>93.95999999999999</v>
      </c>
      <c r="O105" t="n">
        <v>39157.74</v>
      </c>
      <c r="P105" t="n">
        <v>247.4</v>
      </c>
      <c r="Q105" t="n">
        <v>467.07</v>
      </c>
      <c r="R105" t="n">
        <v>55.97</v>
      </c>
      <c r="S105" t="n">
        <v>39.61</v>
      </c>
      <c r="T105" t="n">
        <v>3235.18</v>
      </c>
      <c r="U105" t="n">
        <v>0.71</v>
      </c>
      <c r="V105" t="n">
        <v>0.75</v>
      </c>
      <c r="W105" t="n">
        <v>2.62</v>
      </c>
      <c r="X105" t="n">
        <v>0.18</v>
      </c>
      <c r="Y105" t="n">
        <v>1</v>
      </c>
      <c r="Z105" t="n">
        <v>10</v>
      </c>
      <c r="AA105" t="n">
        <v>152.297271728483</v>
      </c>
      <c r="AB105" t="n">
        <v>208.3798460602509</v>
      </c>
      <c r="AC105" t="n">
        <v>188.4923660152708</v>
      </c>
      <c r="AD105" t="n">
        <v>152297.271728483</v>
      </c>
      <c r="AE105" t="n">
        <v>208379.8460602509</v>
      </c>
      <c r="AF105" t="n">
        <v>2.664945549644815e-06</v>
      </c>
      <c r="AG105" t="n">
        <v>0.1955208333333333</v>
      </c>
      <c r="AH105" t="n">
        <v>188492.3660152708</v>
      </c>
    </row>
    <row r="106">
      <c r="A106" t="n">
        <v>104</v>
      </c>
      <c r="B106" t="n">
        <v>135</v>
      </c>
      <c r="C106" t="inlineStr">
        <is>
          <t xml:space="preserve">CONCLUIDO	</t>
        </is>
      </c>
      <c r="D106" t="n">
        <v>5.3228</v>
      </c>
      <c r="E106" t="n">
        <v>18.79</v>
      </c>
      <c r="F106" t="n">
        <v>15.53</v>
      </c>
      <c r="G106" t="n">
        <v>116.47</v>
      </c>
      <c r="H106" t="n">
        <v>1.52</v>
      </c>
      <c r="I106" t="n">
        <v>8</v>
      </c>
      <c r="J106" t="n">
        <v>316.15</v>
      </c>
      <c r="K106" t="n">
        <v>59.89</v>
      </c>
      <c r="L106" t="n">
        <v>27</v>
      </c>
      <c r="M106" t="n">
        <v>6</v>
      </c>
      <c r="N106" t="n">
        <v>94.26000000000001</v>
      </c>
      <c r="O106" t="n">
        <v>39226.32</v>
      </c>
      <c r="P106" t="n">
        <v>247.99</v>
      </c>
      <c r="Q106" t="n">
        <v>467.1</v>
      </c>
      <c r="R106" t="n">
        <v>56.27</v>
      </c>
      <c r="S106" t="n">
        <v>39.61</v>
      </c>
      <c r="T106" t="n">
        <v>3385.09</v>
      </c>
      <c r="U106" t="n">
        <v>0.7</v>
      </c>
      <c r="V106" t="n">
        <v>0.75</v>
      </c>
      <c r="W106" t="n">
        <v>2.62</v>
      </c>
      <c r="X106" t="n">
        <v>0.2</v>
      </c>
      <c r="Y106" t="n">
        <v>1</v>
      </c>
      <c r="Z106" t="n">
        <v>10</v>
      </c>
      <c r="AA106" t="n">
        <v>152.7387416319675</v>
      </c>
      <c r="AB106" t="n">
        <v>208.9838846584757</v>
      </c>
      <c r="AC106" t="n">
        <v>189.0387560174547</v>
      </c>
      <c r="AD106" t="n">
        <v>152738.7416319675</v>
      </c>
      <c r="AE106" t="n">
        <v>208983.8846584757</v>
      </c>
      <c r="AF106" t="n">
        <v>2.662744438288298e-06</v>
      </c>
      <c r="AG106" t="n">
        <v>0.1957291666666666</v>
      </c>
      <c r="AH106" t="n">
        <v>189038.7560174547</v>
      </c>
    </row>
    <row r="107">
      <c r="A107" t="n">
        <v>105</v>
      </c>
      <c r="B107" t="n">
        <v>135</v>
      </c>
      <c r="C107" t="inlineStr">
        <is>
          <t xml:space="preserve">CONCLUIDO	</t>
        </is>
      </c>
      <c r="D107" t="n">
        <v>5.3216</v>
      </c>
      <c r="E107" t="n">
        <v>18.79</v>
      </c>
      <c r="F107" t="n">
        <v>15.53</v>
      </c>
      <c r="G107" t="n">
        <v>116.5</v>
      </c>
      <c r="H107" t="n">
        <v>1.53</v>
      </c>
      <c r="I107" t="n">
        <v>8</v>
      </c>
      <c r="J107" t="n">
        <v>316.71</v>
      </c>
      <c r="K107" t="n">
        <v>59.89</v>
      </c>
      <c r="L107" t="n">
        <v>27.25</v>
      </c>
      <c r="M107" t="n">
        <v>6</v>
      </c>
      <c r="N107" t="n">
        <v>94.56999999999999</v>
      </c>
      <c r="O107" t="n">
        <v>39295.05</v>
      </c>
      <c r="P107" t="n">
        <v>247.72</v>
      </c>
      <c r="Q107" t="n">
        <v>467.07</v>
      </c>
      <c r="R107" t="n">
        <v>56.44</v>
      </c>
      <c r="S107" t="n">
        <v>39.61</v>
      </c>
      <c r="T107" t="n">
        <v>3469.69</v>
      </c>
      <c r="U107" t="n">
        <v>0.7</v>
      </c>
      <c r="V107" t="n">
        <v>0.75</v>
      </c>
      <c r="W107" t="n">
        <v>2.62</v>
      </c>
      <c r="X107" t="n">
        <v>0.2</v>
      </c>
      <c r="Y107" t="n">
        <v>1</v>
      </c>
      <c r="Z107" t="n">
        <v>10</v>
      </c>
      <c r="AA107" t="n">
        <v>152.6499625239316</v>
      </c>
      <c r="AB107" t="n">
        <v>208.8624131662032</v>
      </c>
      <c r="AC107" t="n">
        <v>188.9288775939183</v>
      </c>
      <c r="AD107" t="n">
        <v>152649.9625239316</v>
      </c>
      <c r="AE107" t="n">
        <v>208862.4131662032</v>
      </c>
      <c r="AF107" t="n">
        <v>2.662144135191066e-06</v>
      </c>
      <c r="AG107" t="n">
        <v>0.1957291666666666</v>
      </c>
      <c r="AH107" t="n">
        <v>188928.8775939183</v>
      </c>
    </row>
    <row r="108">
      <c r="A108" t="n">
        <v>106</v>
      </c>
      <c r="B108" t="n">
        <v>135</v>
      </c>
      <c r="C108" t="inlineStr">
        <is>
          <t xml:space="preserve">CONCLUIDO	</t>
        </is>
      </c>
      <c r="D108" t="n">
        <v>5.3222</v>
      </c>
      <c r="E108" t="n">
        <v>18.79</v>
      </c>
      <c r="F108" t="n">
        <v>15.53</v>
      </c>
      <c r="G108" t="n">
        <v>116.49</v>
      </c>
      <c r="H108" t="n">
        <v>1.54</v>
      </c>
      <c r="I108" t="n">
        <v>8</v>
      </c>
      <c r="J108" t="n">
        <v>317.27</v>
      </c>
      <c r="K108" t="n">
        <v>59.89</v>
      </c>
      <c r="L108" t="n">
        <v>27.5</v>
      </c>
      <c r="M108" t="n">
        <v>6</v>
      </c>
      <c r="N108" t="n">
        <v>94.88</v>
      </c>
      <c r="O108" t="n">
        <v>39363.91</v>
      </c>
      <c r="P108" t="n">
        <v>247.36</v>
      </c>
      <c r="Q108" t="n">
        <v>467.07</v>
      </c>
      <c r="R108" t="n">
        <v>56.51</v>
      </c>
      <c r="S108" t="n">
        <v>39.61</v>
      </c>
      <c r="T108" t="n">
        <v>3506.82</v>
      </c>
      <c r="U108" t="n">
        <v>0.7</v>
      </c>
      <c r="V108" t="n">
        <v>0.75</v>
      </c>
      <c r="W108" t="n">
        <v>2.62</v>
      </c>
      <c r="X108" t="n">
        <v>0.2</v>
      </c>
      <c r="Y108" t="n">
        <v>1</v>
      </c>
      <c r="Z108" t="n">
        <v>10</v>
      </c>
      <c r="AA108" t="n">
        <v>152.4694067074264</v>
      </c>
      <c r="AB108" t="n">
        <v>208.6153687325005</v>
      </c>
      <c r="AC108" t="n">
        <v>188.7054107342391</v>
      </c>
      <c r="AD108" t="n">
        <v>152469.4067074264</v>
      </c>
      <c r="AE108" t="n">
        <v>208615.3687325005</v>
      </c>
      <c r="AF108" t="n">
        <v>2.662444286739682e-06</v>
      </c>
      <c r="AG108" t="n">
        <v>0.1957291666666666</v>
      </c>
      <c r="AH108" t="n">
        <v>188705.4107342391</v>
      </c>
    </row>
    <row r="109">
      <c r="A109" t="n">
        <v>107</v>
      </c>
      <c r="B109" t="n">
        <v>135</v>
      </c>
      <c r="C109" t="inlineStr">
        <is>
          <t xml:space="preserve">CONCLUIDO	</t>
        </is>
      </c>
      <c r="D109" t="n">
        <v>5.3228</v>
      </c>
      <c r="E109" t="n">
        <v>18.79</v>
      </c>
      <c r="F109" t="n">
        <v>15.53</v>
      </c>
      <c r="G109" t="n">
        <v>116.47</v>
      </c>
      <c r="H109" t="n">
        <v>1.56</v>
      </c>
      <c r="I109" t="n">
        <v>8</v>
      </c>
      <c r="J109" t="n">
        <v>317.83</v>
      </c>
      <c r="K109" t="n">
        <v>59.89</v>
      </c>
      <c r="L109" t="n">
        <v>27.75</v>
      </c>
      <c r="M109" t="n">
        <v>6</v>
      </c>
      <c r="N109" t="n">
        <v>95.19</v>
      </c>
      <c r="O109" t="n">
        <v>39432.92</v>
      </c>
      <c r="P109" t="n">
        <v>246.78</v>
      </c>
      <c r="Q109" t="n">
        <v>467.07</v>
      </c>
      <c r="R109" t="n">
        <v>56.38</v>
      </c>
      <c r="S109" t="n">
        <v>39.61</v>
      </c>
      <c r="T109" t="n">
        <v>3442.84</v>
      </c>
      <c r="U109" t="n">
        <v>0.7</v>
      </c>
      <c r="V109" t="n">
        <v>0.75</v>
      </c>
      <c r="W109" t="n">
        <v>2.62</v>
      </c>
      <c r="X109" t="n">
        <v>0.2</v>
      </c>
      <c r="Y109" t="n">
        <v>1</v>
      </c>
      <c r="Z109" t="n">
        <v>10</v>
      </c>
      <c r="AA109" t="n">
        <v>152.1889249217967</v>
      </c>
      <c r="AB109" t="n">
        <v>208.2316011794189</v>
      </c>
      <c r="AC109" t="n">
        <v>188.3582694178024</v>
      </c>
      <c r="AD109" t="n">
        <v>152188.9249217967</v>
      </c>
      <c r="AE109" t="n">
        <v>208231.6011794189</v>
      </c>
      <c r="AF109" t="n">
        <v>2.662744438288298e-06</v>
      </c>
      <c r="AG109" t="n">
        <v>0.1957291666666666</v>
      </c>
      <c r="AH109" t="n">
        <v>188358.2694178024</v>
      </c>
    </row>
    <row r="110">
      <c r="A110" t="n">
        <v>108</v>
      </c>
      <c r="B110" t="n">
        <v>135</v>
      </c>
      <c r="C110" t="inlineStr">
        <is>
          <t xml:space="preserve">CONCLUIDO	</t>
        </is>
      </c>
      <c r="D110" t="n">
        <v>5.3204</v>
      </c>
      <c r="E110" t="n">
        <v>18.8</v>
      </c>
      <c r="F110" t="n">
        <v>15.54</v>
      </c>
      <c r="G110" t="n">
        <v>116.54</v>
      </c>
      <c r="H110" t="n">
        <v>1.57</v>
      </c>
      <c r="I110" t="n">
        <v>8</v>
      </c>
      <c r="J110" t="n">
        <v>318.39</v>
      </c>
      <c r="K110" t="n">
        <v>59.89</v>
      </c>
      <c r="L110" t="n">
        <v>28</v>
      </c>
      <c r="M110" t="n">
        <v>6</v>
      </c>
      <c r="N110" t="n">
        <v>95.5</v>
      </c>
      <c r="O110" t="n">
        <v>39502.07</v>
      </c>
      <c r="P110" t="n">
        <v>246.55</v>
      </c>
      <c r="Q110" t="n">
        <v>467.07</v>
      </c>
      <c r="R110" t="n">
        <v>56.74</v>
      </c>
      <c r="S110" t="n">
        <v>39.61</v>
      </c>
      <c r="T110" t="n">
        <v>3618.53</v>
      </c>
      <c r="U110" t="n">
        <v>0.7</v>
      </c>
      <c r="V110" t="n">
        <v>0.75</v>
      </c>
      <c r="W110" t="n">
        <v>2.62</v>
      </c>
      <c r="X110" t="n">
        <v>0.2</v>
      </c>
      <c r="Y110" t="n">
        <v>1</v>
      </c>
      <c r="Z110" t="n">
        <v>10</v>
      </c>
      <c r="AA110" t="n">
        <v>152.1766862057241</v>
      </c>
      <c r="AB110" t="n">
        <v>208.2148556281545</v>
      </c>
      <c r="AC110" t="n">
        <v>188.3431220384481</v>
      </c>
      <c r="AD110" t="n">
        <v>152176.6862057241</v>
      </c>
      <c r="AE110" t="n">
        <v>208214.8556281545</v>
      </c>
      <c r="AF110" t="n">
        <v>2.661543832093834e-06</v>
      </c>
      <c r="AG110" t="n">
        <v>0.1958333333333333</v>
      </c>
      <c r="AH110" t="n">
        <v>188343.1220384481</v>
      </c>
    </row>
    <row r="111">
      <c r="A111" t="n">
        <v>109</v>
      </c>
      <c r="B111" t="n">
        <v>135</v>
      </c>
      <c r="C111" t="inlineStr">
        <is>
          <t xml:space="preserve">CONCLUIDO	</t>
        </is>
      </c>
      <c r="D111" t="n">
        <v>5.3221</v>
      </c>
      <c r="E111" t="n">
        <v>18.79</v>
      </c>
      <c r="F111" t="n">
        <v>15.53</v>
      </c>
      <c r="G111" t="n">
        <v>116.49</v>
      </c>
      <c r="H111" t="n">
        <v>1.58</v>
      </c>
      <c r="I111" t="n">
        <v>8</v>
      </c>
      <c r="J111" t="n">
        <v>318.95</v>
      </c>
      <c r="K111" t="n">
        <v>59.89</v>
      </c>
      <c r="L111" t="n">
        <v>28.25</v>
      </c>
      <c r="M111" t="n">
        <v>6</v>
      </c>
      <c r="N111" t="n">
        <v>95.81</v>
      </c>
      <c r="O111" t="n">
        <v>39571.36</v>
      </c>
      <c r="P111" t="n">
        <v>246.21</v>
      </c>
      <c r="Q111" t="n">
        <v>467.07</v>
      </c>
      <c r="R111" t="n">
        <v>56.49</v>
      </c>
      <c r="S111" t="n">
        <v>39.61</v>
      </c>
      <c r="T111" t="n">
        <v>3493.57</v>
      </c>
      <c r="U111" t="n">
        <v>0.7</v>
      </c>
      <c r="V111" t="n">
        <v>0.75</v>
      </c>
      <c r="W111" t="n">
        <v>2.62</v>
      </c>
      <c r="X111" t="n">
        <v>0.2</v>
      </c>
      <c r="Y111" t="n">
        <v>1</v>
      </c>
      <c r="Z111" t="n">
        <v>10</v>
      </c>
      <c r="AA111" t="n">
        <v>151.9496074904421</v>
      </c>
      <c r="AB111" t="n">
        <v>207.9041565118999</v>
      </c>
      <c r="AC111" t="n">
        <v>188.0620756097798</v>
      </c>
      <c r="AD111" t="n">
        <v>151949.6074904421</v>
      </c>
      <c r="AE111" t="n">
        <v>207904.1565118999</v>
      </c>
      <c r="AF111" t="n">
        <v>2.662394261481579e-06</v>
      </c>
      <c r="AG111" t="n">
        <v>0.1957291666666666</v>
      </c>
      <c r="AH111" t="n">
        <v>188062.0756097798</v>
      </c>
    </row>
    <row r="112">
      <c r="A112" t="n">
        <v>110</v>
      </c>
      <c r="B112" t="n">
        <v>135</v>
      </c>
      <c r="C112" t="inlineStr">
        <is>
          <t xml:space="preserve">CONCLUIDO	</t>
        </is>
      </c>
      <c r="D112" t="n">
        <v>5.3228</v>
      </c>
      <c r="E112" t="n">
        <v>18.79</v>
      </c>
      <c r="F112" t="n">
        <v>15.53</v>
      </c>
      <c r="G112" t="n">
        <v>116.47</v>
      </c>
      <c r="H112" t="n">
        <v>1.59</v>
      </c>
      <c r="I112" t="n">
        <v>8</v>
      </c>
      <c r="J112" t="n">
        <v>319.51</v>
      </c>
      <c r="K112" t="n">
        <v>59.89</v>
      </c>
      <c r="L112" t="n">
        <v>28.5</v>
      </c>
      <c r="M112" t="n">
        <v>6</v>
      </c>
      <c r="N112" t="n">
        <v>96.13</v>
      </c>
      <c r="O112" t="n">
        <v>39640.79</v>
      </c>
      <c r="P112" t="n">
        <v>246.45</v>
      </c>
      <c r="Q112" t="n">
        <v>467.07</v>
      </c>
      <c r="R112" t="n">
        <v>56.41</v>
      </c>
      <c r="S112" t="n">
        <v>39.61</v>
      </c>
      <c r="T112" t="n">
        <v>3453.84</v>
      </c>
      <c r="U112" t="n">
        <v>0.7</v>
      </c>
      <c r="V112" t="n">
        <v>0.75</v>
      </c>
      <c r="W112" t="n">
        <v>2.62</v>
      </c>
      <c r="X112" t="n">
        <v>0.2</v>
      </c>
      <c r="Y112" t="n">
        <v>1</v>
      </c>
      <c r="Z112" t="n">
        <v>10</v>
      </c>
      <c r="AA112" t="n">
        <v>152.0389749099318</v>
      </c>
      <c r="AB112" t="n">
        <v>208.026432957858</v>
      </c>
      <c r="AC112" t="n">
        <v>188.1726821633517</v>
      </c>
      <c r="AD112" t="n">
        <v>152038.9749099318</v>
      </c>
      <c r="AE112" t="n">
        <v>208026.432957858</v>
      </c>
      <c r="AF112" t="n">
        <v>2.662744438288298e-06</v>
      </c>
      <c r="AG112" t="n">
        <v>0.1957291666666666</v>
      </c>
      <c r="AH112" t="n">
        <v>188172.6821633517</v>
      </c>
    </row>
    <row r="113">
      <c r="A113" t="n">
        <v>111</v>
      </c>
      <c r="B113" t="n">
        <v>135</v>
      </c>
      <c r="C113" t="inlineStr">
        <is>
          <t xml:space="preserve">CONCLUIDO	</t>
        </is>
      </c>
      <c r="D113" t="n">
        <v>5.3225</v>
      </c>
      <c r="E113" t="n">
        <v>18.79</v>
      </c>
      <c r="F113" t="n">
        <v>15.53</v>
      </c>
      <c r="G113" t="n">
        <v>116.48</v>
      </c>
      <c r="H113" t="n">
        <v>1.6</v>
      </c>
      <c r="I113" t="n">
        <v>8</v>
      </c>
      <c r="J113" t="n">
        <v>320.08</v>
      </c>
      <c r="K113" t="n">
        <v>59.89</v>
      </c>
      <c r="L113" t="n">
        <v>28.75</v>
      </c>
      <c r="M113" t="n">
        <v>6</v>
      </c>
      <c r="N113" t="n">
        <v>96.44</v>
      </c>
      <c r="O113" t="n">
        <v>39710.36</v>
      </c>
      <c r="P113" t="n">
        <v>245.79</v>
      </c>
      <c r="Q113" t="n">
        <v>467.14</v>
      </c>
      <c r="R113" t="n">
        <v>56.37</v>
      </c>
      <c r="S113" t="n">
        <v>39.61</v>
      </c>
      <c r="T113" t="n">
        <v>3437.65</v>
      </c>
      <c r="U113" t="n">
        <v>0.7</v>
      </c>
      <c r="V113" t="n">
        <v>0.75</v>
      </c>
      <c r="W113" t="n">
        <v>2.62</v>
      </c>
      <c r="X113" t="n">
        <v>0.2</v>
      </c>
      <c r="Y113" t="n">
        <v>1</v>
      </c>
      <c r="Z113" t="n">
        <v>10</v>
      </c>
      <c r="AA113" t="n">
        <v>151.7475008386032</v>
      </c>
      <c r="AB113" t="n">
        <v>207.6276252745378</v>
      </c>
      <c r="AC113" t="n">
        <v>187.8119361255974</v>
      </c>
      <c r="AD113" t="n">
        <v>151747.5008386032</v>
      </c>
      <c r="AE113" t="n">
        <v>207627.6252745378</v>
      </c>
      <c r="AF113" t="n">
        <v>2.66259436251399e-06</v>
      </c>
      <c r="AG113" t="n">
        <v>0.1957291666666666</v>
      </c>
      <c r="AH113" t="n">
        <v>187811.9361255975</v>
      </c>
    </row>
    <row r="114">
      <c r="A114" t="n">
        <v>112</v>
      </c>
      <c r="B114" t="n">
        <v>135</v>
      </c>
      <c r="C114" t="inlineStr">
        <is>
          <t xml:space="preserve">CONCLUIDO	</t>
        </is>
      </c>
      <c r="D114" t="n">
        <v>5.3166</v>
      </c>
      <c r="E114" t="n">
        <v>18.81</v>
      </c>
      <c r="F114" t="n">
        <v>15.55</v>
      </c>
      <c r="G114" t="n">
        <v>116.64</v>
      </c>
      <c r="H114" t="n">
        <v>1.61</v>
      </c>
      <c r="I114" t="n">
        <v>8</v>
      </c>
      <c r="J114" t="n">
        <v>320.64</v>
      </c>
      <c r="K114" t="n">
        <v>59.89</v>
      </c>
      <c r="L114" t="n">
        <v>29</v>
      </c>
      <c r="M114" t="n">
        <v>6</v>
      </c>
      <c r="N114" t="n">
        <v>96.75</v>
      </c>
      <c r="O114" t="n">
        <v>39780.08</v>
      </c>
      <c r="P114" t="n">
        <v>245.18</v>
      </c>
      <c r="Q114" t="n">
        <v>467.12</v>
      </c>
      <c r="R114" t="n">
        <v>57.14</v>
      </c>
      <c r="S114" t="n">
        <v>39.61</v>
      </c>
      <c r="T114" t="n">
        <v>3818.5</v>
      </c>
      <c r="U114" t="n">
        <v>0.6899999999999999</v>
      </c>
      <c r="V114" t="n">
        <v>0.75</v>
      </c>
      <c r="W114" t="n">
        <v>2.62</v>
      </c>
      <c r="X114" t="n">
        <v>0.22</v>
      </c>
      <c r="Y114" t="n">
        <v>1</v>
      </c>
      <c r="Z114" t="n">
        <v>10</v>
      </c>
      <c r="AA114" t="n">
        <v>151.6852995176589</v>
      </c>
      <c r="AB114" t="n">
        <v>207.5425186830934</v>
      </c>
      <c r="AC114" t="n">
        <v>187.7349519877926</v>
      </c>
      <c r="AD114" t="n">
        <v>151685.2995176589</v>
      </c>
      <c r="AE114" t="n">
        <v>207542.5186830934</v>
      </c>
      <c r="AF114" t="n">
        <v>2.659642872285933e-06</v>
      </c>
      <c r="AG114" t="n">
        <v>0.1959375</v>
      </c>
      <c r="AH114" t="n">
        <v>187734.9519877926</v>
      </c>
    </row>
    <row r="115">
      <c r="A115" t="n">
        <v>113</v>
      </c>
      <c r="B115" t="n">
        <v>135</v>
      </c>
      <c r="C115" t="inlineStr">
        <is>
          <t xml:space="preserve">CONCLUIDO	</t>
        </is>
      </c>
      <c r="D115" t="n">
        <v>5.3428</v>
      </c>
      <c r="E115" t="n">
        <v>18.72</v>
      </c>
      <c r="F115" t="n">
        <v>15.51</v>
      </c>
      <c r="G115" t="n">
        <v>132.94</v>
      </c>
      <c r="H115" t="n">
        <v>1.62</v>
      </c>
      <c r="I115" t="n">
        <v>7</v>
      </c>
      <c r="J115" t="n">
        <v>321.21</v>
      </c>
      <c r="K115" t="n">
        <v>59.89</v>
      </c>
      <c r="L115" t="n">
        <v>29.25</v>
      </c>
      <c r="M115" t="n">
        <v>5</v>
      </c>
      <c r="N115" t="n">
        <v>97.06999999999999</v>
      </c>
      <c r="O115" t="n">
        <v>39849.95</v>
      </c>
      <c r="P115" t="n">
        <v>244.23</v>
      </c>
      <c r="Q115" t="n">
        <v>467.07</v>
      </c>
      <c r="R115" t="n">
        <v>55.74</v>
      </c>
      <c r="S115" t="n">
        <v>39.61</v>
      </c>
      <c r="T115" t="n">
        <v>3127.86</v>
      </c>
      <c r="U115" t="n">
        <v>0.71</v>
      </c>
      <c r="V115" t="n">
        <v>0.75</v>
      </c>
      <c r="W115" t="n">
        <v>2.62</v>
      </c>
      <c r="X115" t="n">
        <v>0.18</v>
      </c>
      <c r="Y115" t="n">
        <v>1</v>
      </c>
      <c r="Z115" t="n">
        <v>10</v>
      </c>
      <c r="AA115" t="n">
        <v>150.4224796402585</v>
      </c>
      <c r="AB115" t="n">
        <v>205.8146728151539</v>
      </c>
      <c r="AC115" t="n">
        <v>186.1720093044418</v>
      </c>
      <c r="AD115" t="n">
        <v>150422.4796402585</v>
      </c>
      <c r="AE115" t="n">
        <v>205814.6728151539</v>
      </c>
      <c r="AF115" t="n">
        <v>2.67274948990883e-06</v>
      </c>
      <c r="AG115" t="n">
        <v>0.195</v>
      </c>
      <c r="AH115" t="n">
        <v>186172.0093044417</v>
      </c>
    </row>
    <row r="116">
      <c r="A116" t="n">
        <v>114</v>
      </c>
      <c r="B116" t="n">
        <v>135</v>
      </c>
      <c r="C116" t="inlineStr">
        <is>
          <t xml:space="preserve">CONCLUIDO	</t>
        </is>
      </c>
      <c r="D116" t="n">
        <v>5.3405</v>
      </c>
      <c r="E116" t="n">
        <v>18.73</v>
      </c>
      <c r="F116" t="n">
        <v>15.52</v>
      </c>
      <c r="G116" t="n">
        <v>133.01</v>
      </c>
      <c r="H116" t="n">
        <v>1.63</v>
      </c>
      <c r="I116" t="n">
        <v>7</v>
      </c>
      <c r="J116" t="n">
        <v>321.78</v>
      </c>
      <c r="K116" t="n">
        <v>59.89</v>
      </c>
      <c r="L116" t="n">
        <v>29.5</v>
      </c>
      <c r="M116" t="n">
        <v>5</v>
      </c>
      <c r="N116" t="n">
        <v>97.39</v>
      </c>
      <c r="O116" t="n">
        <v>39919.96</v>
      </c>
      <c r="P116" t="n">
        <v>244.89</v>
      </c>
      <c r="Q116" t="n">
        <v>467.07</v>
      </c>
      <c r="R116" t="n">
        <v>55.95</v>
      </c>
      <c r="S116" t="n">
        <v>39.61</v>
      </c>
      <c r="T116" t="n">
        <v>3231.08</v>
      </c>
      <c r="U116" t="n">
        <v>0.71</v>
      </c>
      <c r="V116" t="n">
        <v>0.75</v>
      </c>
      <c r="W116" t="n">
        <v>2.62</v>
      </c>
      <c r="X116" t="n">
        <v>0.18</v>
      </c>
      <c r="Y116" t="n">
        <v>1</v>
      </c>
      <c r="Z116" t="n">
        <v>10</v>
      </c>
      <c r="AA116" t="n">
        <v>150.8097911448841</v>
      </c>
      <c r="AB116" t="n">
        <v>206.34460950276</v>
      </c>
      <c r="AC116" t="n">
        <v>186.6513695783537</v>
      </c>
      <c r="AD116" t="n">
        <v>150809.7911448841</v>
      </c>
      <c r="AE116" t="n">
        <v>206344.60950276</v>
      </c>
      <c r="AF116" t="n">
        <v>2.671598908972468e-06</v>
      </c>
      <c r="AG116" t="n">
        <v>0.1951041666666667</v>
      </c>
      <c r="AH116" t="n">
        <v>186651.3695783537</v>
      </c>
    </row>
    <row r="117">
      <c r="A117" t="n">
        <v>115</v>
      </c>
      <c r="B117" t="n">
        <v>135</v>
      </c>
      <c r="C117" t="inlineStr">
        <is>
          <t xml:space="preserve">CONCLUIDO	</t>
        </is>
      </c>
      <c r="D117" t="n">
        <v>5.3405</v>
      </c>
      <c r="E117" t="n">
        <v>18.72</v>
      </c>
      <c r="F117" t="n">
        <v>15.52</v>
      </c>
      <c r="G117" t="n">
        <v>133.01</v>
      </c>
      <c r="H117" t="n">
        <v>1.64</v>
      </c>
      <c r="I117" t="n">
        <v>7</v>
      </c>
      <c r="J117" t="n">
        <v>322.34</v>
      </c>
      <c r="K117" t="n">
        <v>59.89</v>
      </c>
      <c r="L117" t="n">
        <v>29.75</v>
      </c>
      <c r="M117" t="n">
        <v>5</v>
      </c>
      <c r="N117" t="n">
        <v>97.70999999999999</v>
      </c>
      <c r="O117" t="n">
        <v>39990.12</v>
      </c>
      <c r="P117" t="n">
        <v>245.34</v>
      </c>
      <c r="Q117" t="n">
        <v>467.07</v>
      </c>
      <c r="R117" t="n">
        <v>56.03</v>
      </c>
      <c r="S117" t="n">
        <v>39.61</v>
      </c>
      <c r="T117" t="n">
        <v>3271.85</v>
      </c>
      <c r="U117" t="n">
        <v>0.71</v>
      </c>
      <c r="V117" t="n">
        <v>0.75</v>
      </c>
      <c r="W117" t="n">
        <v>2.62</v>
      </c>
      <c r="X117" t="n">
        <v>0.18</v>
      </c>
      <c r="Y117" t="n">
        <v>1</v>
      </c>
      <c r="Z117" t="n">
        <v>10</v>
      </c>
      <c r="AA117" t="n">
        <v>151.013262994638</v>
      </c>
      <c r="AB117" t="n">
        <v>206.6230086641376</v>
      </c>
      <c r="AC117" t="n">
        <v>186.9031987145053</v>
      </c>
      <c r="AD117" t="n">
        <v>151013.262994638</v>
      </c>
      <c r="AE117" t="n">
        <v>206623.0086641377</v>
      </c>
      <c r="AF117" t="n">
        <v>2.671598908972468e-06</v>
      </c>
      <c r="AG117" t="n">
        <v>0.195</v>
      </c>
      <c r="AH117" t="n">
        <v>186903.1987145053</v>
      </c>
    </row>
    <row r="118">
      <c r="A118" t="n">
        <v>116</v>
      </c>
      <c r="B118" t="n">
        <v>135</v>
      </c>
      <c r="C118" t="inlineStr">
        <is>
          <t xml:space="preserve">CONCLUIDO	</t>
        </is>
      </c>
      <c r="D118" t="n">
        <v>5.3416</v>
      </c>
      <c r="E118" t="n">
        <v>18.72</v>
      </c>
      <c r="F118" t="n">
        <v>15.51</v>
      </c>
      <c r="G118" t="n">
        <v>132.98</v>
      </c>
      <c r="H118" t="n">
        <v>1.66</v>
      </c>
      <c r="I118" t="n">
        <v>7</v>
      </c>
      <c r="J118" t="n">
        <v>322.91</v>
      </c>
      <c r="K118" t="n">
        <v>59.89</v>
      </c>
      <c r="L118" t="n">
        <v>30</v>
      </c>
      <c r="M118" t="n">
        <v>5</v>
      </c>
      <c r="N118" t="n">
        <v>98.03</v>
      </c>
      <c r="O118" t="n">
        <v>40060.43</v>
      </c>
      <c r="P118" t="n">
        <v>245.85</v>
      </c>
      <c r="Q118" t="n">
        <v>467.07</v>
      </c>
      <c r="R118" t="n">
        <v>55.93</v>
      </c>
      <c r="S118" t="n">
        <v>39.61</v>
      </c>
      <c r="T118" t="n">
        <v>3223.13</v>
      </c>
      <c r="U118" t="n">
        <v>0.71</v>
      </c>
      <c r="V118" t="n">
        <v>0.75</v>
      </c>
      <c r="W118" t="n">
        <v>2.62</v>
      </c>
      <c r="X118" t="n">
        <v>0.18</v>
      </c>
      <c r="Y118" t="n">
        <v>1</v>
      </c>
      <c r="Z118" t="n">
        <v>10</v>
      </c>
      <c r="AA118" t="n">
        <v>151.1892951138158</v>
      </c>
      <c r="AB118" t="n">
        <v>206.8638635755856</v>
      </c>
      <c r="AC118" t="n">
        <v>187.1210667712467</v>
      </c>
      <c r="AD118" t="n">
        <v>151189.2951138158</v>
      </c>
      <c r="AE118" t="n">
        <v>206863.8635755856</v>
      </c>
      <c r="AF118" t="n">
        <v>2.672149186811597e-06</v>
      </c>
      <c r="AG118" t="n">
        <v>0.195</v>
      </c>
      <c r="AH118" t="n">
        <v>187121.0667712467</v>
      </c>
    </row>
    <row r="119">
      <c r="A119" t="n">
        <v>117</v>
      </c>
      <c r="B119" t="n">
        <v>135</v>
      </c>
      <c r="C119" t="inlineStr">
        <is>
          <t xml:space="preserve">CONCLUIDO	</t>
        </is>
      </c>
      <c r="D119" t="n">
        <v>5.3444</v>
      </c>
      <c r="E119" t="n">
        <v>18.71</v>
      </c>
      <c r="F119" t="n">
        <v>15.5</v>
      </c>
      <c r="G119" t="n">
        <v>132.89</v>
      </c>
      <c r="H119" t="n">
        <v>1.67</v>
      </c>
      <c r="I119" t="n">
        <v>7</v>
      </c>
      <c r="J119" t="n">
        <v>323.49</v>
      </c>
      <c r="K119" t="n">
        <v>59.89</v>
      </c>
      <c r="L119" t="n">
        <v>30.25</v>
      </c>
      <c r="M119" t="n">
        <v>5</v>
      </c>
      <c r="N119" t="n">
        <v>98.34999999999999</v>
      </c>
      <c r="O119" t="n">
        <v>40131.01</v>
      </c>
      <c r="P119" t="n">
        <v>245.59</v>
      </c>
      <c r="Q119" t="n">
        <v>467.11</v>
      </c>
      <c r="R119" t="n">
        <v>55.51</v>
      </c>
      <c r="S119" t="n">
        <v>39.61</v>
      </c>
      <c r="T119" t="n">
        <v>3009.72</v>
      </c>
      <c r="U119" t="n">
        <v>0.71</v>
      </c>
      <c r="V119" t="n">
        <v>0.75</v>
      </c>
      <c r="W119" t="n">
        <v>2.62</v>
      </c>
      <c r="X119" t="n">
        <v>0.17</v>
      </c>
      <c r="Y119" t="n">
        <v>1</v>
      </c>
      <c r="Z119" t="n">
        <v>10</v>
      </c>
      <c r="AA119" t="n">
        <v>150.9690245090579</v>
      </c>
      <c r="AB119" t="n">
        <v>206.5624796165027</v>
      </c>
      <c r="AC119" t="n">
        <v>186.8484464742236</v>
      </c>
      <c r="AD119" t="n">
        <v>150969.0245090579</v>
      </c>
      <c r="AE119" t="n">
        <v>206562.4796165027</v>
      </c>
      <c r="AF119" t="n">
        <v>2.673549894038472e-06</v>
      </c>
      <c r="AG119" t="n">
        <v>0.1948958333333334</v>
      </c>
      <c r="AH119" t="n">
        <v>186848.4464742235</v>
      </c>
    </row>
    <row r="120">
      <c r="A120" t="n">
        <v>118</v>
      </c>
      <c r="B120" t="n">
        <v>135</v>
      </c>
      <c r="C120" t="inlineStr">
        <is>
          <t xml:space="preserve">CONCLUIDO	</t>
        </is>
      </c>
      <c r="D120" t="n">
        <v>5.3414</v>
      </c>
      <c r="E120" t="n">
        <v>18.72</v>
      </c>
      <c r="F120" t="n">
        <v>15.51</v>
      </c>
      <c r="G120" t="n">
        <v>132.98</v>
      </c>
      <c r="H120" t="n">
        <v>1.68</v>
      </c>
      <c r="I120" t="n">
        <v>7</v>
      </c>
      <c r="J120" t="n">
        <v>324.06</v>
      </c>
      <c r="K120" t="n">
        <v>59.89</v>
      </c>
      <c r="L120" t="n">
        <v>30.5</v>
      </c>
      <c r="M120" t="n">
        <v>5</v>
      </c>
      <c r="N120" t="n">
        <v>98.67</v>
      </c>
      <c r="O120" t="n">
        <v>40201.62</v>
      </c>
      <c r="P120" t="n">
        <v>246.21</v>
      </c>
      <c r="Q120" t="n">
        <v>467.07</v>
      </c>
      <c r="R120" t="n">
        <v>55.9</v>
      </c>
      <c r="S120" t="n">
        <v>39.61</v>
      </c>
      <c r="T120" t="n">
        <v>3206.98</v>
      </c>
      <c r="U120" t="n">
        <v>0.71</v>
      </c>
      <c r="V120" t="n">
        <v>0.75</v>
      </c>
      <c r="W120" t="n">
        <v>2.62</v>
      </c>
      <c r="X120" t="n">
        <v>0.18</v>
      </c>
      <c r="Y120" t="n">
        <v>1</v>
      </c>
      <c r="Z120" t="n">
        <v>10</v>
      </c>
      <c r="AA120" t="n">
        <v>151.3578842405177</v>
      </c>
      <c r="AB120" t="n">
        <v>207.0945346563664</v>
      </c>
      <c r="AC120" t="n">
        <v>187.3297229278267</v>
      </c>
      <c r="AD120" t="n">
        <v>151357.8842405177</v>
      </c>
      <c r="AE120" t="n">
        <v>207094.5346563664</v>
      </c>
      <c r="AF120" t="n">
        <v>2.672049136295393e-06</v>
      </c>
      <c r="AG120" t="n">
        <v>0.195</v>
      </c>
      <c r="AH120" t="n">
        <v>187329.7229278267</v>
      </c>
    </row>
    <row r="121">
      <c r="A121" t="n">
        <v>119</v>
      </c>
      <c r="B121" t="n">
        <v>135</v>
      </c>
      <c r="C121" t="inlineStr">
        <is>
          <t xml:space="preserve">CONCLUIDO	</t>
        </is>
      </c>
      <c r="D121" t="n">
        <v>5.3424</v>
      </c>
      <c r="E121" t="n">
        <v>18.72</v>
      </c>
      <c r="F121" t="n">
        <v>15.51</v>
      </c>
      <c r="G121" t="n">
        <v>132.95</v>
      </c>
      <c r="H121" t="n">
        <v>1.69</v>
      </c>
      <c r="I121" t="n">
        <v>7</v>
      </c>
      <c r="J121" t="n">
        <v>324.63</v>
      </c>
      <c r="K121" t="n">
        <v>59.89</v>
      </c>
      <c r="L121" t="n">
        <v>30.75</v>
      </c>
      <c r="M121" t="n">
        <v>5</v>
      </c>
      <c r="N121" t="n">
        <v>99</v>
      </c>
      <c r="O121" t="n">
        <v>40272.38</v>
      </c>
      <c r="P121" t="n">
        <v>246.68</v>
      </c>
      <c r="Q121" t="n">
        <v>467.07</v>
      </c>
      <c r="R121" t="n">
        <v>55.83</v>
      </c>
      <c r="S121" t="n">
        <v>39.61</v>
      </c>
      <c r="T121" t="n">
        <v>3170.9</v>
      </c>
      <c r="U121" t="n">
        <v>0.71</v>
      </c>
      <c r="V121" t="n">
        <v>0.75</v>
      </c>
      <c r="W121" t="n">
        <v>2.62</v>
      </c>
      <c r="X121" t="n">
        <v>0.18</v>
      </c>
      <c r="Y121" t="n">
        <v>1</v>
      </c>
      <c r="Z121" t="n">
        <v>10</v>
      </c>
      <c r="AA121" t="n">
        <v>151.5427549233652</v>
      </c>
      <c r="AB121" t="n">
        <v>207.3474828805571</v>
      </c>
      <c r="AC121" t="n">
        <v>187.5585301285159</v>
      </c>
      <c r="AD121" t="n">
        <v>151542.7549233652</v>
      </c>
      <c r="AE121" t="n">
        <v>207347.4828805571</v>
      </c>
      <c r="AF121" t="n">
        <v>2.672549388876419e-06</v>
      </c>
      <c r="AG121" t="n">
        <v>0.195</v>
      </c>
      <c r="AH121" t="n">
        <v>187558.5301285158</v>
      </c>
    </row>
    <row r="122">
      <c r="A122" t="n">
        <v>120</v>
      </c>
      <c r="B122" t="n">
        <v>135</v>
      </c>
      <c r="C122" t="inlineStr">
        <is>
          <t xml:space="preserve">CONCLUIDO	</t>
        </is>
      </c>
      <c r="D122" t="n">
        <v>5.3443</v>
      </c>
      <c r="E122" t="n">
        <v>18.71</v>
      </c>
      <c r="F122" t="n">
        <v>15.5</v>
      </c>
      <c r="G122" t="n">
        <v>132.9</v>
      </c>
      <c r="H122" t="n">
        <v>1.7</v>
      </c>
      <c r="I122" t="n">
        <v>7</v>
      </c>
      <c r="J122" t="n">
        <v>325.21</v>
      </c>
      <c r="K122" t="n">
        <v>59.89</v>
      </c>
      <c r="L122" t="n">
        <v>31</v>
      </c>
      <c r="M122" t="n">
        <v>5</v>
      </c>
      <c r="N122" t="n">
        <v>99.31999999999999</v>
      </c>
      <c r="O122" t="n">
        <v>40343.29</v>
      </c>
      <c r="P122" t="n">
        <v>246.52</v>
      </c>
      <c r="Q122" t="n">
        <v>467.07</v>
      </c>
      <c r="R122" t="n">
        <v>55.57</v>
      </c>
      <c r="S122" t="n">
        <v>39.61</v>
      </c>
      <c r="T122" t="n">
        <v>3039.12</v>
      </c>
      <c r="U122" t="n">
        <v>0.71</v>
      </c>
      <c r="V122" t="n">
        <v>0.75</v>
      </c>
      <c r="W122" t="n">
        <v>2.62</v>
      </c>
      <c r="X122" t="n">
        <v>0.17</v>
      </c>
      <c r="Y122" t="n">
        <v>1</v>
      </c>
      <c r="Z122" t="n">
        <v>10</v>
      </c>
      <c r="AA122" t="n">
        <v>151.3926936846997</v>
      </c>
      <c r="AB122" t="n">
        <v>207.1421624735804</v>
      </c>
      <c r="AC122" t="n">
        <v>187.3728052130119</v>
      </c>
      <c r="AD122" t="n">
        <v>151392.6936846997</v>
      </c>
      <c r="AE122" t="n">
        <v>207142.1624735804</v>
      </c>
      <c r="AF122" t="n">
        <v>2.673499868780369e-06</v>
      </c>
      <c r="AG122" t="n">
        <v>0.1948958333333334</v>
      </c>
      <c r="AH122" t="n">
        <v>187372.8052130119</v>
      </c>
    </row>
    <row r="123">
      <c r="A123" t="n">
        <v>121</v>
      </c>
      <c r="B123" t="n">
        <v>135</v>
      </c>
      <c r="C123" t="inlineStr">
        <is>
          <t xml:space="preserve">CONCLUIDO	</t>
        </is>
      </c>
      <c r="D123" t="n">
        <v>5.3438</v>
      </c>
      <c r="E123" t="n">
        <v>18.71</v>
      </c>
      <c r="F123" t="n">
        <v>15.51</v>
      </c>
      <c r="G123" t="n">
        <v>132.91</v>
      </c>
      <c r="H123" t="n">
        <v>1.71</v>
      </c>
      <c r="I123" t="n">
        <v>7</v>
      </c>
      <c r="J123" t="n">
        <v>325.78</v>
      </c>
      <c r="K123" t="n">
        <v>59.89</v>
      </c>
      <c r="L123" t="n">
        <v>31.25</v>
      </c>
      <c r="M123" t="n">
        <v>5</v>
      </c>
      <c r="N123" t="n">
        <v>99.65000000000001</v>
      </c>
      <c r="O123" t="n">
        <v>40414.36</v>
      </c>
      <c r="P123" t="n">
        <v>246.61</v>
      </c>
      <c r="Q123" t="n">
        <v>467.07</v>
      </c>
      <c r="R123" t="n">
        <v>55.62</v>
      </c>
      <c r="S123" t="n">
        <v>39.61</v>
      </c>
      <c r="T123" t="n">
        <v>3064.24</v>
      </c>
      <c r="U123" t="n">
        <v>0.71</v>
      </c>
      <c r="V123" t="n">
        <v>0.75</v>
      </c>
      <c r="W123" t="n">
        <v>2.62</v>
      </c>
      <c r="X123" t="n">
        <v>0.17</v>
      </c>
      <c r="Y123" t="n">
        <v>1</v>
      </c>
      <c r="Z123" t="n">
        <v>10</v>
      </c>
      <c r="AA123" t="n">
        <v>151.4716310532239</v>
      </c>
      <c r="AB123" t="n">
        <v>207.2501680636661</v>
      </c>
      <c r="AC123" t="n">
        <v>187.4705029011666</v>
      </c>
      <c r="AD123" t="n">
        <v>151471.6310532239</v>
      </c>
      <c r="AE123" t="n">
        <v>207250.1680636661</v>
      </c>
      <c r="AF123" t="n">
        <v>2.673249742489856e-06</v>
      </c>
      <c r="AG123" t="n">
        <v>0.1948958333333334</v>
      </c>
      <c r="AH123" t="n">
        <v>187470.5029011666</v>
      </c>
    </row>
    <row r="124">
      <c r="A124" t="n">
        <v>122</v>
      </c>
      <c r="B124" t="n">
        <v>135</v>
      </c>
      <c r="C124" t="inlineStr">
        <is>
          <t xml:space="preserve">CONCLUIDO	</t>
        </is>
      </c>
      <c r="D124" t="n">
        <v>5.3418</v>
      </c>
      <c r="E124" t="n">
        <v>18.72</v>
      </c>
      <c r="F124" t="n">
        <v>15.51</v>
      </c>
      <c r="G124" t="n">
        <v>132.97</v>
      </c>
      <c r="H124" t="n">
        <v>1.72</v>
      </c>
      <c r="I124" t="n">
        <v>7</v>
      </c>
      <c r="J124" t="n">
        <v>326.36</v>
      </c>
      <c r="K124" t="n">
        <v>59.89</v>
      </c>
      <c r="L124" t="n">
        <v>31.5</v>
      </c>
      <c r="M124" t="n">
        <v>5</v>
      </c>
      <c r="N124" t="n">
        <v>99.97</v>
      </c>
      <c r="O124" t="n">
        <v>40485.58</v>
      </c>
      <c r="P124" t="n">
        <v>246.34</v>
      </c>
      <c r="Q124" t="n">
        <v>467.07</v>
      </c>
      <c r="R124" t="n">
        <v>55.84</v>
      </c>
      <c r="S124" t="n">
        <v>39.61</v>
      </c>
      <c r="T124" t="n">
        <v>3174.52</v>
      </c>
      <c r="U124" t="n">
        <v>0.71</v>
      </c>
      <c r="V124" t="n">
        <v>0.75</v>
      </c>
      <c r="W124" t="n">
        <v>2.62</v>
      </c>
      <c r="X124" t="n">
        <v>0.18</v>
      </c>
      <c r="Y124" t="n">
        <v>1</v>
      </c>
      <c r="Z124" t="n">
        <v>10</v>
      </c>
      <c r="AA124" t="n">
        <v>151.4055797094238</v>
      </c>
      <c r="AB124" t="n">
        <v>207.1597937010993</v>
      </c>
      <c r="AC124" t="n">
        <v>187.388753740922</v>
      </c>
      <c r="AD124" t="n">
        <v>151405.5797094238</v>
      </c>
      <c r="AE124" t="n">
        <v>207159.7937010993</v>
      </c>
      <c r="AF124" t="n">
        <v>2.672249237327803e-06</v>
      </c>
      <c r="AG124" t="n">
        <v>0.195</v>
      </c>
      <c r="AH124" t="n">
        <v>187388.753740922</v>
      </c>
    </row>
    <row r="125">
      <c r="A125" t="n">
        <v>123</v>
      </c>
      <c r="B125" t="n">
        <v>135</v>
      </c>
      <c r="C125" t="inlineStr">
        <is>
          <t xml:space="preserve">CONCLUIDO	</t>
        </is>
      </c>
      <c r="D125" t="n">
        <v>5.3451</v>
      </c>
      <c r="E125" t="n">
        <v>18.71</v>
      </c>
      <c r="F125" t="n">
        <v>15.5</v>
      </c>
      <c r="G125" t="n">
        <v>132.87</v>
      </c>
      <c r="H125" t="n">
        <v>1.73</v>
      </c>
      <c r="I125" t="n">
        <v>7</v>
      </c>
      <c r="J125" t="n">
        <v>326.94</v>
      </c>
      <c r="K125" t="n">
        <v>59.89</v>
      </c>
      <c r="L125" t="n">
        <v>31.75</v>
      </c>
      <c r="M125" t="n">
        <v>5</v>
      </c>
      <c r="N125" t="n">
        <v>100.3</v>
      </c>
      <c r="O125" t="n">
        <v>40556.96</v>
      </c>
      <c r="P125" t="n">
        <v>245.75</v>
      </c>
      <c r="Q125" t="n">
        <v>467.07</v>
      </c>
      <c r="R125" t="n">
        <v>55.44</v>
      </c>
      <c r="S125" t="n">
        <v>39.61</v>
      </c>
      <c r="T125" t="n">
        <v>2977.73</v>
      </c>
      <c r="U125" t="n">
        <v>0.71</v>
      </c>
      <c r="V125" t="n">
        <v>0.75</v>
      </c>
      <c r="W125" t="n">
        <v>2.62</v>
      </c>
      <c r="X125" t="n">
        <v>0.17</v>
      </c>
      <c r="Y125" t="n">
        <v>1</v>
      </c>
      <c r="Z125" t="n">
        <v>10</v>
      </c>
      <c r="AA125" t="n">
        <v>151.021947300594</v>
      </c>
      <c r="AB125" t="n">
        <v>206.6348909146712</v>
      </c>
      <c r="AC125" t="n">
        <v>186.9139469397247</v>
      </c>
      <c r="AD125" t="n">
        <v>151021.947300594</v>
      </c>
      <c r="AE125" t="n">
        <v>206634.8909146712</v>
      </c>
      <c r="AF125" t="n">
        <v>2.673900070845191e-06</v>
      </c>
      <c r="AG125" t="n">
        <v>0.1948958333333334</v>
      </c>
      <c r="AH125" t="n">
        <v>186913.9469397247</v>
      </c>
    </row>
    <row r="126">
      <c r="A126" t="n">
        <v>124</v>
      </c>
      <c r="B126" t="n">
        <v>135</v>
      </c>
      <c r="C126" t="inlineStr">
        <is>
          <t xml:space="preserve">CONCLUIDO	</t>
        </is>
      </c>
      <c r="D126" t="n">
        <v>5.3458</v>
      </c>
      <c r="E126" t="n">
        <v>18.71</v>
      </c>
      <c r="F126" t="n">
        <v>15.5</v>
      </c>
      <c r="G126" t="n">
        <v>132.85</v>
      </c>
      <c r="H126" t="n">
        <v>1.74</v>
      </c>
      <c r="I126" t="n">
        <v>7</v>
      </c>
      <c r="J126" t="n">
        <v>327.52</v>
      </c>
      <c r="K126" t="n">
        <v>59.89</v>
      </c>
      <c r="L126" t="n">
        <v>32</v>
      </c>
      <c r="M126" t="n">
        <v>5</v>
      </c>
      <c r="N126" t="n">
        <v>100.63</v>
      </c>
      <c r="O126" t="n">
        <v>40628.49</v>
      </c>
      <c r="P126" t="n">
        <v>245.52</v>
      </c>
      <c r="Q126" t="n">
        <v>467.07</v>
      </c>
      <c r="R126" t="n">
        <v>55.35</v>
      </c>
      <c r="S126" t="n">
        <v>39.61</v>
      </c>
      <c r="T126" t="n">
        <v>2932.58</v>
      </c>
      <c r="U126" t="n">
        <v>0.72</v>
      </c>
      <c r="V126" t="n">
        <v>0.75</v>
      </c>
      <c r="W126" t="n">
        <v>2.62</v>
      </c>
      <c r="X126" t="n">
        <v>0.17</v>
      </c>
      <c r="Y126" t="n">
        <v>1</v>
      </c>
      <c r="Z126" t="n">
        <v>10</v>
      </c>
      <c r="AA126" t="n">
        <v>150.8984050335457</v>
      </c>
      <c r="AB126" t="n">
        <v>206.4658549345957</v>
      </c>
      <c r="AC126" t="n">
        <v>186.761043516344</v>
      </c>
      <c r="AD126" t="n">
        <v>150898.4050335457</v>
      </c>
      <c r="AE126" t="n">
        <v>206465.8549345956</v>
      </c>
      <c r="AF126" t="n">
        <v>2.674250247651909e-06</v>
      </c>
      <c r="AG126" t="n">
        <v>0.1948958333333334</v>
      </c>
      <c r="AH126" t="n">
        <v>186761.043516344</v>
      </c>
    </row>
    <row r="127">
      <c r="A127" t="n">
        <v>125</v>
      </c>
      <c r="B127" t="n">
        <v>135</v>
      </c>
      <c r="C127" t="inlineStr">
        <is>
          <t xml:space="preserve">CONCLUIDO	</t>
        </is>
      </c>
      <c r="D127" t="n">
        <v>5.3468</v>
      </c>
      <c r="E127" t="n">
        <v>18.7</v>
      </c>
      <c r="F127" t="n">
        <v>15.5</v>
      </c>
      <c r="G127" t="n">
        <v>132.82</v>
      </c>
      <c r="H127" t="n">
        <v>1.75</v>
      </c>
      <c r="I127" t="n">
        <v>7</v>
      </c>
      <c r="J127" t="n">
        <v>328.1</v>
      </c>
      <c r="K127" t="n">
        <v>59.89</v>
      </c>
      <c r="L127" t="n">
        <v>32.25</v>
      </c>
      <c r="M127" t="n">
        <v>5</v>
      </c>
      <c r="N127" t="n">
        <v>100.96</v>
      </c>
      <c r="O127" t="n">
        <v>40700.18</v>
      </c>
      <c r="P127" t="n">
        <v>245.59</v>
      </c>
      <c r="Q127" t="n">
        <v>467.07</v>
      </c>
      <c r="R127" t="n">
        <v>55.3</v>
      </c>
      <c r="S127" t="n">
        <v>39.61</v>
      </c>
      <c r="T127" t="n">
        <v>2906.56</v>
      </c>
      <c r="U127" t="n">
        <v>0.72</v>
      </c>
      <c r="V127" t="n">
        <v>0.75</v>
      </c>
      <c r="W127" t="n">
        <v>2.62</v>
      </c>
      <c r="X127" t="n">
        <v>0.16</v>
      </c>
      <c r="Y127" t="n">
        <v>1</v>
      </c>
      <c r="Z127" t="n">
        <v>10</v>
      </c>
      <c r="AA127" t="n">
        <v>150.9019399744767</v>
      </c>
      <c r="AB127" t="n">
        <v>206.4706915967281</v>
      </c>
      <c r="AC127" t="n">
        <v>186.7654185742308</v>
      </c>
      <c r="AD127" t="n">
        <v>150901.9399744767</v>
      </c>
      <c r="AE127" t="n">
        <v>206470.6915967281</v>
      </c>
      <c r="AF127" t="n">
        <v>2.674750500232936e-06</v>
      </c>
      <c r="AG127" t="n">
        <v>0.1947916666666667</v>
      </c>
      <c r="AH127" t="n">
        <v>186765.4185742308</v>
      </c>
    </row>
    <row r="128">
      <c r="A128" t="n">
        <v>126</v>
      </c>
      <c r="B128" t="n">
        <v>135</v>
      </c>
      <c r="C128" t="inlineStr">
        <is>
          <t xml:space="preserve">CONCLUIDO	</t>
        </is>
      </c>
      <c r="D128" t="n">
        <v>5.3452</v>
      </c>
      <c r="E128" t="n">
        <v>18.71</v>
      </c>
      <c r="F128" t="n">
        <v>15.5</v>
      </c>
      <c r="G128" t="n">
        <v>132.87</v>
      </c>
      <c r="H128" t="n">
        <v>1.76</v>
      </c>
      <c r="I128" t="n">
        <v>7</v>
      </c>
      <c r="J128" t="n">
        <v>328.68</v>
      </c>
      <c r="K128" t="n">
        <v>59.89</v>
      </c>
      <c r="L128" t="n">
        <v>32.5</v>
      </c>
      <c r="M128" t="n">
        <v>5</v>
      </c>
      <c r="N128" t="n">
        <v>101.3</v>
      </c>
      <c r="O128" t="n">
        <v>40772.03</v>
      </c>
      <c r="P128" t="n">
        <v>245.56</v>
      </c>
      <c r="Q128" t="n">
        <v>467.07</v>
      </c>
      <c r="R128" t="n">
        <v>55.41</v>
      </c>
      <c r="S128" t="n">
        <v>39.61</v>
      </c>
      <c r="T128" t="n">
        <v>2959.37</v>
      </c>
      <c r="U128" t="n">
        <v>0.71</v>
      </c>
      <c r="V128" t="n">
        <v>0.75</v>
      </c>
      <c r="W128" t="n">
        <v>2.62</v>
      </c>
      <c r="X128" t="n">
        <v>0.17</v>
      </c>
      <c r="Y128" t="n">
        <v>1</v>
      </c>
      <c r="Z128" t="n">
        <v>10</v>
      </c>
      <c r="AA128" t="n">
        <v>150.9331908908815</v>
      </c>
      <c r="AB128" t="n">
        <v>206.5134504792462</v>
      </c>
      <c r="AC128" t="n">
        <v>186.804096609014</v>
      </c>
      <c r="AD128" t="n">
        <v>150933.1908908815</v>
      </c>
      <c r="AE128" t="n">
        <v>206513.4504792462</v>
      </c>
      <c r="AF128" t="n">
        <v>2.673950096103294e-06</v>
      </c>
      <c r="AG128" t="n">
        <v>0.1948958333333334</v>
      </c>
      <c r="AH128" t="n">
        <v>186804.0966090139</v>
      </c>
    </row>
    <row r="129">
      <c r="A129" t="n">
        <v>127</v>
      </c>
      <c r="B129" t="n">
        <v>135</v>
      </c>
      <c r="C129" t="inlineStr">
        <is>
          <t xml:space="preserve">CONCLUIDO	</t>
        </is>
      </c>
      <c r="D129" t="n">
        <v>5.3455</v>
      </c>
      <c r="E129" t="n">
        <v>18.71</v>
      </c>
      <c r="F129" t="n">
        <v>15.5</v>
      </c>
      <c r="G129" t="n">
        <v>132.86</v>
      </c>
      <c r="H129" t="n">
        <v>1.77</v>
      </c>
      <c r="I129" t="n">
        <v>7</v>
      </c>
      <c r="J129" t="n">
        <v>329.27</v>
      </c>
      <c r="K129" t="n">
        <v>59.89</v>
      </c>
      <c r="L129" t="n">
        <v>32.75</v>
      </c>
      <c r="M129" t="n">
        <v>5</v>
      </c>
      <c r="N129" t="n">
        <v>101.63</v>
      </c>
      <c r="O129" t="n">
        <v>40844.03</v>
      </c>
      <c r="P129" t="n">
        <v>245.18</v>
      </c>
      <c r="Q129" t="n">
        <v>467.07</v>
      </c>
      <c r="R129" t="n">
        <v>55.34</v>
      </c>
      <c r="S129" t="n">
        <v>39.61</v>
      </c>
      <c r="T129" t="n">
        <v>2926.77</v>
      </c>
      <c r="U129" t="n">
        <v>0.72</v>
      </c>
      <c r="V129" t="n">
        <v>0.75</v>
      </c>
      <c r="W129" t="n">
        <v>2.62</v>
      </c>
      <c r="X129" t="n">
        <v>0.17</v>
      </c>
      <c r="Y129" t="n">
        <v>1</v>
      </c>
      <c r="Z129" t="n">
        <v>10</v>
      </c>
      <c r="AA129" t="n">
        <v>150.7529098154374</v>
      </c>
      <c r="AB129" t="n">
        <v>206.266781958384</v>
      </c>
      <c r="AC129" t="n">
        <v>186.5809697855813</v>
      </c>
      <c r="AD129" t="n">
        <v>150752.9098154375</v>
      </c>
      <c r="AE129" t="n">
        <v>206266.781958384</v>
      </c>
      <c r="AF129" t="n">
        <v>2.674100171877602e-06</v>
      </c>
      <c r="AG129" t="n">
        <v>0.1948958333333334</v>
      </c>
      <c r="AH129" t="n">
        <v>186580.9697855813</v>
      </c>
    </row>
    <row r="130">
      <c r="A130" t="n">
        <v>128</v>
      </c>
      <c r="B130" t="n">
        <v>135</v>
      </c>
      <c r="C130" t="inlineStr">
        <is>
          <t xml:space="preserve">CONCLUIDO	</t>
        </is>
      </c>
      <c r="D130" t="n">
        <v>5.3467</v>
      </c>
      <c r="E130" t="n">
        <v>18.7</v>
      </c>
      <c r="F130" t="n">
        <v>15.5</v>
      </c>
      <c r="G130" t="n">
        <v>132.82</v>
      </c>
      <c r="H130" t="n">
        <v>1.78</v>
      </c>
      <c r="I130" t="n">
        <v>7</v>
      </c>
      <c r="J130" t="n">
        <v>329.85</v>
      </c>
      <c r="K130" t="n">
        <v>59.89</v>
      </c>
      <c r="L130" t="n">
        <v>33</v>
      </c>
      <c r="M130" t="n">
        <v>5</v>
      </c>
      <c r="N130" t="n">
        <v>101.97</v>
      </c>
      <c r="O130" t="n">
        <v>40916.2</v>
      </c>
      <c r="P130" t="n">
        <v>244.99</v>
      </c>
      <c r="Q130" t="n">
        <v>467.11</v>
      </c>
      <c r="R130" t="n">
        <v>55.18</v>
      </c>
      <c r="S130" t="n">
        <v>39.61</v>
      </c>
      <c r="T130" t="n">
        <v>2843.69</v>
      </c>
      <c r="U130" t="n">
        <v>0.72</v>
      </c>
      <c r="V130" t="n">
        <v>0.75</v>
      </c>
      <c r="W130" t="n">
        <v>2.62</v>
      </c>
      <c r="X130" t="n">
        <v>0.16</v>
      </c>
      <c r="Y130" t="n">
        <v>1</v>
      </c>
      <c r="Z130" t="n">
        <v>10</v>
      </c>
      <c r="AA130" t="n">
        <v>150.6333026232454</v>
      </c>
      <c r="AB130" t="n">
        <v>206.10313012133</v>
      </c>
      <c r="AC130" t="n">
        <v>186.4329366501689</v>
      </c>
      <c r="AD130" t="n">
        <v>150633.3026232454</v>
      </c>
      <c r="AE130" t="n">
        <v>206103.13012133</v>
      </c>
      <c r="AF130" t="n">
        <v>2.674700474974834e-06</v>
      </c>
      <c r="AG130" t="n">
        <v>0.1947916666666667</v>
      </c>
      <c r="AH130" t="n">
        <v>186432.9366501689</v>
      </c>
    </row>
    <row r="131">
      <c r="A131" t="n">
        <v>129</v>
      </c>
      <c r="B131" t="n">
        <v>135</v>
      </c>
      <c r="C131" t="inlineStr">
        <is>
          <t xml:space="preserve">CONCLUIDO	</t>
        </is>
      </c>
      <c r="D131" t="n">
        <v>5.347</v>
      </c>
      <c r="E131" t="n">
        <v>18.7</v>
      </c>
      <c r="F131" t="n">
        <v>15.49</v>
      </c>
      <c r="G131" t="n">
        <v>132.81</v>
      </c>
      <c r="H131" t="n">
        <v>1.79</v>
      </c>
      <c r="I131" t="n">
        <v>7</v>
      </c>
      <c r="J131" t="n">
        <v>330.44</v>
      </c>
      <c r="K131" t="n">
        <v>59.89</v>
      </c>
      <c r="L131" t="n">
        <v>33.25</v>
      </c>
      <c r="M131" t="n">
        <v>5</v>
      </c>
      <c r="N131" t="n">
        <v>102.3</v>
      </c>
      <c r="O131" t="n">
        <v>40988.53</v>
      </c>
      <c r="P131" t="n">
        <v>244.8</v>
      </c>
      <c r="Q131" t="n">
        <v>467.07</v>
      </c>
      <c r="R131" t="n">
        <v>55.16</v>
      </c>
      <c r="S131" t="n">
        <v>39.61</v>
      </c>
      <c r="T131" t="n">
        <v>2836.76</v>
      </c>
      <c r="U131" t="n">
        <v>0.72</v>
      </c>
      <c r="V131" t="n">
        <v>0.75</v>
      </c>
      <c r="W131" t="n">
        <v>2.62</v>
      </c>
      <c r="X131" t="n">
        <v>0.16</v>
      </c>
      <c r="Y131" t="n">
        <v>1</v>
      </c>
      <c r="Z131" t="n">
        <v>10</v>
      </c>
      <c r="AA131" t="n">
        <v>150.5148000460605</v>
      </c>
      <c r="AB131" t="n">
        <v>205.9409896672611</v>
      </c>
      <c r="AC131" t="n">
        <v>186.2862706534706</v>
      </c>
      <c r="AD131" t="n">
        <v>150514.8000460605</v>
      </c>
      <c r="AE131" t="n">
        <v>205940.9896672611</v>
      </c>
      <c r="AF131" t="n">
        <v>2.674850550749142e-06</v>
      </c>
      <c r="AG131" t="n">
        <v>0.1947916666666667</v>
      </c>
      <c r="AH131" t="n">
        <v>186286.2706534706</v>
      </c>
    </row>
    <row r="132">
      <c r="A132" t="n">
        <v>130</v>
      </c>
      <c r="B132" t="n">
        <v>135</v>
      </c>
      <c r="C132" t="inlineStr">
        <is>
          <t xml:space="preserve">CONCLUIDO	</t>
        </is>
      </c>
      <c r="D132" t="n">
        <v>5.3447</v>
      </c>
      <c r="E132" t="n">
        <v>18.71</v>
      </c>
      <c r="F132" t="n">
        <v>15.5</v>
      </c>
      <c r="G132" t="n">
        <v>132.88</v>
      </c>
      <c r="H132" t="n">
        <v>1.8</v>
      </c>
      <c r="I132" t="n">
        <v>7</v>
      </c>
      <c r="J132" t="n">
        <v>331.03</v>
      </c>
      <c r="K132" t="n">
        <v>59.89</v>
      </c>
      <c r="L132" t="n">
        <v>33.5</v>
      </c>
      <c r="M132" t="n">
        <v>5</v>
      </c>
      <c r="N132" t="n">
        <v>102.64</v>
      </c>
      <c r="O132" t="n">
        <v>41061.02</v>
      </c>
      <c r="P132" t="n">
        <v>244.63</v>
      </c>
      <c r="Q132" t="n">
        <v>467.07</v>
      </c>
      <c r="R132" t="n">
        <v>55.34</v>
      </c>
      <c r="S132" t="n">
        <v>39.61</v>
      </c>
      <c r="T132" t="n">
        <v>2924.91</v>
      </c>
      <c r="U132" t="n">
        <v>0.72</v>
      </c>
      <c r="V132" t="n">
        <v>0.75</v>
      </c>
      <c r="W132" t="n">
        <v>2.62</v>
      </c>
      <c r="X132" t="n">
        <v>0.17</v>
      </c>
      <c r="Y132" t="n">
        <v>1</v>
      </c>
      <c r="Z132" t="n">
        <v>10</v>
      </c>
      <c r="AA132" t="n">
        <v>150.5262458264338</v>
      </c>
      <c r="AB132" t="n">
        <v>205.9566502889199</v>
      </c>
      <c r="AC132" t="n">
        <v>186.3004366473782</v>
      </c>
      <c r="AD132" t="n">
        <v>150526.2458264338</v>
      </c>
      <c r="AE132" t="n">
        <v>205956.6502889199</v>
      </c>
      <c r="AF132" t="n">
        <v>2.67369996981278e-06</v>
      </c>
      <c r="AG132" t="n">
        <v>0.1948958333333334</v>
      </c>
      <c r="AH132" t="n">
        <v>186300.4366473782</v>
      </c>
    </row>
    <row r="133">
      <c r="A133" t="n">
        <v>131</v>
      </c>
      <c r="B133" t="n">
        <v>135</v>
      </c>
      <c r="C133" t="inlineStr">
        <is>
          <t xml:space="preserve">CONCLUIDO	</t>
        </is>
      </c>
      <c r="D133" t="n">
        <v>5.3447</v>
      </c>
      <c r="E133" t="n">
        <v>18.71</v>
      </c>
      <c r="F133" t="n">
        <v>15.5</v>
      </c>
      <c r="G133" t="n">
        <v>132.88</v>
      </c>
      <c r="H133" t="n">
        <v>1.81</v>
      </c>
      <c r="I133" t="n">
        <v>7</v>
      </c>
      <c r="J133" t="n">
        <v>331.62</v>
      </c>
      <c r="K133" t="n">
        <v>59.89</v>
      </c>
      <c r="L133" t="n">
        <v>33.75</v>
      </c>
      <c r="M133" t="n">
        <v>5</v>
      </c>
      <c r="N133" t="n">
        <v>102.98</v>
      </c>
      <c r="O133" t="n">
        <v>41133.67</v>
      </c>
      <c r="P133" t="n">
        <v>244.43</v>
      </c>
      <c r="Q133" t="n">
        <v>467.07</v>
      </c>
      <c r="R133" t="n">
        <v>55.47</v>
      </c>
      <c r="S133" t="n">
        <v>39.61</v>
      </c>
      <c r="T133" t="n">
        <v>2988.76</v>
      </c>
      <c r="U133" t="n">
        <v>0.71</v>
      </c>
      <c r="V133" t="n">
        <v>0.75</v>
      </c>
      <c r="W133" t="n">
        <v>2.62</v>
      </c>
      <c r="X133" t="n">
        <v>0.17</v>
      </c>
      <c r="Y133" t="n">
        <v>1</v>
      </c>
      <c r="Z133" t="n">
        <v>10</v>
      </c>
      <c r="AA133" t="n">
        <v>150.4357394087871</v>
      </c>
      <c r="AB133" t="n">
        <v>205.8328154154344</v>
      </c>
      <c r="AC133" t="n">
        <v>186.1884204004148</v>
      </c>
      <c r="AD133" t="n">
        <v>150435.7394087871</v>
      </c>
      <c r="AE133" t="n">
        <v>205832.8154154344</v>
      </c>
      <c r="AF133" t="n">
        <v>2.67369996981278e-06</v>
      </c>
      <c r="AG133" t="n">
        <v>0.1948958333333334</v>
      </c>
      <c r="AH133" t="n">
        <v>186188.4204004148</v>
      </c>
    </row>
    <row r="134">
      <c r="A134" t="n">
        <v>132</v>
      </c>
      <c r="B134" t="n">
        <v>135</v>
      </c>
      <c r="C134" t="inlineStr">
        <is>
          <t xml:space="preserve">CONCLUIDO	</t>
        </is>
      </c>
      <c r="D134" t="n">
        <v>5.3431</v>
      </c>
      <c r="E134" t="n">
        <v>18.72</v>
      </c>
      <c r="F134" t="n">
        <v>15.51</v>
      </c>
      <c r="G134" t="n">
        <v>132.93</v>
      </c>
      <c r="H134" t="n">
        <v>1.82</v>
      </c>
      <c r="I134" t="n">
        <v>7</v>
      </c>
      <c r="J134" t="n">
        <v>332.21</v>
      </c>
      <c r="K134" t="n">
        <v>59.89</v>
      </c>
      <c r="L134" t="n">
        <v>34</v>
      </c>
      <c r="M134" t="n">
        <v>5</v>
      </c>
      <c r="N134" t="n">
        <v>103.32</v>
      </c>
      <c r="O134" t="n">
        <v>41206.49</v>
      </c>
      <c r="P134" t="n">
        <v>244.35</v>
      </c>
      <c r="Q134" t="n">
        <v>467.07</v>
      </c>
      <c r="R134" t="n">
        <v>55.63</v>
      </c>
      <c r="S134" t="n">
        <v>39.61</v>
      </c>
      <c r="T134" t="n">
        <v>3070.57</v>
      </c>
      <c r="U134" t="n">
        <v>0.71</v>
      </c>
      <c r="V134" t="n">
        <v>0.75</v>
      </c>
      <c r="W134" t="n">
        <v>2.62</v>
      </c>
      <c r="X134" t="n">
        <v>0.18</v>
      </c>
      <c r="Y134" t="n">
        <v>1</v>
      </c>
      <c r="Z134" t="n">
        <v>10</v>
      </c>
      <c r="AA134" t="n">
        <v>150.4684800798726</v>
      </c>
      <c r="AB134" t="n">
        <v>205.87761264603</v>
      </c>
      <c r="AC134" t="n">
        <v>186.2289422461957</v>
      </c>
      <c r="AD134" t="n">
        <v>150468.4800798726</v>
      </c>
      <c r="AE134" t="n">
        <v>205877.61264603</v>
      </c>
      <c r="AF134" t="n">
        <v>2.672899565683137e-06</v>
      </c>
      <c r="AG134" t="n">
        <v>0.195</v>
      </c>
      <c r="AH134" t="n">
        <v>186228.9422461957</v>
      </c>
    </row>
    <row r="135">
      <c r="A135" t="n">
        <v>133</v>
      </c>
      <c r="B135" t="n">
        <v>135</v>
      </c>
      <c r="C135" t="inlineStr">
        <is>
          <t xml:space="preserve">CONCLUIDO	</t>
        </is>
      </c>
      <c r="D135" t="n">
        <v>5.3455</v>
      </c>
      <c r="E135" t="n">
        <v>18.71</v>
      </c>
      <c r="F135" t="n">
        <v>15.5</v>
      </c>
      <c r="G135" t="n">
        <v>132.86</v>
      </c>
      <c r="H135" t="n">
        <v>1.83</v>
      </c>
      <c r="I135" t="n">
        <v>7</v>
      </c>
      <c r="J135" t="n">
        <v>332.8</v>
      </c>
      <c r="K135" t="n">
        <v>59.89</v>
      </c>
      <c r="L135" t="n">
        <v>34.25</v>
      </c>
      <c r="M135" t="n">
        <v>5</v>
      </c>
      <c r="N135" t="n">
        <v>103.66</v>
      </c>
      <c r="O135" t="n">
        <v>41279.48</v>
      </c>
      <c r="P135" t="n">
        <v>244.02</v>
      </c>
      <c r="Q135" t="n">
        <v>467.07</v>
      </c>
      <c r="R135" t="n">
        <v>55.38</v>
      </c>
      <c r="S135" t="n">
        <v>39.61</v>
      </c>
      <c r="T135" t="n">
        <v>2947.02</v>
      </c>
      <c r="U135" t="n">
        <v>0.72</v>
      </c>
      <c r="V135" t="n">
        <v>0.75</v>
      </c>
      <c r="W135" t="n">
        <v>2.62</v>
      </c>
      <c r="X135" t="n">
        <v>0.17</v>
      </c>
      <c r="Y135" t="n">
        <v>1</v>
      </c>
      <c r="Z135" t="n">
        <v>10</v>
      </c>
      <c r="AA135" t="n">
        <v>150.2280511544518</v>
      </c>
      <c r="AB135" t="n">
        <v>205.5486471832939</v>
      </c>
      <c r="AC135" t="n">
        <v>185.9313727855171</v>
      </c>
      <c r="AD135" t="n">
        <v>150228.0511544518</v>
      </c>
      <c r="AE135" t="n">
        <v>205548.6471832939</v>
      </c>
      <c r="AF135" t="n">
        <v>2.674100171877602e-06</v>
      </c>
      <c r="AG135" t="n">
        <v>0.1948958333333334</v>
      </c>
      <c r="AH135" t="n">
        <v>185931.3727855171</v>
      </c>
    </row>
    <row r="136">
      <c r="A136" t="n">
        <v>134</v>
      </c>
      <c r="B136" t="n">
        <v>135</v>
      </c>
      <c r="C136" t="inlineStr">
        <is>
          <t xml:space="preserve">CONCLUIDO	</t>
        </is>
      </c>
      <c r="D136" t="n">
        <v>5.3449</v>
      </c>
      <c r="E136" t="n">
        <v>18.71</v>
      </c>
      <c r="F136" t="n">
        <v>15.5</v>
      </c>
      <c r="G136" t="n">
        <v>132.88</v>
      </c>
      <c r="H136" t="n">
        <v>1.84</v>
      </c>
      <c r="I136" t="n">
        <v>7</v>
      </c>
      <c r="J136" t="n">
        <v>333.39</v>
      </c>
      <c r="K136" t="n">
        <v>59.89</v>
      </c>
      <c r="L136" t="n">
        <v>34.5</v>
      </c>
      <c r="M136" t="n">
        <v>5</v>
      </c>
      <c r="N136" t="n">
        <v>104.01</v>
      </c>
      <c r="O136" t="n">
        <v>41352.63</v>
      </c>
      <c r="P136" t="n">
        <v>243.57</v>
      </c>
      <c r="Q136" t="n">
        <v>467.07</v>
      </c>
      <c r="R136" t="n">
        <v>55.49</v>
      </c>
      <c r="S136" t="n">
        <v>39.61</v>
      </c>
      <c r="T136" t="n">
        <v>3000.21</v>
      </c>
      <c r="U136" t="n">
        <v>0.71</v>
      </c>
      <c r="V136" t="n">
        <v>0.75</v>
      </c>
      <c r="W136" t="n">
        <v>2.62</v>
      </c>
      <c r="X136" t="n">
        <v>0.17</v>
      </c>
      <c r="Y136" t="n">
        <v>1</v>
      </c>
      <c r="Z136" t="n">
        <v>10</v>
      </c>
      <c r="AA136" t="n">
        <v>150.0410312866963</v>
      </c>
      <c r="AB136" t="n">
        <v>205.2927583494966</v>
      </c>
      <c r="AC136" t="n">
        <v>185.6999056228751</v>
      </c>
      <c r="AD136" t="n">
        <v>150041.0312866963</v>
      </c>
      <c r="AE136" t="n">
        <v>205292.7583494966</v>
      </c>
      <c r="AF136" t="n">
        <v>2.673800020328986e-06</v>
      </c>
      <c r="AG136" t="n">
        <v>0.1948958333333334</v>
      </c>
      <c r="AH136" t="n">
        <v>185699.9056228751</v>
      </c>
    </row>
    <row r="137">
      <c r="A137" t="n">
        <v>135</v>
      </c>
      <c r="B137" t="n">
        <v>135</v>
      </c>
      <c r="C137" t="inlineStr">
        <is>
          <t xml:space="preserve">CONCLUIDO	</t>
        </is>
      </c>
      <c r="D137" t="n">
        <v>5.3675</v>
      </c>
      <c r="E137" t="n">
        <v>18.63</v>
      </c>
      <c r="F137" t="n">
        <v>15.47</v>
      </c>
      <c r="G137" t="n">
        <v>154.74</v>
      </c>
      <c r="H137" t="n">
        <v>1.85</v>
      </c>
      <c r="I137" t="n">
        <v>6</v>
      </c>
      <c r="J137" t="n">
        <v>333.99</v>
      </c>
      <c r="K137" t="n">
        <v>59.89</v>
      </c>
      <c r="L137" t="n">
        <v>34.75</v>
      </c>
      <c r="M137" t="n">
        <v>4</v>
      </c>
      <c r="N137" t="n">
        <v>104.35</v>
      </c>
      <c r="O137" t="n">
        <v>41426.07</v>
      </c>
      <c r="P137" t="n">
        <v>242.34</v>
      </c>
      <c r="Q137" t="n">
        <v>467.07</v>
      </c>
      <c r="R137" t="n">
        <v>54.46</v>
      </c>
      <c r="S137" t="n">
        <v>39.61</v>
      </c>
      <c r="T137" t="n">
        <v>2492.54</v>
      </c>
      <c r="U137" t="n">
        <v>0.73</v>
      </c>
      <c r="V137" t="n">
        <v>0.75</v>
      </c>
      <c r="W137" t="n">
        <v>2.62</v>
      </c>
      <c r="X137" t="n">
        <v>0.14</v>
      </c>
      <c r="Y137" t="n">
        <v>1</v>
      </c>
      <c r="Z137" t="n">
        <v>10</v>
      </c>
      <c r="AA137" t="n">
        <v>148.7894431337967</v>
      </c>
      <c r="AB137" t="n">
        <v>203.5802802225278</v>
      </c>
      <c r="AC137" t="n">
        <v>184.1508640048655</v>
      </c>
      <c r="AD137" t="n">
        <v>148789.4431337967</v>
      </c>
      <c r="AE137" t="n">
        <v>203580.2802225279</v>
      </c>
      <c r="AF137" t="n">
        <v>2.685105728660186e-06</v>
      </c>
      <c r="AG137" t="n">
        <v>0.1940625</v>
      </c>
      <c r="AH137" t="n">
        <v>184150.8640048655</v>
      </c>
    </row>
    <row r="138">
      <c r="A138" t="n">
        <v>136</v>
      </c>
      <c r="B138" t="n">
        <v>135</v>
      </c>
      <c r="C138" t="inlineStr">
        <is>
          <t xml:space="preserve">CONCLUIDO	</t>
        </is>
      </c>
      <c r="D138" t="n">
        <v>5.3698</v>
      </c>
      <c r="E138" t="n">
        <v>18.62</v>
      </c>
      <c r="F138" t="n">
        <v>15.47</v>
      </c>
      <c r="G138" t="n">
        <v>154.66</v>
      </c>
      <c r="H138" t="n">
        <v>1.86</v>
      </c>
      <c r="I138" t="n">
        <v>6</v>
      </c>
      <c r="J138" t="n">
        <v>334.58</v>
      </c>
      <c r="K138" t="n">
        <v>59.89</v>
      </c>
      <c r="L138" t="n">
        <v>35</v>
      </c>
      <c r="M138" t="n">
        <v>4</v>
      </c>
      <c r="N138" t="n">
        <v>104.7</v>
      </c>
      <c r="O138" t="n">
        <v>41499.57</v>
      </c>
      <c r="P138" t="n">
        <v>242.42</v>
      </c>
      <c r="Q138" t="n">
        <v>467.07</v>
      </c>
      <c r="R138" t="n">
        <v>54.24</v>
      </c>
      <c r="S138" t="n">
        <v>39.61</v>
      </c>
      <c r="T138" t="n">
        <v>2381.31</v>
      </c>
      <c r="U138" t="n">
        <v>0.73</v>
      </c>
      <c r="V138" t="n">
        <v>0.75</v>
      </c>
      <c r="W138" t="n">
        <v>2.62</v>
      </c>
      <c r="X138" t="n">
        <v>0.13</v>
      </c>
      <c r="Y138" t="n">
        <v>1</v>
      </c>
      <c r="Z138" t="n">
        <v>10</v>
      </c>
      <c r="AA138" t="n">
        <v>148.7623799359855</v>
      </c>
      <c r="AB138" t="n">
        <v>203.5432511613386</v>
      </c>
      <c r="AC138" t="n">
        <v>184.1173689453056</v>
      </c>
      <c r="AD138" t="n">
        <v>148762.3799359855</v>
      </c>
      <c r="AE138" t="n">
        <v>203543.2511613386</v>
      </c>
      <c r="AF138" t="n">
        <v>2.686256309596547e-06</v>
      </c>
      <c r="AG138" t="n">
        <v>0.1939583333333333</v>
      </c>
      <c r="AH138" t="n">
        <v>184117.3689453056</v>
      </c>
    </row>
    <row r="139">
      <c r="A139" t="n">
        <v>137</v>
      </c>
      <c r="B139" t="n">
        <v>135</v>
      </c>
      <c r="C139" t="inlineStr">
        <is>
          <t xml:space="preserve">CONCLUIDO	</t>
        </is>
      </c>
      <c r="D139" t="n">
        <v>5.3692</v>
      </c>
      <c r="E139" t="n">
        <v>18.62</v>
      </c>
      <c r="F139" t="n">
        <v>15.47</v>
      </c>
      <c r="G139" t="n">
        <v>154.68</v>
      </c>
      <c r="H139" t="n">
        <v>1.87</v>
      </c>
      <c r="I139" t="n">
        <v>6</v>
      </c>
      <c r="J139" t="n">
        <v>335.18</v>
      </c>
      <c r="K139" t="n">
        <v>59.89</v>
      </c>
      <c r="L139" t="n">
        <v>35.25</v>
      </c>
      <c r="M139" t="n">
        <v>4</v>
      </c>
      <c r="N139" t="n">
        <v>105.04</v>
      </c>
      <c r="O139" t="n">
        <v>41573.23</v>
      </c>
      <c r="P139" t="n">
        <v>242.49</v>
      </c>
      <c r="Q139" t="n">
        <v>467.07</v>
      </c>
      <c r="R139" t="n">
        <v>54.35</v>
      </c>
      <c r="S139" t="n">
        <v>39.61</v>
      </c>
      <c r="T139" t="n">
        <v>2438.07</v>
      </c>
      <c r="U139" t="n">
        <v>0.73</v>
      </c>
      <c r="V139" t="n">
        <v>0.75</v>
      </c>
      <c r="W139" t="n">
        <v>2.62</v>
      </c>
      <c r="X139" t="n">
        <v>0.14</v>
      </c>
      <c r="Y139" t="n">
        <v>1</v>
      </c>
      <c r="Z139" t="n">
        <v>10</v>
      </c>
      <c r="AA139" t="n">
        <v>148.8102859493455</v>
      </c>
      <c r="AB139" t="n">
        <v>203.608798282282</v>
      </c>
      <c r="AC139" t="n">
        <v>184.1766603410221</v>
      </c>
      <c r="AD139" t="n">
        <v>148810.2859493455</v>
      </c>
      <c r="AE139" t="n">
        <v>203608.798282282</v>
      </c>
      <c r="AF139" t="n">
        <v>2.685956158047932e-06</v>
      </c>
      <c r="AG139" t="n">
        <v>0.1939583333333333</v>
      </c>
      <c r="AH139" t="n">
        <v>184176.6603410221</v>
      </c>
    </row>
    <row r="140">
      <c r="A140" t="n">
        <v>138</v>
      </c>
      <c r="B140" t="n">
        <v>135</v>
      </c>
      <c r="C140" t="inlineStr">
        <is>
          <t xml:space="preserve">CONCLUIDO	</t>
        </is>
      </c>
      <c r="D140" t="n">
        <v>5.3686</v>
      </c>
      <c r="E140" t="n">
        <v>18.63</v>
      </c>
      <c r="F140" t="n">
        <v>15.47</v>
      </c>
      <c r="G140" t="n">
        <v>154.7</v>
      </c>
      <c r="H140" t="n">
        <v>1.88</v>
      </c>
      <c r="I140" t="n">
        <v>6</v>
      </c>
      <c r="J140" t="n">
        <v>335.78</v>
      </c>
      <c r="K140" t="n">
        <v>59.89</v>
      </c>
      <c r="L140" t="n">
        <v>35.5</v>
      </c>
      <c r="M140" t="n">
        <v>4</v>
      </c>
      <c r="N140" t="n">
        <v>105.39</v>
      </c>
      <c r="O140" t="n">
        <v>41647.07</v>
      </c>
      <c r="P140" t="n">
        <v>243.03</v>
      </c>
      <c r="Q140" t="n">
        <v>467.08</v>
      </c>
      <c r="R140" t="n">
        <v>54.36</v>
      </c>
      <c r="S140" t="n">
        <v>39.61</v>
      </c>
      <c r="T140" t="n">
        <v>2441.71</v>
      </c>
      <c r="U140" t="n">
        <v>0.73</v>
      </c>
      <c r="V140" t="n">
        <v>0.75</v>
      </c>
      <c r="W140" t="n">
        <v>2.62</v>
      </c>
      <c r="X140" t="n">
        <v>0.14</v>
      </c>
      <c r="Y140" t="n">
        <v>1</v>
      </c>
      <c r="Z140" t="n">
        <v>10</v>
      </c>
      <c r="AA140" t="n">
        <v>149.0702736366885</v>
      </c>
      <c r="AB140" t="n">
        <v>203.9645249059517</v>
      </c>
      <c r="AC140" t="n">
        <v>184.4984369149944</v>
      </c>
      <c r="AD140" t="n">
        <v>149070.2736366885</v>
      </c>
      <c r="AE140" t="n">
        <v>203964.5249059517</v>
      </c>
      <c r="AF140" t="n">
        <v>2.685656006499316e-06</v>
      </c>
      <c r="AG140" t="n">
        <v>0.1940625</v>
      </c>
      <c r="AH140" t="n">
        <v>184498.4369149944</v>
      </c>
    </row>
    <row r="141">
      <c r="A141" t="n">
        <v>139</v>
      </c>
      <c r="B141" t="n">
        <v>135</v>
      </c>
      <c r="C141" t="inlineStr">
        <is>
          <t xml:space="preserve">CONCLUIDO	</t>
        </is>
      </c>
      <c r="D141" t="n">
        <v>5.3663</v>
      </c>
      <c r="E141" t="n">
        <v>18.63</v>
      </c>
      <c r="F141" t="n">
        <v>15.48</v>
      </c>
      <c r="G141" t="n">
        <v>154.78</v>
      </c>
      <c r="H141" t="n">
        <v>1.89</v>
      </c>
      <c r="I141" t="n">
        <v>6</v>
      </c>
      <c r="J141" t="n">
        <v>336.38</v>
      </c>
      <c r="K141" t="n">
        <v>59.89</v>
      </c>
      <c r="L141" t="n">
        <v>35.75</v>
      </c>
      <c r="M141" t="n">
        <v>4</v>
      </c>
      <c r="N141" t="n">
        <v>105.74</v>
      </c>
      <c r="O141" t="n">
        <v>41721.08</v>
      </c>
      <c r="P141" t="n">
        <v>243.1</v>
      </c>
      <c r="Q141" t="n">
        <v>467.07</v>
      </c>
      <c r="R141" t="n">
        <v>54.68</v>
      </c>
      <c r="S141" t="n">
        <v>39.61</v>
      </c>
      <c r="T141" t="n">
        <v>2601.26</v>
      </c>
      <c r="U141" t="n">
        <v>0.72</v>
      </c>
      <c r="V141" t="n">
        <v>0.75</v>
      </c>
      <c r="W141" t="n">
        <v>2.62</v>
      </c>
      <c r="X141" t="n">
        <v>0.15</v>
      </c>
      <c r="Y141" t="n">
        <v>1</v>
      </c>
      <c r="Z141" t="n">
        <v>10</v>
      </c>
      <c r="AA141" t="n">
        <v>149.1888993252317</v>
      </c>
      <c r="AB141" t="n">
        <v>204.1268338064125</v>
      </c>
      <c r="AC141" t="n">
        <v>184.6452552817972</v>
      </c>
      <c r="AD141" t="n">
        <v>149188.8993252317</v>
      </c>
      <c r="AE141" t="n">
        <v>204126.8338064125</v>
      </c>
      <c r="AF141" t="n">
        <v>2.684505425562955e-06</v>
      </c>
      <c r="AG141" t="n">
        <v>0.1940625</v>
      </c>
      <c r="AH141" t="n">
        <v>184645.2552817972</v>
      </c>
    </row>
    <row r="142">
      <c r="A142" t="n">
        <v>140</v>
      </c>
      <c r="B142" t="n">
        <v>135</v>
      </c>
      <c r="C142" t="inlineStr">
        <is>
          <t xml:space="preserve">CONCLUIDO	</t>
        </is>
      </c>
      <c r="D142" t="n">
        <v>5.3647</v>
      </c>
      <c r="E142" t="n">
        <v>18.64</v>
      </c>
      <c r="F142" t="n">
        <v>15.48</v>
      </c>
      <c r="G142" t="n">
        <v>154.84</v>
      </c>
      <c r="H142" t="n">
        <v>1.9</v>
      </c>
      <c r="I142" t="n">
        <v>6</v>
      </c>
      <c r="J142" t="n">
        <v>336.98</v>
      </c>
      <c r="K142" t="n">
        <v>59.89</v>
      </c>
      <c r="L142" t="n">
        <v>36</v>
      </c>
      <c r="M142" t="n">
        <v>4</v>
      </c>
      <c r="N142" t="n">
        <v>106.09</v>
      </c>
      <c r="O142" t="n">
        <v>41795.26</v>
      </c>
      <c r="P142" t="n">
        <v>243.37</v>
      </c>
      <c r="Q142" t="n">
        <v>467.07</v>
      </c>
      <c r="R142" t="n">
        <v>54.78</v>
      </c>
      <c r="S142" t="n">
        <v>39.61</v>
      </c>
      <c r="T142" t="n">
        <v>2652.02</v>
      </c>
      <c r="U142" t="n">
        <v>0.72</v>
      </c>
      <c r="V142" t="n">
        <v>0.75</v>
      </c>
      <c r="W142" t="n">
        <v>2.62</v>
      </c>
      <c r="X142" t="n">
        <v>0.15</v>
      </c>
      <c r="Y142" t="n">
        <v>1</v>
      </c>
      <c r="Z142" t="n">
        <v>10</v>
      </c>
      <c r="AA142" t="n">
        <v>149.3547811211504</v>
      </c>
      <c r="AB142" t="n">
        <v>204.3538005977767</v>
      </c>
      <c r="AC142" t="n">
        <v>184.8505606811435</v>
      </c>
      <c r="AD142" t="n">
        <v>149354.7811211504</v>
      </c>
      <c r="AE142" t="n">
        <v>204353.8005977767</v>
      </c>
      <c r="AF142" t="n">
        <v>2.683705021433312e-06</v>
      </c>
      <c r="AG142" t="n">
        <v>0.1941666666666667</v>
      </c>
      <c r="AH142" t="n">
        <v>184850.5606811435</v>
      </c>
    </row>
    <row r="143">
      <c r="A143" t="n">
        <v>141</v>
      </c>
      <c r="B143" t="n">
        <v>135</v>
      </c>
      <c r="C143" t="inlineStr">
        <is>
          <t xml:space="preserve">CONCLUIDO	</t>
        </is>
      </c>
      <c r="D143" t="n">
        <v>5.3653</v>
      </c>
      <c r="E143" t="n">
        <v>18.64</v>
      </c>
      <c r="F143" t="n">
        <v>15.48</v>
      </c>
      <c r="G143" t="n">
        <v>154.82</v>
      </c>
      <c r="H143" t="n">
        <v>1.91</v>
      </c>
      <c r="I143" t="n">
        <v>6</v>
      </c>
      <c r="J143" t="n">
        <v>337.58</v>
      </c>
      <c r="K143" t="n">
        <v>59.89</v>
      </c>
      <c r="L143" t="n">
        <v>36.25</v>
      </c>
      <c r="M143" t="n">
        <v>4</v>
      </c>
      <c r="N143" t="n">
        <v>106.45</v>
      </c>
      <c r="O143" t="n">
        <v>41869.62</v>
      </c>
      <c r="P143" t="n">
        <v>243.34</v>
      </c>
      <c r="Q143" t="n">
        <v>467.08</v>
      </c>
      <c r="R143" t="n">
        <v>54.73</v>
      </c>
      <c r="S143" t="n">
        <v>39.61</v>
      </c>
      <c r="T143" t="n">
        <v>2626.11</v>
      </c>
      <c r="U143" t="n">
        <v>0.72</v>
      </c>
      <c r="V143" t="n">
        <v>0.75</v>
      </c>
      <c r="W143" t="n">
        <v>2.62</v>
      </c>
      <c r="X143" t="n">
        <v>0.15</v>
      </c>
      <c r="Y143" t="n">
        <v>1</v>
      </c>
      <c r="Z143" t="n">
        <v>10</v>
      </c>
      <c r="AA143" t="n">
        <v>149.3248058943643</v>
      </c>
      <c r="AB143" t="n">
        <v>204.3127871700742</v>
      </c>
      <c r="AC143" t="n">
        <v>184.8134615174183</v>
      </c>
      <c r="AD143" t="n">
        <v>149324.8058943643</v>
      </c>
      <c r="AE143" t="n">
        <v>204312.7871700742</v>
      </c>
      <c r="AF143" t="n">
        <v>2.684005172981928e-06</v>
      </c>
      <c r="AG143" t="n">
        <v>0.1941666666666667</v>
      </c>
      <c r="AH143" t="n">
        <v>184813.4615174183</v>
      </c>
    </row>
    <row r="144">
      <c r="A144" t="n">
        <v>142</v>
      </c>
      <c r="B144" t="n">
        <v>135</v>
      </c>
      <c r="C144" t="inlineStr">
        <is>
          <t xml:space="preserve">CONCLUIDO	</t>
        </is>
      </c>
      <c r="D144" t="n">
        <v>5.3662</v>
      </c>
      <c r="E144" t="n">
        <v>18.64</v>
      </c>
      <c r="F144" t="n">
        <v>15.48</v>
      </c>
      <c r="G144" t="n">
        <v>154.79</v>
      </c>
      <c r="H144" t="n">
        <v>1.92</v>
      </c>
      <c r="I144" t="n">
        <v>6</v>
      </c>
      <c r="J144" t="n">
        <v>338.19</v>
      </c>
      <c r="K144" t="n">
        <v>59.89</v>
      </c>
      <c r="L144" t="n">
        <v>36.5</v>
      </c>
      <c r="M144" t="n">
        <v>4</v>
      </c>
      <c r="N144" t="n">
        <v>106.8</v>
      </c>
      <c r="O144" t="n">
        <v>41944.15</v>
      </c>
      <c r="P144" t="n">
        <v>243.17</v>
      </c>
      <c r="Q144" t="n">
        <v>467.07</v>
      </c>
      <c r="R144" t="n">
        <v>54.74</v>
      </c>
      <c r="S144" t="n">
        <v>39.61</v>
      </c>
      <c r="T144" t="n">
        <v>2631.17</v>
      </c>
      <c r="U144" t="n">
        <v>0.72</v>
      </c>
      <c r="V144" t="n">
        <v>0.75</v>
      </c>
      <c r="W144" t="n">
        <v>2.62</v>
      </c>
      <c r="X144" t="n">
        <v>0.15</v>
      </c>
      <c r="Y144" t="n">
        <v>1</v>
      </c>
      <c r="Z144" t="n">
        <v>10</v>
      </c>
      <c r="AA144" t="n">
        <v>149.2235157485987</v>
      </c>
      <c r="AB144" t="n">
        <v>204.174197524032</v>
      </c>
      <c r="AC144" t="n">
        <v>184.6880986726825</v>
      </c>
      <c r="AD144" t="n">
        <v>149223.5157485987</v>
      </c>
      <c r="AE144" t="n">
        <v>204174.197524032</v>
      </c>
      <c r="AF144" t="n">
        <v>2.684455400304852e-06</v>
      </c>
      <c r="AG144" t="n">
        <v>0.1941666666666667</v>
      </c>
      <c r="AH144" t="n">
        <v>184688.0986726825</v>
      </c>
    </row>
    <row r="145">
      <c r="A145" t="n">
        <v>143</v>
      </c>
      <c r="B145" t="n">
        <v>135</v>
      </c>
      <c r="C145" t="inlineStr">
        <is>
          <t xml:space="preserve">CONCLUIDO	</t>
        </is>
      </c>
      <c r="D145" t="n">
        <v>5.3695</v>
      </c>
      <c r="E145" t="n">
        <v>18.62</v>
      </c>
      <c r="F145" t="n">
        <v>15.47</v>
      </c>
      <c r="G145" t="n">
        <v>154.67</v>
      </c>
      <c r="H145" t="n">
        <v>1.93</v>
      </c>
      <c r="I145" t="n">
        <v>6</v>
      </c>
      <c r="J145" t="n">
        <v>338.79</v>
      </c>
      <c r="K145" t="n">
        <v>59.89</v>
      </c>
      <c r="L145" t="n">
        <v>36.75</v>
      </c>
      <c r="M145" t="n">
        <v>4</v>
      </c>
      <c r="N145" t="n">
        <v>107.16</v>
      </c>
      <c r="O145" t="n">
        <v>42018.86</v>
      </c>
      <c r="P145" t="n">
        <v>243.24</v>
      </c>
      <c r="Q145" t="n">
        <v>467.07</v>
      </c>
      <c r="R145" t="n">
        <v>54.38</v>
      </c>
      <c r="S145" t="n">
        <v>39.61</v>
      </c>
      <c r="T145" t="n">
        <v>2449.06</v>
      </c>
      <c r="U145" t="n">
        <v>0.73</v>
      </c>
      <c r="V145" t="n">
        <v>0.75</v>
      </c>
      <c r="W145" t="n">
        <v>2.62</v>
      </c>
      <c r="X145" t="n">
        <v>0.13</v>
      </c>
      <c r="Y145" t="n">
        <v>1</v>
      </c>
      <c r="Z145" t="n">
        <v>10</v>
      </c>
      <c r="AA145" t="n">
        <v>149.1399285645863</v>
      </c>
      <c r="AB145" t="n">
        <v>204.0598298512599</v>
      </c>
      <c r="AC145" t="n">
        <v>184.5846460900837</v>
      </c>
      <c r="AD145" t="n">
        <v>149139.9285645863</v>
      </c>
      <c r="AE145" t="n">
        <v>204059.8298512599</v>
      </c>
      <c r="AF145" t="n">
        <v>2.68610623382224e-06</v>
      </c>
      <c r="AG145" t="n">
        <v>0.1939583333333333</v>
      </c>
      <c r="AH145" t="n">
        <v>184584.6460900836</v>
      </c>
    </row>
    <row r="146">
      <c r="A146" t="n">
        <v>144</v>
      </c>
      <c r="B146" t="n">
        <v>135</v>
      </c>
      <c r="C146" t="inlineStr">
        <is>
          <t xml:space="preserve">CONCLUIDO	</t>
        </is>
      </c>
      <c r="D146" t="n">
        <v>5.3706</v>
      </c>
      <c r="E146" t="n">
        <v>18.62</v>
      </c>
      <c r="F146" t="n">
        <v>15.46</v>
      </c>
      <c r="G146" t="n">
        <v>154.63</v>
      </c>
      <c r="H146" t="n">
        <v>1.94</v>
      </c>
      <c r="I146" t="n">
        <v>6</v>
      </c>
      <c r="J146" t="n">
        <v>339.4</v>
      </c>
      <c r="K146" t="n">
        <v>59.89</v>
      </c>
      <c r="L146" t="n">
        <v>37</v>
      </c>
      <c r="M146" t="n">
        <v>4</v>
      </c>
      <c r="N146" t="n">
        <v>107.51</v>
      </c>
      <c r="O146" t="n">
        <v>42093.75</v>
      </c>
      <c r="P146" t="n">
        <v>243.23</v>
      </c>
      <c r="Q146" t="n">
        <v>467.07</v>
      </c>
      <c r="R146" t="n">
        <v>54.13</v>
      </c>
      <c r="S146" t="n">
        <v>39.61</v>
      </c>
      <c r="T146" t="n">
        <v>2327.06</v>
      </c>
      <c r="U146" t="n">
        <v>0.73</v>
      </c>
      <c r="V146" t="n">
        <v>0.75</v>
      </c>
      <c r="W146" t="n">
        <v>2.62</v>
      </c>
      <c r="X146" t="n">
        <v>0.13</v>
      </c>
      <c r="Y146" t="n">
        <v>1</v>
      </c>
      <c r="Z146" t="n">
        <v>10</v>
      </c>
      <c r="AA146" t="n">
        <v>149.0812113150227</v>
      </c>
      <c r="AB146" t="n">
        <v>203.9794903199849</v>
      </c>
      <c r="AC146" t="n">
        <v>184.5119740509163</v>
      </c>
      <c r="AD146" t="n">
        <v>149081.2113150227</v>
      </c>
      <c r="AE146" t="n">
        <v>203979.4903199849</v>
      </c>
      <c r="AF146" t="n">
        <v>2.686656511661368e-06</v>
      </c>
      <c r="AG146" t="n">
        <v>0.1939583333333333</v>
      </c>
      <c r="AH146" t="n">
        <v>184511.9740509163</v>
      </c>
    </row>
    <row r="147">
      <c r="A147" t="n">
        <v>145</v>
      </c>
      <c r="B147" t="n">
        <v>135</v>
      </c>
      <c r="C147" t="inlineStr">
        <is>
          <t xml:space="preserve">CONCLUIDO	</t>
        </is>
      </c>
      <c r="D147" t="n">
        <v>5.3712</v>
      </c>
      <c r="E147" t="n">
        <v>18.62</v>
      </c>
      <c r="F147" t="n">
        <v>15.46</v>
      </c>
      <c r="G147" t="n">
        <v>154.61</v>
      </c>
      <c r="H147" t="n">
        <v>1.95</v>
      </c>
      <c r="I147" t="n">
        <v>6</v>
      </c>
      <c r="J147" t="n">
        <v>340.01</v>
      </c>
      <c r="K147" t="n">
        <v>59.89</v>
      </c>
      <c r="L147" t="n">
        <v>37.25</v>
      </c>
      <c r="M147" t="n">
        <v>4</v>
      </c>
      <c r="N147" t="n">
        <v>107.87</v>
      </c>
      <c r="O147" t="n">
        <v>42168.82</v>
      </c>
      <c r="P147" t="n">
        <v>243.24</v>
      </c>
      <c r="Q147" t="n">
        <v>467.1</v>
      </c>
      <c r="R147" t="n">
        <v>54.12</v>
      </c>
      <c r="S147" t="n">
        <v>39.61</v>
      </c>
      <c r="T147" t="n">
        <v>2322.8</v>
      </c>
      <c r="U147" t="n">
        <v>0.73</v>
      </c>
      <c r="V147" t="n">
        <v>0.75</v>
      </c>
      <c r="W147" t="n">
        <v>2.62</v>
      </c>
      <c r="X147" t="n">
        <v>0.13</v>
      </c>
      <c r="Y147" t="n">
        <v>1</v>
      </c>
      <c r="Z147" t="n">
        <v>10</v>
      </c>
      <c r="AA147" t="n">
        <v>149.0693114778166</v>
      </c>
      <c r="AB147" t="n">
        <v>203.9632084377357</v>
      </c>
      <c r="AC147" t="n">
        <v>184.4972460886572</v>
      </c>
      <c r="AD147" t="n">
        <v>149069.3114778166</v>
      </c>
      <c r="AE147" t="n">
        <v>203963.2084377357</v>
      </c>
      <c r="AF147" t="n">
        <v>2.686956663209985e-06</v>
      </c>
      <c r="AG147" t="n">
        <v>0.1939583333333333</v>
      </c>
      <c r="AH147" t="n">
        <v>184497.2460886571</v>
      </c>
    </row>
    <row r="148">
      <c r="A148" t="n">
        <v>146</v>
      </c>
      <c r="B148" t="n">
        <v>135</v>
      </c>
      <c r="C148" t="inlineStr">
        <is>
          <t xml:space="preserve">CONCLUIDO	</t>
        </is>
      </c>
      <c r="D148" t="n">
        <v>5.3686</v>
      </c>
      <c r="E148" t="n">
        <v>18.63</v>
      </c>
      <c r="F148" t="n">
        <v>15.47</v>
      </c>
      <c r="G148" t="n">
        <v>154.7</v>
      </c>
      <c r="H148" t="n">
        <v>1.96</v>
      </c>
      <c r="I148" t="n">
        <v>6</v>
      </c>
      <c r="J148" t="n">
        <v>340.62</v>
      </c>
      <c r="K148" t="n">
        <v>59.89</v>
      </c>
      <c r="L148" t="n">
        <v>37.5</v>
      </c>
      <c r="M148" t="n">
        <v>4</v>
      </c>
      <c r="N148" t="n">
        <v>108.23</v>
      </c>
      <c r="O148" t="n">
        <v>42244.08</v>
      </c>
      <c r="P148" t="n">
        <v>243.24</v>
      </c>
      <c r="Q148" t="n">
        <v>467.07</v>
      </c>
      <c r="R148" t="n">
        <v>54.4</v>
      </c>
      <c r="S148" t="n">
        <v>39.61</v>
      </c>
      <c r="T148" t="n">
        <v>2463.4</v>
      </c>
      <c r="U148" t="n">
        <v>0.73</v>
      </c>
      <c r="V148" t="n">
        <v>0.75</v>
      </c>
      <c r="W148" t="n">
        <v>2.62</v>
      </c>
      <c r="X148" t="n">
        <v>0.14</v>
      </c>
      <c r="Y148" t="n">
        <v>1</v>
      </c>
      <c r="Z148" t="n">
        <v>10</v>
      </c>
      <c r="AA148" t="n">
        <v>149.1648823117465</v>
      </c>
      <c r="AB148" t="n">
        <v>204.0939726690061</v>
      </c>
      <c r="AC148" t="n">
        <v>184.615530365224</v>
      </c>
      <c r="AD148" t="n">
        <v>149164.8823117465</v>
      </c>
      <c r="AE148" t="n">
        <v>204093.9726690061</v>
      </c>
      <c r="AF148" t="n">
        <v>2.685656006499316e-06</v>
      </c>
      <c r="AG148" t="n">
        <v>0.1940625</v>
      </c>
      <c r="AH148" t="n">
        <v>184615.530365224</v>
      </c>
    </row>
    <row r="149">
      <c r="A149" t="n">
        <v>147</v>
      </c>
      <c r="B149" t="n">
        <v>135</v>
      </c>
      <c r="C149" t="inlineStr">
        <is>
          <t xml:space="preserve">CONCLUIDO	</t>
        </is>
      </c>
      <c r="D149" t="n">
        <v>5.3666</v>
      </c>
      <c r="E149" t="n">
        <v>18.63</v>
      </c>
      <c r="F149" t="n">
        <v>15.48</v>
      </c>
      <c r="G149" t="n">
        <v>154.77</v>
      </c>
      <c r="H149" t="n">
        <v>1.97</v>
      </c>
      <c r="I149" t="n">
        <v>6</v>
      </c>
      <c r="J149" t="n">
        <v>341.23</v>
      </c>
      <c r="K149" t="n">
        <v>59.89</v>
      </c>
      <c r="L149" t="n">
        <v>37.75</v>
      </c>
      <c r="M149" t="n">
        <v>4</v>
      </c>
      <c r="N149" t="n">
        <v>108.59</v>
      </c>
      <c r="O149" t="n">
        <v>42319.51</v>
      </c>
      <c r="P149" t="n">
        <v>243.13</v>
      </c>
      <c r="Q149" t="n">
        <v>467.07</v>
      </c>
      <c r="R149" t="n">
        <v>54.66</v>
      </c>
      <c r="S149" t="n">
        <v>39.61</v>
      </c>
      <c r="T149" t="n">
        <v>2591.78</v>
      </c>
      <c r="U149" t="n">
        <v>0.72</v>
      </c>
      <c r="V149" t="n">
        <v>0.75</v>
      </c>
      <c r="W149" t="n">
        <v>2.62</v>
      </c>
      <c r="X149" t="n">
        <v>0.14</v>
      </c>
      <c r="Y149" t="n">
        <v>1</v>
      </c>
      <c r="Z149" t="n">
        <v>10</v>
      </c>
      <c r="AA149" t="n">
        <v>149.1942054399818</v>
      </c>
      <c r="AB149" t="n">
        <v>204.1340938667028</v>
      </c>
      <c r="AC149" t="n">
        <v>184.6518224521229</v>
      </c>
      <c r="AD149" t="n">
        <v>149194.2054399818</v>
      </c>
      <c r="AE149" t="n">
        <v>204134.0938667028</v>
      </c>
      <c r="AF149" t="n">
        <v>2.684655501337262e-06</v>
      </c>
      <c r="AG149" t="n">
        <v>0.1940625</v>
      </c>
      <c r="AH149" t="n">
        <v>184651.8224521229</v>
      </c>
    </row>
    <row r="150">
      <c r="A150" t="n">
        <v>148</v>
      </c>
      <c r="B150" t="n">
        <v>135</v>
      </c>
      <c r="C150" t="inlineStr">
        <is>
          <t xml:space="preserve">CONCLUIDO	</t>
        </is>
      </c>
      <c r="D150" t="n">
        <v>5.3684</v>
      </c>
      <c r="E150" t="n">
        <v>18.63</v>
      </c>
      <c r="F150" t="n">
        <v>15.47</v>
      </c>
      <c r="G150" t="n">
        <v>154.71</v>
      </c>
      <c r="H150" t="n">
        <v>1.98</v>
      </c>
      <c r="I150" t="n">
        <v>6</v>
      </c>
      <c r="J150" t="n">
        <v>341.84</v>
      </c>
      <c r="K150" t="n">
        <v>59.89</v>
      </c>
      <c r="L150" t="n">
        <v>38</v>
      </c>
      <c r="M150" t="n">
        <v>4</v>
      </c>
      <c r="N150" t="n">
        <v>108.96</v>
      </c>
      <c r="O150" t="n">
        <v>42395.13</v>
      </c>
      <c r="P150" t="n">
        <v>242.99</v>
      </c>
      <c r="Q150" t="n">
        <v>467.08</v>
      </c>
      <c r="R150" t="n">
        <v>54.41</v>
      </c>
      <c r="S150" t="n">
        <v>39.61</v>
      </c>
      <c r="T150" t="n">
        <v>2466.28</v>
      </c>
      <c r="U150" t="n">
        <v>0.73</v>
      </c>
      <c r="V150" t="n">
        <v>0.75</v>
      </c>
      <c r="W150" t="n">
        <v>2.62</v>
      </c>
      <c r="X150" t="n">
        <v>0.14</v>
      </c>
      <c r="Y150" t="n">
        <v>1</v>
      </c>
      <c r="Z150" t="n">
        <v>10</v>
      </c>
      <c r="AA150" t="n">
        <v>149.0577223078402</v>
      </c>
      <c r="AB150" t="n">
        <v>203.9473516240959</v>
      </c>
      <c r="AC150" t="n">
        <v>184.4829026270561</v>
      </c>
      <c r="AD150" t="n">
        <v>149057.7223078402</v>
      </c>
      <c r="AE150" t="n">
        <v>203947.351624096</v>
      </c>
      <c r="AF150" t="n">
        <v>2.685555955983111e-06</v>
      </c>
      <c r="AG150" t="n">
        <v>0.1940625</v>
      </c>
      <c r="AH150" t="n">
        <v>184482.9026270561</v>
      </c>
    </row>
    <row r="151">
      <c r="A151" t="n">
        <v>149</v>
      </c>
      <c r="B151" t="n">
        <v>135</v>
      </c>
      <c r="C151" t="inlineStr">
        <is>
          <t xml:space="preserve">CONCLUIDO	</t>
        </is>
      </c>
      <c r="D151" t="n">
        <v>5.3688</v>
      </c>
      <c r="E151" t="n">
        <v>18.63</v>
      </c>
      <c r="F151" t="n">
        <v>15.47</v>
      </c>
      <c r="G151" t="n">
        <v>154.7</v>
      </c>
      <c r="H151" t="n">
        <v>1.99</v>
      </c>
      <c r="I151" t="n">
        <v>6</v>
      </c>
      <c r="J151" t="n">
        <v>342.46</v>
      </c>
      <c r="K151" t="n">
        <v>59.89</v>
      </c>
      <c r="L151" t="n">
        <v>38.25</v>
      </c>
      <c r="M151" t="n">
        <v>4</v>
      </c>
      <c r="N151" t="n">
        <v>109.32</v>
      </c>
      <c r="O151" t="n">
        <v>42470.94</v>
      </c>
      <c r="P151" t="n">
        <v>242.62</v>
      </c>
      <c r="Q151" t="n">
        <v>467.07</v>
      </c>
      <c r="R151" t="n">
        <v>54.46</v>
      </c>
      <c r="S151" t="n">
        <v>39.61</v>
      </c>
      <c r="T151" t="n">
        <v>2492.23</v>
      </c>
      <c r="U151" t="n">
        <v>0.73</v>
      </c>
      <c r="V151" t="n">
        <v>0.75</v>
      </c>
      <c r="W151" t="n">
        <v>2.62</v>
      </c>
      <c r="X151" t="n">
        <v>0.14</v>
      </c>
      <c r="Y151" t="n">
        <v>1</v>
      </c>
      <c r="Z151" t="n">
        <v>10</v>
      </c>
      <c r="AA151" t="n">
        <v>148.8800987075419</v>
      </c>
      <c r="AB151" t="n">
        <v>203.7043191779677</v>
      </c>
      <c r="AC151" t="n">
        <v>184.263064856488</v>
      </c>
      <c r="AD151" t="n">
        <v>148880.0987075419</v>
      </c>
      <c r="AE151" t="n">
        <v>203704.3191779677</v>
      </c>
      <c r="AF151" t="n">
        <v>2.685756057015521e-06</v>
      </c>
      <c r="AG151" t="n">
        <v>0.1940625</v>
      </c>
      <c r="AH151" t="n">
        <v>184263.064856488</v>
      </c>
    </row>
    <row r="152">
      <c r="A152" t="n">
        <v>150</v>
      </c>
      <c r="B152" t="n">
        <v>135</v>
      </c>
      <c r="C152" t="inlineStr">
        <is>
          <t xml:space="preserve">CONCLUIDO	</t>
        </is>
      </c>
      <c r="D152" t="n">
        <v>5.3678</v>
      </c>
      <c r="E152" t="n">
        <v>18.63</v>
      </c>
      <c r="F152" t="n">
        <v>15.47</v>
      </c>
      <c r="G152" t="n">
        <v>154.73</v>
      </c>
      <c r="H152" t="n">
        <v>2</v>
      </c>
      <c r="I152" t="n">
        <v>6</v>
      </c>
      <c r="J152" t="n">
        <v>343.08</v>
      </c>
      <c r="K152" t="n">
        <v>59.89</v>
      </c>
      <c r="L152" t="n">
        <v>38.5</v>
      </c>
      <c r="M152" t="n">
        <v>4</v>
      </c>
      <c r="N152" t="n">
        <v>109.69</v>
      </c>
      <c r="O152" t="n">
        <v>42546.93</v>
      </c>
      <c r="P152" t="n">
        <v>242.31</v>
      </c>
      <c r="Q152" t="n">
        <v>467.07</v>
      </c>
      <c r="R152" t="n">
        <v>54.59</v>
      </c>
      <c r="S152" t="n">
        <v>39.61</v>
      </c>
      <c r="T152" t="n">
        <v>2556.01</v>
      </c>
      <c r="U152" t="n">
        <v>0.73</v>
      </c>
      <c r="V152" t="n">
        <v>0.75</v>
      </c>
      <c r="W152" t="n">
        <v>2.62</v>
      </c>
      <c r="X152" t="n">
        <v>0.14</v>
      </c>
      <c r="Y152" t="n">
        <v>1</v>
      </c>
      <c r="Z152" t="n">
        <v>10</v>
      </c>
      <c r="AA152" t="n">
        <v>148.7677353088323</v>
      </c>
      <c r="AB152" t="n">
        <v>203.55057861873</v>
      </c>
      <c r="AC152" t="n">
        <v>184.1239970804477</v>
      </c>
      <c r="AD152" t="n">
        <v>148767.7353088323</v>
      </c>
      <c r="AE152" t="n">
        <v>203550.57861873</v>
      </c>
      <c r="AF152" t="n">
        <v>2.685255804434494e-06</v>
      </c>
      <c r="AG152" t="n">
        <v>0.1940625</v>
      </c>
      <c r="AH152" t="n">
        <v>184123.9970804477</v>
      </c>
    </row>
    <row r="153">
      <c r="A153" t="n">
        <v>151</v>
      </c>
      <c r="B153" t="n">
        <v>135</v>
      </c>
      <c r="C153" t="inlineStr">
        <is>
          <t xml:space="preserve">CONCLUIDO	</t>
        </is>
      </c>
      <c r="D153" t="n">
        <v>5.3677</v>
      </c>
      <c r="E153" t="n">
        <v>18.63</v>
      </c>
      <c r="F153" t="n">
        <v>15.47</v>
      </c>
      <c r="G153" t="n">
        <v>154.74</v>
      </c>
      <c r="H153" t="n">
        <v>2.01</v>
      </c>
      <c r="I153" t="n">
        <v>6</v>
      </c>
      <c r="J153" t="n">
        <v>343.69</v>
      </c>
      <c r="K153" t="n">
        <v>59.89</v>
      </c>
      <c r="L153" t="n">
        <v>38.75</v>
      </c>
      <c r="M153" t="n">
        <v>4</v>
      </c>
      <c r="N153" t="n">
        <v>110.06</v>
      </c>
      <c r="O153" t="n">
        <v>42623.24</v>
      </c>
      <c r="P153" t="n">
        <v>242.15</v>
      </c>
      <c r="Q153" t="n">
        <v>467.07</v>
      </c>
      <c r="R153" t="n">
        <v>54.58</v>
      </c>
      <c r="S153" t="n">
        <v>39.61</v>
      </c>
      <c r="T153" t="n">
        <v>2549.49</v>
      </c>
      <c r="U153" t="n">
        <v>0.73</v>
      </c>
      <c r="V153" t="n">
        <v>0.75</v>
      </c>
      <c r="W153" t="n">
        <v>2.62</v>
      </c>
      <c r="X153" t="n">
        <v>0.14</v>
      </c>
      <c r="Y153" t="n">
        <v>1</v>
      </c>
      <c r="Z153" t="n">
        <v>10</v>
      </c>
      <c r="AA153" t="n">
        <v>148.6983701643561</v>
      </c>
      <c r="AB153" t="n">
        <v>203.4556701678836</v>
      </c>
      <c r="AC153" t="n">
        <v>184.0381465589452</v>
      </c>
      <c r="AD153" t="n">
        <v>148698.3701643561</v>
      </c>
      <c r="AE153" t="n">
        <v>203455.6701678836</v>
      </c>
      <c r="AF153" t="n">
        <v>2.685205779176392e-06</v>
      </c>
      <c r="AG153" t="n">
        <v>0.1940625</v>
      </c>
      <c r="AH153" t="n">
        <v>184038.1465589452</v>
      </c>
    </row>
    <row r="154">
      <c r="A154" t="n">
        <v>152</v>
      </c>
      <c r="B154" t="n">
        <v>135</v>
      </c>
      <c r="C154" t="inlineStr">
        <is>
          <t xml:space="preserve">CONCLUIDO	</t>
        </is>
      </c>
      <c r="D154" t="n">
        <v>5.3668</v>
      </c>
      <c r="E154" t="n">
        <v>18.63</v>
      </c>
      <c r="F154" t="n">
        <v>15.48</v>
      </c>
      <c r="G154" t="n">
        <v>154.77</v>
      </c>
      <c r="H154" t="n">
        <v>2.02</v>
      </c>
      <c r="I154" t="n">
        <v>6</v>
      </c>
      <c r="J154" t="n">
        <v>344.31</v>
      </c>
      <c r="K154" t="n">
        <v>59.89</v>
      </c>
      <c r="L154" t="n">
        <v>39</v>
      </c>
      <c r="M154" t="n">
        <v>4</v>
      </c>
      <c r="N154" t="n">
        <v>110.43</v>
      </c>
      <c r="O154" t="n">
        <v>42699.62</v>
      </c>
      <c r="P154" t="n">
        <v>242.65</v>
      </c>
      <c r="Q154" t="n">
        <v>467.07</v>
      </c>
      <c r="R154" t="n">
        <v>54.64</v>
      </c>
      <c r="S154" t="n">
        <v>39.61</v>
      </c>
      <c r="T154" t="n">
        <v>2580.77</v>
      </c>
      <c r="U154" t="n">
        <v>0.72</v>
      </c>
      <c r="V154" t="n">
        <v>0.75</v>
      </c>
      <c r="W154" t="n">
        <v>2.62</v>
      </c>
      <c r="X154" t="n">
        <v>0.14</v>
      </c>
      <c r="Y154" t="n">
        <v>1</v>
      </c>
      <c r="Z154" t="n">
        <v>10</v>
      </c>
      <c r="AA154" t="n">
        <v>148.9724082193658</v>
      </c>
      <c r="AB154" t="n">
        <v>203.8306211244534</v>
      </c>
      <c r="AC154" t="n">
        <v>184.377312722467</v>
      </c>
      <c r="AD154" t="n">
        <v>148972.4082193658</v>
      </c>
      <c r="AE154" t="n">
        <v>203830.6211244534</v>
      </c>
      <c r="AF154" t="n">
        <v>2.684755551853467e-06</v>
      </c>
      <c r="AG154" t="n">
        <v>0.1940625</v>
      </c>
      <c r="AH154" t="n">
        <v>184377.312722467</v>
      </c>
    </row>
    <row r="155">
      <c r="A155" t="n">
        <v>153</v>
      </c>
      <c r="B155" t="n">
        <v>135</v>
      </c>
      <c r="C155" t="inlineStr">
        <is>
          <t xml:space="preserve">CONCLUIDO	</t>
        </is>
      </c>
      <c r="D155" t="n">
        <v>5.3664</v>
      </c>
      <c r="E155" t="n">
        <v>18.63</v>
      </c>
      <c r="F155" t="n">
        <v>15.48</v>
      </c>
      <c r="G155" t="n">
        <v>154.78</v>
      </c>
      <c r="H155" t="n">
        <v>2.03</v>
      </c>
      <c r="I155" t="n">
        <v>6</v>
      </c>
      <c r="J155" t="n">
        <v>344.93</v>
      </c>
      <c r="K155" t="n">
        <v>59.89</v>
      </c>
      <c r="L155" t="n">
        <v>39.25</v>
      </c>
      <c r="M155" t="n">
        <v>4</v>
      </c>
      <c r="N155" t="n">
        <v>110.8</v>
      </c>
      <c r="O155" t="n">
        <v>42776.18</v>
      </c>
      <c r="P155" t="n">
        <v>242.41</v>
      </c>
      <c r="Q155" t="n">
        <v>467.07</v>
      </c>
      <c r="R155" t="n">
        <v>54.63</v>
      </c>
      <c r="S155" t="n">
        <v>39.61</v>
      </c>
      <c r="T155" t="n">
        <v>2576.54</v>
      </c>
      <c r="U155" t="n">
        <v>0.73</v>
      </c>
      <c r="V155" t="n">
        <v>0.75</v>
      </c>
      <c r="W155" t="n">
        <v>2.62</v>
      </c>
      <c r="X155" t="n">
        <v>0.14</v>
      </c>
      <c r="Y155" t="n">
        <v>1</v>
      </c>
      <c r="Z155" t="n">
        <v>10</v>
      </c>
      <c r="AA155" t="n">
        <v>148.875176560514</v>
      </c>
      <c r="AB155" t="n">
        <v>203.6975844792543</v>
      </c>
      <c r="AC155" t="n">
        <v>184.2569729079676</v>
      </c>
      <c r="AD155" t="n">
        <v>148875.176560514</v>
      </c>
      <c r="AE155" t="n">
        <v>203697.5844792543</v>
      </c>
      <c r="AF155" t="n">
        <v>2.684555450821057e-06</v>
      </c>
      <c r="AG155" t="n">
        <v>0.1940625</v>
      </c>
      <c r="AH155" t="n">
        <v>184256.9729079676</v>
      </c>
    </row>
    <row r="156">
      <c r="A156" t="n">
        <v>154</v>
      </c>
      <c r="B156" t="n">
        <v>135</v>
      </c>
      <c r="C156" t="inlineStr">
        <is>
          <t xml:space="preserve">CONCLUIDO	</t>
        </is>
      </c>
      <c r="D156" t="n">
        <v>5.3678</v>
      </c>
      <c r="E156" t="n">
        <v>18.63</v>
      </c>
      <c r="F156" t="n">
        <v>15.47</v>
      </c>
      <c r="G156" t="n">
        <v>154.73</v>
      </c>
      <c r="H156" t="n">
        <v>2.04</v>
      </c>
      <c r="I156" t="n">
        <v>6</v>
      </c>
      <c r="J156" t="n">
        <v>345.56</v>
      </c>
      <c r="K156" t="n">
        <v>59.89</v>
      </c>
      <c r="L156" t="n">
        <v>39.5</v>
      </c>
      <c r="M156" t="n">
        <v>4</v>
      </c>
      <c r="N156" t="n">
        <v>111.17</v>
      </c>
      <c r="O156" t="n">
        <v>42852.94</v>
      </c>
      <c r="P156" t="n">
        <v>241.55</v>
      </c>
      <c r="Q156" t="n">
        <v>467.07</v>
      </c>
      <c r="R156" t="n">
        <v>54.6</v>
      </c>
      <c r="S156" t="n">
        <v>39.61</v>
      </c>
      <c r="T156" t="n">
        <v>2561.49</v>
      </c>
      <c r="U156" t="n">
        <v>0.73</v>
      </c>
      <c r="V156" t="n">
        <v>0.75</v>
      </c>
      <c r="W156" t="n">
        <v>2.62</v>
      </c>
      <c r="X156" t="n">
        <v>0.14</v>
      </c>
      <c r="Y156" t="n">
        <v>1</v>
      </c>
      <c r="Z156" t="n">
        <v>10</v>
      </c>
      <c r="AA156" t="n">
        <v>148.4252909794039</v>
      </c>
      <c r="AB156" t="n">
        <v>203.0820311796287</v>
      </c>
      <c r="AC156" t="n">
        <v>183.7001671513236</v>
      </c>
      <c r="AD156" t="n">
        <v>148425.2909794039</v>
      </c>
      <c r="AE156" t="n">
        <v>203082.0311796287</v>
      </c>
      <c r="AF156" t="n">
        <v>2.685255804434494e-06</v>
      </c>
      <c r="AG156" t="n">
        <v>0.1940625</v>
      </c>
      <c r="AH156" t="n">
        <v>183700.1671513236</v>
      </c>
    </row>
    <row r="157">
      <c r="A157" t="n">
        <v>155</v>
      </c>
      <c r="B157" t="n">
        <v>135</v>
      </c>
      <c r="C157" t="inlineStr">
        <is>
          <t xml:space="preserve">CONCLUIDO	</t>
        </is>
      </c>
      <c r="D157" t="n">
        <v>5.3656</v>
      </c>
      <c r="E157" t="n">
        <v>18.64</v>
      </c>
      <c r="F157" t="n">
        <v>15.48</v>
      </c>
      <c r="G157" t="n">
        <v>154.81</v>
      </c>
      <c r="H157" t="n">
        <v>2.05</v>
      </c>
      <c r="I157" t="n">
        <v>6</v>
      </c>
      <c r="J157" t="n">
        <v>346.18</v>
      </c>
      <c r="K157" t="n">
        <v>59.89</v>
      </c>
      <c r="L157" t="n">
        <v>39.75</v>
      </c>
      <c r="M157" t="n">
        <v>4</v>
      </c>
      <c r="N157" t="n">
        <v>111.54</v>
      </c>
      <c r="O157" t="n">
        <v>42929.9</v>
      </c>
      <c r="P157" t="n">
        <v>241.85</v>
      </c>
      <c r="Q157" t="n">
        <v>467.07</v>
      </c>
      <c r="R157" t="n">
        <v>54.7</v>
      </c>
      <c r="S157" t="n">
        <v>39.61</v>
      </c>
      <c r="T157" t="n">
        <v>2611.72</v>
      </c>
      <c r="U157" t="n">
        <v>0.72</v>
      </c>
      <c r="V157" t="n">
        <v>0.75</v>
      </c>
      <c r="W157" t="n">
        <v>2.62</v>
      </c>
      <c r="X157" t="n">
        <v>0.15</v>
      </c>
      <c r="Y157" t="n">
        <v>1</v>
      </c>
      <c r="Z157" t="n">
        <v>10</v>
      </c>
      <c r="AA157" t="n">
        <v>148.6449359410986</v>
      </c>
      <c r="AB157" t="n">
        <v>203.3825591062711</v>
      </c>
      <c r="AC157" t="n">
        <v>183.972013114441</v>
      </c>
      <c r="AD157" t="n">
        <v>148644.9359410986</v>
      </c>
      <c r="AE157" t="n">
        <v>203382.5591062711</v>
      </c>
      <c r="AF157" t="n">
        <v>2.684155248756236e-06</v>
      </c>
      <c r="AG157" t="n">
        <v>0.1941666666666667</v>
      </c>
      <c r="AH157" t="n">
        <v>183972.013114441</v>
      </c>
    </row>
    <row r="158">
      <c r="A158" t="n">
        <v>156</v>
      </c>
      <c r="B158" t="n">
        <v>135</v>
      </c>
      <c r="C158" t="inlineStr">
        <is>
          <t xml:space="preserve">CONCLUIDO	</t>
        </is>
      </c>
      <c r="D158" t="n">
        <v>5.3646</v>
      </c>
      <c r="E158" t="n">
        <v>18.64</v>
      </c>
      <c r="F158" t="n">
        <v>15.48</v>
      </c>
      <c r="G158" t="n">
        <v>154.84</v>
      </c>
      <c r="H158" t="n">
        <v>2.06</v>
      </c>
      <c r="I158" t="n">
        <v>6</v>
      </c>
      <c r="J158" t="n">
        <v>346.81</v>
      </c>
      <c r="K158" t="n">
        <v>59.89</v>
      </c>
      <c r="L158" t="n">
        <v>40</v>
      </c>
      <c r="M158" t="n">
        <v>4</v>
      </c>
      <c r="N158" t="n">
        <v>111.92</v>
      </c>
      <c r="O158" t="n">
        <v>43007.05</v>
      </c>
      <c r="P158" t="n">
        <v>241.87</v>
      </c>
      <c r="Q158" t="n">
        <v>467.12</v>
      </c>
      <c r="R158" t="n">
        <v>54.88</v>
      </c>
      <c r="S158" t="n">
        <v>39.61</v>
      </c>
      <c r="T158" t="n">
        <v>2700.55</v>
      </c>
      <c r="U158" t="n">
        <v>0.72</v>
      </c>
      <c r="V158" t="n">
        <v>0.75</v>
      </c>
      <c r="W158" t="n">
        <v>2.62</v>
      </c>
      <c r="X158" t="n">
        <v>0.15</v>
      </c>
      <c r="Y158" t="n">
        <v>1</v>
      </c>
      <c r="Z158" t="n">
        <v>10</v>
      </c>
      <c r="AA158" t="n">
        <v>148.6812432484566</v>
      </c>
      <c r="AB158" t="n">
        <v>203.4322363659637</v>
      </c>
      <c r="AC158" t="n">
        <v>184.016949246191</v>
      </c>
      <c r="AD158" t="n">
        <v>148681.2432484567</v>
      </c>
      <c r="AE158" t="n">
        <v>203432.2363659637</v>
      </c>
      <c r="AF158" t="n">
        <v>2.68365499617521e-06</v>
      </c>
      <c r="AG158" t="n">
        <v>0.1941666666666667</v>
      </c>
      <c r="AH158" t="n">
        <v>184016.949246191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3.4268</v>
      </c>
      <c r="E2" t="n">
        <v>29.18</v>
      </c>
      <c r="F2" t="n">
        <v>20.86</v>
      </c>
      <c r="G2" t="n">
        <v>6.73</v>
      </c>
      <c r="H2" t="n">
        <v>0.11</v>
      </c>
      <c r="I2" t="n">
        <v>186</v>
      </c>
      <c r="J2" t="n">
        <v>159.12</v>
      </c>
      <c r="K2" t="n">
        <v>50.28</v>
      </c>
      <c r="L2" t="n">
        <v>1</v>
      </c>
      <c r="M2" t="n">
        <v>184</v>
      </c>
      <c r="N2" t="n">
        <v>27.84</v>
      </c>
      <c r="O2" t="n">
        <v>19859.16</v>
      </c>
      <c r="P2" t="n">
        <v>255.9</v>
      </c>
      <c r="Q2" t="n">
        <v>467.23</v>
      </c>
      <c r="R2" t="n">
        <v>229.97</v>
      </c>
      <c r="S2" t="n">
        <v>39.61</v>
      </c>
      <c r="T2" t="n">
        <v>89344.48</v>
      </c>
      <c r="U2" t="n">
        <v>0.17</v>
      </c>
      <c r="V2" t="n">
        <v>0.5600000000000001</v>
      </c>
      <c r="W2" t="n">
        <v>2.93</v>
      </c>
      <c r="X2" t="n">
        <v>5.53</v>
      </c>
      <c r="Y2" t="n">
        <v>1</v>
      </c>
      <c r="Z2" t="n">
        <v>10</v>
      </c>
      <c r="AA2" t="n">
        <v>246.9899589124684</v>
      </c>
      <c r="AB2" t="n">
        <v>337.9425582118368</v>
      </c>
      <c r="AC2" t="n">
        <v>305.6897947615591</v>
      </c>
      <c r="AD2" t="n">
        <v>246989.9589124683</v>
      </c>
      <c r="AE2" t="n">
        <v>337942.5582118368</v>
      </c>
      <c r="AF2" t="n">
        <v>1.86176480405589e-06</v>
      </c>
      <c r="AG2" t="n">
        <v>0.3039583333333333</v>
      </c>
      <c r="AH2" t="n">
        <v>305689.7947615591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3.8254</v>
      </c>
      <c r="E3" t="n">
        <v>26.14</v>
      </c>
      <c r="F3" t="n">
        <v>19.37</v>
      </c>
      <c r="G3" t="n">
        <v>8.42</v>
      </c>
      <c r="H3" t="n">
        <v>0.14</v>
      </c>
      <c r="I3" t="n">
        <v>138</v>
      </c>
      <c r="J3" t="n">
        <v>159.48</v>
      </c>
      <c r="K3" t="n">
        <v>50.28</v>
      </c>
      <c r="L3" t="n">
        <v>1.25</v>
      </c>
      <c r="M3" t="n">
        <v>136</v>
      </c>
      <c r="N3" t="n">
        <v>27.95</v>
      </c>
      <c r="O3" t="n">
        <v>19902.91</v>
      </c>
      <c r="P3" t="n">
        <v>237.06</v>
      </c>
      <c r="Q3" t="n">
        <v>467.17</v>
      </c>
      <c r="R3" t="n">
        <v>181.58</v>
      </c>
      <c r="S3" t="n">
        <v>39.61</v>
      </c>
      <c r="T3" t="n">
        <v>65393.19</v>
      </c>
      <c r="U3" t="n">
        <v>0.22</v>
      </c>
      <c r="V3" t="n">
        <v>0.6</v>
      </c>
      <c r="W3" t="n">
        <v>2.84</v>
      </c>
      <c r="X3" t="n">
        <v>4.03</v>
      </c>
      <c r="Y3" t="n">
        <v>1</v>
      </c>
      <c r="Z3" t="n">
        <v>10</v>
      </c>
      <c r="AA3" t="n">
        <v>205.42578912016</v>
      </c>
      <c r="AB3" t="n">
        <v>281.0726274202727</v>
      </c>
      <c r="AC3" t="n">
        <v>254.2474503472746</v>
      </c>
      <c r="AD3" t="n">
        <v>205425.78912016</v>
      </c>
      <c r="AE3" t="n">
        <v>281072.6274202727</v>
      </c>
      <c r="AF3" t="n">
        <v>2.078322365307401e-06</v>
      </c>
      <c r="AG3" t="n">
        <v>0.2722916666666667</v>
      </c>
      <c r="AH3" t="n">
        <v>254247.4503472746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4.1007</v>
      </c>
      <c r="E4" t="n">
        <v>24.39</v>
      </c>
      <c r="F4" t="n">
        <v>18.52</v>
      </c>
      <c r="G4" t="n">
        <v>10.1</v>
      </c>
      <c r="H4" t="n">
        <v>0.17</v>
      </c>
      <c r="I4" t="n">
        <v>110</v>
      </c>
      <c r="J4" t="n">
        <v>159.83</v>
      </c>
      <c r="K4" t="n">
        <v>50.28</v>
      </c>
      <c r="L4" t="n">
        <v>1.5</v>
      </c>
      <c r="M4" t="n">
        <v>108</v>
      </c>
      <c r="N4" t="n">
        <v>28.05</v>
      </c>
      <c r="O4" t="n">
        <v>19946.71</v>
      </c>
      <c r="P4" t="n">
        <v>226.03</v>
      </c>
      <c r="Q4" t="n">
        <v>467.08</v>
      </c>
      <c r="R4" t="n">
        <v>154.18</v>
      </c>
      <c r="S4" t="n">
        <v>39.61</v>
      </c>
      <c r="T4" t="n">
        <v>51828.7</v>
      </c>
      <c r="U4" t="n">
        <v>0.26</v>
      </c>
      <c r="V4" t="n">
        <v>0.63</v>
      </c>
      <c r="W4" t="n">
        <v>2.77</v>
      </c>
      <c r="X4" t="n">
        <v>3.18</v>
      </c>
      <c r="Y4" t="n">
        <v>1</v>
      </c>
      <c r="Z4" t="n">
        <v>10</v>
      </c>
      <c r="AA4" t="n">
        <v>183.0638960735462</v>
      </c>
      <c r="AB4" t="n">
        <v>250.476098816816</v>
      </c>
      <c r="AC4" t="n">
        <v>226.5710114912245</v>
      </c>
      <c r="AD4" t="n">
        <v>183063.8960735462</v>
      </c>
      <c r="AE4" t="n">
        <v>250476.098816816</v>
      </c>
      <c r="AF4" t="n">
        <v>2.227891599157228e-06</v>
      </c>
      <c r="AG4" t="n">
        <v>0.2540625</v>
      </c>
      <c r="AH4" t="n">
        <v>226571.0114912245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4.3053</v>
      </c>
      <c r="E5" t="n">
        <v>23.23</v>
      </c>
      <c r="F5" t="n">
        <v>17.97</v>
      </c>
      <c r="G5" t="n">
        <v>11.85</v>
      </c>
      <c r="H5" t="n">
        <v>0.19</v>
      </c>
      <c r="I5" t="n">
        <v>91</v>
      </c>
      <c r="J5" t="n">
        <v>160.19</v>
      </c>
      <c r="K5" t="n">
        <v>50.28</v>
      </c>
      <c r="L5" t="n">
        <v>1.75</v>
      </c>
      <c r="M5" t="n">
        <v>89</v>
      </c>
      <c r="N5" t="n">
        <v>28.16</v>
      </c>
      <c r="O5" t="n">
        <v>19990.53</v>
      </c>
      <c r="P5" t="n">
        <v>218.82</v>
      </c>
      <c r="Q5" t="n">
        <v>467.21</v>
      </c>
      <c r="R5" t="n">
        <v>135.69</v>
      </c>
      <c r="S5" t="n">
        <v>39.61</v>
      </c>
      <c r="T5" t="n">
        <v>42682.07</v>
      </c>
      <c r="U5" t="n">
        <v>0.29</v>
      </c>
      <c r="V5" t="n">
        <v>0.65</v>
      </c>
      <c r="W5" t="n">
        <v>2.76</v>
      </c>
      <c r="X5" t="n">
        <v>2.63</v>
      </c>
      <c r="Y5" t="n">
        <v>1</v>
      </c>
      <c r="Z5" t="n">
        <v>10</v>
      </c>
      <c r="AA5" t="n">
        <v>169.0509536517507</v>
      </c>
      <c r="AB5" t="n">
        <v>231.3029727879363</v>
      </c>
      <c r="AC5" t="n">
        <v>209.2277417008836</v>
      </c>
      <c r="AD5" t="n">
        <v>169050.9536517508</v>
      </c>
      <c r="AE5" t="n">
        <v>231302.9727879363</v>
      </c>
      <c r="AF5" t="n">
        <v>2.339049845599925e-06</v>
      </c>
      <c r="AG5" t="n">
        <v>0.2419791666666667</v>
      </c>
      <c r="AH5" t="n">
        <v>209227.7417008836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4.4619</v>
      </c>
      <c r="E6" t="n">
        <v>22.41</v>
      </c>
      <c r="F6" t="n">
        <v>17.57</v>
      </c>
      <c r="G6" t="n">
        <v>13.52</v>
      </c>
      <c r="H6" t="n">
        <v>0.22</v>
      </c>
      <c r="I6" t="n">
        <v>78</v>
      </c>
      <c r="J6" t="n">
        <v>160.54</v>
      </c>
      <c r="K6" t="n">
        <v>50.28</v>
      </c>
      <c r="L6" t="n">
        <v>2</v>
      </c>
      <c r="M6" t="n">
        <v>76</v>
      </c>
      <c r="N6" t="n">
        <v>28.26</v>
      </c>
      <c r="O6" t="n">
        <v>20034.4</v>
      </c>
      <c r="P6" t="n">
        <v>213.61</v>
      </c>
      <c r="Q6" t="n">
        <v>467.16</v>
      </c>
      <c r="R6" t="n">
        <v>123.04</v>
      </c>
      <c r="S6" t="n">
        <v>39.61</v>
      </c>
      <c r="T6" t="n">
        <v>36422.95</v>
      </c>
      <c r="U6" t="n">
        <v>0.32</v>
      </c>
      <c r="V6" t="n">
        <v>0.66</v>
      </c>
      <c r="W6" t="n">
        <v>2.73</v>
      </c>
      <c r="X6" t="n">
        <v>2.24</v>
      </c>
      <c r="Y6" t="n">
        <v>1</v>
      </c>
      <c r="Z6" t="n">
        <v>10</v>
      </c>
      <c r="AA6" t="n">
        <v>159.4101663890255</v>
      </c>
      <c r="AB6" t="n">
        <v>218.1120223335659</v>
      </c>
      <c r="AC6" t="n">
        <v>197.2957170442589</v>
      </c>
      <c r="AD6" t="n">
        <v>159410.1663890255</v>
      </c>
      <c r="AE6" t="n">
        <v>218112.0223335659</v>
      </c>
      <c r="AF6" t="n">
        <v>2.424129911058998e-06</v>
      </c>
      <c r="AG6" t="n">
        <v>0.2334375</v>
      </c>
      <c r="AH6" t="n">
        <v>197295.7170442589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4.5911</v>
      </c>
      <c r="E7" t="n">
        <v>21.78</v>
      </c>
      <c r="F7" t="n">
        <v>17.27</v>
      </c>
      <c r="G7" t="n">
        <v>15.23</v>
      </c>
      <c r="H7" t="n">
        <v>0.25</v>
      </c>
      <c r="I7" t="n">
        <v>68</v>
      </c>
      <c r="J7" t="n">
        <v>160.9</v>
      </c>
      <c r="K7" t="n">
        <v>50.28</v>
      </c>
      <c r="L7" t="n">
        <v>2.25</v>
      </c>
      <c r="M7" t="n">
        <v>66</v>
      </c>
      <c r="N7" t="n">
        <v>28.37</v>
      </c>
      <c r="O7" t="n">
        <v>20078.3</v>
      </c>
      <c r="P7" t="n">
        <v>209.29</v>
      </c>
      <c r="Q7" t="n">
        <v>467.2</v>
      </c>
      <c r="R7" t="n">
        <v>112.72</v>
      </c>
      <c r="S7" t="n">
        <v>39.61</v>
      </c>
      <c r="T7" t="n">
        <v>31308.97</v>
      </c>
      <c r="U7" t="n">
        <v>0.35</v>
      </c>
      <c r="V7" t="n">
        <v>0.68</v>
      </c>
      <c r="W7" t="n">
        <v>2.72</v>
      </c>
      <c r="X7" t="n">
        <v>1.93</v>
      </c>
      <c r="Y7" t="n">
        <v>1</v>
      </c>
      <c r="Z7" t="n">
        <v>10</v>
      </c>
      <c r="AA7" t="n">
        <v>152.0086988845793</v>
      </c>
      <c r="AB7" t="n">
        <v>207.9850079642868</v>
      </c>
      <c r="AC7" t="n">
        <v>188.1352107130266</v>
      </c>
      <c r="AD7" t="n">
        <v>152008.6988845793</v>
      </c>
      <c r="AE7" t="n">
        <v>207985.0079642867</v>
      </c>
      <c r="AF7" t="n">
        <v>2.494323681539919e-06</v>
      </c>
      <c r="AG7" t="n">
        <v>0.226875</v>
      </c>
      <c r="AH7" t="n">
        <v>188135.2107130266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4.6836</v>
      </c>
      <c r="E8" t="n">
        <v>21.35</v>
      </c>
      <c r="F8" t="n">
        <v>17.06</v>
      </c>
      <c r="G8" t="n">
        <v>16.78</v>
      </c>
      <c r="H8" t="n">
        <v>0.27</v>
      </c>
      <c r="I8" t="n">
        <v>61</v>
      </c>
      <c r="J8" t="n">
        <v>161.26</v>
      </c>
      <c r="K8" t="n">
        <v>50.28</v>
      </c>
      <c r="L8" t="n">
        <v>2.5</v>
      </c>
      <c r="M8" t="n">
        <v>59</v>
      </c>
      <c r="N8" t="n">
        <v>28.48</v>
      </c>
      <c r="O8" t="n">
        <v>20122.23</v>
      </c>
      <c r="P8" t="n">
        <v>206.31</v>
      </c>
      <c r="Q8" t="n">
        <v>467.09</v>
      </c>
      <c r="R8" t="n">
        <v>106.25</v>
      </c>
      <c r="S8" t="n">
        <v>39.61</v>
      </c>
      <c r="T8" t="n">
        <v>28110.79</v>
      </c>
      <c r="U8" t="n">
        <v>0.37</v>
      </c>
      <c r="V8" t="n">
        <v>0.68</v>
      </c>
      <c r="W8" t="n">
        <v>2.71</v>
      </c>
      <c r="X8" t="n">
        <v>1.73</v>
      </c>
      <c r="Y8" t="n">
        <v>1</v>
      </c>
      <c r="Z8" t="n">
        <v>10</v>
      </c>
      <c r="AA8" t="n">
        <v>147.0294904207606</v>
      </c>
      <c r="AB8" t="n">
        <v>201.1722352769193</v>
      </c>
      <c r="AC8" t="n">
        <v>181.9726394891528</v>
      </c>
      <c r="AD8" t="n">
        <v>147029.4904207606</v>
      </c>
      <c r="AE8" t="n">
        <v>201172.2352769193</v>
      </c>
      <c r="AF8" t="n">
        <v>2.544578509477112e-06</v>
      </c>
      <c r="AG8" t="n">
        <v>0.2223958333333333</v>
      </c>
      <c r="AH8" t="n">
        <v>181972.6394891528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4.7631</v>
      </c>
      <c r="E9" t="n">
        <v>20.99</v>
      </c>
      <c r="F9" t="n">
        <v>16.9</v>
      </c>
      <c r="G9" t="n">
        <v>18.43</v>
      </c>
      <c r="H9" t="n">
        <v>0.3</v>
      </c>
      <c r="I9" t="n">
        <v>55</v>
      </c>
      <c r="J9" t="n">
        <v>161.61</v>
      </c>
      <c r="K9" t="n">
        <v>50.28</v>
      </c>
      <c r="L9" t="n">
        <v>2.75</v>
      </c>
      <c r="M9" t="n">
        <v>53</v>
      </c>
      <c r="N9" t="n">
        <v>28.58</v>
      </c>
      <c r="O9" t="n">
        <v>20166.2</v>
      </c>
      <c r="P9" t="n">
        <v>203.86</v>
      </c>
      <c r="Q9" t="n">
        <v>467.09</v>
      </c>
      <c r="R9" t="n">
        <v>101.06</v>
      </c>
      <c r="S9" t="n">
        <v>39.61</v>
      </c>
      <c r="T9" t="n">
        <v>25544.73</v>
      </c>
      <c r="U9" t="n">
        <v>0.39</v>
      </c>
      <c r="V9" t="n">
        <v>0.6899999999999999</v>
      </c>
      <c r="W9" t="n">
        <v>2.69</v>
      </c>
      <c r="X9" t="n">
        <v>1.56</v>
      </c>
      <c r="Y9" t="n">
        <v>1</v>
      </c>
      <c r="Z9" t="n">
        <v>10</v>
      </c>
      <c r="AA9" t="n">
        <v>143.0060707038902</v>
      </c>
      <c r="AB9" t="n">
        <v>195.6672149195494</v>
      </c>
      <c r="AC9" t="n">
        <v>176.9930105483439</v>
      </c>
      <c r="AD9" t="n">
        <v>143006.0707038902</v>
      </c>
      <c r="AE9" t="n">
        <v>195667.2149195494</v>
      </c>
      <c r="AF9" t="n">
        <v>2.587770496731239e-06</v>
      </c>
      <c r="AG9" t="n">
        <v>0.2186458333333333</v>
      </c>
      <c r="AH9" t="n">
        <v>176993.0105483439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4.8325</v>
      </c>
      <c r="E10" t="n">
        <v>20.69</v>
      </c>
      <c r="F10" t="n">
        <v>16.76</v>
      </c>
      <c r="G10" t="n">
        <v>20.11</v>
      </c>
      <c r="H10" t="n">
        <v>0.33</v>
      </c>
      <c r="I10" t="n">
        <v>50</v>
      </c>
      <c r="J10" t="n">
        <v>161.97</v>
      </c>
      <c r="K10" t="n">
        <v>50.28</v>
      </c>
      <c r="L10" t="n">
        <v>3</v>
      </c>
      <c r="M10" t="n">
        <v>48</v>
      </c>
      <c r="N10" t="n">
        <v>28.69</v>
      </c>
      <c r="O10" t="n">
        <v>20210.21</v>
      </c>
      <c r="P10" t="n">
        <v>201.63</v>
      </c>
      <c r="Q10" t="n">
        <v>467.1</v>
      </c>
      <c r="R10" t="n">
        <v>96.48</v>
      </c>
      <c r="S10" t="n">
        <v>39.61</v>
      </c>
      <c r="T10" t="n">
        <v>23280.32</v>
      </c>
      <c r="U10" t="n">
        <v>0.41</v>
      </c>
      <c r="V10" t="n">
        <v>0.7</v>
      </c>
      <c r="W10" t="n">
        <v>2.69</v>
      </c>
      <c r="X10" t="n">
        <v>1.42</v>
      </c>
      <c r="Y10" t="n">
        <v>1</v>
      </c>
      <c r="Z10" t="n">
        <v>10</v>
      </c>
      <c r="AA10" t="n">
        <v>139.555776179975</v>
      </c>
      <c r="AB10" t="n">
        <v>190.9463697356795</v>
      </c>
      <c r="AC10" t="n">
        <v>172.7227162030732</v>
      </c>
      <c r="AD10" t="n">
        <v>139555.776179975</v>
      </c>
      <c r="AE10" t="n">
        <v>190946.3697356795</v>
      </c>
      <c r="AF10" t="n">
        <v>2.625475200070062e-06</v>
      </c>
      <c r="AG10" t="n">
        <v>0.2155208333333334</v>
      </c>
      <c r="AH10" t="n">
        <v>172722.7162030732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4.9084</v>
      </c>
      <c r="E11" t="n">
        <v>20.37</v>
      </c>
      <c r="F11" t="n">
        <v>16.6</v>
      </c>
      <c r="G11" t="n">
        <v>22.13</v>
      </c>
      <c r="H11" t="n">
        <v>0.35</v>
      </c>
      <c r="I11" t="n">
        <v>45</v>
      </c>
      <c r="J11" t="n">
        <v>162.33</v>
      </c>
      <c r="K11" t="n">
        <v>50.28</v>
      </c>
      <c r="L11" t="n">
        <v>3.25</v>
      </c>
      <c r="M11" t="n">
        <v>43</v>
      </c>
      <c r="N11" t="n">
        <v>28.8</v>
      </c>
      <c r="O11" t="n">
        <v>20254.26</v>
      </c>
      <c r="P11" t="n">
        <v>199.35</v>
      </c>
      <c r="Q11" t="n">
        <v>467.15</v>
      </c>
      <c r="R11" t="n">
        <v>91.26000000000001</v>
      </c>
      <c r="S11" t="n">
        <v>39.61</v>
      </c>
      <c r="T11" t="n">
        <v>20696.18</v>
      </c>
      <c r="U11" t="n">
        <v>0.43</v>
      </c>
      <c r="V11" t="n">
        <v>0.7</v>
      </c>
      <c r="W11" t="n">
        <v>2.68</v>
      </c>
      <c r="X11" t="n">
        <v>1.26</v>
      </c>
      <c r="Y11" t="n">
        <v>1</v>
      </c>
      <c r="Z11" t="n">
        <v>10</v>
      </c>
      <c r="AA11" t="n">
        <v>135.9575393571019</v>
      </c>
      <c r="AB11" t="n">
        <v>186.0231033716219</v>
      </c>
      <c r="AC11" t="n">
        <v>168.269319470952</v>
      </c>
      <c r="AD11" t="n">
        <v>135957.5393571019</v>
      </c>
      <c r="AE11" t="n">
        <v>186023.1033716219</v>
      </c>
      <c r="AF11" t="n">
        <v>2.666711323750418e-06</v>
      </c>
      <c r="AG11" t="n">
        <v>0.2121875</v>
      </c>
      <c r="AH11" t="n">
        <v>168269.319470952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4.9574</v>
      </c>
      <c r="E12" t="n">
        <v>20.17</v>
      </c>
      <c r="F12" t="n">
        <v>16.49</v>
      </c>
      <c r="G12" t="n">
        <v>23.56</v>
      </c>
      <c r="H12" t="n">
        <v>0.38</v>
      </c>
      <c r="I12" t="n">
        <v>42</v>
      </c>
      <c r="J12" t="n">
        <v>162.68</v>
      </c>
      <c r="K12" t="n">
        <v>50.28</v>
      </c>
      <c r="L12" t="n">
        <v>3.5</v>
      </c>
      <c r="M12" t="n">
        <v>40</v>
      </c>
      <c r="N12" t="n">
        <v>28.9</v>
      </c>
      <c r="O12" t="n">
        <v>20298.34</v>
      </c>
      <c r="P12" t="n">
        <v>197.59</v>
      </c>
      <c r="Q12" t="n">
        <v>467.1</v>
      </c>
      <c r="R12" t="n">
        <v>87.81999999999999</v>
      </c>
      <c r="S12" t="n">
        <v>39.61</v>
      </c>
      <c r="T12" t="n">
        <v>18990.53</v>
      </c>
      <c r="U12" t="n">
        <v>0.45</v>
      </c>
      <c r="V12" t="n">
        <v>0.71</v>
      </c>
      <c r="W12" t="n">
        <v>2.67</v>
      </c>
      <c r="X12" t="n">
        <v>1.16</v>
      </c>
      <c r="Y12" t="n">
        <v>1</v>
      </c>
      <c r="Z12" t="n">
        <v>10</v>
      </c>
      <c r="AA12" t="n">
        <v>133.5383996773983</v>
      </c>
      <c r="AB12" t="n">
        <v>182.7131297369428</v>
      </c>
      <c r="AC12" t="n">
        <v>165.2752450743884</v>
      </c>
      <c r="AD12" t="n">
        <v>133538.3996773983</v>
      </c>
      <c r="AE12" t="n">
        <v>182713.1297369428</v>
      </c>
      <c r="AF12" t="n">
        <v>2.6933328001712e-06</v>
      </c>
      <c r="AG12" t="n">
        <v>0.2101041666666667</v>
      </c>
      <c r="AH12" t="n">
        <v>165275.2450743884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4.9909</v>
      </c>
      <c r="E13" t="n">
        <v>20.04</v>
      </c>
      <c r="F13" t="n">
        <v>16.46</v>
      </c>
      <c r="G13" t="n">
        <v>25.32</v>
      </c>
      <c r="H13" t="n">
        <v>0.41</v>
      </c>
      <c r="I13" t="n">
        <v>39</v>
      </c>
      <c r="J13" t="n">
        <v>163.04</v>
      </c>
      <c r="K13" t="n">
        <v>50.28</v>
      </c>
      <c r="L13" t="n">
        <v>3.75</v>
      </c>
      <c r="M13" t="n">
        <v>37</v>
      </c>
      <c r="N13" t="n">
        <v>29.01</v>
      </c>
      <c r="O13" t="n">
        <v>20342.46</v>
      </c>
      <c r="P13" t="n">
        <v>196.62</v>
      </c>
      <c r="Q13" t="n">
        <v>467.07</v>
      </c>
      <c r="R13" t="n">
        <v>86.2</v>
      </c>
      <c r="S13" t="n">
        <v>39.61</v>
      </c>
      <c r="T13" t="n">
        <v>18194.27</v>
      </c>
      <c r="U13" t="n">
        <v>0.46</v>
      </c>
      <c r="V13" t="n">
        <v>0.71</v>
      </c>
      <c r="W13" t="n">
        <v>2.68</v>
      </c>
      <c r="X13" t="n">
        <v>1.12</v>
      </c>
      <c r="Y13" t="n">
        <v>1</v>
      </c>
      <c r="Z13" t="n">
        <v>10</v>
      </c>
      <c r="AA13" t="n">
        <v>132.1200427192501</v>
      </c>
      <c r="AB13" t="n">
        <v>180.7724711733125</v>
      </c>
      <c r="AC13" t="n">
        <v>163.519800240339</v>
      </c>
      <c r="AD13" t="n">
        <v>132120.0427192501</v>
      </c>
      <c r="AE13" t="n">
        <v>180772.4711733125</v>
      </c>
      <c r="AF13" t="n">
        <v>2.711533197316021e-06</v>
      </c>
      <c r="AG13" t="n">
        <v>0.20875</v>
      </c>
      <c r="AH13" t="n">
        <v>163519.800240339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5.0415</v>
      </c>
      <c r="E14" t="n">
        <v>19.84</v>
      </c>
      <c r="F14" t="n">
        <v>16.35</v>
      </c>
      <c r="G14" t="n">
        <v>27.25</v>
      </c>
      <c r="H14" t="n">
        <v>0.43</v>
      </c>
      <c r="I14" t="n">
        <v>36</v>
      </c>
      <c r="J14" t="n">
        <v>163.4</v>
      </c>
      <c r="K14" t="n">
        <v>50.28</v>
      </c>
      <c r="L14" t="n">
        <v>4</v>
      </c>
      <c r="M14" t="n">
        <v>34</v>
      </c>
      <c r="N14" t="n">
        <v>29.12</v>
      </c>
      <c r="O14" t="n">
        <v>20386.62</v>
      </c>
      <c r="P14" t="n">
        <v>194.7</v>
      </c>
      <c r="Q14" t="n">
        <v>467.1</v>
      </c>
      <c r="R14" t="n">
        <v>82.66</v>
      </c>
      <c r="S14" t="n">
        <v>39.61</v>
      </c>
      <c r="T14" t="n">
        <v>16442.72</v>
      </c>
      <c r="U14" t="n">
        <v>0.48</v>
      </c>
      <c r="V14" t="n">
        <v>0.71</v>
      </c>
      <c r="W14" t="n">
        <v>2.68</v>
      </c>
      <c r="X14" t="n">
        <v>1.02</v>
      </c>
      <c r="Y14" t="n">
        <v>1</v>
      </c>
      <c r="Z14" t="n">
        <v>10</v>
      </c>
      <c r="AA14" t="n">
        <v>129.6603785807617</v>
      </c>
      <c r="AB14" t="n">
        <v>177.407050186311</v>
      </c>
      <c r="AC14" t="n">
        <v>160.4755703089378</v>
      </c>
      <c r="AD14" t="n">
        <v>129660.3785807617</v>
      </c>
      <c r="AE14" t="n">
        <v>177407.050186311</v>
      </c>
      <c r="AF14" t="n">
        <v>2.739023946436258e-06</v>
      </c>
      <c r="AG14" t="n">
        <v>0.2066666666666667</v>
      </c>
      <c r="AH14" t="n">
        <v>160475.5703089378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5.0763</v>
      </c>
      <c r="E15" t="n">
        <v>19.7</v>
      </c>
      <c r="F15" t="n">
        <v>16.28</v>
      </c>
      <c r="G15" t="n">
        <v>28.73</v>
      </c>
      <c r="H15" t="n">
        <v>0.46</v>
      </c>
      <c r="I15" t="n">
        <v>34</v>
      </c>
      <c r="J15" t="n">
        <v>163.76</v>
      </c>
      <c r="K15" t="n">
        <v>50.28</v>
      </c>
      <c r="L15" t="n">
        <v>4.25</v>
      </c>
      <c r="M15" t="n">
        <v>32</v>
      </c>
      <c r="N15" t="n">
        <v>29.23</v>
      </c>
      <c r="O15" t="n">
        <v>20430.81</v>
      </c>
      <c r="P15" t="n">
        <v>193.46</v>
      </c>
      <c r="Q15" t="n">
        <v>467.07</v>
      </c>
      <c r="R15" t="n">
        <v>80.72</v>
      </c>
      <c r="S15" t="n">
        <v>39.61</v>
      </c>
      <c r="T15" t="n">
        <v>15483.22</v>
      </c>
      <c r="U15" t="n">
        <v>0.49</v>
      </c>
      <c r="V15" t="n">
        <v>0.72</v>
      </c>
      <c r="W15" t="n">
        <v>2.66</v>
      </c>
      <c r="X15" t="n">
        <v>0.95</v>
      </c>
      <c r="Y15" t="n">
        <v>1</v>
      </c>
      <c r="Z15" t="n">
        <v>10</v>
      </c>
      <c r="AA15" t="n">
        <v>128.0470926255769</v>
      </c>
      <c r="AB15" t="n">
        <v>175.1996811692751</v>
      </c>
      <c r="AC15" t="n">
        <v>158.4788694928252</v>
      </c>
      <c r="AD15" t="n">
        <v>128047.0926255769</v>
      </c>
      <c r="AE15" t="n">
        <v>175199.6811692751</v>
      </c>
      <c r="AF15" t="n">
        <v>2.757930627649386e-06</v>
      </c>
      <c r="AG15" t="n">
        <v>0.2052083333333333</v>
      </c>
      <c r="AH15" t="n">
        <v>158478.8694928252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5.108</v>
      </c>
      <c r="E16" t="n">
        <v>19.58</v>
      </c>
      <c r="F16" t="n">
        <v>16.22</v>
      </c>
      <c r="G16" t="n">
        <v>30.42</v>
      </c>
      <c r="H16" t="n">
        <v>0.49</v>
      </c>
      <c r="I16" t="n">
        <v>32</v>
      </c>
      <c r="J16" t="n">
        <v>164.12</v>
      </c>
      <c r="K16" t="n">
        <v>50.28</v>
      </c>
      <c r="L16" t="n">
        <v>4.5</v>
      </c>
      <c r="M16" t="n">
        <v>30</v>
      </c>
      <c r="N16" t="n">
        <v>29.34</v>
      </c>
      <c r="O16" t="n">
        <v>20475.04</v>
      </c>
      <c r="P16" t="n">
        <v>192.4</v>
      </c>
      <c r="Q16" t="n">
        <v>467.1</v>
      </c>
      <c r="R16" t="n">
        <v>78.62</v>
      </c>
      <c r="S16" t="n">
        <v>39.61</v>
      </c>
      <c r="T16" t="n">
        <v>14442.62</v>
      </c>
      <c r="U16" t="n">
        <v>0.5</v>
      </c>
      <c r="V16" t="n">
        <v>0.72</v>
      </c>
      <c r="W16" t="n">
        <v>2.67</v>
      </c>
      <c r="X16" t="n">
        <v>0.89</v>
      </c>
      <c r="Y16" t="n">
        <v>1</v>
      </c>
      <c r="Z16" t="n">
        <v>10</v>
      </c>
      <c r="AA16" t="n">
        <v>126.6374863730779</v>
      </c>
      <c r="AB16" t="n">
        <v>173.2709957071681</v>
      </c>
      <c r="AC16" t="n">
        <v>156.7342550642941</v>
      </c>
      <c r="AD16" t="n">
        <v>126637.4863730779</v>
      </c>
      <c r="AE16" t="n">
        <v>173270.9957071681</v>
      </c>
      <c r="AF16" t="n">
        <v>2.77515309300732e-06</v>
      </c>
      <c r="AG16" t="n">
        <v>0.2039583333333333</v>
      </c>
      <c r="AH16" t="n">
        <v>156734.2550642941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5.1365</v>
      </c>
      <c r="E17" t="n">
        <v>19.47</v>
      </c>
      <c r="F17" t="n">
        <v>16.18</v>
      </c>
      <c r="G17" t="n">
        <v>32.35</v>
      </c>
      <c r="H17" t="n">
        <v>0.51</v>
      </c>
      <c r="I17" t="n">
        <v>30</v>
      </c>
      <c r="J17" t="n">
        <v>164.48</v>
      </c>
      <c r="K17" t="n">
        <v>50.28</v>
      </c>
      <c r="L17" t="n">
        <v>4.75</v>
      </c>
      <c r="M17" t="n">
        <v>28</v>
      </c>
      <c r="N17" t="n">
        <v>29.45</v>
      </c>
      <c r="O17" t="n">
        <v>20519.3</v>
      </c>
      <c r="P17" t="n">
        <v>191.29</v>
      </c>
      <c r="Q17" t="n">
        <v>467.08</v>
      </c>
      <c r="R17" t="n">
        <v>77.47</v>
      </c>
      <c r="S17" t="n">
        <v>39.61</v>
      </c>
      <c r="T17" t="n">
        <v>13876.71</v>
      </c>
      <c r="U17" t="n">
        <v>0.51</v>
      </c>
      <c r="V17" t="n">
        <v>0.72</v>
      </c>
      <c r="W17" t="n">
        <v>2.66</v>
      </c>
      <c r="X17" t="n">
        <v>0.84</v>
      </c>
      <c r="Y17" t="n">
        <v>1</v>
      </c>
      <c r="Z17" t="n">
        <v>10</v>
      </c>
      <c r="AA17" t="n">
        <v>125.3394783139376</v>
      </c>
      <c r="AB17" t="n">
        <v>171.4950038165791</v>
      </c>
      <c r="AC17" t="n">
        <v>155.1277613471221</v>
      </c>
      <c r="AD17" t="n">
        <v>125339.4783139376</v>
      </c>
      <c r="AE17" t="n">
        <v>171495.0038165791</v>
      </c>
      <c r="AF17" t="n">
        <v>2.790637012966347e-06</v>
      </c>
      <c r="AG17" t="n">
        <v>0.2028125</v>
      </c>
      <c r="AH17" t="n">
        <v>155127.7613471221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5.1529</v>
      </c>
      <c r="E18" t="n">
        <v>19.41</v>
      </c>
      <c r="F18" t="n">
        <v>16.15</v>
      </c>
      <c r="G18" t="n">
        <v>33.41</v>
      </c>
      <c r="H18" t="n">
        <v>0.54</v>
      </c>
      <c r="I18" t="n">
        <v>29</v>
      </c>
      <c r="J18" t="n">
        <v>164.83</v>
      </c>
      <c r="K18" t="n">
        <v>50.28</v>
      </c>
      <c r="L18" t="n">
        <v>5</v>
      </c>
      <c r="M18" t="n">
        <v>27</v>
      </c>
      <c r="N18" t="n">
        <v>29.55</v>
      </c>
      <c r="O18" t="n">
        <v>20563.61</v>
      </c>
      <c r="P18" t="n">
        <v>190.46</v>
      </c>
      <c r="Q18" t="n">
        <v>467.1</v>
      </c>
      <c r="R18" t="n">
        <v>76.47</v>
      </c>
      <c r="S18" t="n">
        <v>39.61</v>
      </c>
      <c r="T18" t="n">
        <v>13381.99</v>
      </c>
      <c r="U18" t="n">
        <v>0.52</v>
      </c>
      <c r="V18" t="n">
        <v>0.72</v>
      </c>
      <c r="W18" t="n">
        <v>2.66</v>
      </c>
      <c r="X18" t="n">
        <v>0.8100000000000001</v>
      </c>
      <c r="Y18" t="n">
        <v>1</v>
      </c>
      <c r="Z18" t="n">
        <v>10</v>
      </c>
      <c r="AA18" t="n">
        <v>124.4951535852045</v>
      </c>
      <c r="AB18" t="n">
        <v>170.339761473749</v>
      </c>
      <c r="AC18" t="n">
        <v>154.0827737120985</v>
      </c>
      <c r="AD18" t="n">
        <v>124495.1535852045</v>
      </c>
      <c r="AE18" t="n">
        <v>170339.761473749</v>
      </c>
      <c r="AF18" t="n">
        <v>2.799547058135752e-06</v>
      </c>
      <c r="AG18" t="n">
        <v>0.2021875</v>
      </c>
      <c r="AH18" t="n">
        <v>154082.7737120985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5.1834</v>
      </c>
      <c r="E19" t="n">
        <v>19.29</v>
      </c>
      <c r="F19" t="n">
        <v>16.1</v>
      </c>
      <c r="G19" t="n">
        <v>35.77</v>
      </c>
      <c r="H19" t="n">
        <v>0.5600000000000001</v>
      </c>
      <c r="I19" t="n">
        <v>27</v>
      </c>
      <c r="J19" t="n">
        <v>165.19</v>
      </c>
      <c r="K19" t="n">
        <v>50.28</v>
      </c>
      <c r="L19" t="n">
        <v>5.25</v>
      </c>
      <c r="M19" t="n">
        <v>25</v>
      </c>
      <c r="N19" t="n">
        <v>29.66</v>
      </c>
      <c r="O19" t="n">
        <v>20607.95</v>
      </c>
      <c r="P19" t="n">
        <v>189.49</v>
      </c>
      <c r="Q19" t="n">
        <v>467.11</v>
      </c>
      <c r="R19" t="n">
        <v>74.73</v>
      </c>
      <c r="S19" t="n">
        <v>39.61</v>
      </c>
      <c r="T19" t="n">
        <v>12520.29</v>
      </c>
      <c r="U19" t="n">
        <v>0.53</v>
      </c>
      <c r="V19" t="n">
        <v>0.72</v>
      </c>
      <c r="W19" t="n">
        <v>2.66</v>
      </c>
      <c r="X19" t="n">
        <v>0.76</v>
      </c>
      <c r="Y19" t="n">
        <v>1</v>
      </c>
      <c r="Z19" t="n">
        <v>10</v>
      </c>
      <c r="AA19" t="n">
        <v>123.2182147595144</v>
      </c>
      <c r="AB19" t="n">
        <v>168.5925974378756</v>
      </c>
      <c r="AC19" t="n">
        <v>152.5023565596481</v>
      </c>
      <c r="AD19" t="n">
        <v>123218.2147595144</v>
      </c>
      <c r="AE19" t="n">
        <v>168592.5974378755</v>
      </c>
      <c r="AF19" t="n">
        <v>2.816117568969097e-06</v>
      </c>
      <c r="AG19" t="n">
        <v>0.2009375</v>
      </c>
      <c r="AH19" t="n">
        <v>152502.3565596481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5.2042</v>
      </c>
      <c r="E20" t="n">
        <v>19.22</v>
      </c>
      <c r="F20" t="n">
        <v>16.05</v>
      </c>
      <c r="G20" t="n">
        <v>37.05</v>
      </c>
      <c r="H20" t="n">
        <v>0.59</v>
      </c>
      <c r="I20" t="n">
        <v>26</v>
      </c>
      <c r="J20" t="n">
        <v>165.55</v>
      </c>
      <c r="K20" t="n">
        <v>50.28</v>
      </c>
      <c r="L20" t="n">
        <v>5.5</v>
      </c>
      <c r="M20" t="n">
        <v>24</v>
      </c>
      <c r="N20" t="n">
        <v>29.77</v>
      </c>
      <c r="O20" t="n">
        <v>20652.33</v>
      </c>
      <c r="P20" t="n">
        <v>188.49</v>
      </c>
      <c r="Q20" t="n">
        <v>467.08</v>
      </c>
      <c r="R20" t="n">
        <v>73.15000000000001</v>
      </c>
      <c r="S20" t="n">
        <v>39.61</v>
      </c>
      <c r="T20" t="n">
        <v>11738.04</v>
      </c>
      <c r="U20" t="n">
        <v>0.54</v>
      </c>
      <c r="V20" t="n">
        <v>0.73</v>
      </c>
      <c r="W20" t="n">
        <v>2.66</v>
      </c>
      <c r="X20" t="n">
        <v>0.72</v>
      </c>
      <c r="Y20" t="n">
        <v>1</v>
      </c>
      <c r="Z20" t="n">
        <v>10</v>
      </c>
      <c r="AA20" t="n">
        <v>122.1669267570121</v>
      </c>
      <c r="AB20" t="n">
        <v>167.1541788132993</v>
      </c>
      <c r="AC20" t="n">
        <v>151.2012185897677</v>
      </c>
      <c r="AD20" t="n">
        <v>122166.9267570121</v>
      </c>
      <c r="AE20" t="n">
        <v>167154.1788132993</v>
      </c>
      <c r="AF20" t="n">
        <v>2.827418114062e-06</v>
      </c>
      <c r="AG20" t="n">
        <v>0.2002083333333333</v>
      </c>
      <c r="AH20" t="n">
        <v>151201.2185897677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5.2205</v>
      </c>
      <c r="E21" t="n">
        <v>19.16</v>
      </c>
      <c r="F21" t="n">
        <v>16.03</v>
      </c>
      <c r="G21" t="n">
        <v>38.46</v>
      </c>
      <c r="H21" t="n">
        <v>0.61</v>
      </c>
      <c r="I21" t="n">
        <v>25</v>
      </c>
      <c r="J21" t="n">
        <v>165.91</v>
      </c>
      <c r="K21" t="n">
        <v>50.28</v>
      </c>
      <c r="L21" t="n">
        <v>5.75</v>
      </c>
      <c r="M21" t="n">
        <v>23</v>
      </c>
      <c r="N21" t="n">
        <v>29.88</v>
      </c>
      <c r="O21" t="n">
        <v>20696.74</v>
      </c>
      <c r="P21" t="n">
        <v>187.48</v>
      </c>
      <c r="Q21" t="n">
        <v>467.07</v>
      </c>
      <c r="R21" t="n">
        <v>72.56999999999999</v>
      </c>
      <c r="S21" t="n">
        <v>39.61</v>
      </c>
      <c r="T21" t="n">
        <v>11453.02</v>
      </c>
      <c r="U21" t="n">
        <v>0.55</v>
      </c>
      <c r="V21" t="n">
        <v>0.73</v>
      </c>
      <c r="W21" t="n">
        <v>2.65</v>
      </c>
      <c r="X21" t="n">
        <v>0.6899999999999999</v>
      </c>
      <c r="Y21" t="n">
        <v>1</v>
      </c>
      <c r="Z21" t="n">
        <v>10</v>
      </c>
      <c r="AA21" t="n">
        <v>121.2824564430686</v>
      </c>
      <c r="AB21" t="n">
        <v>165.944007509686</v>
      </c>
      <c r="AC21" t="n">
        <v>150.1065443368848</v>
      </c>
      <c r="AD21" t="n">
        <v>121282.4564430686</v>
      </c>
      <c r="AE21" t="n">
        <v>165944.007509686</v>
      </c>
      <c r="AF21" t="n">
        <v>2.83627382968769e-06</v>
      </c>
      <c r="AG21" t="n">
        <v>0.1995833333333333</v>
      </c>
      <c r="AH21" t="n">
        <v>150106.5443368848</v>
      </c>
    </row>
    <row r="22">
      <c r="A22" t="n">
        <v>20</v>
      </c>
      <c r="B22" t="n">
        <v>80</v>
      </c>
      <c r="C22" t="inlineStr">
        <is>
          <t xml:space="preserve">CONCLUIDO	</t>
        </is>
      </c>
      <c r="D22" t="n">
        <v>5.2388</v>
      </c>
      <c r="E22" t="n">
        <v>19.09</v>
      </c>
      <c r="F22" t="n">
        <v>15.99</v>
      </c>
      <c r="G22" t="n">
        <v>39.98</v>
      </c>
      <c r="H22" t="n">
        <v>0.64</v>
      </c>
      <c r="I22" t="n">
        <v>24</v>
      </c>
      <c r="J22" t="n">
        <v>166.27</v>
      </c>
      <c r="K22" t="n">
        <v>50.28</v>
      </c>
      <c r="L22" t="n">
        <v>6</v>
      </c>
      <c r="M22" t="n">
        <v>22</v>
      </c>
      <c r="N22" t="n">
        <v>29.99</v>
      </c>
      <c r="O22" t="n">
        <v>20741.2</v>
      </c>
      <c r="P22" t="n">
        <v>186.52</v>
      </c>
      <c r="Q22" t="n">
        <v>467.12</v>
      </c>
      <c r="R22" t="n">
        <v>71.47</v>
      </c>
      <c r="S22" t="n">
        <v>39.61</v>
      </c>
      <c r="T22" t="n">
        <v>10905.07</v>
      </c>
      <c r="U22" t="n">
        <v>0.55</v>
      </c>
      <c r="V22" t="n">
        <v>0.73</v>
      </c>
      <c r="W22" t="n">
        <v>2.64</v>
      </c>
      <c r="X22" t="n">
        <v>0.66</v>
      </c>
      <c r="Y22" t="n">
        <v>1</v>
      </c>
      <c r="Z22" t="n">
        <v>10</v>
      </c>
      <c r="AA22" t="n">
        <v>120.3410864308013</v>
      </c>
      <c r="AB22" t="n">
        <v>164.6559835285887</v>
      </c>
      <c r="AC22" t="n">
        <v>148.94144755679</v>
      </c>
      <c r="AD22" t="n">
        <v>120341.0864308013</v>
      </c>
      <c r="AE22" t="n">
        <v>164655.9835285887</v>
      </c>
      <c r="AF22" t="n">
        <v>2.846216136187696e-06</v>
      </c>
      <c r="AG22" t="n">
        <v>0.1988541666666667</v>
      </c>
      <c r="AH22" t="n">
        <v>148941.44755679</v>
      </c>
    </row>
    <row r="23">
      <c r="A23" t="n">
        <v>21</v>
      </c>
      <c r="B23" t="n">
        <v>80</v>
      </c>
      <c r="C23" t="inlineStr">
        <is>
          <t xml:space="preserve">CONCLUIDO	</t>
        </is>
      </c>
      <c r="D23" t="n">
        <v>5.254</v>
      </c>
      <c r="E23" t="n">
        <v>19.03</v>
      </c>
      <c r="F23" t="n">
        <v>15.97</v>
      </c>
      <c r="G23" t="n">
        <v>41.65</v>
      </c>
      <c r="H23" t="n">
        <v>0.66</v>
      </c>
      <c r="I23" t="n">
        <v>23</v>
      </c>
      <c r="J23" t="n">
        <v>166.64</v>
      </c>
      <c r="K23" t="n">
        <v>50.28</v>
      </c>
      <c r="L23" t="n">
        <v>6.25</v>
      </c>
      <c r="M23" t="n">
        <v>21</v>
      </c>
      <c r="N23" t="n">
        <v>30.11</v>
      </c>
      <c r="O23" t="n">
        <v>20785.69</v>
      </c>
      <c r="P23" t="n">
        <v>185.69</v>
      </c>
      <c r="Q23" t="n">
        <v>467.07</v>
      </c>
      <c r="R23" t="n">
        <v>70.61</v>
      </c>
      <c r="S23" t="n">
        <v>39.61</v>
      </c>
      <c r="T23" t="n">
        <v>10479.68</v>
      </c>
      <c r="U23" t="n">
        <v>0.5600000000000001</v>
      </c>
      <c r="V23" t="n">
        <v>0.73</v>
      </c>
      <c r="W23" t="n">
        <v>2.65</v>
      </c>
      <c r="X23" t="n">
        <v>0.63</v>
      </c>
      <c r="Y23" t="n">
        <v>1</v>
      </c>
      <c r="Z23" t="n">
        <v>10</v>
      </c>
      <c r="AA23" t="n">
        <v>119.5754919650991</v>
      </c>
      <c r="AB23" t="n">
        <v>163.6084634049713</v>
      </c>
      <c r="AC23" t="n">
        <v>147.9939012835666</v>
      </c>
      <c r="AD23" t="n">
        <v>119575.4919650991</v>
      </c>
      <c r="AE23" t="n">
        <v>163608.4634049713</v>
      </c>
      <c r="AF23" t="n">
        <v>2.85447422683251e-06</v>
      </c>
      <c r="AG23" t="n">
        <v>0.1982291666666667</v>
      </c>
      <c r="AH23" t="n">
        <v>147993.9012835666</v>
      </c>
    </row>
    <row r="24">
      <c r="A24" t="n">
        <v>22</v>
      </c>
      <c r="B24" t="n">
        <v>80</v>
      </c>
      <c r="C24" t="inlineStr">
        <is>
          <t xml:space="preserve">CONCLUIDO	</t>
        </is>
      </c>
      <c r="D24" t="n">
        <v>5.2696</v>
      </c>
      <c r="E24" t="n">
        <v>18.98</v>
      </c>
      <c r="F24" t="n">
        <v>15.94</v>
      </c>
      <c r="G24" t="n">
        <v>43.48</v>
      </c>
      <c r="H24" t="n">
        <v>0.6899999999999999</v>
      </c>
      <c r="I24" t="n">
        <v>22</v>
      </c>
      <c r="J24" t="n">
        <v>167</v>
      </c>
      <c r="K24" t="n">
        <v>50.28</v>
      </c>
      <c r="L24" t="n">
        <v>6.5</v>
      </c>
      <c r="M24" t="n">
        <v>20</v>
      </c>
      <c r="N24" t="n">
        <v>30.22</v>
      </c>
      <c r="O24" t="n">
        <v>20830.22</v>
      </c>
      <c r="P24" t="n">
        <v>184.95</v>
      </c>
      <c r="Q24" t="n">
        <v>467.07</v>
      </c>
      <c r="R24" t="n">
        <v>69.73</v>
      </c>
      <c r="S24" t="n">
        <v>39.61</v>
      </c>
      <c r="T24" t="n">
        <v>10047.3</v>
      </c>
      <c r="U24" t="n">
        <v>0.57</v>
      </c>
      <c r="V24" t="n">
        <v>0.73</v>
      </c>
      <c r="W24" t="n">
        <v>2.65</v>
      </c>
      <c r="X24" t="n">
        <v>0.61</v>
      </c>
      <c r="Y24" t="n">
        <v>1</v>
      </c>
      <c r="Z24" t="n">
        <v>10</v>
      </c>
      <c r="AA24" t="n">
        <v>118.8271501257462</v>
      </c>
      <c r="AB24" t="n">
        <v>162.5845490858573</v>
      </c>
      <c r="AC24" t="n">
        <v>147.0677079099958</v>
      </c>
      <c r="AD24" t="n">
        <v>118827.1501257462</v>
      </c>
      <c r="AE24" t="n">
        <v>162584.5490858573</v>
      </c>
      <c r="AF24" t="n">
        <v>2.862949635652188e-06</v>
      </c>
      <c r="AG24" t="n">
        <v>0.1977083333333333</v>
      </c>
      <c r="AH24" t="n">
        <v>147067.7079099958</v>
      </c>
    </row>
    <row r="25">
      <c r="A25" t="n">
        <v>23</v>
      </c>
      <c r="B25" t="n">
        <v>80</v>
      </c>
      <c r="C25" t="inlineStr">
        <is>
          <t xml:space="preserve">CONCLUIDO	</t>
        </is>
      </c>
      <c r="D25" t="n">
        <v>5.2891</v>
      </c>
      <c r="E25" t="n">
        <v>18.91</v>
      </c>
      <c r="F25" t="n">
        <v>15.91</v>
      </c>
      <c r="G25" t="n">
        <v>45.45</v>
      </c>
      <c r="H25" t="n">
        <v>0.71</v>
      </c>
      <c r="I25" t="n">
        <v>21</v>
      </c>
      <c r="J25" t="n">
        <v>167.36</v>
      </c>
      <c r="K25" t="n">
        <v>50.28</v>
      </c>
      <c r="L25" t="n">
        <v>6.75</v>
      </c>
      <c r="M25" t="n">
        <v>19</v>
      </c>
      <c r="N25" t="n">
        <v>30.33</v>
      </c>
      <c r="O25" t="n">
        <v>20874.78</v>
      </c>
      <c r="P25" t="n">
        <v>183.96</v>
      </c>
      <c r="Q25" t="n">
        <v>467.15</v>
      </c>
      <c r="R25" t="n">
        <v>68.5</v>
      </c>
      <c r="S25" t="n">
        <v>39.61</v>
      </c>
      <c r="T25" t="n">
        <v>9434.58</v>
      </c>
      <c r="U25" t="n">
        <v>0.58</v>
      </c>
      <c r="V25" t="n">
        <v>0.73</v>
      </c>
      <c r="W25" t="n">
        <v>2.64</v>
      </c>
      <c r="X25" t="n">
        <v>0.57</v>
      </c>
      <c r="Y25" t="n">
        <v>1</v>
      </c>
      <c r="Z25" t="n">
        <v>10</v>
      </c>
      <c r="AA25" t="n">
        <v>117.8828472415385</v>
      </c>
      <c r="AB25" t="n">
        <v>161.292512219982</v>
      </c>
      <c r="AC25" t="n">
        <v>145.898981229214</v>
      </c>
      <c r="AD25" t="n">
        <v>117882.8472415385</v>
      </c>
      <c r="AE25" t="n">
        <v>161292.512219982</v>
      </c>
      <c r="AF25" t="n">
        <v>2.873543896676785e-06</v>
      </c>
      <c r="AG25" t="n">
        <v>0.1969791666666667</v>
      </c>
      <c r="AH25" t="n">
        <v>145898.981229214</v>
      </c>
    </row>
    <row r="26">
      <c r="A26" t="n">
        <v>24</v>
      </c>
      <c r="B26" t="n">
        <v>80</v>
      </c>
      <c r="C26" t="inlineStr">
        <is>
          <t xml:space="preserve">CONCLUIDO	</t>
        </is>
      </c>
      <c r="D26" t="n">
        <v>5.3027</v>
      </c>
      <c r="E26" t="n">
        <v>18.86</v>
      </c>
      <c r="F26" t="n">
        <v>15.89</v>
      </c>
      <c r="G26" t="n">
        <v>47.67</v>
      </c>
      <c r="H26" t="n">
        <v>0.74</v>
      </c>
      <c r="I26" t="n">
        <v>20</v>
      </c>
      <c r="J26" t="n">
        <v>167.72</v>
      </c>
      <c r="K26" t="n">
        <v>50.28</v>
      </c>
      <c r="L26" t="n">
        <v>7</v>
      </c>
      <c r="M26" t="n">
        <v>18</v>
      </c>
      <c r="N26" t="n">
        <v>30.44</v>
      </c>
      <c r="O26" t="n">
        <v>20919.39</v>
      </c>
      <c r="P26" t="n">
        <v>183.54</v>
      </c>
      <c r="Q26" t="n">
        <v>467.07</v>
      </c>
      <c r="R26" t="n">
        <v>68.06</v>
      </c>
      <c r="S26" t="n">
        <v>39.61</v>
      </c>
      <c r="T26" t="n">
        <v>9220.219999999999</v>
      </c>
      <c r="U26" t="n">
        <v>0.58</v>
      </c>
      <c r="V26" t="n">
        <v>0.73</v>
      </c>
      <c r="W26" t="n">
        <v>2.64</v>
      </c>
      <c r="X26" t="n">
        <v>0.5600000000000001</v>
      </c>
      <c r="Y26" t="n">
        <v>1</v>
      </c>
      <c r="Z26" t="n">
        <v>10</v>
      </c>
      <c r="AA26" t="n">
        <v>117.35351135519</v>
      </c>
      <c r="AB26" t="n">
        <v>160.5682515076292</v>
      </c>
      <c r="AC26" t="n">
        <v>145.2438429427416</v>
      </c>
      <c r="AD26" t="n">
        <v>117353.51135519</v>
      </c>
      <c r="AE26" t="n">
        <v>160568.2515076291</v>
      </c>
      <c r="AF26" t="n">
        <v>2.880932714622145e-06</v>
      </c>
      <c r="AG26" t="n">
        <v>0.1964583333333333</v>
      </c>
      <c r="AH26" t="n">
        <v>145243.8429427416</v>
      </c>
    </row>
    <row r="27">
      <c r="A27" t="n">
        <v>25</v>
      </c>
      <c r="B27" t="n">
        <v>80</v>
      </c>
      <c r="C27" t="inlineStr">
        <is>
          <t xml:space="preserve">CONCLUIDO	</t>
        </is>
      </c>
      <c r="D27" t="n">
        <v>5.325</v>
      </c>
      <c r="E27" t="n">
        <v>18.78</v>
      </c>
      <c r="F27" t="n">
        <v>15.84</v>
      </c>
      <c r="G27" t="n">
        <v>50.03</v>
      </c>
      <c r="H27" t="n">
        <v>0.76</v>
      </c>
      <c r="I27" t="n">
        <v>19</v>
      </c>
      <c r="J27" t="n">
        <v>168.08</v>
      </c>
      <c r="K27" t="n">
        <v>50.28</v>
      </c>
      <c r="L27" t="n">
        <v>7.25</v>
      </c>
      <c r="M27" t="n">
        <v>17</v>
      </c>
      <c r="N27" t="n">
        <v>30.55</v>
      </c>
      <c r="O27" t="n">
        <v>20964.03</v>
      </c>
      <c r="P27" t="n">
        <v>182.15</v>
      </c>
      <c r="Q27" t="n">
        <v>467.08</v>
      </c>
      <c r="R27" t="n">
        <v>66.62</v>
      </c>
      <c r="S27" t="n">
        <v>39.61</v>
      </c>
      <c r="T27" t="n">
        <v>8506.219999999999</v>
      </c>
      <c r="U27" t="n">
        <v>0.59</v>
      </c>
      <c r="V27" t="n">
        <v>0.74</v>
      </c>
      <c r="W27" t="n">
        <v>2.64</v>
      </c>
      <c r="X27" t="n">
        <v>0.51</v>
      </c>
      <c r="Y27" t="n">
        <v>1</v>
      </c>
      <c r="Z27" t="n">
        <v>10</v>
      </c>
      <c r="AA27" t="n">
        <v>116.1390042185648</v>
      </c>
      <c r="AB27" t="n">
        <v>158.906509263026</v>
      </c>
      <c r="AC27" t="n">
        <v>143.740695045693</v>
      </c>
      <c r="AD27" t="n">
        <v>116139.0042185648</v>
      </c>
      <c r="AE27" t="n">
        <v>158906.509263026</v>
      </c>
      <c r="AF27" t="n">
        <v>2.893048202870787e-06</v>
      </c>
      <c r="AG27" t="n">
        <v>0.195625</v>
      </c>
      <c r="AH27" t="n">
        <v>143740.695045693</v>
      </c>
    </row>
    <row r="28">
      <c r="A28" t="n">
        <v>26</v>
      </c>
      <c r="B28" t="n">
        <v>80</v>
      </c>
      <c r="C28" t="inlineStr">
        <is>
          <t xml:space="preserve">CONCLUIDO	</t>
        </is>
      </c>
      <c r="D28" t="n">
        <v>5.3222</v>
      </c>
      <c r="E28" t="n">
        <v>18.79</v>
      </c>
      <c r="F28" t="n">
        <v>15.85</v>
      </c>
      <c r="G28" t="n">
        <v>50.06</v>
      </c>
      <c r="H28" t="n">
        <v>0.79</v>
      </c>
      <c r="I28" t="n">
        <v>19</v>
      </c>
      <c r="J28" t="n">
        <v>168.44</v>
      </c>
      <c r="K28" t="n">
        <v>50.28</v>
      </c>
      <c r="L28" t="n">
        <v>7.5</v>
      </c>
      <c r="M28" t="n">
        <v>17</v>
      </c>
      <c r="N28" t="n">
        <v>30.66</v>
      </c>
      <c r="O28" t="n">
        <v>21008.71</v>
      </c>
      <c r="P28" t="n">
        <v>182.18</v>
      </c>
      <c r="Q28" t="n">
        <v>467.08</v>
      </c>
      <c r="R28" t="n">
        <v>66.81</v>
      </c>
      <c r="S28" t="n">
        <v>39.61</v>
      </c>
      <c r="T28" t="n">
        <v>8599.07</v>
      </c>
      <c r="U28" t="n">
        <v>0.59</v>
      </c>
      <c r="V28" t="n">
        <v>0.74</v>
      </c>
      <c r="W28" t="n">
        <v>2.64</v>
      </c>
      <c r="X28" t="n">
        <v>0.52</v>
      </c>
      <c r="Y28" t="n">
        <v>1</v>
      </c>
      <c r="Z28" t="n">
        <v>10</v>
      </c>
      <c r="AA28" t="n">
        <v>116.2325961493185</v>
      </c>
      <c r="AB28" t="n">
        <v>159.0345658716677</v>
      </c>
      <c r="AC28" t="n">
        <v>143.8565301113346</v>
      </c>
      <c r="AD28" t="n">
        <v>116232.5961493185</v>
      </c>
      <c r="AE28" t="n">
        <v>159034.5658716677</v>
      </c>
      <c r="AF28" t="n">
        <v>2.891526975646742e-06</v>
      </c>
      <c r="AG28" t="n">
        <v>0.1957291666666666</v>
      </c>
      <c r="AH28" t="n">
        <v>143856.5301113346</v>
      </c>
    </row>
    <row r="29">
      <c r="A29" t="n">
        <v>27</v>
      </c>
      <c r="B29" t="n">
        <v>80</v>
      </c>
      <c r="C29" t="inlineStr">
        <is>
          <t xml:space="preserve">CONCLUIDO	</t>
        </is>
      </c>
      <c r="D29" t="n">
        <v>5.3388</v>
      </c>
      <c r="E29" t="n">
        <v>18.73</v>
      </c>
      <c r="F29" t="n">
        <v>15.83</v>
      </c>
      <c r="G29" t="n">
        <v>52.75</v>
      </c>
      <c r="H29" t="n">
        <v>0.8100000000000001</v>
      </c>
      <c r="I29" t="n">
        <v>18</v>
      </c>
      <c r="J29" t="n">
        <v>168.81</v>
      </c>
      <c r="K29" t="n">
        <v>50.28</v>
      </c>
      <c r="L29" t="n">
        <v>7.75</v>
      </c>
      <c r="M29" t="n">
        <v>16</v>
      </c>
      <c r="N29" t="n">
        <v>30.78</v>
      </c>
      <c r="O29" t="n">
        <v>21053.43</v>
      </c>
      <c r="P29" t="n">
        <v>181.55</v>
      </c>
      <c r="Q29" t="n">
        <v>467.07</v>
      </c>
      <c r="R29" t="n">
        <v>65.95999999999999</v>
      </c>
      <c r="S29" t="n">
        <v>39.61</v>
      </c>
      <c r="T29" t="n">
        <v>8181.64</v>
      </c>
      <c r="U29" t="n">
        <v>0.6</v>
      </c>
      <c r="V29" t="n">
        <v>0.74</v>
      </c>
      <c r="W29" t="n">
        <v>2.64</v>
      </c>
      <c r="X29" t="n">
        <v>0.49</v>
      </c>
      <c r="Y29" t="n">
        <v>1</v>
      </c>
      <c r="Z29" t="n">
        <v>10</v>
      </c>
      <c r="AA29" t="n">
        <v>115.5515076812592</v>
      </c>
      <c r="AB29" t="n">
        <v>158.1026705821668</v>
      </c>
      <c r="AC29" t="n">
        <v>143.0135736003401</v>
      </c>
      <c r="AD29" t="n">
        <v>115551.5076812592</v>
      </c>
      <c r="AE29" t="n">
        <v>158102.6705821668</v>
      </c>
      <c r="AF29" t="n">
        <v>2.900545679903579e-06</v>
      </c>
      <c r="AG29" t="n">
        <v>0.1951041666666667</v>
      </c>
      <c r="AH29" t="n">
        <v>143013.5736003401</v>
      </c>
    </row>
    <row r="30">
      <c r="A30" t="n">
        <v>28</v>
      </c>
      <c r="B30" t="n">
        <v>80</v>
      </c>
      <c r="C30" t="inlineStr">
        <is>
          <t xml:space="preserve">CONCLUIDO	</t>
        </is>
      </c>
      <c r="D30" t="n">
        <v>5.3405</v>
      </c>
      <c r="E30" t="n">
        <v>18.72</v>
      </c>
      <c r="F30" t="n">
        <v>15.82</v>
      </c>
      <c r="G30" t="n">
        <v>52.73</v>
      </c>
      <c r="H30" t="n">
        <v>0.84</v>
      </c>
      <c r="I30" t="n">
        <v>18</v>
      </c>
      <c r="J30" t="n">
        <v>169.17</v>
      </c>
      <c r="K30" t="n">
        <v>50.28</v>
      </c>
      <c r="L30" t="n">
        <v>8</v>
      </c>
      <c r="M30" t="n">
        <v>16</v>
      </c>
      <c r="N30" t="n">
        <v>30.89</v>
      </c>
      <c r="O30" t="n">
        <v>21098.19</v>
      </c>
      <c r="P30" t="n">
        <v>180.38</v>
      </c>
      <c r="Q30" t="n">
        <v>467.1</v>
      </c>
      <c r="R30" t="n">
        <v>65.64</v>
      </c>
      <c r="S30" t="n">
        <v>39.61</v>
      </c>
      <c r="T30" t="n">
        <v>8021.91</v>
      </c>
      <c r="U30" t="n">
        <v>0.6</v>
      </c>
      <c r="V30" t="n">
        <v>0.74</v>
      </c>
      <c r="W30" t="n">
        <v>2.64</v>
      </c>
      <c r="X30" t="n">
        <v>0.49</v>
      </c>
      <c r="Y30" t="n">
        <v>1</v>
      </c>
      <c r="Z30" t="n">
        <v>10</v>
      </c>
      <c r="AA30" t="n">
        <v>114.9655989585408</v>
      </c>
      <c r="AB30" t="n">
        <v>157.3010044192754</v>
      </c>
      <c r="AC30" t="n">
        <v>142.2884173308893</v>
      </c>
      <c r="AD30" t="n">
        <v>114965.5989585408</v>
      </c>
      <c r="AE30" t="n">
        <v>157301.0044192754</v>
      </c>
      <c r="AF30" t="n">
        <v>2.901469282146749e-06</v>
      </c>
      <c r="AG30" t="n">
        <v>0.195</v>
      </c>
      <c r="AH30" t="n">
        <v>142288.4173308893</v>
      </c>
    </row>
    <row r="31">
      <c r="A31" t="n">
        <v>29</v>
      </c>
      <c r="B31" t="n">
        <v>80</v>
      </c>
      <c r="C31" t="inlineStr">
        <is>
          <t xml:space="preserve">CONCLUIDO	</t>
        </is>
      </c>
      <c r="D31" t="n">
        <v>5.3579</v>
      </c>
      <c r="E31" t="n">
        <v>18.66</v>
      </c>
      <c r="F31" t="n">
        <v>15.79</v>
      </c>
      <c r="G31" t="n">
        <v>55.74</v>
      </c>
      <c r="H31" t="n">
        <v>0.86</v>
      </c>
      <c r="I31" t="n">
        <v>17</v>
      </c>
      <c r="J31" t="n">
        <v>169.53</v>
      </c>
      <c r="K31" t="n">
        <v>50.28</v>
      </c>
      <c r="L31" t="n">
        <v>8.25</v>
      </c>
      <c r="M31" t="n">
        <v>15</v>
      </c>
      <c r="N31" t="n">
        <v>31</v>
      </c>
      <c r="O31" t="n">
        <v>21142.98</v>
      </c>
      <c r="P31" t="n">
        <v>179.7</v>
      </c>
      <c r="Q31" t="n">
        <v>467.13</v>
      </c>
      <c r="R31" t="n">
        <v>64.75</v>
      </c>
      <c r="S31" t="n">
        <v>39.61</v>
      </c>
      <c r="T31" t="n">
        <v>7582.13</v>
      </c>
      <c r="U31" t="n">
        <v>0.61</v>
      </c>
      <c r="V31" t="n">
        <v>0.74</v>
      </c>
      <c r="W31" t="n">
        <v>2.64</v>
      </c>
      <c r="X31" t="n">
        <v>0.46</v>
      </c>
      <c r="Y31" t="n">
        <v>1</v>
      </c>
      <c r="Z31" t="n">
        <v>10</v>
      </c>
      <c r="AA31" t="n">
        <v>114.2318598005022</v>
      </c>
      <c r="AB31" t="n">
        <v>156.2970701329605</v>
      </c>
      <c r="AC31" t="n">
        <v>141.3802971238293</v>
      </c>
      <c r="AD31" t="n">
        <v>114231.8598005022</v>
      </c>
      <c r="AE31" t="n">
        <v>156297.0701329605</v>
      </c>
      <c r="AF31" t="n">
        <v>2.910922622753313e-06</v>
      </c>
      <c r="AG31" t="n">
        <v>0.194375</v>
      </c>
      <c r="AH31" t="n">
        <v>141380.2971238293</v>
      </c>
    </row>
    <row r="32">
      <c r="A32" t="n">
        <v>30</v>
      </c>
      <c r="B32" t="n">
        <v>80</v>
      </c>
      <c r="C32" t="inlineStr">
        <is>
          <t xml:space="preserve">CONCLUIDO	</t>
        </is>
      </c>
      <c r="D32" t="n">
        <v>5.3544</v>
      </c>
      <c r="E32" t="n">
        <v>18.68</v>
      </c>
      <c r="F32" t="n">
        <v>15.8</v>
      </c>
      <c r="G32" t="n">
        <v>55.78</v>
      </c>
      <c r="H32" t="n">
        <v>0.89</v>
      </c>
      <c r="I32" t="n">
        <v>17</v>
      </c>
      <c r="J32" t="n">
        <v>169.9</v>
      </c>
      <c r="K32" t="n">
        <v>50.28</v>
      </c>
      <c r="L32" t="n">
        <v>8.5</v>
      </c>
      <c r="M32" t="n">
        <v>15</v>
      </c>
      <c r="N32" t="n">
        <v>31.12</v>
      </c>
      <c r="O32" t="n">
        <v>21187.82</v>
      </c>
      <c r="P32" t="n">
        <v>179.51</v>
      </c>
      <c r="Q32" t="n">
        <v>467.07</v>
      </c>
      <c r="R32" t="n">
        <v>65.11</v>
      </c>
      <c r="S32" t="n">
        <v>39.61</v>
      </c>
      <c r="T32" t="n">
        <v>7761.69</v>
      </c>
      <c r="U32" t="n">
        <v>0.61</v>
      </c>
      <c r="V32" t="n">
        <v>0.74</v>
      </c>
      <c r="W32" t="n">
        <v>2.64</v>
      </c>
      <c r="X32" t="n">
        <v>0.47</v>
      </c>
      <c r="Y32" t="n">
        <v>1</v>
      </c>
      <c r="Z32" t="n">
        <v>10</v>
      </c>
      <c r="AA32" t="n">
        <v>114.2394656142786</v>
      </c>
      <c r="AB32" t="n">
        <v>156.3074767429141</v>
      </c>
      <c r="AC32" t="n">
        <v>141.3897105415346</v>
      </c>
      <c r="AD32" t="n">
        <v>114239.4656142786</v>
      </c>
      <c r="AE32" t="n">
        <v>156307.4767429141</v>
      </c>
      <c r="AF32" t="n">
        <v>2.909021088723257e-06</v>
      </c>
      <c r="AG32" t="n">
        <v>0.1945833333333333</v>
      </c>
      <c r="AH32" t="n">
        <v>141389.7105415346</v>
      </c>
    </row>
    <row r="33">
      <c r="A33" t="n">
        <v>31</v>
      </c>
      <c r="B33" t="n">
        <v>80</v>
      </c>
      <c r="C33" t="inlineStr">
        <is>
          <t xml:space="preserve">CONCLUIDO	</t>
        </is>
      </c>
      <c r="D33" t="n">
        <v>5.3779</v>
      </c>
      <c r="E33" t="n">
        <v>18.59</v>
      </c>
      <c r="F33" t="n">
        <v>15.75</v>
      </c>
      <c r="G33" t="n">
        <v>59.08</v>
      </c>
      <c r="H33" t="n">
        <v>0.91</v>
      </c>
      <c r="I33" t="n">
        <v>16</v>
      </c>
      <c r="J33" t="n">
        <v>170.26</v>
      </c>
      <c r="K33" t="n">
        <v>50.28</v>
      </c>
      <c r="L33" t="n">
        <v>8.75</v>
      </c>
      <c r="M33" t="n">
        <v>14</v>
      </c>
      <c r="N33" t="n">
        <v>31.23</v>
      </c>
      <c r="O33" t="n">
        <v>21232.69</v>
      </c>
      <c r="P33" t="n">
        <v>178.77</v>
      </c>
      <c r="Q33" t="n">
        <v>467.08</v>
      </c>
      <c r="R33" t="n">
        <v>63.78</v>
      </c>
      <c r="S33" t="n">
        <v>39.61</v>
      </c>
      <c r="T33" t="n">
        <v>7102.89</v>
      </c>
      <c r="U33" t="n">
        <v>0.62</v>
      </c>
      <c r="V33" t="n">
        <v>0.74</v>
      </c>
      <c r="W33" t="n">
        <v>2.63</v>
      </c>
      <c r="X33" t="n">
        <v>0.42</v>
      </c>
      <c r="Y33" t="n">
        <v>1</v>
      </c>
      <c r="Z33" t="n">
        <v>10</v>
      </c>
      <c r="AA33" t="n">
        <v>113.3168004653582</v>
      </c>
      <c r="AB33" t="n">
        <v>155.0450455810483</v>
      </c>
      <c r="AC33" t="n">
        <v>140.2477640379237</v>
      </c>
      <c r="AD33" t="n">
        <v>113316.8004653582</v>
      </c>
      <c r="AE33" t="n">
        <v>155045.0455810483</v>
      </c>
      <c r="AF33" t="n">
        <v>2.92178853149649e-06</v>
      </c>
      <c r="AG33" t="n">
        <v>0.1936458333333333</v>
      </c>
      <c r="AH33" t="n">
        <v>140247.7640379237</v>
      </c>
    </row>
    <row r="34">
      <c r="A34" t="n">
        <v>32</v>
      </c>
      <c r="B34" t="n">
        <v>80</v>
      </c>
      <c r="C34" t="inlineStr">
        <is>
          <t xml:space="preserve">CONCLUIDO	</t>
        </is>
      </c>
      <c r="D34" t="n">
        <v>5.3697</v>
      </c>
      <c r="E34" t="n">
        <v>18.62</v>
      </c>
      <c r="F34" t="n">
        <v>15.78</v>
      </c>
      <c r="G34" t="n">
        <v>59.19</v>
      </c>
      <c r="H34" t="n">
        <v>0.9399999999999999</v>
      </c>
      <c r="I34" t="n">
        <v>16</v>
      </c>
      <c r="J34" t="n">
        <v>170.62</v>
      </c>
      <c r="K34" t="n">
        <v>50.28</v>
      </c>
      <c r="L34" t="n">
        <v>9</v>
      </c>
      <c r="M34" t="n">
        <v>14</v>
      </c>
      <c r="N34" t="n">
        <v>31.34</v>
      </c>
      <c r="O34" t="n">
        <v>21277.6</v>
      </c>
      <c r="P34" t="n">
        <v>178.32</v>
      </c>
      <c r="Q34" t="n">
        <v>467.11</v>
      </c>
      <c r="R34" t="n">
        <v>64.45999999999999</v>
      </c>
      <c r="S34" t="n">
        <v>39.61</v>
      </c>
      <c r="T34" t="n">
        <v>7439.64</v>
      </c>
      <c r="U34" t="n">
        <v>0.61</v>
      </c>
      <c r="V34" t="n">
        <v>0.74</v>
      </c>
      <c r="W34" t="n">
        <v>2.64</v>
      </c>
      <c r="X34" t="n">
        <v>0.45</v>
      </c>
      <c r="Y34" t="n">
        <v>1</v>
      </c>
      <c r="Z34" t="n">
        <v>10</v>
      </c>
      <c r="AA34" t="n">
        <v>113.3433258783334</v>
      </c>
      <c r="AB34" t="n">
        <v>155.0813388212996</v>
      </c>
      <c r="AC34" t="n">
        <v>140.2805935022633</v>
      </c>
      <c r="AD34" t="n">
        <v>113343.3258783334</v>
      </c>
      <c r="AE34" t="n">
        <v>155081.3388212996</v>
      </c>
      <c r="AF34" t="n">
        <v>2.917333508911787e-06</v>
      </c>
      <c r="AG34" t="n">
        <v>0.1939583333333333</v>
      </c>
      <c r="AH34" t="n">
        <v>140280.5935022633</v>
      </c>
    </row>
    <row r="35">
      <c r="A35" t="n">
        <v>33</v>
      </c>
      <c r="B35" t="n">
        <v>80</v>
      </c>
      <c r="C35" t="inlineStr">
        <is>
          <t xml:space="preserve">CONCLUIDO	</t>
        </is>
      </c>
      <c r="D35" t="n">
        <v>5.3924</v>
      </c>
      <c r="E35" t="n">
        <v>18.54</v>
      </c>
      <c r="F35" t="n">
        <v>15.74</v>
      </c>
      <c r="G35" t="n">
        <v>62.95</v>
      </c>
      <c r="H35" t="n">
        <v>0.96</v>
      </c>
      <c r="I35" t="n">
        <v>15</v>
      </c>
      <c r="J35" t="n">
        <v>170.99</v>
      </c>
      <c r="K35" t="n">
        <v>50.28</v>
      </c>
      <c r="L35" t="n">
        <v>9.25</v>
      </c>
      <c r="M35" t="n">
        <v>13</v>
      </c>
      <c r="N35" t="n">
        <v>31.46</v>
      </c>
      <c r="O35" t="n">
        <v>21322.55</v>
      </c>
      <c r="P35" t="n">
        <v>177.13</v>
      </c>
      <c r="Q35" t="n">
        <v>467.08</v>
      </c>
      <c r="R35" t="n">
        <v>63.07</v>
      </c>
      <c r="S35" t="n">
        <v>39.61</v>
      </c>
      <c r="T35" t="n">
        <v>6751.86</v>
      </c>
      <c r="U35" t="n">
        <v>0.63</v>
      </c>
      <c r="V35" t="n">
        <v>0.74</v>
      </c>
      <c r="W35" t="n">
        <v>2.63</v>
      </c>
      <c r="X35" t="n">
        <v>0.4</v>
      </c>
      <c r="Y35" t="n">
        <v>1</v>
      </c>
      <c r="Z35" t="n">
        <v>10</v>
      </c>
      <c r="AA35" t="n">
        <v>112.2614407009828</v>
      </c>
      <c r="AB35" t="n">
        <v>153.6010557922438</v>
      </c>
      <c r="AC35" t="n">
        <v>138.9415866079098</v>
      </c>
      <c r="AD35" t="n">
        <v>112261.4407009828</v>
      </c>
      <c r="AE35" t="n">
        <v>153601.0557922438</v>
      </c>
      <c r="AF35" t="n">
        <v>2.929666315335293e-06</v>
      </c>
      <c r="AG35" t="n">
        <v>0.193125</v>
      </c>
      <c r="AH35" t="n">
        <v>138941.5866079098</v>
      </c>
    </row>
    <row r="36">
      <c r="A36" t="n">
        <v>34</v>
      </c>
      <c r="B36" t="n">
        <v>80</v>
      </c>
      <c r="C36" t="inlineStr">
        <is>
          <t xml:space="preserve">CONCLUIDO	</t>
        </is>
      </c>
      <c r="D36" t="n">
        <v>5.3947</v>
      </c>
      <c r="E36" t="n">
        <v>18.54</v>
      </c>
      <c r="F36" t="n">
        <v>15.73</v>
      </c>
      <c r="G36" t="n">
        <v>62.92</v>
      </c>
      <c r="H36" t="n">
        <v>0.98</v>
      </c>
      <c r="I36" t="n">
        <v>15</v>
      </c>
      <c r="J36" t="n">
        <v>171.35</v>
      </c>
      <c r="K36" t="n">
        <v>50.28</v>
      </c>
      <c r="L36" t="n">
        <v>9.5</v>
      </c>
      <c r="M36" t="n">
        <v>13</v>
      </c>
      <c r="N36" t="n">
        <v>31.57</v>
      </c>
      <c r="O36" t="n">
        <v>21367.54</v>
      </c>
      <c r="P36" t="n">
        <v>176.52</v>
      </c>
      <c r="Q36" t="n">
        <v>467.07</v>
      </c>
      <c r="R36" t="n">
        <v>62.8</v>
      </c>
      <c r="S36" t="n">
        <v>39.61</v>
      </c>
      <c r="T36" t="n">
        <v>6614.48</v>
      </c>
      <c r="U36" t="n">
        <v>0.63</v>
      </c>
      <c r="V36" t="n">
        <v>0.74</v>
      </c>
      <c r="W36" t="n">
        <v>2.63</v>
      </c>
      <c r="X36" t="n">
        <v>0.4</v>
      </c>
      <c r="Y36" t="n">
        <v>1</v>
      </c>
      <c r="Z36" t="n">
        <v>10</v>
      </c>
      <c r="AA36" t="n">
        <v>111.9215770468729</v>
      </c>
      <c r="AB36" t="n">
        <v>153.1360393469647</v>
      </c>
      <c r="AC36" t="n">
        <v>138.5209506795133</v>
      </c>
      <c r="AD36" t="n">
        <v>111921.5770468729</v>
      </c>
      <c r="AE36" t="n">
        <v>153136.0393469647</v>
      </c>
      <c r="AF36" t="n">
        <v>2.930915894840758e-06</v>
      </c>
      <c r="AG36" t="n">
        <v>0.193125</v>
      </c>
      <c r="AH36" t="n">
        <v>138520.9506795133</v>
      </c>
    </row>
    <row r="37">
      <c r="A37" t="n">
        <v>35</v>
      </c>
      <c r="B37" t="n">
        <v>80</v>
      </c>
      <c r="C37" t="inlineStr">
        <is>
          <t xml:space="preserve">CONCLUIDO	</t>
        </is>
      </c>
      <c r="D37" t="n">
        <v>5.4091</v>
      </c>
      <c r="E37" t="n">
        <v>18.49</v>
      </c>
      <c r="F37" t="n">
        <v>15.71</v>
      </c>
      <c r="G37" t="n">
        <v>67.34</v>
      </c>
      <c r="H37" t="n">
        <v>1.01</v>
      </c>
      <c r="I37" t="n">
        <v>14</v>
      </c>
      <c r="J37" t="n">
        <v>171.72</v>
      </c>
      <c r="K37" t="n">
        <v>50.28</v>
      </c>
      <c r="L37" t="n">
        <v>9.75</v>
      </c>
      <c r="M37" t="n">
        <v>12</v>
      </c>
      <c r="N37" t="n">
        <v>31.69</v>
      </c>
      <c r="O37" t="n">
        <v>21412.57</v>
      </c>
      <c r="P37" t="n">
        <v>176.12</v>
      </c>
      <c r="Q37" t="n">
        <v>467.07</v>
      </c>
      <c r="R37" t="n">
        <v>62.27</v>
      </c>
      <c r="S37" t="n">
        <v>39.61</v>
      </c>
      <c r="T37" t="n">
        <v>6353.74</v>
      </c>
      <c r="U37" t="n">
        <v>0.64</v>
      </c>
      <c r="V37" t="n">
        <v>0.74</v>
      </c>
      <c r="W37" t="n">
        <v>2.63</v>
      </c>
      <c r="X37" t="n">
        <v>0.38</v>
      </c>
      <c r="Y37" t="n">
        <v>1</v>
      </c>
      <c r="Z37" t="n">
        <v>10</v>
      </c>
      <c r="AA37" t="n">
        <v>111.4102979207221</v>
      </c>
      <c r="AB37" t="n">
        <v>152.4364846905224</v>
      </c>
      <c r="AC37" t="n">
        <v>137.8881605376505</v>
      </c>
      <c r="AD37" t="n">
        <v>111410.2979207221</v>
      </c>
      <c r="AE37" t="n">
        <v>152436.4846905224</v>
      </c>
      <c r="AF37" t="n">
        <v>2.938739349135845e-06</v>
      </c>
      <c r="AG37" t="n">
        <v>0.1926041666666667</v>
      </c>
      <c r="AH37" t="n">
        <v>137888.1605376505</v>
      </c>
    </row>
    <row r="38">
      <c r="A38" t="n">
        <v>36</v>
      </c>
      <c r="B38" t="n">
        <v>80</v>
      </c>
      <c r="C38" t="inlineStr">
        <is>
          <t xml:space="preserve">CONCLUIDO	</t>
        </is>
      </c>
      <c r="D38" t="n">
        <v>5.4059</v>
      </c>
      <c r="E38" t="n">
        <v>18.5</v>
      </c>
      <c r="F38" t="n">
        <v>15.72</v>
      </c>
      <c r="G38" t="n">
        <v>67.38</v>
      </c>
      <c r="H38" t="n">
        <v>1.03</v>
      </c>
      <c r="I38" t="n">
        <v>14</v>
      </c>
      <c r="J38" t="n">
        <v>172.08</v>
      </c>
      <c r="K38" t="n">
        <v>50.28</v>
      </c>
      <c r="L38" t="n">
        <v>10</v>
      </c>
      <c r="M38" t="n">
        <v>12</v>
      </c>
      <c r="N38" t="n">
        <v>31.8</v>
      </c>
      <c r="O38" t="n">
        <v>21457.64</v>
      </c>
      <c r="P38" t="n">
        <v>175.57</v>
      </c>
      <c r="Q38" t="n">
        <v>467.11</v>
      </c>
      <c r="R38" t="n">
        <v>62.55</v>
      </c>
      <c r="S38" t="n">
        <v>39.61</v>
      </c>
      <c r="T38" t="n">
        <v>6495.89</v>
      </c>
      <c r="U38" t="n">
        <v>0.63</v>
      </c>
      <c r="V38" t="n">
        <v>0.74</v>
      </c>
      <c r="W38" t="n">
        <v>2.64</v>
      </c>
      <c r="X38" t="n">
        <v>0.39</v>
      </c>
      <c r="Y38" t="n">
        <v>1</v>
      </c>
      <c r="Z38" t="n">
        <v>10</v>
      </c>
      <c r="AA38" t="n">
        <v>111.2485852325586</v>
      </c>
      <c r="AB38" t="n">
        <v>152.215222256317</v>
      </c>
      <c r="AC38" t="n">
        <v>137.6880150796218</v>
      </c>
      <c r="AD38" t="n">
        <v>111248.5852325586</v>
      </c>
      <c r="AE38" t="n">
        <v>152215.2222563169</v>
      </c>
      <c r="AF38" t="n">
        <v>2.937000803736937e-06</v>
      </c>
      <c r="AG38" t="n">
        <v>0.1927083333333333</v>
      </c>
      <c r="AH38" t="n">
        <v>137688.0150796218</v>
      </c>
    </row>
    <row r="39">
      <c r="A39" t="n">
        <v>37</v>
      </c>
      <c r="B39" t="n">
        <v>80</v>
      </c>
      <c r="C39" t="inlineStr">
        <is>
          <t xml:space="preserve">CONCLUIDO	</t>
        </is>
      </c>
      <c r="D39" t="n">
        <v>5.4124</v>
      </c>
      <c r="E39" t="n">
        <v>18.48</v>
      </c>
      <c r="F39" t="n">
        <v>15.7</v>
      </c>
      <c r="G39" t="n">
        <v>67.29000000000001</v>
      </c>
      <c r="H39" t="n">
        <v>1.05</v>
      </c>
      <c r="I39" t="n">
        <v>14</v>
      </c>
      <c r="J39" t="n">
        <v>172.45</v>
      </c>
      <c r="K39" t="n">
        <v>50.28</v>
      </c>
      <c r="L39" t="n">
        <v>10.25</v>
      </c>
      <c r="M39" t="n">
        <v>12</v>
      </c>
      <c r="N39" t="n">
        <v>31.92</v>
      </c>
      <c r="O39" t="n">
        <v>21502.75</v>
      </c>
      <c r="P39" t="n">
        <v>174.29</v>
      </c>
      <c r="Q39" t="n">
        <v>467.07</v>
      </c>
      <c r="R39" t="n">
        <v>61.89</v>
      </c>
      <c r="S39" t="n">
        <v>39.61</v>
      </c>
      <c r="T39" t="n">
        <v>6168.23</v>
      </c>
      <c r="U39" t="n">
        <v>0.64</v>
      </c>
      <c r="V39" t="n">
        <v>0.74</v>
      </c>
      <c r="W39" t="n">
        <v>2.63</v>
      </c>
      <c r="X39" t="n">
        <v>0.37</v>
      </c>
      <c r="Y39" t="n">
        <v>1</v>
      </c>
      <c r="Z39" t="n">
        <v>10</v>
      </c>
      <c r="AA39" t="n">
        <v>110.5062434338676</v>
      </c>
      <c r="AB39" t="n">
        <v>151.1995174575396</v>
      </c>
      <c r="AC39" t="n">
        <v>136.7692477212888</v>
      </c>
      <c r="AD39" t="n">
        <v>110506.2434338676</v>
      </c>
      <c r="AE39" t="n">
        <v>151199.5174575396</v>
      </c>
      <c r="AF39" t="n">
        <v>2.94053222407847e-06</v>
      </c>
      <c r="AG39" t="n">
        <v>0.1925</v>
      </c>
      <c r="AH39" t="n">
        <v>136769.2477212888</v>
      </c>
    </row>
    <row r="40">
      <c r="A40" t="n">
        <v>38</v>
      </c>
      <c r="B40" t="n">
        <v>80</v>
      </c>
      <c r="C40" t="inlineStr">
        <is>
          <t xml:space="preserve">CONCLUIDO	</t>
        </is>
      </c>
      <c r="D40" t="n">
        <v>5.4269</v>
      </c>
      <c r="E40" t="n">
        <v>18.43</v>
      </c>
      <c r="F40" t="n">
        <v>15.68</v>
      </c>
      <c r="G40" t="n">
        <v>72.38</v>
      </c>
      <c r="H40" t="n">
        <v>1.08</v>
      </c>
      <c r="I40" t="n">
        <v>13</v>
      </c>
      <c r="J40" t="n">
        <v>172.82</v>
      </c>
      <c r="K40" t="n">
        <v>50.28</v>
      </c>
      <c r="L40" t="n">
        <v>10.5</v>
      </c>
      <c r="M40" t="n">
        <v>11</v>
      </c>
      <c r="N40" t="n">
        <v>32.04</v>
      </c>
      <c r="O40" t="n">
        <v>21547.89</v>
      </c>
      <c r="P40" t="n">
        <v>174.04</v>
      </c>
      <c r="Q40" t="n">
        <v>467.17</v>
      </c>
      <c r="R40" t="n">
        <v>61.21</v>
      </c>
      <c r="S40" t="n">
        <v>39.61</v>
      </c>
      <c r="T40" t="n">
        <v>5829.14</v>
      </c>
      <c r="U40" t="n">
        <v>0.65</v>
      </c>
      <c r="V40" t="n">
        <v>0.74</v>
      </c>
      <c r="W40" t="n">
        <v>2.63</v>
      </c>
      <c r="X40" t="n">
        <v>0.35</v>
      </c>
      <c r="Y40" t="n">
        <v>1</v>
      </c>
      <c r="Z40" t="n">
        <v>10</v>
      </c>
      <c r="AA40" t="n">
        <v>110.0652427878841</v>
      </c>
      <c r="AB40" t="n">
        <v>150.5961209181299</v>
      </c>
      <c r="AC40" t="n">
        <v>136.2234385007278</v>
      </c>
      <c r="AD40" t="n">
        <v>110065.2427878841</v>
      </c>
      <c r="AE40" t="n">
        <v>150596.1209181299</v>
      </c>
      <c r="AF40" t="n">
        <v>2.948410007917273e-06</v>
      </c>
      <c r="AG40" t="n">
        <v>0.1919791666666667</v>
      </c>
      <c r="AH40" t="n">
        <v>136223.4385007278</v>
      </c>
    </row>
    <row r="41">
      <c r="A41" t="n">
        <v>39</v>
      </c>
      <c r="B41" t="n">
        <v>80</v>
      </c>
      <c r="C41" t="inlineStr">
        <is>
          <t xml:space="preserve">CONCLUIDO	</t>
        </is>
      </c>
      <c r="D41" t="n">
        <v>5.4306</v>
      </c>
      <c r="E41" t="n">
        <v>18.41</v>
      </c>
      <c r="F41" t="n">
        <v>15.67</v>
      </c>
      <c r="G41" t="n">
        <v>72.33</v>
      </c>
      <c r="H41" t="n">
        <v>1.1</v>
      </c>
      <c r="I41" t="n">
        <v>13</v>
      </c>
      <c r="J41" t="n">
        <v>173.18</v>
      </c>
      <c r="K41" t="n">
        <v>50.28</v>
      </c>
      <c r="L41" t="n">
        <v>10.75</v>
      </c>
      <c r="M41" t="n">
        <v>11</v>
      </c>
      <c r="N41" t="n">
        <v>32.15</v>
      </c>
      <c r="O41" t="n">
        <v>21593.08</v>
      </c>
      <c r="P41" t="n">
        <v>174.2</v>
      </c>
      <c r="Q41" t="n">
        <v>467.07</v>
      </c>
      <c r="R41" t="n">
        <v>61.02</v>
      </c>
      <c r="S41" t="n">
        <v>39.61</v>
      </c>
      <c r="T41" t="n">
        <v>5737.97</v>
      </c>
      <c r="U41" t="n">
        <v>0.65</v>
      </c>
      <c r="V41" t="n">
        <v>0.74</v>
      </c>
      <c r="W41" t="n">
        <v>2.63</v>
      </c>
      <c r="X41" t="n">
        <v>0.34</v>
      </c>
      <c r="Y41" t="n">
        <v>1</v>
      </c>
      <c r="Z41" t="n">
        <v>10</v>
      </c>
      <c r="AA41" t="n">
        <v>110.0430819443037</v>
      </c>
      <c r="AB41" t="n">
        <v>150.5657994742757</v>
      </c>
      <c r="AC41" t="n">
        <v>136.1960108929187</v>
      </c>
      <c r="AD41" t="n">
        <v>110043.0819443037</v>
      </c>
      <c r="AE41" t="n">
        <v>150565.7994742757</v>
      </c>
      <c r="AF41" t="n">
        <v>2.95042020103476e-06</v>
      </c>
      <c r="AG41" t="n">
        <v>0.1917708333333333</v>
      </c>
      <c r="AH41" t="n">
        <v>136196.0108929187</v>
      </c>
    </row>
    <row r="42">
      <c r="A42" t="n">
        <v>40</v>
      </c>
      <c r="B42" t="n">
        <v>80</v>
      </c>
      <c r="C42" t="inlineStr">
        <is>
          <t xml:space="preserve">CONCLUIDO	</t>
        </is>
      </c>
      <c r="D42" t="n">
        <v>5.4252</v>
      </c>
      <c r="E42" t="n">
        <v>18.43</v>
      </c>
      <c r="F42" t="n">
        <v>15.69</v>
      </c>
      <c r="G42" t="n">
        <v>72.41</v>
      </c>
      <c r="H42" t="n">
        <v>1.12</v>
      </c>
      <c r="I42" t="n">
        <v>13</v>
      </c>
      <c r="J42" t="n">
        <v>173.55</v>
      </c>
      <c r="K42" t="n">
        <v>50.28</v>
      </c>
      <c r="L42" t="n">
        <v>11</v>
      </c>
      <c r="M42" t="n">
        <v>11</v>
      </c>
      <c r="N42" t="n">
        <v>32.27</v>
      </c>
      <c r="O42" t="n">
        <v>21638.31</v>
      </c>
      <c r="P42" t="n">
        <v>173.5</v>
      </c>
      <c r="Q42" t="n">
        <v>467.07</v>
      </c>
      <c r="R42" t="n">
        <v>61.53</v>
      </c>
      <c r="S42" t="n">
        <v>39.61</v>
      </c>
      <c r="T42" t="n">
        <v>5989.32</v>
      </c>
      <c r="U42" t="n">
        <v>0.64</v>
      </c>
      <c r="V42" t="n">
        <v>0.74</v>
      </c>
      <c r="W42" t="n">
        <v>2.63</v>
      </c>
      <c r="X42" t="n">
        <v>0.36</v>
      </c>
      <c r="Y42" t="n">
        <v>1</v>
      </c>
      <c r="Z42" t="n">
        <v>10</v>
      </c>
      <c r="AA42" t="n">
        <v>109.8776451358528</v>
      </c>
      <c r="AB42" t="n">
        <v>150.3394415343965</v>
      </c>
      <c r="AC42" t="n">
        <v>135.991256237126</v>
      </c>
      <c r="AD42" t="n">
        <v>109877.6451358528</v>
      </c>
      <c r="AE42" t="n">
        <v>150339.4415343965</v>
      </c>
      <c r="AF42" t="n">
        <v>2.947486405674103e-06</v>
      </c>
      <c r="AG42" t="n">
        <v>0.1919791666666667</v>
      </c>
      <c r="AH42" t="n">
        <v>135991.256237126</v>
      </c>
    </row>
    <row r="43">
      <c r="A43" t="n">
        <v>41</v>
      </c>
      <c r="B43" t="n">
        <v>80</v>
      </c>
      <c r="C43" t="inlineStr">
        <is>
          <t xml:space="preserve">CONCLUIDO	</t>
        </is>
      </c>
      <c r="D43" t="n">
        <v>5.4516</v>
      </c>
      <c r="E43" t="n">
        <v>18.34</v>
      </c>
      <c r="F43" t="n">
        <v>15.63</v>
      </c>
      <c r="G43" t="n">
        <v>78.16</v>
      </c>
      <c r="H43" t="n">
        <v>1.15</v>
      </c>
      <c r="I43" t="n">
        <v>12</v>
      </c>
      <c r="J43" t="n">
        <v>173.92</v>
      </c>
      <c r="K43" t="n">
        <v>50.28</v>
      </c>
      <c r="L43" t="n">
        <v>11.25</v>
      </c>
      <c r="M43" t="n">
        <v>10</v>
      </c>
      <c r="N43" t="n">
        <v>32.39</v>
      </c>
      <c r="O43" t="n">
        <v>21683.57</v>
      </c>
      <c r="P43" t="n">
        <v>171.57</v>
      </c>
      <c r="Q43" t="n">
        <v>467.08</v>
      </c>
      <c r="R43" t="n">
        <v>59.8</v>
      </c>
      <c r="S43" t="n">
        <v>39.61</v>
      </c>
      <c r="T43" t="n">
        <v>5131.26</v>
      </c>
      <c r="U43" t="n">
        <v>0.66</v>
      </c>
      <c r="V43" t="n">
        <v>0.75</v>
      </c>
      <c r="W43" t="n">
        <v>2.62</v>
      </c>
      <c r="X43" t="n">
        <v>0.3</v>
      </c>
      <c r="Y43" t="n">
        <v>1</v>
      </c>
      <c r="Z43" t="n">
        <v>10</v>
      </c>
      <c r="AA43" t="n">
        <v>108.3817005012207</v>
      </c>
      <c r="AB43" t="n">
        <v>148.2926240888744</v>
      </c>
      <c r="AC43" t="n">
        <v>134.1397841758776</v>
      </c>
      <c r="AD43" t="n">
        <v>108381.7005012207</v>
      </c>
      <c r="AE43" t="n">
        <v>148292.6240888743</v>
      </c>
      <c r="AF43" t="n">
        <v>2.961829405215096e-06</v>
      </c>
      <c r="AG43" t="n">
        <v>0.1910416666666667</v>
      </c>
      <c r="AH43" t="n">
        <v>134139.7841758776</v>
      </c>
    </row>
    <row r="44">
      <c r="A44" t="n">
        <v>42</v>
      </c>
      <c r="B44" t="n">
        <v>80</v>
      </c>
      <c r="C44" t="inlineStr">
        <is>
          <t xml:space="preserve">CONCLUIDO	</t>
        </is>
      </c>
      <c r="D44" t="n">
        <v>5.4489</v>
      </c>
      <c r="E44" t="n">
        <v>18.35</v>
      </c>
      <c r="F44" t="n">
        <v>15.64</v>
      </c>
      <c r="G44" t="n">
        <v>78.20999999999999</v>
      </c>
      <c r="H44" t="n">
        <v>1.17</v>
      </c>
      <c r="I44" t="n">
        <v>12</v>
      </c>
      <c r="J44" t="n">
        <v>174.28</v>
      </c>
      <c r="K44" t="n">
        <v>50.28</v>
      </c>
      <c r="L44" t="n">
        <v>11.5</v>
      </c>
      <c r="M44" t="n">
        <v>10</v>
      </c>
      <c r="N44" t="n">
        <v>32.5</v>
      </c>
      <c r="O44" t="n">
        <v>21728.87</v>
      </c>
      <c r="P44" t="n">
        <v>171.74</v>
      </c>
      <c r="Q44" t="n">
        <v>467.1</v>
      </c>
      <c r="R44" t="n">
        <v>60.13</v>
      </c>
      <c r="S44" t="n">
        <v>39.61</v>
      </c>
      <c r="T44" t="n">
        <v>5295.34</v>
      </c>
      <c r="U44" t="n">
        <v>0.66</v>
      </c>
      <c r="V44" t="n">
        <v>0.75</v>
      </c>
      <c r="W44" t="n">
        <v>2.62</v>
      </c>
      <c r="X44" t="n">
        <v>0.31</v>
      </c>
      <c r="Y44" t="n">
        <v>1</v>
      </c>
      <c r="Z44" t="n">
        <v>10</v>
      </c>
      <c r="AA44" t="n">
        <v>108.5293376831975</v>
      </c>
      <c r="AB44" t="n">
        <v>148.4946277945477</v>
      </c>
      <c r="AC44" t="n">
        <v>134.3225089313955</v>
      </c>
      <c r="AD44" t="n">
        <v>108529.3376831975</v>
      </c>
      <c r="AE44" t="n">
        <v>148494.6277945477</v>
      </c>
      <c r="AF44" t="n">
        <v>2.960362507534767e-06</v>
      </c>
      <c r="AG44" t="n">
        <v>0.1911458333333333</v>
      </c>
      <c r="AH44" t="n">
        <v>134322.5089313955</v>
      </c>
    </row>
    <row r="45">
      <c r="A45" t="n">
        <v>43</v>
      </c>
      <c r="B45" t="n">
        <v>80</v>
      </c>
      <c r="C45" t="inlineStr">
        <is>
          <t xml:space="preserve">CONCLUIDO	</t>
        </is>
      </c>
      <c r="D45" t="n">
        <v>5.448</v>
      </c>
      <c r="E45" t="n">
        <v>18.36</v>
      </c>
      <c r="F45" t="n">
        <v>15.64</v>
      </c>
      <c r="G45" t="n">
        <v>78.22</v>
      </c>
      <c r="H45" t="n">
        <v>1.19</v>
      </c>
      <c r="I45" t="n">
        <v>12</v>
      </c>
      <c r="J45" t="n">
        <v>174.65</v>
      </c>
      <c r="K45" t="n">
        <v>50.28</v>
      </c>
      <c r="L45" t="n">
        <v>11.75</v>
      </c>
      <c r="M45" t="n">
        <v>10</v>
      </c>
      <c r="N45" t="n">
        <v>32.62</v>
      </c>
      <c r="O45" t="n">
        <v>21774.22</v>
      </c>
      <c r="P45" t="n">
        <v>171.13</v>
      </c>
      <c r="Q45" t="n">
        <v>467.07</v>
      </c>
      <c r="R45" t="n">
        <v>59.97</v>
      </c>
      <c r="S45" t="n">
        <v>39.61</v>
      </c>
      <c r="T45" t="n">
        <v>5217.09</v>
      </c>
      <c r="U45" t="n">
        <v>0.66</v>
      </c>
      <c r="V45" t="n">
        <v>0.75</v>
      </c>
      <c r="W45" t="n">
        <v>2.63</v>
      </c>
      <c r="X45" t="n">
        <v>0.31</v>
      </c>
      <c r="Y45" t="n">
        <v>1</v>
      </c>
      <c r="Z45" t="n">
        <v>10</v>
      </c>
      <c r="AA45" t="n">
        <v>108.2763951672562</v>
      </c>
      <c r="AB45" t="n">
        <v>148.1485406852008</v>
      </c>
      <c r="AC45" t="n">
        <v>134.0094518900282</v>
      </c>
      <c r="AD45" t="n">
        <v>108276.3951672562</v>
      </c>
      <c r="AE45" t="n">
        <v>148148.5406852008</v>
      </c>
      <c r="AF45" t="n">
        <v>2.959873541641324e-06</v>
      </c>
      <c r="AG45" t="n">
        <v>0.19125</v>
      </c>
      <c r="AH45" t="n">
        <v>134009.4518900282</v>
      </c>
    </row>
    <row r="46">
      <c r="A46" t="n">
        <v>44</v>
      </c>
      <c r="B46" t="n">
        <v>80</v>
      </c>
      <c r="C46" t="inlineStr">
        <is>
          <t xml:space="preserve">CONCLUIDO	</t>
        </is>
      </c>
      <c r="D46" t="n">
        <v>5.4503</v>
      </c>
      <c r="E46" t="n">
        <v>18.35</v>
      </c>
      <c r="F46" t="n">
        <v>15.64</v>
      </c>
      <c r="G46" t="n">
        <v>78.18000000000001</v>
      </c>
      <c r="H46" t="n">
        <v>1.22</v>
      </c>
      <c r="I46" t="n">
        <v>12</v>
      </c>
      <c r="J46" t="n">
        <v>175.02</v>
      </c>
      <c r="K46" t="n">
        <v>50.28</v>
      </c>
      <c r="L46" t="n">
        <v>12</v>
      </c>
      <c r="M46" t="n">
        <v>10</v>
      </c>
      <c r="N46" t="n">
        <v>32.74</v>
      </c>
      <c r="O46" t="n">
        <v>21819.6</v>
      </c>
      <c r="P46" t="n">
        <v>170.23</v>
      </c>
      <c r="Q46" t="n">
        <v>467.08</v>
      </c>
      <c r="R46" t="n">
        <v>59.82</v>
      </c>
      <c r="S46" t="n">
        <v>39.61</v>
      </c>
      <c r="T46" t="n">
        <v>5139.05</v>
      </c>
      <c r="U46" t="n">
        <v>0.66</v>
      </c>
      <c r="V46" t="n">
        <v>0.75</v>
      </c>
      <c r="W46" t="n">
        <v>2.63</v>
      </c>
      <c r="X46" t="n">
        <v>0.3</v>
      </c>
      <c r="Y46" t="n">
        <v>1</v>
      </c>
      <c r="Z46" t="n">
        <v>10</v>
      </c>
      <c r="AA46" t="n">
        <v>107.8319367839183</v>
      </c>
      <c r="AB46" t="n">
        <v>147.5404131169981</v>
      </c>
      <c r="AC46" t="n">
        <v>133.4593631634222</v>
      </c>
      <c r="AD46" t="n">
        <v>107831.9367839183</v>
      </c>
      <c r="AE46" t="n">
        <v>147540.4131169981</v>
      </c>
      <c r="AF46" t="n">
        <v>2.961123121146789e-06</v>
      </c>
      <c r="AG46" t="n">
        <v>0.1911458333333333</v>
      </c>
      <c r="AH46" t="n">
        <v>133459.3631634222</v>
      </c>
    </row>
    <row r="47">
      <c r="A47" t="n">
        <v>45</v>
      </c>
      <c r="B47" t="n">
        <v>80</v>
      </c>
      <c r="C47" t="inlineStr">
        <is>
          <t xml:space="preserve">CONCLUIDO	</t>
        </is>
      </c>
      <c r="D47" t="n">
        <v>5.4684</v>
      </c>
      <c r="E47" t="n">
        <v>18.29</v>
      </c>
      <c r="F47" t="n">
        <v>15.61</v>
      </c>
      <c r="G47" t="n">
        <v>85.13</v>
      </c>
      <c r="H47" t="n">
        <v>1.24</v>
      </c>
      <c r="I47" t="n">
        <v>11</v>
      </c>
      <c r="J47" t="n">
        <v>175.39</v>
      </c>
      <c r="K47" t="n">
        <v>50.28</v>
      </c>
      <c r="L47" t="n">
        <v>12.25</v>
      </c>
      <c r="M47" t="n">
        <v>9</v>
      </c>
      <c r="N47" t="n">
        <v>32.86</v>
      </c>
      <c r="O47" t="n">
        <v>21865.03</v>
      </c>
      <c r="P47" t="n">
        <v>169.23</v>
      </c>
      <c r="Q47" t="n">
        <v>467.07</v>
      </c>
      <c r="R47" t="n">
        <v>58.84</v>
      </c>
      <c r="S47" t="n">
        <v>39.61</v>
      </c>
      <c r="T47" t="n">
        <v>4657.13</v>
      </c>
      <c r="U47" t="n">
        <v>0.67</v>
      </c>
      <c r="V47" t="n">
        <v>0.75</v>
      </c>
      <c r="W47" t="n">
        <v>2.63</v>
      </c>
      <c r="X47" t="n">
        <v>0.28</v>
      </c>
      <c r="Y47" t="n">
        <v>1</v>
      </c>
      <c r="Z47" t="n">
        <v>10</v>
      </c>
      <c r="AA47" t="n">
        <v>106.9805929128579</v>
      </c>
      <c r="AB47" t="n">
        <v>146.3755668739731</v>
      </c>
      <c r="AC47" t="n">
        <v>132.4056882109592</v>
      </c>
      <c r="AD47" t="n">
        <v>106980.5929128579</v>
      </c>
      <c r="AE47" t="n">
        <v>146375.5668739731</v>
      </c>
      <c r="AF47" t="n">
        <v>2.970956768559364e-06</v>
      </c>
      <c r="AG47" t="n">
        <v>0.1905208333333333</v>
      </c>
      <c r="AH47" t="n">
        <v>132405.6882109592</v>
      </c>
    </row>
    <row r="48">
      <c r="A48" t="n">
        <v>46</v>
      </c>
      <c r="B48" t="n">
        <v>80</v>
      </c>
      <c r="C48" t="inlineStr">
        <is>
          <t xml:space="preserve">CONCLUIDO	</t>
        </is>
      </c>
      <c r="D48" t="n">
        <v>5.4641</v>
      </c>
      <c r="E48" t="n">
        <v>18.3</v>
      </c>
      <c r="F48" t="n">
        <v>15.62</v>
      </c>
      <c r="G48" t="n">
        <v>85.20999999999999</v>
      </c>
      <c r="H48" t="n">
        <v>1.26</v>
      </c>
      <c r="I48" t="n">
        <v>11</v>
      </c>
      <c r="J48" t="n">
        <v>175.76</v>
      </c>
      <c r="K48" t="n">
        <v>50.28</v>
      </c>
      <c r="L48" t="n">
        <v>12.5</v>
      </c>
      <c r="M48" t="n">
        <v>9</v>
      </c>
      <c r="N48" t="n">
        <v>32.98</v>
      </c>
      <c r="O48" t="n">
        <v>21910.49</v>
      </c>
      <c r="P48" t="n">
        <v>169.21</v>
      </c>
      <c r="Q48" t="n">
        <v>467.07</v>
      </c>
      <c r="R48" t="n">
        <v>59.28</v>
      </c>
      <c r="S48" t="n">
        <v>39.61</v>
      </c>
      <c r="T48" t="n">
        <v>4877.06</v>
      </c>
      <c r="U48" t="n">
        <v>0.67</v>
      </c>
      <c r="V48" t="n">
        <v>0.75</v>
      </c>
      <c r="W48" t="n">
        <v>2.63</v>
      </c>
      <c r="X48" t="n">
        <v>0.29</v>
      </c>
      <c r="Y48" t="n">
        <v>1</v>
      </c>
      <c r="Z48" t="n">
        <v>10</v>
      </c>
      <c r="AA48" t="n">
        <v>107.0737138572815</v>
      </c>
      <c r="AB48" t="n">
        <v>146.5029790583395</v>
      </c>
      <c r="AC48" t="n">
        <v>132.5209403552739</v>
      </c>
      <c r="AD48" t="n">
        <v>107073.7138572815</v>
      </c>
      <c r="AE48" t="n">
        <v>146502.9790583396</v>
      </c>
      <c r="AF48" t="n">
        <v>2.968620598179581e-06</v>
      </c>
      <c r="AG48" t="n">
        <v>0.190625</v>
      </c>
      <c r="AH48" t="n">
        <v>132520.9403552739</v>
      </c>
    </row>
    <row r="49">
      <c r="A49" t="n">
        <v>47</v>
      </c>
      <c r="B49" t="n">
        <v>80</v>
      </c>
      <c r="C49" t="inlineStr">
        <is>
          <t xml:space="preserve">CONCLUIDO	</t>
        </is>
      </c>
      <c r="D49" t="n">
        <v>5.4635</v>
      </c>
      <c r="E49" t="n">
        <v>18.3</v>
      </c>
      <c r="F49" t="n">
        <v>15.62</v>
      </c>
      <c r="G49" t="n">
        <v>85.22</v>
      </c>
      <c r="H49" t="n">
        <v>1.28</v>
      </c>
      <c r="I49" t="n">
        <v>11</v>
      </c>
      <c r="J49" t="n">
        <v>176.12</v>
      </c>
      <c r="K49" t="n">
        <v>50.28</v>
      </c>
      <c r="L49" t="n">
        <v>12.75</v>
      </c>
      <c r="M49" t="n">
        <v>9</v>
      </c>
      <c r="N49" t="n">
        <v>33.09</v>
      </c>
      <c r="O49" t="n">
        <v>21956</v>
      </c>
      <c r="P49" t="n">
        <v>168.98</v>
      </c>
      <c r="Q49" t="n">
        <v>467.07</v>
      </c>
      <c r="R49" t="n">
        <v>59.44</v>
      </c>
      <c r="S49" t="n">
        <v>39.61</v>
      </c>
      <c r="T49" t="n">
        <v>4958.04</v>
      </c>
      <c r="U49" t="n">
        <v>0.67</v>
      </c>
      <c r="V49" t="n">
        <v>0.75</v>
      </c>
      <c r="W49" t="n">
        <v>2.63</v>
      </c>
      <c r="X49" t="n">
        <v>0.29</v>
      </c>
      <c r="Y49" t="n">
        <v>1</v>
      </c>
      <c r="Z49" t="n">
        <v>10</v>
      </c>
      <c r="AA49" t="n">
        <v>106.9834139388634</v>
      </c>
      <c r="AB49" t="n">
        <v>146.3794267262086</v>
      </c>
      <c r="AC49" t="n">
        <v>132.4091796843147</v>
      </c>
      <c r="AD49" t="n">
        <v>106983.4139388634</v>
      </c>
      <c r="AE49" t="n">
        <v>146379.4267262086</v>
      </c>
      <c r="AF49" t="n">
        <v>2.968294620917285e-06</v>
      </c>
      <c r="AG49" t="n">
        <v>0.190625</v>
      </c>
      <c r="AH49" t="n">
        <v>132409.1796843147</v>
      </c>
    </row>
    <row r="50">
      <c r="A50" t="n">
        <v>48</v>
      </c>
      <c r="B50" t="n">
        <v>80</v>
      </c>
      <c r="C50" t="inlineStr">
        <is>
          <t xml:space="preserve">CONCLUIDO	</t>
        </is>
      </c>
      <c r="D50" t="n">
        <v>5.4647</v>
      </c>
      <c r="E50" t="n">
        <v>18.3</v>
      </c>
      <c r="F50" t="n">
        <v>15.62</v>
      </c>
      <c r="G50" t="n">
        <v>85.2</v>
      </c>
      <c r="H50" t="n">
        <v>1.31</v>
      </c>
      <c r="I50" t="n">
        <v>11</v>
      </c>
      <c r="J50" t="n">
        <v>176.49</v>
      </c>
      <c r="K50" t="n">
        <v>50.28</v>
      </c>
      <c r="L50" t="n">
        <v>13</v>
      </c>
      <c r="M50" t="n">
        <v>9</v>
      </c>
      <c r="N50" t="n">
        <v>33.21</v>
      </c>
      <c r="O50" t="n">
        <v>22001.54</v>
      </c>
      <c r="P50" t="n">
        <v>168.23</v>
      </c>
      <c r="Q50" t="n">
        <v>467.08</v>
      </c>
      <c r="R50" t="n">
        <v>59.29</v>
      </c>
      <c r="S50" t="n">
        <v>39.61</v>
      </c>
      <c r="T50" t="n">
        <v>4880.68</v>
      </c>
      <c r="U50" t="n">
        <v>0.67</v>
      </c>
      <c r="V50" t="n">
        <v>0.75</v>
      </c>
      <c r="W50" t="n">
        <v>2.63</v>
      </c>
      <c r="X50" t="n">
        <v>0.29</v>
      </c>
      <c r="Y50" t="n">
        <v>1</v>
      </c>
      <c r="Z50" t="n">
        <v>10</v>
      </c>
      <c r="AA50" t="n">
        <v>106.6284541393428</v>
      </c>
      <c r="AB50" t="n">
        <v>145.8937550687837</v>
      </c>
      <c r="AC50" t="n">
        <v>131.9698598482298</v>
      </c>
      <c r="AD50" t="n">
        <v>106628.4541393428</v>
      </c>
      <c r="AE50" t="n">
        <v>145893.7550687836</v>
      </c>
      <c r="AF50" t="n">
        <v>2.968946575441876e-06</v>
      </c>
      <c r="AG50" t="n">
        <v>0.190625</v>
      </c>
      <c r="AH50" t="n">
        <v>131969.8598482298</v>
      </c>
    </row>
    <row r="51">
      <c r="A51" t="n">
        <v>49</v>
      </c>
      <c r="B51" t="n">
        <v>80</v>
      </c>
      <c r="C51" t="inlineStr">
        <is>
          <t xml:space="preserve">CONCLUIDO	</t>
        </is>
      </c>
      <c r="D51" t="n">
        <v>5.4844</v>
      </c>
      <c r="E51" t="n">
        <v>18.23</v>
      </c>
      <c r="F51" t="n">
        <v>15.59</v>
      </c>
      <c r="G51" t="n">
        <v>93.52</v>
      </c>
      <c r="H51" t="n">
        <v>1.33</v>
      </c>
      <c r="I51" t="n">
        <v>10</v>
      </c>
      <c r="J51" t="n">
        <v>176.86</v>
      </c>
      <c r="K51" t="n">
        <v>50.28</v>
      </c>
      <c r="L51" t="n">
        <v>13.25</v>
      </c>
      <c r="M51" t="n">
        <v>8</v>
      </c>
      <c r="N51" t="n">
        <v>33.33</v>
      </c>
      <c r="O51" t="n">
        <v>22047.13</v>
      </c>
      <c r="P51" t="n">
        <v>166.67</v>
      </c>
      <c r="Q51" t="n">
        <v>467.08</v>
      </c>
      <c r="R51" t="n">
        <v>58.19</v>
      </c>
      <c r="S51" t="n">
        <v>39.61</v>
      </c>
      <c r="T51" t="n">
        <v>4338.08</v>
      </c>
      <c r="U51" t="n">
        <v>0.68</v>
      </c>
      <c r="V51" t="n">
        <v>0.75</v>
      </c>
      <c r="W51" t="n">
        <v>2.63</v>
      </c>
      <c r="X51" t="n">
        <v>0.25</v>
      </c>
      <c r="Y51" t="n">
        <v>1</v>
      </c>
      <c r="Z51" t="n">
        <v>10</v>
      </c>
      <c r="AA51" t="n">
        <v>105.5058219773302</v>
      </c>
      <c r="AB51" t="n">
        <v>144.3577202176833</v>
      </c>
      <c r="AC51" t="n">
        <v>130.5804220074795</v>
      </c>
      <c r="AD51" t="n">
        <v>105505.8219773302</v>
      </c>
      <c r="AE51" t="n">
        <v>144357.7202176833</v>
      </c>
      <c r="AF51" t="n">
        <v>2.979649495553905e-06</v>
      </c>
      <c r="AG51" t="n">
        <v>0.1898958333333333</v>
      </c>
      <c r="AH51" t="n">
        <v>130580.4220074795</v>
      </c>
    </row>
    <row r="52">
      <c r="A52" t="n">
        <v>50</v>
      </c>
      <c r="B52" t="n">
        <v>80</v>
      </c>
      <c r="C52" t="inlineStr">
        <is>
          <t xml:space="preserve">CONCLUIDO	</t>
        </is>
      </c>
      <c r="D52" t="n">
        <v>5.4841</v>
      </c>
      <c r="E52" t="n">
        <v>18.23</v>
      </c>
      <c r="F52" t="n">
        <v>15.59</v>
      </c>
      <c r="G52" t="n">
        <v>93.53</v>
      </c>
      <c r="H52" t="n">
        <v>1.35</v>
      </c>
      <c r="I52" t="n">
        <v>10</v>
      </c>
      <c r="J52" t="n">
        <v>177.23</v>
      </c>
      <c r="K52" t="n">
        <v>50.28</v>
      </c>
      <c r="L52" t="n">
        <v>13.5</v>
      </c>
      <c r="M52" t="n">
        <v>8</v>
      </c>
      <c r="N52" t="n">
        <v>33.45</v>
      </c>
      <c r="O52" t="n">
        <v>22092.76</v>
      </c>
      <c r="P52" t="n">
        <v>166.58</v>
      </c>
      <c r="Q52" t="n">
        <v>467.07</v>
      </c>
      <c r="R52" t="n">
        <v>58.29</v>
      </c>
      <c r="S52" t="n">
        <v>39.61</v>
      </c>
      <c r="T52" t="n">
        <v>4387.07</v>
      </c>
      <c r="U52" t="n">
        <v>0.68</v>
      </c>
      <c r="V52" t="n">
        <v>0.75</v>
      </c>
      <c r="W52" t="n">
        <v>2.62</v>
      </c>
      <c r="X52" t="n">
        <v>0.25</v>
      </c>
      <c r="Y52" t="n">
        <v>1</v>
      </c>
      <c r="Z52" t="n">
        <v>10</v>
      </c>
      <c r="AA52" t="n">
        <v>105.4717816910341</v>
      </c>
      <c r="AB52" t="n">
        <v>144.3111447962216</v>
      </c>
      <c r="AC52" t="n">
        <v>130.538291678873</v>
      </c>
      <c r="AD52" t="n">
        <v>105471.7816910341</v>
      </c>
      <c r="AE52" t="n">
        <v>144311.1447962215</v>
      </c>
      <c r="AF52" t="n">
        <v>2.979486506922758e-06</v>
      </c>
      <c r="AG52" t="n">
        <v>0.1898958333333333</v>
      </c>
      <c r="AH52" t="n">
        <v>130538.291678873</v>
      </c>
    </row>
    <row r="53">
      <c r="A53" t="n">
        <v>51</v>
      </c>
      <c r="B53" t="n">
        <v>80</v>
      </c>
      <c r="C53" t="inlineStr">
        <is>
          <t xml:space="preserve">CONCLUIDO	</t>
        </is>
      </c>
      <c r="D53" t="n">
        <v>5.481</v>
      </c>
      <c r="E53" t="n">
        <v>18.24</v>
      </c>
      <c r="F53" t="n">
        <v>15.6</v>
      </c>
      <c r="G53" t="n">
        <v>93.59</v>
      </c>
      <c r="H53" t="n">
        <v>1.37</v>
      </c>
      <c r="I53" t="n">
        <v>10</v>
      </c>
      <c r="J53" t="n">
        <v>177.6</v>
      </c>
      <c r="K53" t="n">
        <v>50.28</v>
      </c>
      <c r="L53" t="n">
        <v>13.75</v>
      </c>
      <c r="M53" t="n">
        <v>8</v>
      </c>
      <c r="N53" t="n">
        <v>33.57</v>
      </c>
      <c r="O53" t="n">
        <v>22138.42</v>
      </c>
      <c r="P53" t="n">
        <v>166.44</v>
      </c>
      <c r="Q53" t="n">
        <v>467.07</v>
      </c>
      <c r="R53" t="n">
        <v>58.59</v>
      </c>
      <c r="S53" t="n">
        <v>39.61</v>
      </c>
      <c r="T53" t="n">
        <v>4537.05</v>
      </c>
      <c r="U53" t="n">
        <v>0.68</v>
      </c>
      <c r="V53" t="n">
        <v>0.75</v>
      </c>
      <c r="W53" t="n">
        <v>2.62</v>
      </c>
      <c r="X53" t="n">
        <v>0.26</v>
      </c>
      <c r="Y53" t="n">
        <v>1</v>
      </c>
      <c r="Z53" t="n">
        <v>10</v>
      </c>
      <c r="AA53" t="n">
        <v>105.4878659975805</v>
      </c>
      <c r="AB53" t="n">
        <v>144.3331520540279</v>
      </c>
      <c r="AC53" t="n">
        <v>130.5581985948817</v>
      </c>
      <c r="AD53" t="n">
        <v>105487.8659975805</v>
      </c>
      <c r="AE53" t="n">
        <v>144333.1520540279</v>
      </c>
      <c r="AF53" t="n">
        <v>2.977802291067565e-06</v>
      </c>
      <c r="AG53" t="n">
        <v>0.19</v>
      </c>
      <c r="AH53" t="n">
        <v>130558.1985948817</v>
      </c>
    </row>
    <row r="54">
      <c r="A54" t="n">
        <v>52</v>
      </c>
      <c r="B54" t="n">
        <v>80</v>
      </c>
      <c r="C54" t="inlineStr">
        <is>
          <t xml:space="preserve">CONCLUIDO	</t>
        </is>
      </c>
      <c r="D54" t="n">
        <v>5.4815</v>
      </c>
      <c r="E54" t="n">
        <v>18.24</v>
      </c>
      <c r="F54" t="n">
        <v>15.6</v>
      </c>
      <c r="G54" t="n">
        <v>93.58</v>
      </c>
      <c r="H54" t="n">
        <v>1.4</v>
      </c>
      <c r="I54" t="n">
        <v>10</v>
      </c>
      <c r="J54" t="n">
        <v>177.97</v>
      </c>
      <c r="K54" t="n">
        <v>50.28</v>
      </c>
      <c r="L54" t="n">
        <v>14</v>
      </c>
      <c r="M54" t="n">
        <v>8</v>
      </c>
      <c r="N54" t="n">
        <v>33.69</v>
      </c>
      <c r="O54" t="n">
        <v>22184.13</v>
      </c>
      <c r="P54" t="n">
        <v>165.79</v>
      </c>
      <c r="Q54" t="n">
        <v>467.07</v>
      </c>
      <c r="R54" t="n">
        <v>58.46</v>
      </c>
      <c r="S54" t="n">
        <v>39.61</v>
      </c>
      <c r="T54" t="n">
        <v>4471.63</v>
      </c>
      <c r="U54" t="n">
        <v>0.68</v>
      </c>
      <c r="V54" t="n">
        <v>0.75</v>
      </c>
      <c r="W54" t="n">
        <v>2.63</v>
      </c>
      <c r="X54" t="n">
        <v>0.26</v>
      </c>
      <c r="Y54" t="n">
        <v>1</v>
      </c>
      <c r="Z54" t="n">
        <v>10</v>
      </c>
      <c r="AA54" t="n">
        <v>105.1916376689062</v>
      </c>
      <c r="AB54" t="n">
        <v>143.9278393860644</v>
      </c>
      <c r="AC54" t="n">
        <v>130.1915683990886</v>
      </c>
      <c r="AD54" t="n">
        <v>105191.6376689062</v>
      </c>
      <c r="AE54" t="n">
        <v>143927.8393860644</v>
      </c>
      <c r="AF54" t="n">
        <v>2.978073938786145e-06</v>
      </c>
      <c r="AG54" t="n">
        <v>0.19</v>
      </c>
      <c r="AH54" t="n">
        <v>130191.5683990886</v>
      </c>
    </row>
    <row r="55">
      <c r="A55" t="n">
        <v>53</v>
      </c>
      <c r="B55" t="n">
        <v>80</v>
      </c>
      <c r="C55" t="inlineStr">
        <is>
          <t xml:space="preserve">CONCLUIDO	</t>
        </is>
      </c>
      <c r="D55" t="n">
        <v>5.4852</v>
      </c>
      <c r="E55" t="n">
        <v>18.23</v>
      </c>
      <c r="F55" t="n">
        <v>15.58</v>
      </c>
      <c r="G55" t="n">
        <v>93.51000000000001</v>
      </c>
      <c r="H55" t="n">
        <v>1.42</v>
      </c>
      <c r="I55" t="n">
        <v>10</v>
      </c>
      <c r="J55" t="n">
        <v>178.34</v>
      </c>
      <c r="K55" t="n">
        <v>50.28</v>
      </c>
      <c r="L55" t="n">
        <v>14.25</v>
      </c>
      <c r="M55" t="n">
        <v>8</v>
      </c>
      <c r="N55" t="n">
        <v>33.82</v>
      </c>
      <c r="O55" t="n">
        <v>22229.88</v>
      </c>
      <c r="P55" t="n">
        <v>164.14</v>
      </c>
      <c r="Q55" t="n">
        <v>467.07</v>
      </c>
      <c r="R55" t="n">
        <v>58.23</v>
      </c>
      <c r="S55" t="n">
        <v>39.61</v>
      </c>
      <c r="T55" t="n">
        <v>4356.79</v>
      </c>
      <c r="U55" t="n">
        <v>0.68</v>
      </c>
      <c r="V55" t="n">
        <v>0.75</v>
      </c>
      <c r="W55" t="n">
        <v>2.62</v>
      </c>
      <c r="X55" t="n">
        <v>0.25</v>
      </c>
      <c r="Y55" t="n">
        <v>1</v>
      </c>
      <c r="Z55" t="n">
        <v>10</v>
      </c>
      <c r="AA55" t="n">
        <v>104.3560443029154</v>
      </c>
      <c r="AB55" t="n">
        <v>142.7845436789387</v>
      </c>
      <c r="AC55" t="n">
        <v>129.1573872296251</v>
      </c>
      <c r="AD55" t="n">
        <v>104356.0443029155</v>
      </c>
      <c r="AE55" t="n">
        <v>142784.5436789387</v>
      </c>
      <c r="AF55" t="n">
        <v>2.980084131903632e-06</v>
      </c>
      <c r="AG55" t="n">
        <v>0.1898958333333333</v>
      </c>
      <c r="AH55" t="n">
        <v>129157.3872296251</v>
      </c>
    </row>
    <row r="56">
      <c r="A56" t="n">
        <v>54</v>
      </c>
      <c r="B56" t="n">
        <v>80</v>
      </c>
      <c r="C56" t="inlineStr">
        <is>
          <t xml:space="preserve">CONCLUIDO	</t>
        </is>
      </c>
      <c r="D56" t="n">
        <v>5.4844</v>
      </c>
      <c r="E56" t="n">
        <v>18.23</v>
      </c>
      <c r="F56" t="n">
        <v>15.59</v>
      </c>
      <c r="G56" t="n">
        <v>93.52</v>
      </c>
      <c r="H56" t="n">
        <v>1.44</v>
      </c>
      <c r="I56" t="n">
        <v>10</v>
      </c>
      <c r="J56" t="n">
        <v>178.72</v>
      </c>
      <c r="K56" t="n">
        <v>50.28</v>
      </c>
      <c r="L56" t="n">
        <v>14.5</v>
      </c>
      <c r="M56" t="n">
        <v>8</v>
      </c>
      <c r="N56" t="n">
        <v>33.94</v>
      </c>
      <c r="O56" t="n">
        <v>22275.67</v>
      </c>
      <c r="P56" t="n">
        <v>162.67</v>
      </c>
      <c r="Q56" t="n">
        <v>467.07</v>
      </c>
      <c r="R56" t="n">
        <v>58.31</v>
      </c>
      <c r="S56" t="n">
        <v>39.61</v>
      </c>
      <c r="T56" t="n">
        <v>4394.02</v>
      </c>
      <c r="U56" t="n">
        <v>0.68</v>
      </c>
      <c r="V56" t="n">
        <v>0.75</v>
      </c>
      <c r="W56" t="n">
        <v>2.62</v>
      </c>
      <c r="X56" t="n">
        <v>0.25</v>
      </c>
      <c r="Y56" t="n">
        <v>1</v>
      </c>
      <c r="Z56" t="n">
        <v>10</v>
      </c>
      <c r="AA56" t="n">
        <v>103.7418016637269</v>
      </c>
      <c r="AB56" t="n">
        <v>141.9441098015287</v>
      </c>
      <c r="AC56" t="n">
        <v>128.3971631819184</v>
      </c>
      <c r="AD56" t="n">
        <v>103741.8016637269</v>
      </c>
      <c r="AE56" t="n">
        <v>141944.1098015287</v>
      </c>
      <c r="AF56" t="n">
        <v>2.979649495553905e-06</v>
      </c>
      <c r="AG56" t="n">
        <v>0.1898958333333333</v>
      </c>
      <c r="AH56" t="n">
        <v>128397.1631819184</v>
      </c>
    </row>
    <row r="57">
      <c r="A57" t="n">
        <v>55</v>
      </c>
      <c r="B57" t="n">
        <v>80</v>
      </c>
      <c r="C57" t="inlineStr">
        <is>
          <t xml:space="preserve">CONCLUIDO	</t>
        </is>
      </c>
      <c r="D57" t="n">
        <v>5.5028</v>
      </c>
      <c r="E57" t="n">
        <v>18.17</v>
      </c>
      <c r="F57" t="n">
        <v>15.56</v>
      </c>
      <c r="G57" t="n">
        <v>103.72</v>
      </c>
      <c r="H57" t="n">
        <v>1.46</v>
      </c>
      <c r="I57" t="n">
        <v>9</v>
      </c>
      <c r="J57" t="n">
        <v>179.09</v>
      </c>
      <c r="K57" t="n">
        <v>50.28</v>
      </c>
      <c r="L57" t="n">
        <v>14.75</v>
      </c>
      <c r="M57" t="n">
        <v>7</v>
      </c>
      <c r="N57" t="n">
        <v>34.06</v>
      </c>
      <c r="O57" t="n">
        <v>22321.5</v>
      </c>
      <c r="P57" t="n">
        <v>162.43</v>
      </c>
      <c r="Q57" t="n">
        <v>467.07</v>
      </c>
      <c r="R57" t="n">
        <v>57.3</v>
      </c>
      <c r="S57" t="n">
        <v>39.61</v>
      </c>
      <c r="T57" t="n">
        <v>3895.63</v>
      </c>
      <c r="U57" t="n">
        <v>0.6899999999999999</v>
      </c>
      <c r="V57" t="n">
        <v>0.75</v>
      </c>
      <c r="W57" t="n">
        <v>2.62</v>
      </c>
      <c r="X57" t="n">
        <v>0.22</v>
      </c>
      <c r="Y57" t="n">
        <v>1</v>
      </c>
      <c r="Z57" t="n">
        <v>10</v>
      </c>
      <c r="AA57" t="n">
        <v>103.2377163882248</v>
      </c>
      <c r="AB57" t="n">
        <v>141.2543980889142</v>
      </c>
      <c r="AC57" t="n">
        <v>127.7732765871391</v>
      </c>
      <c r="AD57" t="n">
        <v>103237.7163882248</v>
      </c>
      <c r="AE57" t="n">
        <v>141254.3980889142</v>
      </c>
      <c r="AF57" t="n">
        <v>2.989646131597628e-06</v>
      </c>
      <c r="AG57" t="n">
        <v>0.1892708333333334</v>
      </c>
      <c r="AH57" t="n">
        <v>127773.2765871391</v>
      </c>
    </row>
    <row r="58">
      <c r="A58" t="n">
        <v>56</v>
      </c>
      <c r="B58" t="n">
        <v>80</v>
      </c>
      <c r="C58" t="inlineStr">
        <is>
          <t xml:space="preserve">CONCLUIDO	</t>
        </is>
      </c>
      <c r="D58" t="n">
        <v>5.502</v>
      </c>
      <c r="E58" t="n">
        <v>18.18</v>
      </c>
      <c r="F58" t="n">
        <v>15.56</v>
      </c>
      <c r="G58" t="n">
        <v>103.74</v>
      </c>
      <c r="H58" t="n">
        <v>1.48</v>
      </c>
      <c r="I58" t="n">
        <v>9</v>
      </c>
      <c r="J58" t="n">
        <v>179.46</v>
      </c>
      <c r="K58" t="n">
        <v>50.28</v>
      </c>
      <c r="L58" t="n">
        <v>15</v>
      </c>
      <c r="M58" t="n">
        <v>7</v>
      </c>
      <c r="N58" t="n">
        <v>34.18</v>
      </c>
      <c r="O58" t="n">
        <v>22367.38</v>
      </c>
      <c r="P58" t="n">
        <v>162.88</v>
      </c>
      <c r="Q58" t="n">
        <v>467.1</v>
      </c>
      <c r="R58" t="n">
        <v>57.29</v>
      </c>
      <c r="S58" t="n">
        <v>39.61</v>
      </c>
      <c r="T58" t="n">
        <v>3890.97</v>
      </c>
      <c r="U58" t="n">
        <v>0.6899999999999999</v>
      </c>
      <c r="V58" t="n">
        <v>0.75</v>
      </c>
      <c r="W58" t="n">
        <v>2.62</v>
      </c>
      <c r="X58" t="n">
        <v>0.23</v>
      </c>
      <c r="Y58" t="n">
        <v>1</v>
      </c>
      <c r="Z58" t="n">
        <v>10</v>
      </c>
      <c r="AA58" t="n">
        <v>103.4505278858255</v>
      </c>
      <c r="AB58" t="n">
        <v>141.545576168512</v>
      </c>
      <c r="AC58" t="n">
        <v>128.0366650394912</v>
      </c>
      <c r="AD58" t="n">
        <v>103450.5278858255</v>
      </c>
      <c r="AE58" t="n">
        <v>141545.576168512</v>
      </c>
      <c r="AF58" t="n">
        <v>2.989211495247901e-06</v>
      </c>
      <c r="AG58" t="n">
        <v>0.189375</v>
      </c>
      <c r="AH58" t="n">
        <v>128036.6650394912</v>
      </c>
    </row>
    <row r="59">
      <c r="A59" t="n">
        <v>57</v>
      </c>
      <c r="B59" t="n">
        <v>80</v>
      </c>
      <c r="C59" t="inlineStr">
        <is>
          <t xml:space="preserve">CONCLUIDO	</t>
        </is>
      </c>
      <c r="D59" t="n">
        <v>5.5022</v>
      </c>
      <c r="E59" t="n">
        <v>18.17</v>
      </c>
      <c r="F59" t="n">
        <v>15.56</v>
      </c>
      <c r="G59" t="n">
        <v>103.73</v>
      </c>
      <c r="H59" t="n">
        <v>1.5</v>
      </c>
      <c r="I59" t="n">
        <v>9</v>
      </c>
      <c r="J59" t="n">
        <v>179.83</v>
      </c>
      <c r="K59" t="n">
        <v>50.28</v>
      </c>
      <c r="L59" t="n">
        <v>15.25</v>
      </c>
      <c r="M59" t="n">
        <v>7</v>
      </c>
      <c r="N59" t="n">
        <v>34.3</v>
      </c>
      <c r="O59" t="n">
        <v>22413.29</v>
      </c>
      <c r="P59" t="n">
        <v>162.86</v>
      </c>
      <c r="Q59" t="n">
        <v>467.07</v>
      </c>
      <c r="R59" t="n">
        <v>57.32</v>
      </c>
      <c r="S59" t="n">
        <v>39.61</v>
      </c>
      <c r="T59" t="n">
        <v>3904.53</v>
      </c>
      <c r="U59" t="n">
        <v>0.6899999999999999</v>
      </c>
      <c r="V59" t="n">
        <v>0.75</v>
      </c>
      <c r="W59" t="n">
        <v>2.62</v>
      </c>
      <c r="X59" t="n">
        <v>0.23</v>
      </c>
      <c r="Y59" t="n">
        <v>1</v>
      </c>
      <c r="Z59" t="n">
        <v>10</v>
      </c>
      <c r="AA59" t="n">
        <v>103.4377554600593</v>
      </c>
      <c r="AB59" t="n">
        <v>141.5281003720991</v>
      </c>
      <c r="AC59" t="n">
        <v>128.0208571085605</v>
      </c>
      <c r="AD59" t="n">
        <v>103437.7554600593</v>
      </c>
      <c r="AE59" t="n">
        <v>141528.1003720991</v>
      </c>
      <c r="AF59" t="n">
        <v>2.989320154335333e-06</v>
      </c>
      <c r="AG59" t="n">
        <v>0.1892708333333334</v>
      </c>
      <c r="AH59" t="n">
        <v>128020.8571085605</v>
      </c>
    </row>
    <row r="60">
      <c r="A60" t="n">
        <v>58</v>
      </c>
      <c r="B60" t="n">
        <v>80</v>
      </c>
      <c r="C60" t="inlineStr">
        <is>
          <t xml:space="preserve">CONCLUIDO	</t>
        </is>
      </c>
      <c r="D60" t="n">
        <v>5.4995</v>
      </c>
      <c r="E60" t="n">
        <v>18.18</v>
      </c>
      <c r="F60" t="n">
        <v>15.57</v>
      </c>
      <c r="G60" t="n">
        <v>103.79</v>
      </c>
      <c r="H60" t="n">
        <v>1.53</v>
      </c>
      <c r="I60" t="n">
        <v>9</v>
      </c>
      <c r="J60" t="n">
        <v>180.2</v>
      </c>
      <c r="K60" t="n">
        <v>50.28</v>
      </c>
      <c r="L60" t="n">
        <v>15.5</v>
      </c>
      <c r="M60" t="n">
        <v>7</v>
      </c>
      <c r="N60" t="n">
        <v>34.43</v>
      </c>
      <c r="O60" t="n">
        <v>22459.24</v>
      </c>
      <c r="P60" t="n">
        <v>161.91</v>
      </c>
      <c r="Q60" t="n">
        <v>467.07</v>
      </c>
      <c r="R60" t="n">
        <v>57.54</v>
      </c>
      <c r="S60" t="n">
        <v>39.61</v>
      </c>
      <c r="T60" t="n">
        <v>4015.84</v>
      </c>
      <c r="U60" t="n">
        <v>0.6899999999999999</v>
      </c>
      <c r="V60" t="n">
        <v>0.75</v>
      </c>
      <c r="W60" t="n">
        <v>2.63</v>
      </c>
      <c r="X60" t="n">
        <v>0.24</v>
      </c>
      <c r="Y60" t="n">
        <v>1</v>
      </c>
      <c r="Z60" t="n">
        <v>10</v>
      </c>
      <c r="AA60" t="n">
        <v>103.0890427527416</v>
      </c>
      <c r="AB60" t="n">
        <v>141.0509762618284</v>
      </c>
      <c r="AC60" t="n">
        <v>127.589269053726</v>
      </c>
      <c r="AD60" t="n">
        <v>103089.0427527416</v>
      </c>
      <c r="AE60" t="n">
        <v>141050.9762618284</v>
      </c>
      <c r="AF60" t="n">
        <v>2.987853256655004e-06</v>
      </c>
      <c r="AG60" t="n">
        <v>0.189375</v>
      </c>
      <c r="AH60" t="n">
        <v>127589.269053726</v>
      </c>
    </row>
    <row r="61">
      <c r="A61" t="n">
        <v>59</v>
      </c>
      <c r="B61" t="n">
        <v>80</v>
      </c>
      <c r="C61" t="inlineStr">
        <is>
          <t xml:space="preserve">CONCLUIDO	</t>
        </is>
      </c>
      <c r="D61" t="n">
        <v>5.5004</v>
      </c>
      <c r="E61" t="n">
        <v>18.18</v>
      </c>
      <c r="F61" t="n">
        <v>15.57</v>
      </c>
      <c r="G61" t="n">
        <v>103.77</v>
      </c>
      <c r="H61" t="n">
        <v>1.55</v>
      </c>
      <c r="I61" t="n">
        <v>9</v>
      </c>
      <c r="J61" t="n">
        <v>180.58</v>
      </c>
      <c r="K61" t="n">
        <v>50.28</v>
      </c>
      <c r="L61" t="n">
        <v>15.75</v>
      </c>
      <c r="M61" t="n">
        <v>7</v>
      </c>
      <c r="N61" t="n">
        <v>34.55</v>
      </c>
      <c r="O61" t="n">
        <v>22505.24</v>
      </c>
      <c r="P61" t="n">
        <v>161.33</v>
      </c>
      <c r="Q61" t="n">
        <v>467.07</v>
      </c>
      <c r="R61" t="n">
        <v>57.65</v>
      </c>
      <c r="S61" t="n">
        <v>39.61</v>
      </c>
      <c r="T61" t="n">
        <v>4070.85</v>
      </c>
      <c r="U61" t="n">
        <v>0.6899999999999999</v>
      </c>
      <c r="V61" t="n">
        <v>0.75</v>
      </c>
      <c r="W61" t="n">
        <v>2.62</v>
      </c>
      <c r="X61" t="n">
        <v>0.23</v>
      </c>
      <c r="Y61" t="n">
        <v>1</v>
      </c>
      <c r="Z61" t="n">
        <v>10</v>
      </c>
      <c r="AA61" t="n">
        <v>102.8174922729202</v>
      </c>
      <c r="AB61" t="n">
        <v>140.6794289153752</v>
      </c>
      <c r="AC61" t="n">
        <v>127.2531816645482</v>
      </c>
      <c r="AD61" t="n">
        <v>102817.4922729202</v>
      </c>
      <c r="AE61" t="n">
        <v>140679.4289153752</v>
      </c>
      <c r="AF61" t="n">
        <v>2.988342222548447e-06</v>
      </c>
      <c r="AG61" t="n">
        <v>0.189375</v>
      </c>
      <c r="AH61" t="n">
        <v>127253.1816645482</v>
      </c>
    </row>
    <row r="62">
      <c r="A62" t="n">
        <v>60</v>
      </c>
      <c r="B62" t="n">
        <v>80</v>
      </c>
      <c r="C62" t="inlineStr">
        <is>
          <t xml:space="preserve">CONCLUIDO	</t>
        </is>
      </c>
      <c r="D62" t="n">
        <v>5.5005</v>
      </c>
      <c r="E62" t="n">
        <v>18.18</v>
      </c>
      <c r="F62" t="n">
        <v>15.57</v>
      </c>
      <c r="G62" t="n">
        <v>103.77</v>
      </c>
      <c r="H62" t="n">
        <v>1.57</v>
      </c>
      <c r="I62" t="n">
        <v>9</v>
      </c>
      <c r="J62" t="n">
        <v>180.95</v>
      </c>
      <c r="K62" t="n">
        <v>50.28</v>
      </c>
      <c r="L62" t="n">
        <v>16</v>
      </c>
      <c r="M62" t="n">
        <v>7</v>
      </c>
      <c r="N62" t="n">
        <v>34.67</v>
      </c>
      <c r="O62" t="n">
        <v>22551.28</v>
      </c>
      <c r="P62" t="n">
        <v>160.23</v>
      </c>
      <c r="Q62" t="n">
        <v>467.07</v>
      </c>
      <c r="R62" t="n">
        <v>57.57</v>
      </c>
      <c r="S62" t="n">
        <v>39.61</v>
      </c>
      <c r="T62" t="n">
        <v>4030.69</v>
      </c>
      <c r="U62" t="n">
        <v>0.6899999999999999</v>
      </c>
      <c r="V62" t="n">
        <v>0.75</v>
      </c>
      <c r="W62" t="n">
        <v>2.62</v>
      </c>
      <c r="X62" t="n">
        <v>0.23</v>
      </c>
      <c r="Y62" t="n">
        <v>1</v>
      </c>
      <c r="Z62" t="n">
        <v>10</v>
      </c>
      <c r="AA62" t="n">
        <v>102.3319769445713</v>
      </c>
      <c r="AB62" t="n">
        <v>140.015125423704</v>
      </c>
      <c r="AC62" t="n">
        <v>126.6522783657661</v>
      </c>
      <c r="AD62" t="n">
        <v>102331.9769445713</v>
      </c>
      <c r="AE62" t="n">
        <v>140015.125423704</v>
      </c>
      <c r="AF62" t="n">
        <v>2.988396552092163e-06</v>
      </c>
      <c r="AG62" t="n">
        <v>0.189375</v>
      </c>
      <c r="AH62" t="n">
        <v>126652.2783657661</v>
      </c>
    </row>
    <row r="63">
      <c r="A63" t="n">
        <v>61</v>
      </c>
      <c r="B63" t="n">
        <v>80</v>
      </c>
      <c r="C63" t="inlineStr">
        <is>
          <t xml:space="preserve">CONCLUIDO	</t>
        </is>
      </c>
      <c r="D63" t="n">
        <v>5.5234</v>
      </c>
      <c r="E63" t="n">
        <v>18.1</v>
      </c>
      <c r="F63" t="n">
        <v>15.52</v>
      </c>
      <c r="G63" t="n">
        <v>116.42</v>
      </c>
      <c r="H63" t="n">
        <v>1.59</v>
      </c>
      <c r="I63" t="n">
        <v>8</v>
      </c>
      <c r="J63" t="n">
        <v>181.32</v>
      </c>
      <c r="K63" t="n">
        <v>50.28</v>
      </c>
      <c r="L63" t="n">
        <v>16.25</v>
      </c>
      <c r="M63" t="n">
        <v>6</v>
      </c>
      <c r="N63" t="n">
        <v>34.79</v>
      </c>
      <c r="O63" t="n">
        <v>22597.36</v>
      </c>
      <c r="P63" t="n">
        <v>158.57</v>
      </c>
      <c r="Q63" t="n">
        <v>467.07</v>
      </c>
      <c r="R63" t="n">
        <v>56.02</v>
      </c>
      <c r="S63" t="n">
        <v>39.61</v>
      </c>
      <c r="T63" t="n">
        <v>3259.1</v>
      </c>
      <c r="U63" t="n">
        <v>0.71</v>
      </c>
      <c r="V63" t="n">
        <v>0.75</v>
      </c>
      <c r="W63" t="n">
        <v>2.62</v>
      </c>
      <c r="X63" t="n">
        <v>0.19</v>
      </c>
      <c r="Y63" t="n">
        <v>1</v>
      </c>
      <c r="Z63" t="n">
        <v>10</v>
      </c>
      <c r="AA63" t="n">
        <v>101.0924635999892</v>
      </c>
      <c r="AB63" t="n">
        <v>138.3191685821783</v>
      </c>
      <c r="AC63" t="n">
        <v>125.1181812649047</v>
      </c>
      <c r="AD63" t="n">
        <v>101092.4635999892</v>
      </c>
      <c r="AE63" t="n">
        <v>138319.1685821783</v>
      </c>
      <c r="AF63" t="n">
        <v>3.0008380176031e-06</v>
      </c>
      <c r="AG63" t="n">
        <v>0.1885416666666667</v>
      </c>
      <c r="AH63" t="n">
        <v>125118.1812649047</v>
      </c>
    </row>
    <row r="64">
      <c r="A64" t="n">
        <v>62</v>
      </c>
      <c r="B64" t="n">
        <v>80</v>
      </c>
      <c r="C64" t="inlineStr">
        <is>
          <t xml:space="preserve">CONCLUIDO	</t>
        </is>
      </c>
      <c r="D64" t="n">
        <v>5.5219</v>
      </c>
      <c r="E64" t="n">
        <v>18.11</v>
      </c>
      <c r="F64" t="n">
        <v>15.53</v>
      </c>
      <c r="G64" t="n">
        <v>116.46</v>
      </c>
      <c r="H64" t="n">
        <v>1.61</v>
      </c>
      <c r="I64" t="n">
        <v>8</v>
      </c>
      <c r="J64" t="n">
        <v>181.7</v>
      </c>
      <c r="K64" t="n">
        <v>50.28</v>
      </c>
      <c r="L64" t="n">
        <v>16.5</v>
      </c>
      <c r="M64" t="n">
        <v>6</v>
      </c>
      <c r="N64" t="n">
        <v>34.92</v>
      </c>
      <c r="O64" t="n">
        <v>22643.61</v>
      </c>
      <c r="P64" t="n">
        <v>158.25</v>
      </c>
      <c r="Q64" t="n">
        <v>467.07</v>
      </c>
      <c r="R64" t="n">
        <v>56.35</v>
      </c>
      <c r="S64" t="n">
        <v>39.61</v>
      </c>
      <c r="T64" t="n">
        <v>3424.86</v>
      </c>
      <c r="U64" t="n">
        <v>0.7</v>
      </c>
      <c r="V64" t="n">
        <v>0.75</v>
      </c>
      <c r="W64" t="n">
        <v>2.62</v>
      </c>
      <c r="X64" t="n">
        <v>0.19</v>
      </c>
      <c r="Y64" t="n">
        <v>1</v>
      </c>
      <c r="Z64" t="n">
        <v>10</v>
      </c>
      <c r="AA64" t="n">
        <v>100.9984710021948</v>
      </c>
      <c r="AB64" t="n">
        <v>138.1905637632153</v>
      </c>
      <c r="AC64" t="n">
        <v>125.0018503093655</v>
      </c>
      <c r="AD64" t="n">
        <v>100998.4710021948</v>
      </c>
      <c r="AE64" t="n">
        <v>138190.5637632153</v>
      </c>
      <c r="AF64" t="n">
        <v>3.000023074447361e-06</v>
      </c>
      <c r="AG64" t="n">
        <v>0.1886458333333333</v>
      </c>
      <c r="AH64" t="n">
        <v>125001.8503093655</v>
      </c>
    </row>
    <row r="65">
      <c r="A65" t="n">
        <v>63</v>
      </c>
      <c r="B65" t="n">
        <v>80</v>
      </c>
      <c r="C65" t="inlineStr">
        <is>
          <t xml:space="preserve">CONCLUIDO	</t>
        </is>
      </c>
      <c r="D65" t="n">
        <v>5.5207</v>
      </c>
      <c r="E65" t="n">
        <v>18.11</v>
      </c>
      <c r="F65" t="n">
        <v>15.53</v>
      </c>
      <c r="G65" t="n">
        <v>116.49</v>
      </c>
      <c r="H65" t="n">
        <v>1.63</v>
      </c>
      <c r="I65" t="n">
        <v>8</v>
      </c>
      <c r="J65" t="n">
        <v>182.07</v>
      </c>
      <c r="K65" t="n">
        <v>50.28</v>
      </c>
      <c r="L65" t="n">
        <v>16.75</v>
      </c>
      <c r="M65" t="n">
        <v>6</v>
      </c>
      <c r="N65" t="n">
        <v>35.04</v>
      </c>
      <c r="O65" t="n">
        <v>22689.77</v>
      </c>
      <c r="P65" t="n">
        <v>158.04</v>
      </c>
      <c r="Q65" t="n">
        <v>467.07</v>
      </c>
      <c r="R65" t="n">
        <v>56.39</v>
      </c>
      <c r="S65" t="n">
        <v>39.61</v>
      </c>
      <c r="T65" t="n">
        <v>3444.23</v>
      </c>
      <c r="U65" t="n">
        <v>0.7</v>
      </c>
      <c r="V65" t="n">
        <v>0.75</v>
      </c>
      <c r="W65" t="n">
        <v>2.62</v>
      </c>
      <c r="X65" t="n">
        <v>0.2</v>
      </c>
      <c r="Y65" t="n">
        <v>1</v>
      </c>
      <c r="Z65" t="n">
        <v>10</v>
      </c>
      <c r="AA65" t="n">
        <v>100.9279494008951</v>
      </c>
      <c r="AB65" t="n">
        <v>138.0940729971235</v>
      </c>
      <c r="AC65" t="n">
        <v>124.9145684865639</v>
      </c>
      <c r="AD65" t="n">
        <v>100927.9494008951</v>
      </c>
      <c r="AE65" t="n">
        <v>138094.0729971235</v>
      </c>
      <c r="AF65" t="n">
        <v>2.999371119922771e-06</v>
      </c>
      <c r="AG65" t="n">
        <v>0.1886458333333333</v>
      </c>
      <c r="AH65" t="n">
        <v>124914.5684865638</v>
      </c>
    </row>
    <row r="66">
      <c r="A66" t="n">
        <v>64</v>
      </c>
      <c r="B66" t="n">
        <v>80</v>
      </c>
      <c r="C66" t="inlineStr">
        <is>
          <t xml:space="preserve">CONCLUIDO	</t>
        </is>
      </c>
      <c r="D66" t="n">
        <v>5.5244</v>
      </c>
      <c r="E66" t="n">
        <v>18.1</v>
      </c>
      <c r="F66" t="n">
        <v>15.52</v>
      </c>
      <c r="G66" t="n">
        <v>116.39</v>
      </c>
      <c r="H66" t="n">
        <v>1.65</v>
      </c>
      <c r="I66" t="n">
        <v>8</v>
      </c>
      <c r="J66" t="n">
        <v>182.45</v>
      </c>
      <c r="K66" t="n">
        <v>50.28</v>
      </c>
      <c r="L66" t="n">
        <v>17</v>
      </c>
      <c r="M66" t="n">
        <v>6</v>
      </c>
      <c r="N66" t="n">
        <v>35.17</v>
      </c>
      <c r="O66" t="n">
        <v>22735.98</v>
      </c>
      <c r="P66" t="n">
        <v>157.73</v>
      </c>
      <c r="Q66" t="n">
        <v>467.07</v>
      </c>
      <c r="R66" t="n">
        <v>56.04</v>
      </c>
      <c r="S66" t="n">
        <v>39.61</v>
      </c>
      <c r="T66" t="n">
        <v>3269.28</v>
      </c>
      <c r="U66" t="n">
        <v>0.71</v>
      </c>
      <c r="V66" t="n">
        <v>0.75</v>
      </c>
      <c r="W66" t="n">
        <v>2.62</v>
      </c>
      <c r="X66" t="n">
        <v>0.19</v>
      </c>
      <c r="Y66" t="n">
        <v>1</v>
      </c>
      <c r="Z66" t="n">
        <v>10</v>
      </c>
      <c r="AA66" t="n">
        <v>100.7067960588157</v>
      </c>
      <c r="AB66" t="n">
        <v>137.7914812378938</v>
      </c>
      <c r="AC66" t="n">
        <v>124.6408556601447</v>
      </c>
      <c r="AD66" t="n">
        <v>100706.7960588157</v>
      </c>
      <c r="AE66" t="n">
        <v>137791.4812378938</v>
      </c>
      <c r="AF66" t="n">
        <v>3.001381313040259e-06</v>
      </c>
      <c r="AG66" t="n">
        <v>0.1885416666666667</v>
      </c>
      <c r="AH66" t="n">
        <v>124640.8556601447</v>
      </c>
    </row>
    <row r="67">
      <c r="A67" t="n">
        <v>65</v>
      </c>
      <c r="B67" t="n">
        <v>80</v>
      </c>
      <c r="C67" t="inlineStr">
        <is>
          <t xml:space="preserve">CONCLUIDO	</t>
        </is>
      </c>
      <c r="D67" t="n">
        <v>5.52</v>
      </c>
      <c r="E67" t="n">
        <v>18.12</v>
      </c>
      <c r="F67" t="n">
        <v>15.53</v>
      </c>
      <c r="G67" t="n">
        <v>116.5</v>
      </c>
      <c r="H67" t="n">
        <v>1.67</v>
      </c>
      <c r="I67" t="n">
        <v>8</v>
      </c>
      <c r="J67" t="n">
        <v>182.82</v>
      </c>
      <c r="K67" t="n">
        <v>50.28</v>
      </c>
      <c r="L67" t="n">
        <v>17.25</v>
      </c>
      <c r="M67" t="n">
        <v>6</v>
      </c>
      <c r="N67" t="n">
        <v>35.29</v>
      </c>
      <c r="O67" t="n">
        <v>22782.23</v>
      </c>
      <c r="P67" t="n">
        <v>157.47</v>
      </c>
      <c r="Q67" t="n">
        <v>467.07</v>
      </c>
      <c r="R67" t="n">
        <v>56.51</v>
      </c>
      <c r="S67" t="n">
        <v>39.61</v>
      </c>
      <c r="T67" t="n">
        <v>3503.64</v>
      </c>
      <c r="U67" t="n">
        <v>0.7</v>
      </c>
      <c r="V67" t="n">
        <v>0.75</v>
      </c>
      <c r="W67" t="n">
        <v>2.62</v>
      </c>
      <c r="X67" t="n">
        <v>0.2</v>
      </c>
      <c r="Y67" t="n">
        <v>1</v>
      </c>
      <c r="Z67" t="n">
        <v>10</v>
      </c>
      <c r="AA67" t="n">
        <v>100.6910203103131</v>
      </c>
      <c r="AB67" t="n">
        <v>137.7698961628156</v>
      </c>
      <c r="AC67" t="n">
        <v>124.6213306343371</v>
      </c>
      <c r="AD67" t="n">
        <v>100691.0203103131</v>
      </c>
      <c r="AE67" t="n">
        <v>137769.8961628156</v>
      </c>
      <c r="AF67" t="n">
        <v>2.99899081311676e-06</v>
      </c>
      <c r="AG67" t="n">
        <v>0.18875</v>
      </c>
      <c r="AH67" t="n">
        <v>124621.3306343371</v>
      </c>
    </row>
    <row r="68">
      <c r="A68" t="n">
        <v>66</v>
      </c>
      <c r="B68" t="n">
        <v>80</v>
      </c>
      <c r="C68" t="inlineStr">
        <is>
          <t xml:space="preserve">CONCLUIDO	</t>
        </is>
      </c>
      <c r="D68" t="n">
        <v>5.5208</v>
      </c>
      <c r="E68" t="n">
        <v>18.11</v>
      </c>
      <c r="F68" t="n">
        <v>15.53</v>
      </c>
      <c r="G68" t="n">
        <v>116.48</v>
      </c>
      <c r="H68" t="n">
        <v>1.69</v>
      </c>
      <c r="I68" t="n">
        <v>8</v>
      </c>
      <c r="J68" t="n">
        <v>183.2</v>
      </c>
      <c r="K68" t="n">
        <v>50.28</v>
      </c>
      <c r="L68" t="n">
        <v>17.5</v>
      </c>
      <c r="M68" t="n">
        <v>5</v>
      </c>
      <c r="N68" t="n">
        <v>35.42</v>
      </c>
      <c r="O68" t="n">
        <v>22828.53</v>
      </c>
      <c r="P68" t="n">
        <v>156.29</v>
      </c>
      <c r="Q68" t="n">
        <v>467.09</v>
      </c>
      <c r="R68" t="n">
        <v>56.36</v>
      </c>
      <c r="S68" t="n">
        <v>39.61</v>
      </c>
      <c r="T68" t="n">
        <v>3433.23</v>
      </c>
      <c r="U68" t="n">
        <v>0.7</v>
      </c>
      <c r="V68" t="n">
        <v>0.75</v>
      </c>
      <c r="W68" t="n">
        <v>2.62</v>
      </c>
      <c r="X68" t="n">
        <v>0.2</v>
      </c>
      <c r="Y68" t="n">
        <v>1</v>
      </c>
      <c r="Z68" t="n">
        <v>10</v>
      </c>
      <c r="AA68" t="n">
        <v>100.1594901770762</v>
      </c>
      <c r="AB68" t="n">
        <v>137.0426331850668</v>
      </c>
      <c r="AC68" t="n">
        <v>123.9634766144644</v>
      </c>
      <c r="AD68" t="n">
        <v>100159.4901770762</v>
      </c>
      <c r="AE68" t="n">
        <v>137042.6331850668</v>
      </c>
      <c r="AF68" t="n">
        <v>2.999425449466487e-06</v>
      </c>
      <c r="AG68" t="n">
        <v>0.1886458333333333</v>
      </c>
      <c r="AH68" t="n">
        <v>123963.4766144644</v>
      </c>
    </row>
    <row r="69">
      <c r="A69" t="n">
        <v>67</v>
      </c>
      <c r="B69" t="n">
        <v>80</v>
      </c>
      <c r="C69" t="inlineStr">
        <is>
          <t xml:space="preserve">CONCLUIDO	</t>
        </is>
      </c>
      <c r="D69" t="n">
        <v>5.5179</v>
      </c>
      <c r="E69" t="n">
        <v>18.12</v>
      </c>
      <c r="F69" t="n">
        <v>15.54</v>
      </c>
      <c r="G69" t="n">
        <v>116.55</v>
      </c>
      <c r="H69" t="n">
        <v>1.72</v>
      </c>
      <c r="I69" t="n">
        <v>8</v>
      </c>
      <c r="J69" t="n">
        <v>183.57</v>
      </c>
      <c r="K69" t="n">
        <v>50.28</v>
      </c>
      <c r="L69" t="n">
        <v>17.75</v>
      </c>
      <c r="M69" t="n">
        <v>5</v>
      </c>
      <c r="N69" t="n">
        <v>35.54</v>
      </c>
      <c r="O69" t="n">
        <v>22874.86</v>
      </c>
      <c r="P69" t="n">
        <v>155.4</v>
      </c>
      <c r="Q69" t="n">
        <v>467.09</v>
      </c>
      <c r="R69" t="n">
        <v>56.63</v>
      </c>
      <c r="S69" t="n">
        <v>39.61</v>
      </c>
      <c r="T69" t="n">
        <v>3564.64</v>
      </c>
      <c r="U69" t="n">
        <v>0.7</v>
      </c>
      <c r="V69" t="n">
        <v>0.75</v>
      </c>
      <c r="W69" t="n">
        <v>2.63</v>
      </c>
      <c r="X69" t="n">
        <v>0.21</v>
      </c>
      <c r="Y69" t="n">
        <v>1</v>
      </c>
      <c r="Z69" t="n">
        <v>10</v>
      </c>
      <c r="AA69" t="n">
        <v>99.84018921218149</v>
      </c>
      <c r="AB69" t="n">
        <v>136.6057515183337</v>
      </c>
      <c r="AC69" t="n">
        <v>123.5682903208369</v>
      </c>
      <c r="AD69" t="n">
        <v>99840.18921218149</v>
      </c>
      <c r="AE69" t="n">
        <v>136605.7515183337</v>
      </c>
      <c r="AF69" t="n">
        <v>2.997849892698726e-06</v>
      </c>
      <c r="AG69" t="n">
        <v>0.18875</v>
      </c>
      <c r="AH69" t="n">
        <v>123568.2903208369</v>
      </c>
    </row>
    <row r="70">
      <c r="A70" t="n">
        <v>68</v>
      </c>
      <c r="B70" t="n">
        <v>80</v>
      </c>
      <c r="C70" t="inlineStr">
        <is>
          <t xml:space="preserve">CONCLUIDO	</t>
        </is>
      </c>
      <c r="D70" t="n">
        <v>5.5193</v>
      </c>
      <c r="E70" t="n">
        <v>18.12</v>
      </c>
      <c r="F70" t="n">
        <v>15.54</v>
      </c>
      <c r="G70" t="n">
        <v>116.52</v>
      </c>
      <c r="H70" t="n">
        <v>1.74</v>
      </c>
      <c r="I70" t="n">
        <v>8</v>
      </c>
      <c r="J70" t="n">
        <v>183.95</v>
      </c>
      <c r="K70" t="n">
        <v>50.28</v>
      </c>
      <c r="L70" t="n">
        <v>18</v>
      </c>
      <c r="M70" t="n">
        <v>5</v>
      </c>
      <c r="N70" t="n">
        <v>35.67</v>
      </c>
      <c r="O70" t="n">
        <v>22921.24</v>
      </c>
      <c r="P70" t="n">
        <v>154.72</v>
      </c>
      <c r="Q70" t="n">
        <v>467.09</v>
      </c>
      <c r="R70" t="n">
        <v>56.48</v>
      </c>
      <c r="S70" t="n">
        <v>39.61</v>
      </c>
      <c r="T70" t="n">
        <v>3493.28</v>
      </c>
      <c r="U70" t="n">
        <v>0.7</v>
      </c>
      <c r="V70" t="n">
        <v>0.75</v>
      </c>
      <c r="W70" t="n">
        <v>2.62</v>
      </c>
      <c r="X70" t="n">
        <v>0.2</v>
      </c>
      <c r="Y70" t="n">
        <v>1</v>
      </c>
      <c r="Z70" t="n">
        <v>10</v>
      </c>
      <c r="AA70" t="n">
        <v>99.51742891395266</v>
      </c>
      <c r="AB70" t="n">
        <v>136.1641366391178</v>
      </c>
      <c r="AC70" t="n">
        <v>123.1688225458829</v>
      </c>
      <c r="AD70" t="n">
        <v>99517.42891395265</v>
      </c>
      <c r="AE70" t="n">
        <v>136164.1366391178</v>
      </c>
      <c r="AF70" t="n">
        <v>2.998610506310749e-06</v>
      </c>
      <c r="AG70" t="n">
        <v>0.18875</v>
      </c>
      <c r="AH70" t="n">
        <v>123168.8225458829</v>
      </c>
    </row>
    <row r="71">
      <c r="A71" t="n">
        <v>69</v>
      </c>
      <c r="B71" t="n">
        <v>80</v>
      </c>
      <c r="C71" t="inlineStr">
        <is>
          <t xml:space="preserve">CONCLUIDO	</t>
        </is>
      </c>
      <c r="D71" t="n">
        <v>5.5179</v>
      </c>
      <c r="E71" t="n">
        <v>18.12</v>
      </c>
      <c r="F71" t="n">
        <v>15.54</v>
      </c>
      <c r="G71" t="n">
        <v>116.55</v>
      </c>
      <c r="H71" t="n">
        <v>1.76</v>
      </c>
      <c r="I71" t="n">
        <v>8</v>
      </c>
      <c r="J71" t="n">
        <v>184.33</v>
      </c>
      <c r="K71" t="n">
        <v>50.28</v>
      </c>
      <c r="L71" t="n">
        <v>18.25</v>
      </c>
      <c r="M71" t="n">
        <v>5</v>
      </c>
      <c r="N71" t="n">
        <v>35.8</v>
      </c>
      <c r="O71" t="n">
        <v>22967.66</v>
      </c>
      <c r="P71" t="n">
        <v>152.83</v>
      </c>
      <c r="Q71" t="n">
        <v>467.11</v>
      </c>
      <c r="R71" t="n">
        <v>56.72</v>
      </c>
      <c r="S71" t="n">
        <v>39.61</v>
      </c>
      <c r="T71" t="n">
        <v>3609.15</v>
      </c>
      <c r="U71" t="n">
        <v>0.7</v>
      </c>
      <c r="V71" t="n">
        <v>0.75</v>
      </c>
      <c r="W71" t="n">
        <v>2.62</v>
      </c>
      <c r="X71" t="n">
        <v>0.21</v>
      </c>
      <c r="Y71" t="n">
        <v>1</v>
      </c>
      <c r="Z71" t="n">
        <v>10</v>
      </c>
      <c r="AA71" t="n">
        <v>98.71368709949505</v>
      </c>
      <c r="AB71" t="n">
        <v>135.0644216299912</v>
      </c>
      <c r="AC71" t="n">
        <v>122.1740627937672</v>
      </c>
      <c r="AD71" t="n">
        <v>98713.68709949504</v>
      </c>
      <c r="AE71" t="n">
        <v>135064.4216299912</v>
      </c>
      <c r="AF71" t="n">
        <v>2.997849892698726e-06</v>
      </c>
      <c r="AG71" t="n">
        <v>0.18875</v>
      </c>
      <c r="AH71" t="n">
        <v>122174.0627937672</v>
      </c>
    </row>
    <row r="72">
      <c r="A72" t="n">
        <v>70</v>
      </c>
      <c r="B72" t="n">
        <v>80</v>
      </c>
      <c r="C72" t="inlineStr">
        <is>
          <t xml:space="preserve">CONCLUIDO	</t>
        </is>
      </c>
      <c r="D72" t="n">
        <v>5.5344</v>
      </c>
      <c r="E72" t="n">
        <v>18.07</v>
      </c>
      <c r="F72" t="n">
        <v>15.52</v>
      </c>
      <c r="G72" t="n">
        <v>133.02</v>
      </c>
      <c r="H72" t="n">
        <v>1.78</v>
      </c>
      <c r="I72" t="n">
        <v>7</v>
      </c>
      <c r="J72" t="n">
        <v>184.7</v>
      </c>
      <c r="K72" t="n">
        <v>50.28</v>
      </c>
      <c r="L72" t="n">
        <v>18.5</v>
      </c>
      <c r="M72" t="n">
        <v>3</v>
      </c>
      <c r="N72" t="n">
        <v>35.92</v>
      </c>
      <c r="O72" t="n">
        <v>23014.13</v>
      </c>
      <c r="P72" t="n">
        <v>152.67</v>
      </c>
      <c r="Q72" t="n">
        <v>467.09</v>
      </c>
      <c r="R72" t="n">
        <v>55.93</v>
      </c>
      <c r="S72" t="n">
        <v>39.61</v>
      </c>
      <c r="T72" t="n">
        <v>3222.52</v>
      </c>
      <c r="U72" t="n">
        <v>0.71</v>
      </c>
      <c r="V72" t="n">
        <v>0.75</v>
      </c>
      <c r="W72" t="n">
        <v>2.62</v>
      </c>
      <c r="X72" t="n">
        <v>0.19</v>
      </c>
      <c r="Y72" t="n">
        <v>1</v>
      </c>
      <c r="Z72" t="n">
        <v>10</v>
      </c>
      <c r="AA72" t="n">
        <v>98.31653669107263</v>
      </c>
      <c r="AB72" t="n">
        <v>134.5210229201484</v>
      </c>
      <c r="AC72" t="n">
        <v>121.6825252941269</v>
      </c>
      <c r="AD72" t="n">
        <v>98316.53669107263</v>
      </c>
      <c r="AE72" t="n">
        <v>134521.0229201484</v>
      </c>
      <c r="AF72" t="n">
        <v>3.006814267411847e-06</v>
      </c>
      <c r="AG72" t="n">
        <v>0.1882291666666667</v>
      </c>
      <c r="AH72" t="n">
        <v>121682.5252941269</v>
      </c>
    </row>
    <row r="73">
      <c r="A73" t="n">
        <v>71</v>
      </c>
      <c r="B73" t="n">
        <v>80</v>
      </c>
      <c r="C73" t="inlineStr">
        <is>
          <t xml:space="preserve">CONCLUIDO	</t>
        </is>
      </c>
      <c r="D73" t="n">
        <v>5.5349</v>
      </c>
      <c r="E73" t="n">
        <v>18.07</v>
      </c>
      <c r="F73" t="n">
        <v>15.52</v>
      </c>
      <c r="G73" t="n">
        <v>133</v>
      </c>
      <c r="H73" t="n">
        <v>1.8</v>
      </c>
      <c r="I73" t="n">
        <v>7</v>
      </c>
      <c r="J73" t="n">
        <v>185.08</v>
      </c>
      <c r="K73" t="n">
        <v>50.28</v>
      </c>
      <c r="L73" t="n">
        <v>18.75</v>
      </c>
      <c r="M73" t="n">
        <v>2</v>
      </c>
      <c r="N73" t="n">
        <v>36.05</v>
      </c>
      <c r="O73" t="n">
        <v>23060.64</v>
      </c>
      <c r="P73" t="n">
        <v>152.73</v>
      </c>
      <c r="Q73" t="n">
        <v>467.09</v>
      </c>
      <c r="R73" t="n">
        <v>55.77</v>
      </c>
      <c r="S73" t="n">
        <v>39.61</v>
      </c>
      <c r="T73" t="n">
        <v>3143.12</v>
      </c>
      <c r="U73" t="n">
        <v>0.71</v>
      </c>
      <c r="V73" t="n">
        <v>0.75</v>
      </c>
      <c r="W73" t="n">
        <v>2.63</v>
      </c>
      <c r="X73" t="n">
        <v>0.18</v>
      </c>
      <c r="Y73" t="n">
        <v>1</v>
      </c>
      <c r="Z73" t="n">
        <v>10</v>
      </c>
      <c r="AA73" t="n">
        <v>98.33407048439449</v>
      </c>
      <c r="AB73" t="n">
        <v>134.5450134297077</v>
      </c>
      <c r="AC73" t="n">
        <v>121.7042261831247</v>
      </c>
      <c r="AD73" t="n">
        <v>98334.07048439448</v>
      </c>
      <c r="AE73" t="n">
        <v>134545.0134297077</v>
      </c>
      <c r="AF73" t="n">
        <v>3.007085915130426e-06</v>
      </c>
      <c r="AG73" t="n">
        <v>0.1882291666666667</v>
      </c>
      <c r="AH73" t="n">
        <v>121704.2261831247</v>
      </c>
    </row>
    <row r="74">
      <c r="A74" t="n">
        <v>72</v>
      </c>
      <c r="B74" t="n">
        <v>80</v>
      </c>
      <c r="C74" t="inlineStr">
        <is>
          <t xml:space="preserve">CONCLUIDO	</t>
        </is>
      </c>
      <c r="D74" t="n">
        <v>5.5356</v>
      </c>
      <c r="E74" t="n">
        <v>18.07</v>
      </c>
      <c r="F74" t="n">
        <v>15.52</v>
      </c>
      <c r="G74" t="n">
        <v>132.99</v>
      </c>
      <c r="H74" t="n">
        <v>1.82</v>
      </c>
      <c r="I74" t="n">
        <v>7</v>
      </c>
      <c r="J74" t="n">
        <v>185.46</v>
      </c>
      <c r="K74" t="n">
        <v>50.28</v>
      </c>
      <c r="L74" t="n">
        <v>19</v>
      </c>
      <c r="M74" t="n">
        <v>2</v>
      </c>
      <c r="N74" t="n">
        <v>36.18</v>
      </c>
      <c r="O74" t="n">
        <v>23107.19</v>
      </c>
      <c r="P74" t="n">
        <v>152.66</v>
      </c>
      <c r="Q74" t="n">
        <v>467.09</v>
      </c>
      <c r="R74" t="n">
        <v>55.71</v>
      </c>
      <c r="S74" t="n">
        <v>39.61</v>
      </c>
      <c r="T74" t="n">
        <v>3111.53</v>
      </c>
      <c r="U74" t="n">
        <v>0.71</v>
      </c>
      <c r="V74" t="n">
        <v>0.75</v>
      </c>
      <c r="W74" t="n">
        <v>2.63</v>
      </c>
      <c r="X74" t="n">
        <v>0.18</v>
      </c>
      <c r="Y74" t="n">
        <v>1</v>
      </c>
      <c r="Z74" t="n">
        <v>10</v>
      </c>
      <c r="AA74" t="n">
        <v>98.29132585061663</v>
      </c>
      <c r="AB74" t="n">
        <v>134.4865283360127</v>
      </c>
      <c r="AC74" t="n">
        <v>121.6513228246876</v>
      </c>
      <c r="AD74" t="n">
        <v>98291.32585061663</v>
      </c>
      <c r="AE74" t="n">
        <v>134486.5283360127</v>
      </c>
      <c r="AF74" t="n">
        <v>3.007466221936437e-06</v>
      </c>
      <c r="AG74" t="n">
        <v>0.1882291666666667</v>
      </c>
      <c r="AH74" t="n">
        <v>121651.3228246876</v>
      </c>
    </row>
    <row r="75">
      <c r="A75" t="n">
        <v>73</v>
      </c>
      <c r="B75" t="n">
        <v>80</v>
      </c>
      <c r="C75" t="inlineStr">
        <is>
          <t xml:space="preserve">CONCLUIDO	</t>
        </is>
      </c>
      <c r="D75" t="n">
        <v>5.5333</v>
      </c>
      <c r="E75" t="n">
        <v>18.07</v>
      </c>
      <c r="F75" t="n">
        <v>15.52</v>
      </c>
      <c r="G75" t="n">
        <v>133.05</v>
      </c>
      <c r="H75" t="n">
        <v>1.84</v>
      </c>
      <c r="I75" t="n">
        <v>7</v>
      </c>
      <c r="J75" t="n">
        <v>185.84</v>
      </c>
      <c r="K75" t="n">
        <v>50.28</v>
      </c>
      <c r="L75" t="n">
        <v>19.25</v>
      </c>
      <c r="M75" t="n">
        <v>0</v>
      </c>
      <c r="N75" t="n">
        <v>36.31</v>
      </c>
      <c r="O75" t="n">
        <v>23153.78</v>
      </c>
      <c r="P75" t="n">
        <v>153.17</v>
      </c>
      <c r="Q75" t="n">
        <v>467.09</v>
      </c>
      <c r="R75" t="n">
        <v>55.8</v>
      </c>
      <c r="S75" t="n">
        <v>39.61</v>
      </c>
      <c r="T75" t="n">
        <v>3157.96</v>
      </c>
      <c r="U75" t="n">
        <v>0.71</v>
      </c>
      <c r="V75" t="n">
        <v>0.75</v>
      </c>
      <c r="W75" t="n">
        <v>2.63</v>
      </c>
      <c r="X75" t="n">
        <v>0.19</v>
      </c>
      <c r="Y75" t="n">
        <v>1</v>
      </c>
      <c r="Z75" t="n">
        <v>10</v>
      </c>
      <c r="AA75" t="n">
        <v>98.55420328269192</v>
      </c>
      <c r="AB75" t="n">
        <v>134.8462088359118</v>
      </c>
      <c r="AC75" t="n">
        <v>121.9766759224912</v>
      </c>
      <c r="AD75" t="n">
        <v>98554.20328269192</v>
      </c>
      <c r="AE75" t="n">
        <v>134846.2088359118</v>
      </c>
      <c r="AF75" t="n">
        <v>3.006216642430972e-06</v>
      </c>
      <c r="AG75" t="n">
        <v>0.1882291666666667</v>
      </c>
      <c r="AH75" t="n">
        <v>121976.6759224912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115</v>
      </c>
      <c r="C2" t="inlineStr">
        <is>
          <t xml:space="preserve">CONCLUIDO	</t>
        </is>
      </c>
      <c r="D2" t="n">
        <v>2.7138</v>
      </c>
      <c r="E2" t="n">
        <v>36.85</v>
      </c>
      <c r="F2" t="n">
        <v>23</v>
      </c>
      <c r="G2" t="n">
        <v>5.41</v>
      </c>
      <c r="H2" t="n">
        <v>0.08</v>
      </c>
      <c r="I2" t="n">
        <v>255</v>
      </c>
      <c r="J2" t="n">
        <v>222.93</v>
      </c>
      <c r="K2" t="n">
        <v>56.94</v>
      </c>
      <c r="L2" t="n">
        <v>1</v>
      </c>
      <c r="M2" t="n">
        <v>253</v>
      </c>
      <c r="N2" t="n">
        <v>49.99</v>
      </c>
      <c r="O2" t="n">
        <v>27728.69</v>
      </c>
      <c r="P2" t="n">
        <v>350.45</v>
      </c>
      <c r="Q2" t="n">
        <v>467.26</v>
      </c>
      <c r="R2" t="n">
        <v>300.28</v>
      </c>
      <c r="S2" t="n">
        <v>39.61</v>
      </c>
      <c r="T2" t="n">
        <v>124153.52</v>
      </c>
      <c r="U2" t="n">
        <v>0.13</v>
      </c>
      <c r="V2" t="n">
        <v>0.51</v>
      </c>
      <c r="W2" t="n">
        <v>3.03</v>
      </c>
      <c r="X2" t="n">
        <v>7.66</v>
      </c>
      <c r="Y2" t="n">
        <v>1</v>
      </c>
      <c r="Z2" t="n">
        <v>10</v>
      </c>
      <c r="AA2" t="n">
        <v>418.0803336095053</v>
      </c>
      <c r="AB2" t="n">
        <v>572.0359568471043</v>
      </c>
      <c r="AC2" t="n">
        <v>517.4416479831237</v>
      </c>
      <c r="AD2" t="n">
        <v>418080.3336095053</v>
      </c>
      <c r="AE2" t="n">
        <v>572035.9568471044</v>
      </c>
      <c r="AF2" t="n">
        <v>1.393935583730984e-06</v>
      </c>
      <c r="AG2" t="n">
        <v>0.3838541666666667</v>
      </c>
      <c r="AH2" t="n">
        <v>517441.6479831238</v>
      </c>
    </row>
    <row r="3">
      <c r="A3" t="n">
        <v>1</v>
      </c>
      <c r="B3" t="n">
        <v>115</v>
      </c>
      <c r="C3" t="inlineStr">
        <is>
          <t xml:space="preserve">CONCLUIDO	</t>
        </is>
      </c>
      <c r="D3" t="n">
        <v>3.1745</v>
      </c>
      <c r="E3" t="n">
        <v>31.5</v>
      </c>
      <c r="F3" t="n">
        <v>20.77</v>
      </c>
      <c r="G3" t="n">
        <v>6.77</v>
      </c>
      <c r="H3" t="n">
        <v>0.1</v>
      </c>
      <c r="I3" t="n">
        <v>184</v>
      </c>
      <c r="J3" t="n">
        <v>223.35</v>
      </c>
      <c r="K3" t="n">
        <v>56.94</v>
      </c>
      <c r="L3" t="n">
        <v>1.25</v>
      </c>
      <c r="M3" t="n">
        <v>182</v>
      </c>
      <c r="N3" t="n">
        <v>50.15</v>
      </c>
      <c r="O3" t="n">
        <v>27780.03</v>
      </c>
      <c r="P3" t="n">
        <v>316.09</v>
      </c>
      <c r="Q3" t="n">
        <v>467.25</v>
      </c>
      <c r="R3" t="n">
        <v>227.82</v>
      </c>
      <c r="S3" t="n">
        <v>39.61</v>
      </c>
      <c r="T3" t="n">
        <v>88282.7</v>
      </c>
      <c r="U3" t="n">
        <v>0.17</v>
      </c>
      <c r="V3" t="n">
        <v>0.5600000000000001</v>
      </c>
      <c r="W3" t="n">
        <v>2.89</v>
      </c>
      <c r="X3" t="n">
        <v>5.43</v>
      </c>
      <c r="Y3" t="n">
        <v>1</v>
      </c>
      <c r="Z3" t="n">
        <v>10</v>
      </c>
      <c r="AA3" t="n">
        <v>322.9322415534608</v>
      </c>
      <c r="AB3" t="n">
        <v>441.8501396584571</v>
      </c>
      <c r="AC3" t="n">
        <v>399.680582470019</v>
      </c>
      <c r="AD3" t="n">
        <v>322932.2415534608</v>
      </c>
      <c r="AE3" t="n">
        <v>441850.1396584571</v>
      </c>
      <c r="AF3" t="n">
        <v>1.630572816918715e-06</v>
      </c>
      <c r="AG3" t="n">
        <v>0.328125</v>
      </c>
      <c r="AH3" t="n">
        <v>399680.5824700191</v>
      </c>
    </row>
    <row r="4">
      <c r="A4" t="n">
        <v>2</v>
      </c>
      <c r="B4" t="n">
        <v>115</v>
      </c>
      <c r="C4" t="inlineStr">
        <is>
          <t xml:space="preserve">CONCLUIDO	</t>
        </is>
      </c>
      <c r="D4" t="n">
        <v>3.505</v>
      </c>
      <c r="E4" t="n">
        <v>28.53</v>
      </c>
      <c r="F4" t="n">
        <v>19.55</v>
      </c>
      <c r="G4" t="n">
        <v>8.15</v>
      </c>
      <c r="H4" t="n">
        <v>0.12</v>
      </c>
      <c r="I4" t="n">
        <v>144</v>
      </c>
      <c r="J4" t="n">
        <v>223.76</v>
      </c>
      <c r="K4" t="n">
        <v>56.94</v>
      </c>
      <c r="L4" t="n">
        <v>1.5</v>
      </c>
      <c r="M4" t="n">
        <v>142</v>
      </c>
      <c r="N4" t="n">
        <v>50.32</v>
      </c>
      <c r="O4" t="n">
        <v>27831.42</v>
      </c>
      <c r="P4" t="n">
        <v>297.3</v>
      </c>
      <c r="Q4" t="n">
        <v>467.2</v>
      </c>
      <c r="R4" t="n">
        <v>187.62</v>
      </c>
      <c r="S4" t="n">
        <v>39.61</v>
      </c>
      <c r="T4" t="n">
        <v>68381.10000000001</v>
      </c>
      <c r="U4" t="n">
        <v>0.21</v>
      </c>
      <c r="V4" t="n">
        <v>0.6</v>
      </c>
      <c r="W4" t="n">
        <v>2.84</v>
      </c>
      <c r="X4" t="n">
        <v>4.21</v>
      </c>
      <c r="Y4" t="n">
        <v>1</v>
      </c>
      <c r="Z4" t="n">
        <v>10</v>
      </c>
      <c r="AA4" t="n">
        <v>275.4418601705173</v>
      </c>
      <c r="AB4" t="n">
        <v>376.871704722554</v>
      </c>
      <c r="AC4" t="n">
        <v>340.9035981665924</v>
      </c>
      <c r="AD4" t="n">
        <v>275441.8601705173</v>
      </c>
      <c r="AE4" t="n">
        <v>376871.704722554</v>
      </c>
      <c r="AF4" t="n">
        <v>1.800333193668324e-06</v>
      </c>
      <c r="AG4" t="n">
        <v>0.2971875</v>
      </c>
      <c r="AH4" t="n">
        <v>340903.5981665924</v>
      </c>
    </row>
    <row r="5">
      <c r="A5" t="n">
        <v>3</v>
      </c>
      <c r="B5" t="n">
        <v>115</v>
      </c>
      <c r="C5" t="inlineStr">
        <is>
          <t xml:space="preserve">CONCLUIDO	</t>
        </is>
      </c>
      <c r="D5" t="n">
        <v>3.7479</v>
      </c>
      <c r="E5" t="n">
        <v>26.68</v>
      </c>
      <c r="F5" t="n">
        <v>18.8</v>
      </c>
      <c r="G5" t="n">
        <v>9.48</v>
      </c>
      <c r="H5" t="n">
        <v>0.14</v>
      </c>
      <c r="I5" t="n">
        <v>119</v>
      </c>
      <c r="J5" t="n">
        <v>224.18</v>
      </c>
      <c r="K5" t="n">
        <v>56.94</v>
      </c>
      <c r="L5" t="n">
        <v>1.75</v>
      </c>
      <c r="M5" t="n">
        <v>117</v>
      </c>
      <c r="N5" t="n">
        <v>50.49</v>
      </c>
      <c r="O5" t="n">
        <v>27882.87</v>
      </c>
      <c r="P5" t="n">
        <v>285.56</v>
      </c>
      <c r="Q5" t="n">
        <v>467.14</v>
      </c>
      <c r="R5" t="n">
        <v>162.66</v>
      </c>
      <c r="S5" t="n">
        <v>39.61</v>
      </c>
      <c r="T5" t="n">
        <v>56026.17</v>
      </c>
      <c r="U5" t="n">
        <v>0.24</v>
      </c>
      <c r="V5" t="n">
        <v>0.62</v>
      </c>
      <c r="W5" t="n">
        <v>2.81</v>
      </c>
      <c r="X5" t="n">
        <v>3.46</v>
      </c>
      <c r="Y5" t="n">
        <v>1</v>
      </c>
      <c r="Z5" t="n">
        <v>10</v>
      </c>
      <c r="AA5" t="n">
        <v>247.6896087826389</v>
      </c>
      <c r="AB5" t="n">
        <v>338.8998500305776</v>
      </c>
      <c r="AC5" t="n">
        <v>306.5557239926871</v>
      </c>
      <c r="AD5" t="n">
        <v>247689.6087826389</v>
      </c>
      <c r="AE5" t="n">
        <v>338899.8500305776</v>
      </c>
      <c r="AF5" t="n">
        <v>1.925098081754498e-06</v>
      </c>
      <c r="AG5" t="n">
        <v>0.2779166666666666</v>
      </c>
      <c r="AH5" t="n">
        <v>306555.7239926871</v>
      </c>
    </row>
    <row r="6">
      <c r="A6" t="n">
        <v>4</v>
      </c>
      <c r="B6" t="n">
        <v>115</v>
      </c>
      <c r="C6" t="inlineStr">
        <is>
          <t xml:space="preserve">CONCLUIDO	</t>
        </is>
      </c>
      <c r="D6" t="n">
        <v>3.9478</v>
      </c>
      <c r="E6" t="n">
        <v>25.33</v>
      </c>
      <c r="F6" t="n">
        <v>18.24</v>
      </c>
      <c r="G6" t="n">
        <v>10.83</v>
      </c>
      <c r="H6" t="n">
        <v>0.16</v>
      </c>
      <c r="I6" t="n">
        <v>101</v>
      </c>
      <c r="J6" t="n">
        <v>224.6</v>
      </c>
      <c r="K6" t="n">
        <v>56.94</v>
      </c>
      <c r="L6" t="n">
        <v>2</v>
      </c>
      <c r="M6" t="n">
        <v>99</v>
      </c>
      <c r="N6" t="n">
        <v>50.65</v>
      </c>
      <c r="O6" t="n">
        <v>27934.37</v>
      </c>
      <c r="P6" t="n">
        <v>276.74</v>
      </c>
      <c r="Q6" t="n">
        <v>467.17</v>
      </c>
      <c r="R6" t="n">
        <v>144.79</v>
      </c>
      <c r="S6" t="n">
        <v>39.61</v>
      </c>
      <c r="T6" t="n">
        <v>47180.37</v>
      </c>
      <c r="U6" t="n">
        <v>0.27</v>
      </c>
      <c r="V6" t="n">
        <v>0.64</v>
      </c>
      <c r="W6" t="n">
        <v>2.77</v>
      </c>
      <c r="X6" t="n">
        <v>2.9</v>
      </c>
      <c r="Y6" t="n">
        <v>1</v>
      </c>
      <c r="Z6" t="n">
        <v>10</v>
      </c>
      <c r="AA6" t="n">
        <v>228.1038157620348</v>
      </c>
      <c r="AB6" t="n">
        <v>312.101703955595</v>
      </c>
      <c r="AC6" t="n">
        <v>282.3151553676581</v>
      </c>
      <c r="AD6" t="n">
        <v>228103.8157620348</v>
      </c>
      <c r="AE6" t="n">
        <v>312101.703955595</v>
      </c>
      <c r="AF6" t="n">
        <v>2.027776143213641e-06</v>
      </c>
      <c r="AG6" t="n">
        <v>0.2638541666666667</v>
      </c>
      <c r="AH6" t="n">
        <v>282315.1553676581</v>
      </c>
    </row>
    <row r="7">
      <c r="A7" t="n">
        <v>5</v>
      </c>
      <c r="B7" t="n">
        <v>115</v>
      </c>
      <c r="C7" t="inlineStr">
        <is>
          <t xml:space="preserve">CONCLUIDO	</t>
        </is>
      </c>
      <c r="D7" t="n">
        <v>4.0975</v>
      </c>
      <c r="E7" t="n">
        <v>24.41</v>
      </c>
      <c r="F7" t="n">
        <v>17.88</v>
      </c>
      <c r="G7" t="n">
        <v>12.19</v>
      </c>
      <c r="H7" t="n">
        <v>0.18</v>
      </c>
      <c r="I7" t="n">
        <v>88</v>
      </c>
      <c r="J7" t="n">
        <v>225.01</v>
      </c>
      <c r="K7" t="n">
        <v>56.94</v>
      </c>
      <c r="L7" t="n">
        <v>2.25</v>
      </c>
      <c r="M7" t="n">
        <v>86</v>
      </c>
      <c r="N7" t="n">
        <v>50.82</v>
      </c>
      <c r="O7" t="n">
        <v>27985.94</v>
      </c>
      <c r="P7" t="n">
        <v>271.06</v>
      </c>
      <c r="Q7" t="n">
        <v>467.22</v>
      </c>
      <c r="R7" t="n">
        <v>132.91</v>
      </c>
      <c r="S7" t="n">
        <v>39.61</v>
      </c>
      <c r="T7" t="n">
        <v>41304.22</v>
      </c>
      <c r="U7" t="n">
        <v>0.3</v>
      </c>
      <c r="V7" t="n">
        <v>0.65</v>
      </c>
      <c r="W7" t="n">
        <v>2.76</v>
      </c>
      <c r="X7" t="n">
        <v>2.55</v>
      </c>
      <c r="Y7" t="n">
        <v>1</v>
      </c>
      <c r="Z7" t="n">
        <v>10</v>
      </c>
      <c r="AA7" t="n">
        <v>215.4101159258088</v>
      </c>
      <c r="AB7" t="n">
        <v>294.7336238331658</v>
      </c>
      <c r="AC7" t="n">
        <v>266.6046604358544</v>
      </c>
      <c r="AD7" t="n">
        <v>215410.1159258088</v>
      </c>
      <c r="AE7" t="n">
        <v>294733.6238331658</v>
      </c>
      <c r="AF7" t="n">
        <v>2.104669118703555e-06</v>
      </c>
      <c r="AG7" t="n">
        <v>0.2542708333333333</v>
      </c>
      <c r="AH7" t="n">
        <v>266604.6604358544</v>
      </c>
    </row>
    <row r="8">
      <c r="A8" t="n">
        <v>6</v>
      </c>
      <c r="B8" t="n">
        <v>115</v>
      </c>
      <c r="C8" t="inlineStr">
        <is>
          <t xml:space="preserve">CONCLUIDO	</t>
        </is>
      </c>
      <c r="D8" t="n">
        <v>4.2252</v>
      </c>
      <c r="E8" t="n">
        <v>23.67</v>
      </c>
      <c r="F8" t="n">
        <v>17.58</v>
      </c>
      <c r="G8" t="n">
        <v>13.53</v>
      </c>
      <c r="H8" t="n">
        <v>0.2</v>
      </c>
      <c r="I8" t="n">
        <v>78</v>
      </c>
      <c r="J8" t="n">
        <v>225.43</v>
      </c>
      <c r="K8" t="n">
        <v>56.94</v>
      </c>
      <c r="L8" t="n">
        <v>2.5</v>
      </c>
      <c r="M8" t="n">
        <v>76</v>
      </c>
      <c r="N8" t="n">
        <v>50.99</v>
      </c>
      <c r="O8" t="n">
        <v>28037.57</v>
      </c>
      <c r="P8" t="n">
        <v>266.26</v>
      </c>
      <c r="Q8" t="n">
        <v>467.12</v>
      </c>
      <c r="R8" t="n">
        <v>123.36</v>
      </c>
      <c r="S8" t="n">
        <v>39.61</v>
      </c>
      <c r="T8" t="n">
        <v>36578.85</v>
      </c>
      <c r="U8" t="n">
        <v>0.32</v>
      </c>
      <c r="V8" t="n">
        <v>0.66</v>
      </c>
      <c r="W8" t="n">
        <v>2.73</v>
      </c>
      <c r="X8" t="n">
        <v>2.25</v>
      </c>
      <c r="Y8" t="n">
        <v>1</v>
      </c>
      <c r="Z8" t="n">
        <v>10</v>
      </c>
      <c r="AA8" t="n">
        <v>205.3388921582623</v>
      </c>
      <c r="AB8" t="n">
        <v>280.9537311633809</v>
      </c>
      <c r="AC8" t="n">
        <v>254.1399013822686</v>
      </c>
      <c r="AD8" t="n">
        <v>205338.8921582623</v>
      </c>
      <c r="AE8" t="n">
        <v>280953.7311633809</v>
      </c>
      <c r="AF8" t="n">
        <v>2.170261857314524e-06</v>
      </c>
      <c r="AG8" t="n">
        <v>0.2465625</v>
      </c>
      <c r="AH8" t="n">
        <v>254139.9013822686</v>
      </c>
    </row>
    <row r="9">
      <c r="A9" t="n">
        <v>7</v>
      </c>
      <c r="B9" t="n">
        <v>115</v>
      </c>
      <c r="C9" t="inlineStr">
        <is>
          <t xml:space="preserve">CONCLUIDO	</t>
        </is>
      </c>
      <c r="D9" t="n">
        <v>4.3355</v>
      </c>
      <c r="E9" t="n">
        <v>23.07</v>
      </c>
      <c r="F9" t="n">
        <v>17.33</v>
      </c>
      <c r="G9" t="n">
        <v>14.86</v>
      </c>
      <c r="H9" t="n">
        <v>0.22</v>
      </c>
      <c r="I9" t="n">
        <v>70</v>
      </c>
      <c r="J9" t="n">
        <v>225.85</v>
      </c>
      <c r="K9" t="n">
        <v>56.94</v>
      </c>
      <c r="L9" t="n">
        <v>2.75</v>
      </c>
      <c r="M9" t="n">
        <v>68</v>
      </c>
      <c r="N9" t="n">
        <v>51.16</v>
      </c>
      <c r="O9" t="n">
        <v>28089.25</v>
      </c>
      <c r="P9" t="n">
        <v>262.21</v>
      </c>
      <c r="Q9" t="n">
        <v>467.14</v>
      </c>
      <c r="R9" t="n">
        <v>115.09</v>
      </c>
      <c r="S9" t="n">
        <v>39.61</v>
      </c>
      <c r="T9" t="n">
        <v>32487.43</v>
      </c>
      <c r="U9" t="n">
        <v>0.34</v>
      </c>
      <c r="V9" t="n">
        <v>0.67</v>
      </c>
      <c r="W9" t="n">
        <v>2.72</v>
      </c>
      <c r="X9" t="n">
        <v>2</v>
      </c>
      <c r="Y9" t="n">
        <v>1</v>
      </c>
      <c r="Z9" t="n">
        <v>10</v>
      </c>
      <c r="AA9" t="n">
        <v>197.1967011009109</v>
      </c>
      <c r="AB9" t="n">
        <v>269.8132261506004</v>
      </c>
      <c r="AC9" t="n">
        <v>244.0626305321074</v>
      </c>
      <c r="AD9" t="n">
        <v>197196.7011009109</v>
      </c>
      <c r="AE9" t="n">
        <v>269813.2261506004</v>
      </c>
      <c r="AF9" t="n">
        <v>2.226917135848508e-06</v>
      </c>
      <c r="AG9" t="n">
        <v>0.2403125</v>
      </c>
      <c r="AH9" t="n">
        <v>244062.6305321074</v>
      </c>
    </row>
    <row r="10">
      <c r="A10" t="n">
        <v>8</v>
      </c>
      <c r="B10" t="n">
        <v>115</v>
      </c>
      <c r="C10" t="inlineStr">
        <is>
          <t xml:space="preserve">CONCLUIDO	</t>
        </is>
      </c>
      <c r="D10" t="n">
        <v>4.4323</v>
      </c>
      <c r="E10" t="n">
        <v>22.56</v>
      </c>
      <c r="F10" t="n">
        <v>17.14</v>
      </c>
      <c r="G10" t="n">
        <v>16.32</v>
      </c>
      <c r="H10" t="n">
        <v>0.24</v>
      </c>
      <c r="I10" t="n">
        <v>63</v>
      </c>
      <c r="J10" t="n">
        <v>226.27</v>
      </c>
      <c r="K10" t="n">
        <v>56.94</v>
      </c>
      <c r="L10" t="n">
        <v>3</v>
      </c>
      <c r="M10" t="n">
        <v>61</v>
      </c>
      <c r="N10" t="n">
        <v>51.33</v>
      </c>
      <c r="O10" t="n">
        <v>28140.99</v>
      </c>
      <c r="P10" t="n">
        <v>258.9</v>
      </c>
      <c r="Q10" t="n">
        <v>467.25</v>
      </c>
      <c r="R10" t="n">
        <v>108.76</v>
      </c>
      <c r="S10" t="n">
        <v>39.61</v>
      </c>
      <c r="T10" t="n">
        <v>29355.18</v>
      </c>
      <c r="U10" t="n">
        <v>0.36</v>
      </c>
      <c r="V10" t="n">
        <v>0.68</v>
      </c>
      <c r="W10" t="n">
        <v>2.71</v>
      </c>
      <c r="X10" t="n">
        <v>1.8</v>
      </c>
      <c r="Y10" t="n">
        <v>1</v>
      </c>
      <c r="Z10" t="n">
        <v>10</v>
      </c>
      <c r="AA10" t="n">
        <v>190.5985706314586</v>
      </c>
      <c r="AB10" t="n">
        <v>260.7853729533281</v>
      </c>
      <c r="AC10" t="n">
        <v>235.8963829733082</v>
      </c>
      <c r="AD10" t="n">
        <v>190598.5706314586</v>
      </c>
      <c r="AE10" t="n">
        <v>260785.3729533281</v>
      </c>
      <c r="AF10" t="n">
        <v>2.276638178115867e-06</v>
      </c>
      <c r="AG10" t="n">
        <v>0.235</v>
      </c>
      <c r="AH10" t="n">
        <v>235896.3829733082</v>
      </c>
    </row>
    <row r="11">
      <c r="A11" t="n">
        <v>9</v>
      </c>
      <c r="B11" t="n">
        <v>115</v>
      </c>
      <c r="C11" t="inlineStr">
        <is>
          <t xml:space="preserve">CONCLUIDO	</t>
        </is>
      </c>
      <c r="D11" t="n">
        <v>4.5076</v>
      </c>
      <c r="E11" t="n">
        <v>22.18</v>
      </c>
      <c r="F11" t="n">
        <v>16.98</v>
      </c>
      <c r="G11" t="n">
        <v>17.56</v>
      </c>
      <c r="H11" t="n">
        <v>0.25</v>
      </c>
      <c r="I11" t="n">
        <v>58</v>
      </c>
      <c r="J11" t="n">
        <v>226.69</v>
      </c>
      <c r="K11" t="n">
        <v>56.94</v>
      </c>
      <c r="L11" t="n">
        <v>3.25</v>
      </c>
      <c r="M11" t="n">
        <v>56</v>
      </c>
      <c r="N11" t="n">
        <v>51.5</v>
      </c>
      <c r="O11" t="n">
        <v>28192.8</v>
      </c>
      <c r="P11" t="n">
        <v>256.25</v>
      </c>
      <c r="Q11" t="n">
        <v>467.19</v>
      </c>
      <c r="R11" t="n">
        <v>103.95</v>
      </c>
      <c r="S11" t="n">
        <v>39.61</v>
      </c>
      <c r="T11" t="n">
        <v>26977.49</v>
      </c>
      <c r="U11" t="n">
        <v>0.38</v>
      </c>
      <c r="V11" t="n">
        <v>0.6899999999999999</v>
      </c>
      <c r="W11" t="n">
        <v>2.69</v>
      </c>
      <c r="X11" t="n">
        <v>1.64</v>
      </c>
      <c r="Y11" t="n">
        <v>1</v>
      </c>
      <c r="Z11" t="n">
        <v>10</v>
      </c>
      <c r="AA11" t="n">
        <v>185.5887367093752</v>
      </c>
      <c r="AB11" t="n">
        <v>253.9306971628631</v>
      </c>
      <c r="AC11" t="n">
        <v>229.6959078196852</v>
      </c>
      <c r="AD11" t="n">
        <v>185588.7367093752</v>
      </c>
      <c r="AE11" t="n">
        <v>253930.697162863</v>
      </c>
      <c r="AF11" t="n">
        <v>2.315315807069712e-06</v>
      </c>
      <c r="AG11" t="n">
        <v>0.2310416666666667</v>
      </c>
      <c r="AH11" t="n">
        <v>229695.9078196852</v>
      </c>
    </row>
    <row r="12">
      <c r="A12" t="n">
        <v>10</v>
      </c>
      <c r="B12" t="n">
        <v>115</v>
      </c>
      <c r="C12" t="inlineStr">
        <is>
          <t xml:space="preserve">CONCLUIDO	</t>
        </is>
      </c>
      <c r="D12" t="n">
        <v>4.5813</v>
      </c>
      <c r="E12" t="n">
        <v>21.83</v>
      </c>
      <c r="F12" t="n">
        <v>16.84</v>
      </c>
      <c r="G12" t="n">
        <v>19.07</v>
      </c>
      <c r="H12" t="n">
        <v>0.27</v>
      </c>
      <c r="I12" t="n">
        <v>53</v>
      </c>
      <c r="J12" t="n">
        <v>227.11</v>
      </c>
      <c r="K12" t="n">
        <v>56.94</v>
      </c>
      <c r="L12" t="n">
        <v>3.5</v>
      </c>
      <c r="M12" t="n">
        <v>51</v>
      </c>
      <c r="N12" t="n">
        <v>51.67</v>
      </c>
      <c r="O12" t="n">
        <v>28244.66</v>
      </c>
      <c r="P12" t="n">
        <v>253.76</v>
      </c>
      <c r="Q12" t="n">
        <v>467.11</v>
      </c>
      <c r="R12" t="n">
        <v>99.37</v>
      </c>
      <c r="S12" t="n">
        <v>39.61</v>
      </c>
      <c r="T12" t="n">
        <v>24712.6</v>
      </c>
      <c r="U12" t="n">
        <v>0.4</v>
      </c>
      <c r="V12" t="n">
        <v>0.6899999999999999</v>
      </c>
      <c r="W12" t="n">
        <v>2.69</v>
      </c>
      <c r="X12" t="n">
        <v>1.51</v>
      </c>
      <c r="Y12" t="n">
        <v>1</v>
      </c>
      <c r="Z12" t="n">
        <v>10</v>
      </c>
      <c r="AA12" t="n">
        <v>180.9438951539992</v>
      </c>
      <c r="AB12" t="n">
        <v>247.5754200308535</v>
      </c>
      <c r="AC12" t="n">
        <v>223.9471694174651</v>
      </c>
      <c r="AD12" t="n">
        <v>180943.8951539992</v>
      </c>
      <c r="AE12" t="n">
        <v>247575.4200308535</v>
      </c>
      <c r="AF12" t="n">
        <v>2.353171600614178e-06</v>
      </c>
      <c r="AG12" t="n">
        <v>0.2273958333333333</v>
      </c>
      <c r="AH12" t="n">
        <v>223947.1694174651</v>
      </c>
    </row>
    <row r="13">
      <c r="A13" t="n">
        <v>11</v>
      </c>
      <c r="B13" t="n">
        <v>115</v>
      </c>
      <c r="C13" t="inlineStr">
        <is>
          <t xml:space="preserve">CONCLUIDO	</t>
        </is>
      </c>
      <c r="D13" t="n">
        <v>4.6261</v>
      </c>
      <c r="E13" t="n">
        <v>21.62</v>
      </c>
      <c r="F13" t="n">
        <v>16.76</v>
      </c>
      <c r="G13" t="n">
        <v>20.11</v>
      </c>
      <c r="H13" t="n">
        <v>0.29</v>
      </c>
      <c r="I13" t="n">
        <v>50</v>
      </c>
      <c r="J13" t="n">
        <v>227.53</v>
      </c>
      <c r="K13" t="n">
        <v>56.94</v>
      </c>
      <c r="L13" t="n">
        <v>3.75</v>
      </c>
      <c r="M13" t="n">
        <v>48</v>
      </c>
      <c r="N13" t="n">
        <v>51.84</v>
      </c>
      <c r="O13" t="n">
        <v>28296.58</v>
      </c>
      <c r="P13" t="n">
        <v>252.37</v>
      </c>
      <c r="Q13" t="n">
        <v>467.08</v>
      </c>
      <c r="R13" t="n">
        <v>96.55</v>
      </c>
      <c r="S13" t="n">
        <v>39.61</v>
      </c>
      <c r="T13" t="n">
        <v>23315.43</v>
      </c>
      <c r="U13" t="n">
        <v>0.41</v>
      </c>
      <c r="V13" t="n">
        <v>0.7</v>
      </c>
      <c r="W13" t="n">
        <v>2.69</v>
      </c>
      <c r="X13" t="n">
        <v>1.43</v>
      </c>
      <c r="Y13" t="n">
        <v>1</v>
      </c>
      <c r="Z13" t="n">
        <v>10</v>
      </c>
      <c r="AA13" t="n">
        <v>178.2706888761184</v>
      </c>
      <c r="AB13" t="n">
        <v>243.9178212679213</v>
      </c>
      <c r="AC13" t="n">
        <v>220.6386467469938</v>
      </c>
      <c r="AD13" t="n">
        <v>178270.6888761184</v>
      </c>
      <c r="AE13" t="n">
        <v>243917.8212679212</v>
      </c>
      <c r="AF13" t="n">
        <v>2.376182992076758e-06</v>
      </c>
      <c r="AG13" t="n">
        <v>0.2252083333333333</v>
      </c>
      <c r="AH13" t="n">
        <v>220638.6467469938</v>
      </c>
    </row>
    <row r="14">
      <c r="A14" t="n">
        <v>12</v>
      </c>
      <c r="B14" t="n">
        <v>115</v>
      </c>
      <c r="C14" t="inlineStr">
        <is>
          <t xml:space="preserve">CONCLUIDO	</t>
        </is>
      </c>
      <c r="D14" t="n">
        <v>4.6956</v>
      </c>
      <c r="E14" t="n">
        <v>21.3</v>
      </c>
      <c r="F14" t="n">
        <v>16.62</v>
      </c>
      <c r="G14" t="n">
        <v>21.67</v>
      </c>
      <c r="H14" t="n">
        <v>0.31</v>
      </c>
      <c r="I14" t="n">
        <v>46</v>
      </c>
      <c r="J14" t="n">
        <v>227.95</v>
      </c>
      <c r="K14" t="n">
        <v>56.94</v>
      </c>
      <c r="L14" t="n">
        <v>4</v>
      </c>
      <c r="M14" t="n">
        <v>44</v>
      </c>
      <c r="N14" t="n">
        <v>52.01</v>
      </c>
      <c r="O14" t="n">
        <v>28348.56</v>
      </c>
      <c r="P14" t="n">
        <v>249.82</v>
      </c>
      <c r="Q14" t="n">
        <v>467.08</v>
      </c>
      <c r="R14" t="n">
        <v>91.98</v>
      </c>
      <c r="S14" t="n">
        <v>39.61</v>
      </c>
      <c r="T14" t="n">
        <v>21050.27</v>
      </c>
      <c r="U14" t="n">
        <v>0.43</v>
      </c>
      <c r="V14" t="n">
        <v>0.7</v>
      </c>
      <c r="W14" t="n">
        <v>2.68</v>
      </c>
      <c r="X14" t="n">
        <v>1.28</v>
      </c>
      <c r="Y14" t="n">
        <v>1</v>
      </c>
      <c r="Z14" t="n">
        <v>10</v>
      </c>
      <c r="AA14" t="n">
        <v>173.9806500209922</v>
      </c>
      <c r="AB14" t="n">
        <v>238.0480008431837</v>
      </c>
      <c r="AC14" t="n">
        <v>215.3290337452467</v>
      </c>
      <c r="AD14" t="n">
        <v>173980.6500209922</v>
      </c>
      <c r="AE14" t="n">
        <v>238048.0008431837</v>
      </c>
      <c r="AF14" t="n">
        <v>2.411881467671608e-06</v>
      </c>
      <c r="AG14" t="n">
        <v>0.221875</v>
      </c>
      <c r="AH14" t="n">
        <v>215329.0337452467</v>
      </c>
    </row>
    <row r="15">
      <c r="A15" t="n">
        <v>13</v>
      </c>
      <c r="B15" t="n">
        <v>115</v>
      </c>
      <c r="C15" t="inlineStr">
        <is>
          <t xml:space="preserve">CONCLUIDO	</t>
        </is>
      </c>
      <c r="D15" t="n">
        <v>4.7458</v>
      </c>
      <c r="E15" t="n">
        <v>21.07</v>
      </c>
      <c r="F15" t="n">
        <v>16.52</v>
      </c>
      <c r="G15" t="n">
        <v>23.06</v>
      </c>
      <c r="H15" t="n">
        <v>0.33</v>
      </c>
      <c r="I15" t="n">
        <v>43</v>
      </c>
      <c r="J15" t="n">
        <v>228.38</v>
      </c>
      <c r="K15" t="n">
        <v>56.94</v>
      </c>
      <c r="L15" t="n">
        <v>4.25</v>
      </c>
      <c r="M15" t="n">
        <v>41</v>
      </c>
      <c r="N15" t="n">
        <v>52.18</v>
      </c>
      <c r="O15" t="n">
        <v>28400.61</v>
      </c>
      <c r="P15" t="n">
        <v>248.2</v>
      </c>
      <c r="Q15" t="n">
        <v>467.13</v>
      </c>
      <c r="R15" t="n">
        <v>88.83</v>
      </c>
      <c r="S15" t="n">
        <v>39.61</v>
      </c>
      <c r="T15" t="n">
        <v>19488.95</v>
      </c>
      <c r="U15" t="n">
        <v>0.45</v>
      </c>
      <c r="V15" t="n">
        <v>0.71</v>
      </c>
      <c r="W15" t="n">
        <v>2.67</v>
      </c>
      <c r="X15" t="n">
        <v>1.19</v>
      </c>
      <c r="Y15" t="n">
        <v>1</v>
      </c>
      <c r="Z15" t="n">
        <v>10</v>
      </c>
      <c r="AA15" t="n">
        <v>171.0758989926515</v>
      </c>
      <c r="AB15" t="n">
        <v>234.073592337639</v>
      </c>
      <c r="AC15" t="n">
        <v>211.7339372093524</v>
      </c>
      <c r="AD15" t="n">
        <v>171075.8989926515</v>
      </c>
      <c r="AE15" t="n">
        <v>234073.592337639</v>
      </c>
      <c r="AF15" t="n">
        <v>2.437666553640838e-06</v>
      </c>
      <c r="AG15" t="n">
        <v>0.2194791666666667</v>
      </c>
      <c r="AH15" t="n">
        <v>211733.9372093524</v>
      </c>
    </row>
    <row r="16">
      <c r="A16" t="n">
        <v>14</v>
      </c>
      <c r="B16" t="n">
        <v>115</v>
      </c>
      <c r="C16" t="inlineStr">
        <is>
          <t xml:space="preserve">CONCLUIDO	</t>
        </is>
      </c>
      <c r="D16" t="n">
        <v>4.7724</v>
      </c>
      <c r="E16" t="n">
        <v>20.95</v>
      </c>
      <c r="F16" t="n">
        <v>16.49</v>
      </c>
      <c r="G16" t="n">
        <v>24.14</v>
      </c>
      <c r="H16" t="n">
        <v>0.35</v>
      </c>
      <c r="I16" t="n">
        <v>41</v>
      </c>
      <c r="J16" t="n">
        <v>228.8</v>
      </c>
      <c r="K16" t="n">
        <v>56.94</v>
      </c>
      <c r="L16" t="n">
        <v>4.5</v>
      </c>
      <c r="M16" t="n">
        <v>39</v>
      </c>
      <c r="N16" t="n">
        <v>52.36</v>
      </c>
      <c r="O16" t="n">
        <v>28452.71</v>
      </c>
      <c r="P16" t="n">
        <v>247.55</v>
      </c>
      <c r="Q16" t="n">
        <v>467.11</v>
      </c>
      <c r="R16" t="n">
        <v>87.69</v>
      </c>
      <c r="S16" t="n">
        <v>39.61</v>
      </c>
      <c r="T16" t="n">
        <v>18930.96</v>
      </c>
      <c r="U16" t="n">
        <v>0.45</v>
      </c>
      <c r="V16" t="n">
        <v>0.71</v>
      </c>
      <c r="W16" t="n">
        <v>2.68</v>
      </c>
      <c r="X16" t="n">
        <v>1.16</v>
      </c>
      <c r="Y16" t="n">
        <v>1</v>
      </c>
      <c r="Z16" t="n">
        <v>10</v>
      </c>
      <c r="AA16" t="n">
        <v>169.7256197203658</v>
      </c>
      <c r="AB16" t="n">
        <v>232.2260806671814</v>
      </c>
      <c r="AC16" t="n">
        <v>210.0627494597238</v>
      </c>
      <c r="AD16" t="n">
        <v>169725.6197203659</v>
      </c>
      <c r="AE16" t="n">
        <v>232226.0806671814</v>
      </c>
      <c r="AF16" t="n">
        <v>2.451329567321744e-06</v>
      </c>
      <c r="AG16" t="n">
        <v>0.2182291666666667</v>
      </c>
      <c r="AH16" t="n">
        <v>210062.7494597239</v>
      </c>
    </row>
    <row r="17">
      <c r="A17" t="n">
        <v>15</v>
      </c>
      <c r="B17" t="n">
        <v>115</v>
      </c>
      <c r="C17" t="inlineStr">
        <is>
          <t xml:space="preserve">CONCLUIDO	</t>
        </is>
      </c>
      <c r="D17" t="n">
        <v>4.8035</v>
      </c>
      <c r="E17" t="n">
        <v>20.82</v>
      </c>
      <c r="F17" t="n">
        <v>16.45</v>
      </c>
      <c r="G17" t="n">
        <v>25.3</v>
      </c>
      <c r="H17" t="n">
        <v>0.37</v>
      </c>
      <c r="I17" t="n">
        <v>39</v>
      </c>
      <c r="J17" t="n">
        <v>229.22</v>
      </c>
      <c r="K17" t="n">
        <v>56.94</v>
      </c>
      <c r="L17" t="n">
        <v>4.75</v>
      </c>
      <c r="M17" t="n">
        <v>37</v>
      </c>
      <c r="N17" t="n">
        <v>52.53</v>
      </c>
      <c r="O17" t="n">
        <v>28504.87</v>
      </c>
      <c r="P17" t="n">
        <v>246.37</v>
      </c>
      <c r="Q17" t="n">
        <v>467.16</v>
      </c>
      <c r="R17" t="n">
        <v>86.13</v>
      </c>
      <c r="S17" t="n">
        <v>39.61</v>
      </c>
      <c r="T17" t="n">
        <v>18158.5</v>
      </c>
      <c r="U17" t="n">
        <v>0.46</v>
      </c>
      <c r="V17" t="n">
        <v>0.71</v>
      </c>
      <c r="W17" t="n">
        <v>2.67</v>
      </c>
      <c r="X17" t="n">
        <v>1.11</v>
      </c>
      <c r="Y17" t="n">
        <v>1</v>
      </c>
      <c r="Z17" t="n">
        <v>10</v>
      </c>
      <c r="AA17" t="n">
        <v>167.9421986768814</v>
      </c>
      <c r="AB17" t="n">
        <v>229.7859253165037</v>
      </c>
      <c r="AC17" t="n">
        <v>207.8554791109345</v>
      </c>
      <c r="AD17" t="n">
        <v>167942.1986768814</v>
      </c>
      <c r="AE17" t="n">
        <v>229785.9253165037</v>
      </c>
      <c r="AF17" t="n">
        <v>2.467303993091525e-06</v>
      </c>
      <c r="AG17" t="n">
        <v>0.216875</v>
      </c>
      <c r="AH17" t="n">
        <v>207855.4791109345</v>
      </c>
    </row>
    <row r="18">
      <c r="A18" t="n">
        <v>16</v>
      </c>
      <c r="B18" t="n">
        <v>115</v>
      </c>
      <c r="C18" t="inlineStr">
        <is>
          <t xml:space="preserve">CONCLUIDO	</t>
        </is>
      </c>
      <c r="D18" t="n">
        <v>4.8411</v>
      </c>
      <c r="E18" t="n">
        <v>20.66</v>
      </c>
      <c r="F18" t="n">
        <v>16.37</v>
      </c>
      <c r="G18" t="n">
        <v>26.55</v>
      </c>
      <c r="H18" t="n">
        <v>0.39</v>
      </c>
      <c r="I18" t="n">
        <v>37</v>
      </c>
      <c r="J18" t="n">
        <v>229.65</v>
      </c>
      <c r="K18" t="n">
        <v>56.94</v>
      </c>
      <c r="L18" t="n">
        <v>5</v>
      </c>
      <c r="M18" t="n">
        <v>35</v>
      </c>
      <c r="N18" t="n">
        <v>52.7</v>
      </c>
      <c r="O18" t="n">
        <v>28557.1</v>
      </c>
      <c r="P18" t="n">
        <v>245.06</v>
      </c>
      <c r="Q18" t="n">
        <v>467.07</v>
      </c>
      <c r="R18" t="n">
        <v>83.70999999999999</v>
      </c>
      <c r="S18" t="n">
        <v>39.61</v>
      </c>
      <c r="T18" t="n">
        <v>16961.32</v>
      </c>
      <c r="U18" t="n">
        <v>0.47</v>
      </c>
      <c r="V18" t="n">
        <v>0.71</v>
      </c>
      <c r="W18" t="n">
        <v>2.67</v>
      </c>
      <c r="X18" t="n">
        <v>1.04</v>
      </c>
      <c r="Y18" t="n">
        <v>1</v>
      </c>
      <c r="Z18" t="n">
        <v>10</v>
      </c>
      <c r="AA18" t="n">
        <v>165.7953584390957</v>
      </c>
      <c r="AB18" t="n">
        <v>226.8485237912599</v>
      </c>
      <c r="AC18" t="n">
        <v>205.1984190645901</v>
      </c>
      <c r="AD18" t="n">
        <v>165795.3584390957</v>
      </c>
      <c r="AE18" t="n">
        <v>226848.5237912599</v>
      </c>
      <c r="AF18" t="n">
        <v>2.486617125211905e-06</v>
      </c>
      <c r="AG18" t="n">
        <v>0.2152083333333333</v>
      </c>
      <c r="AH18" t="n">
        <v>205198.4190645901</v>
      </c>
    </row>
    <row r="19">
      <c r="A19" t="n">
        <v>17</v>
      </c>
      <c r="B19" t="n">
        <v>115</v>
      </c>
      <c r="C19" t="inlineStr">
        <is>
          <t xml:space="preserve">CONCLUIDO	</t>
        </is>
      </c>
      <c r="D19" t="n">
        <v>4.869</v>
      </c>
      <c r="E19" t="n">
        <v>20.54</v>
      </c>
      <c r="F19" t="n">
        <v>16.34</v>
      </c>
      <c r="G19" t="n">
        <v>28.01</v>
      </c>
      <c r="H19" t="n">
        <v>0.41</v>
      </c>
      <c r="I19" t="n">
        <v>35</v>
      </c>
      <c r="J19" t="n">
        <v>230.07</v>
      </c>
      <c r="K19" t="n">
        <v>56.94</v>
      </c>
      <c r="L19" t="n">
        <v>5.25</v>
      </c>
      <c r="M19" t="n">
        <v>33</v>
      </c>
      <c r="N19" t="n">
        <v>52.88</v>
      </c>
      <c r="O19" t="n">
        <v>28609.38</v>
      </c>
      <c r="P19" t="n">
        <v>244.48</v>
      </c>
      <c r="Q19" t="n">
        <v>467.23</v>
      </c>
      <c r="R19" t="n">
        <v>82.76000000000001</v>
      </c>
      <c r="S19" t="n">
        <v>39.61</v>
      </c>
      <c r="T19" t="n">
        <v>16496.59</v>
      </c>
      <c r="U19" t="n">
        <v>0.48</v>
      </c>
      <c r="V19" t="n">
        <v>0.71</v>
      </c>
      <c r="W19" t="n">
        <v>2.67</v>
      </c>
      <c r="X19" t="n">
        <v>1.01</v>
      </c>
      <c r="Y19" t="n">
        <v>1</v>
      </c>
      <c r="Z19" t="n">
        <v>10</v>
      </c>
      <c r="AA19" t="n">
        <v>164.4916867433874</v>
      </c>
      <c r="AB19" t="n">
        <v>225.0647826632565</v>
      </c>
      <c r="AC19" t="n">
        <v>203.5849156863464</v>
      </c>
      <c r="AD19" t="n">
        <v>164491.6867433874</v>
      </c>
      <c r="AE19" t="n">
        <v>225064.7826632565</v>
      </c>
      <c r="AF19" t="n">
        <v>2.500947880162931e-06</v>
      </c>
      <c r="AG19" t="n">
        <v>0.2139583333333333</v>
      </c>
      <c r="AH19" t="n">
        <v>203584.9156863464</v>
      </c>
    </row>
    <row r="20">
      <c r="A20" t="n">
        <v>18</v>
      </c>
      <c r="B20" t="n">
        <v>115</v>
      </c>
      <c r="C20" t="inlineStr">
        <is>
          <t xml:space="preserve">CONCLUIDO	</t>
        </is>
      </c>
      <c r="D20" t="n">
        <v>4.9069</v>
      </c>
      <c r="E20" t="n">
        <v>20.38</v>
      </c>
      <c r="F20" t="n">
        <v>16.27</v>
      </c>
      <c r="G20" t="n">
        <v>29.58</v>
      </c>
      <c r="H20" t="n">
        <v>0.42</v>
      </c>
      <c r="I20" t="n">
        <v>33</v>
      </c>
      <c r="J20" t="n">
        <v>230.49</v>
      </c>
      <c r="K20" t="n">
        <v>56.94</v>
      </c>
      <c r="L20" t="n">
        <v>5.5</v>
      </c>
      <c r="M20" t="n">
        <v>31</v>
      </c>
      <c r="N20" t="n">
        <v>53.05</v>
      </c>
      <c r="O20" t="n">
        <v>28661.73</v>
      </c>
      <c r="P20" t="n">
        <v>243.08</v>
      </c>
      <c r="Q20" t="n">
        <v>467.11</v>
      </c>
      <c r="R20" t="n">
        <v>80.06999999999999</v>
      </c>
      <c r="S20" t="n">
        <v>39.61</v>
      </c>
      <c r="T20" t="n">
        <v>15159.61</v>
      </c>
      <c r="U20" t="n">
        <v>0.49</v>
      </c>
      <c r="V20" t="n">
        <v>0.72</v>
      </c>
      <c r="W20" t="n">
        <v>2.67</v>
      </c>
      <c r="X20" t="n">
        <v>0.9399999999999999</v>
      </c>
      <c r="Y20" t="n">
        <v>1</v>
      </c>
      <c r="Z20" t="n">
        <v>10</v>
      </c>
      <c r="AA20" t="n">
        <v>162.3704124600001</v>
      </c>
      <c r="AB20" t="n">
        <v>222.1623616047109</v>
      </c>
      <c r="AC20" t="n">
        <v>200.959497620054</v>
      </c>
      <c r="AD20" t="n">
        <v>162370.4124600001</v>
      </c>
      <c r="AE20" t="n">
        <v>222162.3616047109</v>
      </c>
      <c r="AF20" t="n">
        <v>2.520415106422569e-06</v>
      </c>
      <c r="AG20" t="n">
        <v>0.2122916666666667</v>
      </c>
      <c r="AH20" t="n">
        <v>200959.497620054</v>
      </c>
    </row>
    <row r="21">
      <c r="A21" t="n">
        <v>19</v>
      </c>
      <c r="B21" t="n">
        <v>115</v>
      </c>
      <c r="C21" t="inlineStr">
        <is>
          <t xml:space="preserve">CONCLUIDO	</t>
        </is>
      </c>
      <c r="D21" t="n">
        <v>4.9258</v>
      </c>
      <c r="E21" t="n">
        <v>20.3</v>
      </c>
      <c r="F21" t="n">
        <v>16.24</v>
      </c>
      <c r="G21" t="n">
        <v>30.44</v>
      </c>
      <c r="H21" t="n">
        <v>0.44</v>
      </c>
      <c r="I21" t="n">
        <v>32</v>
      </c>
      <c r="J21" t="n">
        <v>230.92</v>
      </c>
      <c r="K21" t="n">
        <v>56.94</v>
      </c>
      <c r="L21" t="n">
        <v>5.75</v>
      </c>
      <c r="M21" t="n">
        <v>30</v>
      </c>
      <c r="N21" t="n">
        <v>53.23</v>
      </c>
      <c r="O21" t="n">
        <v>28714.14</v>
      </c>
      <c r="P21" t="n">
        <v>242.42</v>
      </c>
      <c r="Q21" t="n">
        <v>467.08</v>
      </c>
      <c r="R21" t="n">
        <v>79.40000000000001</v>
      </c>
      <c r="S21" t="n">
        <v>39.61</v>
      </c>
      <c r="T21" t="n">
        <v>14833.28</v>
      </c>
      <c r="U21" t="n">
        <v>0.5</v>
      </c>
      <c r="V21" t="n">
        <v>0.72</v>
      </c>
      <c r="W21" t="n">
        <v>2.66</v>
      </c>
      <c r="X21" t="n">
        <v>0.9</v>
      </c>
      <c r="Y21" t="n">
        <v>1</v>
      </c>
      <c r="Z21" t="n">
        <v>10</v>
      </c>
      <c r="AA21" t="n">
        <v>161.3555707487636</v>
      </c>
      <c r="AB21" t="n">
        <v>220.7738104037414</v>
      </c>
      <c r="AC21" t="n">
        <v>199.7034677968607</v>
      </c>
      <c r="AD21" t="n">
        <v>161355.5707487636</v>
      </c>
      <c r="AE21" t="n">
        <v>220773.8104037414</v>
      </c>
      <c r="AF21" t="n">
        <v>2.530123037195844e-06</v>
      </c>
      <c r="AG21" t="n">
        <v>0.2114583333333333</v>
      </c>
      <c r="AH21" t="n">
        <v>199703.4677968607</v>
      </c>
    </row>
    <row r="22">
      <c r="A22" t="n">
        <v>20</v>
      </c>
      <c r="B22" t="n">
        <v>115</v>
      </c>
      <c r="C22" t="inlineStr">
        <is>
          <t xml:space="preserve">CONCLUIDO	</t>
        </is>
      </c>
      <c r="D22" t="n">
        <v>4.9588</v>
      </c>
      <c r="E22" t="n">
        <v>20.17</v>
      </c>
      <c r="F22" t="n">
        <v>16.19</v>
      </c>
      <c r="G22" t="n">
        <v>32.38</v>
      </c>
      <c r="H22" t="n">
        <v>0.46</v>
      </c>
      <c r="I22" t="n">
        <v>30</v>
      </c>
      <c r="J22" t="n">
        <v>231.34</v>
      </c>
      <c r="K22" t="n">
        <v>56.94</v>
      </c>
      <c r="L22" t="n">
        <v>6</v>
      </c>
      <c r="M22" t="n">
        <v>28</v>
      </c>
      <c r="N22" t="n">
        <v>53.4</v>
      </c>
      <c r="O22" t="n">
        <v>28766.61</v>
      </c>
      <c r="P22" t="n">
        <v>241.3</v>
      </c>
      <c r="Q22" t="n">
        <v>467.11</v>
      </c>
      <c r="R22" t="n">
        <v>77.86</v>
      </c>
      <c r="S22" t="n">
        <v>39.61</v>
      </c>
      <c r="T22" t="n">
        <v>14070.35</v>
      </c>
      <c r="U22" t="n">
        <v>0.51</v>
      </c>
      <c r="V22" t="n">
        <v>0.72</v>
      </c>
      <c r="W22" t="n">
        <v>2.66</v>
      </c>
      <c r="X22" t="n">
        <v>0.85</v>
      </c>
      <c r="Y22" t="n">
        <v>1</v>
      </c>
      <c r="Z22" t="n">
        <v>10</v>
      </c>
      <c r="AA22" t="n">
        <v>159.6240579125281</v>
      </c>
      <c r="AB22" t="n">
        <v>218.4046781522501</v>
      </c>
      <c r="AC22" t="n">
        <v>197.560442202353</v>
      </c>
      <c r="AD22" t="n">
        <v>159624.0579125281</v>
      </c>
      <c r="AE22" t="n">
        <v>218404.6781522501</v>
      </c>
      <c r="AF22" t="n">
        <v>2.547073392514262e-06</v>
      </c>
      <c r="AG22" t="n">
        <v>0.2101041666666667</v>
      </c>
      <c r="AH22" t="n">
        <v>197560.442202353</v>
      </c>
    </row>
    <row r="23">
      <c r="A23" t="n">
        <v>21</v>
      </c>
      <c r="B23" t="n">
        <v>115</v>
      </c>
      <c r="C23" t="inlineStr">
        <is>
          <t xml:space="preserve">CONCLUIDO	</t>
        </is>
      </c>
      <c r="D23" t="n">
        <v>4.9801</v>
      </c>
      <c r="E23" t="n">
        <v>20.08</v>
      </c>
      <c r="F23" t="n">
        <v>16.15</v>
      </c>
      <c r="G23" t="n">
        <v>33.41</v>
      </c>
      <c r="H23" t="n">
        <v>0.48</v>
      </c>
      <c r="I23" t="n">
        <v>29</v>
      </c>
      <c r="J23" t="n">
        <v>231.77</v>
      </c>
      <c r="K23" t="n">
        <v>56.94</v>
      </c>
      <c r="L23" t="n">
        <v>6.25</v>
      </c>
      <c r="M23" t="n">
        <v>27</v>
      </c>
      <c r="N23" t="n">
        <v>53.58</v>
      </c>
      <c r="O23" t="n">
        <v>28819.14</v>
      </c>
      <c r="P23" t="n">
        <v>240.27</v>
      </c>
      <c r="Q23" t="n">
        <v>467.08</v>
      </c>
      <c r="R23" t="n">
        <v>76.40000000000001</v>
      </c>
      <c r="S23" t="n">
        <v>39.61</v>
      </c>
      <c r="T23" t="n">
        <v>13344.9</v>
      </c>
      <c r="U23" t="n">
        <v>0.52</v>
      </c>
      <c r="V23" t="n">
        <v>0.72</v>
      </c>
      <c r="W23" t="n">
        <v>2.66</v>
      </c>
      <c r="X23" t="n">
        <v>0.8100000000000001</v>
      </c>
      <c r="Y23" t="n">
        <v>1</v>
      </c>
      <c r="Z23" t="n">
        <v>10</v>
      </c>
      <c r="AA23" t="n">
        <v>158.3504192672792</v>
      </c>
      <c r="AB23" t="n">
        <v>216.66202956885</v>
      </c>
      <c r="AC23" t="n">
        <v>195.9841095539294</v>
      </c>
      <c r="AD23" t="n">
        <v>158350.4192672792</v>
      </c>
      <c r="AE23" t="n">
        <v>216662.0295688499</v>
      </c>
      <c r="AF23" t="n">
        <v>2.558014076401605e-06</v>
      </c>
      <c r="AG23" t="n">
        <v>0.2091666666666666</v>
      </c>
      <c r="AH23" t="n">
        <v>195984.1095539294</v>
      </c>
    </row>
    <row r="24">
      <c r="A24" t="n">
        <v>22</v>
      </c>
      <c r="B24" t="n">
        <v>115</v>
      </c>
      <c r="C24" t="inlineStr">
        <is>
          <t xml:space="preserve">CONCLUIDO	</t>
        </is>
      </c>
      <c r="D24" t="n">
        <v>5.0019</v>
      </c>
      <c r="E24" t="n">
        <v>19.99</v>
      </c>
      <c r="F24" t="n">
        <v>16.1</v>
      </c>
      <c r="G24" t="n">
        <v>34.51</v>
      </c>
      <c r="H24" t="n">
        <v>0.5</v>
      </c>
      <c r="I24" t="n">
        <v>28</v>
      </c>
      <c r="J24" t="n">
        <v>232.2</v>
      </c>
      <c r="K24" t="n">
        <v>56.94</v>
      </c>
      <c r="L24" t="n">
        <v>6.5</v>
      </c>
      <c r="M24" t="n">
        <v>26</v>
      </c>
      <c r="N24" t="n">
        <v>53.75</v>
      </c>
      <c r="O24" t="n">
        <v>28871.74</v>
      </c>
      <c r="P24" t="n">
        <v>239.46</v>
      </c>
      <c r="Q24" t="n">
        <v>467.1</v>
      </c>
      <c r="R24" t="n">
        <v>74.89</v>
      </c>
      <c r="S24" t="n">
        <v>39.61</v>
      </c>
      <c r="T24" t="n">
        <v>12594.78</v>
      </c>
      <c r="U24" t="n">
        <v>0.53</v>
      </c>
      <c r="V24" t="n">
        <v>0.72</v>
      </c>
      <c r="W24" t="n">
        <v>2.66</v>
      </c>
      <c r="X24" t="n">
        <v>0.77</v>
      </c>
      <c r="Y24" t="n">
        <v>1</v>
      </c>
      <c r="Z24" t="n">
        <v>10</v>
      </c>
      <c r="AA24" t="n">
        <v>157.1542262399871</v>
      </c>
      <c r="AB24" t="n">
        <v>215.0253454965979</v>
      </c>
      <c r="AC24" t="n">
        <v>194.503628312432</v>
      </c>
      <c r="AD24" t="n">
        <v>157154.2262399871</v>
      </c>
      <c r="AE24" t="n">
        <v>215025.3454965979</v>
      </c>
      <c r="AF24" t="n">
        <v>2.569211583854378e-06</v>
      </c>
      <c r="AG24" t="n">
        <v>0.2082291666666667</v>
      </c>
      <c r="AH24" t="n">
        <v>194503.628312432</v>
      </c>
    </row>
    <row r="25">
      <c r="A25" t="n">
        <v>23</v>
      </c>
      <c r="B25" t="n">
        <v>115</v>
      </c>
      <c r="C25" t="inlineStr">
        <is>
          <t xml:space="preserve">CONCLUIDO	</t>
        </is>
      </c>
      <c r="D25" t="n">
        <v>5.0162</v>
      </c>
      <c r="E25" t="n">
        <v>19.94</v>
      </c>
      <c r="F25" t="n">
        <v>16.09</v>
      </c>
      <c r="G25" t="n">
        <v>35.75</v>
      </c>
      <c r="H25" t="n">
        <v>0.52</v>
      </c>
      <c r="I25" t="n">
        <v>27</v>
      </c>
      <c r="J25" t="n">
        <v>232.62</v>
      </c>
      <c r="K25" t="n">
        <v>56.94</v>
      </c>
      <c r="L25" t="n">
        <v>6.75</v>
      </c>
      <c r="M25" t="n">
        <v>25</v>
      </c>
      <c r="N25" t="n">
        <v>53.93</v>
      </c>
      <c r="O25" t="n">
        <v>28924.39</v>
      </c>
      <c r="P25" t="n">
        <v>238.96</v>
      </c>
      <c r="Q25" t="n">
        <v>467.08</v>
      </c>
      <c r="R25" t="n">
        <v>74.42</v>
      </c>
      <c r="S25" t="n">
        <v>39.61</v>
      </c>
      <c r="T25" t="n">
        <v>12368.37</v>
      </c>
      <c r="U25" t="n">
        <v>0.53</v>
      </c>
      <c r="V25" t="n">
        <v>0.72</v>
      </c>
      <c r="W25" t="n">
        <v>2.66</v>
      </c>
      <c r="X25" t="n">
        <v>0.76</v>
      </c>
      <c r="Y25" t="n">
        <v>1</v>
      </c>
      <c r="Z25" t="n">
        <v>10</v>
      </c>
      <c r="AA25" t="n">
        <v>156.4457970043171</v>
      </c>
      <c r="AB25" t="n">
        <v>214.0560413626625</v>
      </c>
      <c r="AC25" t="n">
        <v>193.6268332046122</v>
      </c>
      <c r="AD25" t="n">
        <v>156445.7970043171</v>
      </c>
      <c r="AE25" t="n">
        <v>214056.0413626625</v>
      </c>
      <c r="AF25" t="n">
        <v>2.576556737825692e-06</v>
      </c>
      <c r="AG25" t="n">
        <v>0.2077083333333334</v>
      </c>
      <c r="AH25" t="n">
        <v>193626.8332046122</v>
      </c>
    </row>
    <row r="26">
      <c r="A26" t="n">
        <v>24</v>
      </c>
      <c r="B26" t="n">
        <v>115</v>
      </c>
      <c r="C26" t="inlineStr">
        <is>
          <t xml:space="preserve">CONCLUIDO	</t>
        </is>
      </c>
      <c r="D26" t="n">
        <v>5.0376</v>
      </c>
      <c r="E26" t="n">
        <v>19.85</v>
      </c>
      <c r="F26" t="n">
        <v>16.05</v>
      </c>
      <c r="G26" t="n">
        <v>37.04</v>
      </c>
      <c r="H26" t="n">
        <v>0.53</v>
      </c>
      <c r="I26" t="n">
        <v>26</v>
      </c>
      <c r="J26" t="n">
        <v>233.05</v>
      </c>
      <c r="K26" t="n">
        <v>56.94</v>
      </c>
      <c r="L26" t="n">
        <v>7</v>
      </c>
      <c r="M26" t="n">
        <v>24</v>
      </c>
      <c r="N26" t="n">
        <v>54.11</v>
      </c>
      <c r="O26" t="n">
        <v>28977.11</v>
      </c>
      <c r="P26" t="n">
        <v>238.29</v>
      </c>
      <c r="Q26" t="n">
        <v>467.12</v>
      </c>
      <c r="R26" t="n">
        <v>73.11</v>
      </c>
      <c r="S26" t="n">
        <v>39.61</v>
      </c>
      <c r="T26" t="n">
        <v>11717.73</v>
      </c>
      <c r="U26" t="n">
        <v>0.54</v>
      </c>
      <c r="V26" t="n">
        <v>0.73</v>
      </c>
      <c r="W26" t="n">
        <v>2.66</v>
      </c>
      <c r="X26" t="n">
        <v>0.71</v>
      </c>
      <c r="Y26" t="n">
        <v>1</v>
      </c>
      <c r="Z26" t="n">
        <v>10</v>
      </c>
      <c r="AA26" t="n">
        <v>155.3698528763156</v>
      </c>
      <c r="AB26" t="n">
        <v>212.5838871394268</v>
      </c>
      <c r="AC26" t="n">
        <v>192.2951793142601</v>
      </c>
      <c r="AD26" t="n">
        <v>155369.8528763156</v>
      </c>
      <c r="AE26" t="n">
        <v>212583.8871394268</v>
      </c>
      <c r="AF26" t="n">
        <v>2.587548786426121e-06</v>
      </c>
      <c r="AG26" t="n">
        <v>0.2067708333333333</v>
      </c>
      <c r="AH26" t="n">
        <v>192295.1793142601</v>
      </c>
    </row>
    <row r="27">
      <c r="A27" t="n">
        <v>25</v>
      </c>
      <c r="B27" t="n">
        <v>115</v>
      </c>
      <c r="C27" t="inlineStr">
        <is>
          <t xml:space="preserve">CONCLUIDO	</t>
        </is>
      </c>
      <c r="D27" t="n">
        <v>5.0499</v>
      </c>
      <c r="E27" t="n">
        <v>19.8</v>
      </c>
      <c r="F27" t="n">
        <v>16.04</v>
      </c>
      <c r="G27" t="n">
        <v>38.51</v>
      </c>
      <c r="H27" t="n">
        <v>0.55</v>
      </c>
      <c r="I27" t="n">
        <v>25</v>
      </c>
      <c r="J27" t="n">
        <v>233.48</v>
      </c>
      <c r="K27" t="n">
        <v>56.94</v>
      </c>
      <c r="L27" t="n">
        <v>7.25</v>
      </c>
      <c r="M27" t="n">
        <v>23</v>
      </c>
      <c r="N27" t="n">
        <v>54.29</v>
      </c>
      <c r="O27" t="n">
        <v>29029.89</v>
      </c>
      <c r="P27" t="n">
        <v>237.87</v>
      </c>
      <c r="Q27" t="n">
        <v>467.07</v>
      </c>
      <c r="R27" t="n">
        <v>72.97</v>
      </c>
      <c r="S27" t="n">
        <v>39.61</v>
      </c>
      <c r="T27" t="n">
        <v>11650.49</v>
      </c>
      <c r="U27" t="n">
        <v>0.54</v>
      </c>
      <c r="V27" t="n">
        <v>0.73</v>
      </c>
      <c r="W27" t="n">
        <v>2.65</v>
      </c>
      <c r="X27" t="n">
        <v>0.71</v>
      </c>
      <c r="Y27" t="n">
        <v>1</v>
      </c>
      <c r="Z27" t="n">
        <v>10</v>
      </c>
      <c r="AA27" t="n">
        <v>154.7701336454951</v>
      </c>
      <c r="AB27" t="n">
        <v>211.7633248300735</v>
      </c>
      <c r="AC27" t="n">
        <v>191.5529303200448</v>
      </c>
      <c r="AD27" t="n">
        <v>154770.1336454951</v>
      </c>
      <c r="AE27" t="n">
        <v>211763.3248300735</v>
      </c>
      <c r="AF27" t="n">
        <v>2.593866646135713e-06</v>
      </c>
      <c r="AG27" t="n">
        <v>0.20625</v>
      </c>
      <c r="AH27" t="n">
        <v>191552.9303200448</v>
      </c>
    </row>
    <row r="28">
      <c r="A28" t="n">
        <v>26</v>
      </c>
      <c r="B28" t="n">
        <v>115</v>
      </c>
      <c r="C28" t="inlineStr">
        <is>
          <t xml:space="preserve">CONCLUIDO	</t>
        </is>
      </c>
      <c r="D28" t="n">
        <v>5.0741</v>
      </c>
      <c r="E28" t="n">
        <v>19.71</v>
      </c>
      <c r="F28" t="n">
        <v>15.99</v>
      </c>
      <c r="G28" t="n">
        <v>39.98</v>
      </c>
      <c r="H28" t="n">
        <v>0.57</v>
      </c>
      <c r="I28" t="n">
        <v>24</v>
      </c>
      <c r="J28" t="n">
        <v>233.91</v>
      </c>
      <c r="K28" t="n">
        <v>56.94</v>
      </c>
      <c r="L28" t="n">
        <v>7.5</v>
      </c>
      <c r="M28" t="n">
        <v>22</v>
      </c>
      <c r="N28" t="n">
        <v>54.46</v>
      </c>
      <c r="O28" t="n">
        <v>29082.74</v>
      </c>
      <c r="P28" t="n">
        <v>236.79</v>
      </c>
      <c r="Q28" t="n">
        <v>467.07</v>
      </c>
      <c r="R28" t="n">
        <v>71.34999999999999</v>
      </c>
      <c r="S28" t="n">
        <v>39.61</v>
      </c>
      <c r="T28" t="n">
        <v>10847.27</v>
      </c>
      <c r="U28" t="n">
        <v>0.5600000000000001</v>
      </c>
      <c r="V28" t="n">
        <v>0.73</v>
      </c>
      <c r="W28" t="n">
        <v>2.65</v>
      </c>
      <c r="X28" t="n">
        <v>0.66</v>
      </c>
      <c r="Y28" t="n">
        <v>1</v>
      </c>
      <c r="Z28" t="n">
        <v>10</v>
      </c>
      <c r="AA28" t="n">
        <v>153.4054305206946</v>
      </c>
      <c r="AB28" t="n">
        <v>209.8960778082696</v>
      </c>
      <c r="AC28" t="n">
        <v>189.8638907333037</v>
      </c>
      <c r="AD28" t="n">
        <v>153405.4305206946</v>
      </c>
      <c r="AE28" t="n">
        <v>209896.0778082696</v>
      </c>
      <c r="AF28" t="n">
        <v>2.606296906702552e-06</v>
      </c>
      <c r="AG28" t="n">
        <v>0.2053125</v>
      </c>
      <c r="AH28" t="n">
        <v>189863.8907333037</v>
      </c>
    </row>
    <row r="29">
      <c r="A29" t="n">
        <v>27</v>
      </c>
      <c r="B29" t="n">
        <v>115</v>
      </c>
      <c r="C29" t="inlineStr">
        <is>
          <t xml:space="preserve">CONCLUIDO	</t>
        </is>
      </c>
      <c r="D29" t="n">
        <v>5.0931</v>
      </c>
      <c r="E29" t="n">
        <v>19.63</v>
      </c>
      <c r="F29" t="n">
        <v>15.96</v>
      </c>
      <c r="G29" t="n">
        <v>41.65</v>
      </c>
      <c r="H29" t="n">
        <v>0.59</v>
      </c>
      <c r="I29" t="n">
        <v>23</v>
      </c>
      <c r="J29" t="n">
        <v>234.34</v>
      </c>
      <c r="K29" t="n">
        <v>56.94</v>
      </c>
      <c r="L29" t="n">
        <v>7.75</v>
      </c>
      <c r="M29" t="n">
        <v>21</v>
      </c>
      <c r="N29" t="n">
        <v>54.64</v>
      </c>
      <c r="O29" t="n">
        <v>29135.65</v>
      </c>
      <c r="P29" t="n">
        <v>235.98</v>
      </c>
      <c r="Q29" t="n">
        <v>467.07</v>
      </c>
      <c r="R29" t="n">
        <v>70.58</v>
      </c>
      <c r="S29" t="n">
        <v>39.61</v>
      </c>
      <c r="T29" t="n">
        <v>10466.71</v>
      </c>
      <c r="U29" t="n">
        <v>0.5600000000000001</v>
      </c>
      <c r="V29" t="n">
        <v>0.73</v>
      </c>
      <c r="W29" t="n">
        <v>2.64</v>
      </c>
      <c r="X29" t="n">
        <v>0.63</v>
      </c>
      <c r="Y29" t="n">
        <v>1</v>
      </c>
      <c r="Z29" t="n">
        <v>10</v>
      </c>
      <c r="AA29" t="n">
        <v>152.3828292614872</v>
      </c>
      <c r="AB29" t="n">
        <v>208.4969096514392</v>
      </c>
      <c r="AC29" t="n">
        <v>188.5982572216159</v>
      </c>
      <c r="AD29" t="n">
        <v>152382.8292614872</v>
      </c>
      <c r="AE29" t="n">
        <v>208496.9096514392</v>
      </c>
      <c r="AF29" t="n">
        <v>2.616056202188914e-06</v>
      </c>
      <c r="AG29" t="n">
        <v>0.2044791666666667</v>
      </c>
      <c r="AH29" t="n">
        <v>188598.2572216159</v>
      </c>
    </row>
    <row r="30">
      <c r="A30" t="n">
        <v>28</v>
      </c>
      <c r="B30" t="n">
        <v>115</v>
      </c>
      <c r="C30" t="inlineStr">
        <is>
          <t xml:space="preserve">CONCLUIDO	</t>
        </is>
      </c>
      <c r="D30" t="n">
        <v>5.0953</v>
      </c>
      <c r="E30" t="n">
        <v>19.63</v>
      </c>
      <c r="F30" t="n">
        <v>15.96</v>
      </c>
      <c r="G30" t="n">
        <v>41.62</v>
      </c>
      <c r="H30" t="n">
        <v>0.61</v>
      </c>
      <c r="I30" t="n">
        <v>23</v>
      </c>
      <c r="J30" t="n">
        <v>234.77</v>
      </c>
      <c r="K30" t="n">
        <v>56.94</v>
      </c>
      <c r="L30" t="n">
        <v>8</v>
      </c>
      <c r="M30" t="n">
        <v>21</v>
      </c>
      <c r="N30" t="n">
        <v>54.82</v>
      </c>
      <c r="O30" t="n">
        <v>29188.62</v>
      </c>
      <c r="P30" t="n">
        <v>235.53</v>
      </c>
      <c r="Q30" t="n">
        <v>467.1</v>
      </c>
      <c r="R30" t="n">
        <v>70.36</v>
      </c>
      <c r="S30" t="n">
        <v>39.61</v>
      </c>
      <c r="T30" t="n">
        <v>10353.91</v>
      </c>
      <c r="U30" t="n">
        <v>0.5600000000000001</v>
      </c>
      <c r="V30" t="n">
        <v>0.73</v>
      </c>
      <c r="W30" t="n">
        <v>2.64</v>
      </c>
      <c r="X30" t="n">
        <v>0.62</v>
      </c>
      <c r="Y30" t="n">
        <v>1</v>
      </c>
      <c r="Z30" t="n">
        <v>10</v>
      </c>
      <c r="AA30" t="n">
        <v>152.1044028173666</v>
      </c>
      <c r="AB30" t="n">
        <v>208.1159543072859</v>
      </c>
      <c r="AC30" t="n">
        <v>188.2536597208343</v>
      </c>
      <c r="AD30" t="n">
        <v>152104.4028173666</v>
      </c>
      <c r="AE30" t="n">
        <v>208115.9543072859</v>
      </c>
      <c r="AF30" t="n">
        <v>2.617186225876809e-06</v>
      </c>
      <c r="AG30" t="n">
        <v>0.2044791666666667</v>
      </c>
      <c r="AH30" t="n">
        <v>188253.6597208343</v>
      </c>
    </row>
    <row r="31">
      <c r="A31" t="n">
        <v>29</v>
      </c>
      <c r="B31" t="n">
        <v>115</v>
      </c>
      <c r="C31" t="inlineStr">
        <is>
          <t xml:space="preserve">CONCLUIDO	</t>
        </is>
      </c>
      <c r="D31" t="n">
        <v>5.1119</v>
      </c>
      <c r="E31" t="n">
        <v>19.56</v>
      </c>
      <c r="F31" t="n">
        <v>15.94</v>
      </c>
      <c r="G31" t="n">
        <v>43.46</v>
      </c>
      <c r="H31" t="n">
        <v>0.62</v>
      </c>
      <c r="I31" t="n">
        <v>22</v>
      </c>
      <c r="J31" t="n">
        <v>235.2</v>
      </c>
      <c r="K31" t="n">
        <v>56.94</v>
      </c>
      <c r="L31" t="n">
        <v>8.25</v>
      </c>
      <c r="M31" t="n">
        <v>20</v>
      </c>
      <c r="N31" t="n">
        <v>55</v>
      </c>
      <c r="O31" t="n">
        <v>29241.66</v>
      </c>
      <c r="P31" t="n">
        <v>234.98</v>
      </c>
      <c r="Q31" t="n">
        <v>467.12</v>
      </c>
      <c r="R31" t="n">
        <v>69.59999999999999</v>
      </c>
      <c r="S31" t="n">
        <v>39.61</v>
      </c>
      <c r="T31" t="n">
        <v>9981.85</v>
      </c>
      <c r="U31" t="n">
        <v>0.57</v>
      </c>
      <c r="V31" t="n">
        <v>0.73</v>
      </c>
      <c r="W31" t="n">
        <v>2.64</v>
      </c>
      <c r="X31" t="n">
        <v>0.6</v>
      </c>
      <c r="Y31" t="n">
        <v>1</v>
      </c>
      <c r="Z31" t="n">
        <v>10</v>
      </c>
      <c r="AA31" t="n">
        <v>151.3078260765821</v>
      </c>
      <c r="AB31" t="n">
        <v>207.0260428680593</v>
      </c>
      <c r="AC31" t="n">
        <v>187.2677678996669</v>
      </c>
      <c r="AD31" t="n">
        <v>151307.8260765821</v>
      </c>
      <c r="AE31" t="n">
        <v>207026.0428680593</v>
      </c>
      <c r="AF31" t="n">
        <v>2.625712768249104e-06</v>
      </c>
      <c r="AG31" t="n">
        <v>0.20375</v>
      </c>
      <c r="AH31" t="n">
        <v>187267.7678996669</v>
      </c>
    </row>
    <row r="32">
      <c r="A32" t="n">
        <v>30</v>
      </c>
      <c r="B32" t="n">
        <v>115</v>
      </c>
      <c r="C32" t="inlineStr">
        <is>
          <t xml:space="preserve">CONCLUIDO	</t>
        </is>
      </c>
      <c r="D32" t="n">
        <v>5.1328</v>
      </c>
      <c r="E32" t="n">
        <v>19.48</v>
      </c>
      <c r="F32" t="n">
        <v>15.9</v>
      </c>
      <c r="G32" t="n">
        <v>45.43</v>
      </c>
      <c r="H32" t="n">
        <v>0.64</v>
      </c>
      <c r="I32" t="n">
        <v>21</v>
      </c>
      <c r="J32" t="n">
        <v>235.63</v>
      </c>
      <c r="K32" t="n">
        <v>56.94</v>
      </c>
      <c r="L32" t="n">
        <v>8.5</v>
      </c>
      <c r="M32" t="n">
        <v>19</v>
      </c>
      <c r="N32" t="n">
        <v>55.18</v>
      </c>
      <c r="O32" t="n">
        <v>29294.76</v>
      </c>
      <c r="P32" t="n">
        <v>234.16</v>
      </c>
      <c r="Q32" t="n">
        <v>467.07</v>
      </c>
      <c r="R32" t="n">
        <v>68.59999999999999</v>
      </c>
      <c r="S32" t="n">
        <v>39.61</v>
      </c>
      <c r="T32" t="n">
        <v>9486.43</v>
      </c>
      <c r="U32" t="n">
        <v>0.58</v>
      </c>
      <c r="V32" t="n">
        <v>0.73</v>
      </c>
      <c r="W32" t="n">
        <v>2.64</v>
      </c>
      <c r="X32" t="n">
        <v>0.57</v>
      </c>
      <c r="Y32" t="n">
        <v>1</v>
      </c>
      <c r="Z32" t="n">
        <v>10</v>
      </c>
      <c r="AA32" t="n">
        <v>150.2173117623375</v>
      </c>
      <c r="AB32" t="n">
        <v>205.5339530732146</v>
      </c>
      <c r="AC32" t="n">
        <v>185.9180810606804</v>
      </c>
      <c r="AD32" t="n">
        <v>150217.3117623375</v>
      </c>
      <c r="AE32" t="n">
        <v>205533.9530732146</v>
      </c>
      <c r="AF32" t="n">
        <v>2.636447993284101e-06</v>
      </c>
      <c r="AG32" t="n">
        <v>0.2029166666666667</v>
      </c>
      <c r="AH32" t="n">
        <v>185918.0810606804</v>
      </c>
    </row>
    <row r="33">
      <c r="A33" t="n">
        <v>31</v>
      </c>
      <c r="B33" t="n">
        <v>115</v>
      </c>
      <c r="C33" t="inlineStr">
        <is>
          <t xml:space="preserve">CONCLUIDO	</t>
        </is>
      </c>
      <c r="D33" t="n">
        <v>5.1301</v>
      </c>
      <c r="E33" t="n">
        <v>19.49</v>
      </c>
      <c r="F33" t="n">
        <v>15.91</v>
      </c>
      <c r="G33" t="n">
        <v>45.46</v>
      </c>
      <c r="H33" t="n">
        <v>0.66</v>
      </c>
      <c r="I33" t="n">
        <v>21</v>
      </c>
      <c r="J33" t="n">
        <v>236.06</v>
      </c>
      <c r="K33" t="n">
        <v>56.94</v>
      </c>
      <c r="L33" t="n">
        <v>8.75</v>
      </c>
      <c r="M33" t="n">
        <v>19</v>
      </c>
      <c r="N33" t="n">
        <v>55.36</v>
      </c>
      <c r="O33" t="n">
        <v>29347.92</v>
      </c>
      <c r="P33" t="n">
        <v>233.6</v>
      </c>
      <c r="Q33" t="n">
        <v>467.08</v>
      </c>
      <c r="R33" t="n">
        <v>68.63</v>
      </c>
      <c r="S33" t="n">
        <v>39.61</v>
      </c>
      <c r="T33" t="n">
        <v>9500.41</v>
      </c>
      <c r="U33" t="n">
        <v>0.58</v>
      </c>
      <c r="V33" t="n">
        <v>0.73</v>
      </c>
      <c r="W33" t="n">
        <v>2.65</v>
      </c>
      <c r="X33" t="n">
        <v>0.58</v>
      </c>
      <c r="Y33" t="n">
        <v>1</v>
      </c>
      <c r="Z33" t="n">
        <v>10</v>
      </c>
      <c r="AA33" t="n">
        <v>150.0551614174049</v>
      </c>
      <c r="AB33" t="n">
        <v>205.3120918177095</v>
      </c>
      <c r="AC33" t="n">
        <v>185.7173939320164</v>
      </c>
      <c r="AD33" t="n">
        <v>150055.1614174049</v>
      </c>
      <c r="AE33" t="n">
        <v>205312.0918177095</v>
      </c>
      <c r="AF33" t="n">
        <v>2.635061146030776e-06</v>
      </c>
      <c r="AG33" t="n">
        <v>0.2030208333333333</v>
      </c>
      <c r="AH33" t="n">
        <v>185717.3939320164</v>
      </c>
    </row>
    <row r="34">
      <c r="A34" t="n">
        <v>32</v>
      </c>
      <c r="B34" t="n">
        <v>115</v>
      </c>
      <c r="C34" t="inlineStr">
        <is>
          <t xml:space="preserve">CONCLUIDO	</t>
        </is>
      </c>
      <c r="D34" t="n">
        <v>5.1538</v>
      </c>
      <c r="E34" t="n">
        <v>19.4</v>
      </c>
      <c r="F34" t="n">
        <v>15.86</v>
      </c>
      <c r="G34" t="n">
        <v>47.59</v>
      </c>
      <c r="H34" t="n">
        <v>0.68</v>
      </c>
      <c r="I34" t="n">
        <v>20</v>
      </c>
      <c r="J34" t="n">
        <v>236.49</v>
      </c>
      <c r="K34" t="n">
        <v>56.94</v>
      </c>
      <c r="L34" t="n">
        <v>9</v>
      </c>
      <c r="M34" t="n">
        <v>18</v>
      </c>
      <c r="N34" t="n">
        <v>55.55</v>
      </c>
      <c r="O34" t="n">
        <v>29401.15</v>
      </c>
      <c r="P34" t="n">
        <v>233.46</v>
      </c>
      <c r="Q34" t="n">
        <v>467.07</v>
      </c>
      <c r="R34" t="n">
        <v>67.44</v>
      </c>
      <c r="S34" t="n">
        <v>39.61</v>
      </c>
      <c r="T34" t="n">
        <v>8908.51</v>
      </c>
      <c r="U34" t="n">
        <v>0.59</v>
      </c>
      <c r="V34" t="n">
        <v>0.74</v>
      </c>
      <c r="W34" t="n">
        <v>2.64</v>
      </c>
      <c r="X34" t="n">
        <v>0.53</v>
      </c>
      <c r="Y34" t="n">
        <v>1</v>
      </c>
      <c r="Z34" t="n">
        <v>10</v>
      </c>
      <c r="AA34" t="n">
        <v>149.1890868601637</v>
      </c>
      <c r="AB34" t="n">
        <v>204.1270903999799</v>
      </c>
      <c r="AC34" t="n">
        <v>184.6454873864346</v>
      </c>
      <c r="AD34" t="n">
        <v>149189.0868601637</v>
      </c>
      <c r="AE34" t="n">
        <v>204127.0903999799</v>
      </c>
      <c r="AF34" t="n">
        <v>2.647234583032186e-06</v>
      </c>
      <c r="AG34" t="n">
        <v>0.2020833333333333</v>
      </c>
      <c r="AH34" t="n">
        <v>184645.4873864346</v>
      </c>
    </row>
    <row r="35">
      <c r="A35" t="n">
        <v>33</v>
      </c>
      <c r="B35" t="n">
        <v>115</v>
      </c>
      <c r="C35" t="inlineStr">
        <is>
          <t xml:space="preserve">CONCLUIDO	</t>
        </is>
      </c>
      <c r="D35" t="n">
        <v>5.1706</v>
      </c>
      <c r="E35" t="n">
        <v>19.34</v>
      </c>
      <c r="F35" t="n">
        <v>15.85</v>
      </c>
      <c r="G35" t="n">
        <v>50.04</v>
      </c>
      <c r="H35" t="n">
        <v>0.6899999999999999</v>
      </c>
      <c r="I35" t="n">
        <v>19</v>
      </c>
      <c r="J35" t="n">
        <v>236.92</v>
      </c>
      <c r="K35" t="n">
        <v>56.94</v>
      </c>
      <c r="L35" t="n">
        <v>9.25</v>
      </c>
      <c r="M35" t="n">
        <v>17</v>
      </c>
      <c r="N35" t="n">
        <v>55.73</v>
      </c>
      <c r="O35" t="n">
        <v>29454.44</v>
      </c>
      <c r="P35" t="n">
        <v>232.43</v>
      </c>
      <c r="Q35" t="n">
        <v>467.07</v>
      </c>
      <c r="R35" t="n">
        <v>66.63</v>
      </c>
      <c r="S35" t="n">
        <v>39.61</v>
      </c>
      <c r="T35" t="n">
        <v>8510.52</v>
      </c>
      <c r="U35" t="n">
        <v>0.59</v>
      </c>
      <c r="V35" t="n">
        <v>0.74</v>
      </c>
      <c r="W35" t="n">
        <v>2.64</v>
      </c>
      <c r="X35" t="n">
        <v>0.51</v>
      </c>
      <c r="Y35" t="n">
        <v>1</v>
      </c>
      <c r="Z35" t="n">
        <v>10</v>
      </c>
      <c r="AA35" t="n">
        <v>148.2044598880966</v>
      </c>
      <c r="AB35" t="n">
        <v>202.779880338122</v>
      </c>
      <c r="AC35" t="n">
        <v>183.4268531620588</v>
      </c>
      <c r="AD35" t="n">
        <v>148204.4598880965</v>
      </c>
      <c r="AE35" t="n">
        <v>202779.880338122</v>
      </c>
      <c r="AF35" t="n">
        <v>2.655863854830653e-06</v>
      </c>
      <c r="AG35" t="n">
        <v>0.2014583333333333</v>
      </c>
      <c r="AH35" t="n">
        <v>183426.8531620588</v>
      </c>
    </row>
    <row r="36">
      <c r="A36" t="n">
        <v>34</v>
      </c>
      <c r="B36" t="n">
        <v>115</v>
      </c>
      <c r="C36" t="inlineStr">
        <is>
          <t xml:space="preserve">CONCLUIDO	</t>
        </is>
      </c>
      <c r="D36" t="n">
        <v>5.1675</v>
      </c>
      <c r="E36" t="n">
        <v>19.35</v>
      </c>
      <c r="F36" t="n">
        <v>15.86</v>
      </c>
      <c r="G36" t="n">
        <v>50.07</v>
      </c>
      <c r="H36" t="n">
        <v>0.71</v>
      </c>
      <c r="I36" t="n">
        <v>19</v>
      </c>
      <c r="J36" t="n">
        <v>237.35</v>
      </c>
      <c r="K36" t="n">
        <v>56.94</v>
      </c>
      <c r="L36" t="n">
        <v>9.5</v>
      </c>
      <c r="M36" t="n">
        <v>17</v>
      </c>
      <c r="N36" t="n">
        <v>55.91</v>
      </c>
      <c r="O36" t="n">
        <v>29507.8</v>
      </c>
      <c r="P36" t="n">
        <v>232.99</v>
      </c>
      <c r="Q36" t="n">
        <v>467.07</v>
      </c>
      <c r="R36" t="n">
        <v>67.08</v>
      </c>
      <c r="S36" t="n">
        <v>39.61</v>
      </c>
      <c r="T36" t="n">
        <v>8737.889999999999</v>
      </c>
      <c r="U36" t="n">
        <v>0.59</v>
      </c>
      <c r="V36" t="n">
        <v>0.74</v>
      </c>
      <c r="W36" t="n">
        <v>2.64</v>
      </c>
      <c r="X36" t="n">
        <v>0.52</v>
      </c>
      <c r="Y36" t="n">
        <v>1</v>
      </c>
      <c r="Z36" t="n">
        <v>10</v>
      </c>
      <c r="AA36" t="n">
        <v>148.5779499846116</v>
      </c>
      <c r="AB36" t="n">
        <v>203.2909059653938</v>
      </c>
      <c r="AC36" t="n">
        <v>183.8891072206929</v>
      </c>
      <c r="AD36" t="n">
        <v>148577.9499846116</v>
      </c>
      <c r="AE36" t="n">
        <v>203290.9059653938</v>
      </c>
      <c r="AF36" t="n">
        <v>2.654271548724984e-06</v>
      </c>
      <c r="AG36" t="n">
        <v>0.2015625</v>
      </c>
      <c r="AH36" t="n">
        <v>183889.1072206929</v>
      </c>
    </row>
    <row r="37">
      <c r="A37" t="n">
        <v>35</v>
      </c>
      <c r="B37" t="n">
        <v>115</v>
      </c>
      <c r="C37" t="inlineStr">
        <is>
          <t xml:space="preserve">CONCLUIDO	</t>
        </is>
      </c>
      <c r="D37" t="n">
        <v>5.1671</v>
      </c>
      <c r="E37" t="n">
        <v>19.35</v>
      </c>
      <c r="F37" t="n">
        <v>15.86</v>
      </c>
      <c r="G37" t="n">
        <v>50.08</v>
      </c>
      <c r="H37" t="n">
        <v>0.73</v>
      </c>
      <c r="I37" t="n">
        <v>19</v>
      </c>
      <c r="J37" t="n">
        <v>237.79</v>
      </c>
      <c r="K37" t="n">
        <v>56.94</v>
      </c>
      <c r="L37" t="n">
        <v>9.75</v>
      </c>
      <c r="M37" t="n">
        <v>17</v>
      </c>
      <c r="N37" t="n">
        <v>56.09</v>
      </c>
      <c r="O37" t="n">
        <v>29561.22</v>
      </c>
      <c r="P37" t="n">
        <v>232.6</v>
      </c>
      <c r="Q37" t="n">
        <v>467.07</v>
      </c>
      <c r="R37" t="n">
        <v>67.2</v>
      </c>
      <c r="S37" t="n">
        <v>39.61</v>
      </c>
      <c r="T37" t="n">
        <v>8793.92</v>
      </c>
      <c r="U37" t="n">
        <v>0.59</v>
      </c>
      <c r="V37" t="n">
        <v>0.74</v>
      </c>
      <c r="W37" t="n">
        <v>2.64</v>
      </c>
      <c r="X37" t="n">
        <v>0.52</v>
      </c>
      <c r="Y37" t="n">
        <v>1</v>
      </c>
      <c r="Z37" t="n">
        <v>10</v>
      </c>
      <c r="AA37" t="n">
        <v>148.4067240967755</v>
      </c>
      <c r="AB37" t="n">
        <v>203.0566271517035</v>
      </c>
      <c r="AC37" t="n">
        <v>183.6771876481688</v>
      </c>
      <c r="AD37" t="n">
        <v>148406.7240967755</v>
      </c>
      <c r="AE37" t="n">
        <v>203056.6271517035</v>
      </c>
      <c r="AF37" t="n">
        <v>2.654066089872639e-06</v>
      </c>
      <c r="AG37" t="n">
        <v>0.2015625</v>
      </c>
      <c r="AH37" t="n">
        <v>183677.1876481688</v>
      </c>
    </row>
    <row r="38">
      <c r="A38" t="n">
        <v>36</v>
      </c>
      <c r="B38" t="n">
        <v>115</v>
      </c>
      <c r="C38" t="inlineStr">
        <is>
          <t xml:space="preserve">CONCLUIDO	</t>
        </is>
      </c>
      <c r="D38" t="n">
        <v>5.1884</v>
      </c>
      <c r="E38" t="n">
        <v>19.27</v>
      </c>
      <c r="F38" t="n">
        <v>15.82</v>
      </c>
      <c r="G38" t="n">
        <v>52.74</v>
      </c>
      <c r="H38" t="n">
        <v>0.75</v>
      </c>
      <c r="I38" t="n">
        <v>18</v>
      </c>
      <c r="J38" t="n">
        <v>238.22</v>
      </c>
      <c r="K38" t="n">
        <v>56.94</v>
      </c>
      <c r="L38" t="n">
        <v>10</v>
      </c>
      <c r="M38" t="n">
        <v>16</v>
      </c>
      <c r="N38" t="n">
        <v>56.28</v>
      </c>
      <c r="O38" t="n">
        <v>29614.71</v>
      </c>
      <c r="P38" t="n">
        <v>231.74</v>
      </c>
      <c r="Q38" t="n">
        <v>467.07</v>
      </c>
      <c r="R38" t="n">
        <v>65.81</v>
      </c>
      <c r="S38" t="n">
        <v>39.61</v>
      </c>
      <c r="T38" t="n">
        <v>8104.19</v>
      </c>
      <c r="U38" t="n">
        <v>0.6</v>
      </c>
      <c r="V38" t="n">
        <v>0.74</v>
      </c>
      <c r="W38" t="n">
        <v>2.64</v>
      </c>
      <c r="X38" t="n">
        <v>0.49</v>
      </c>
      <c r="Y38" t="n">
        <v>1</v>
      </c>
      <c r="Z38" t="n">
        <v>10</v>
      </c>
      <c r="AA38" t="n">
        <v>147.3096133736254</v>
      </c>
      <c r="AB38" t="n">
        <v>201.5555118591813</v>
      </c>
      <c r="AC38" t="n">
        <v>182.3193366923359</v>
      </c>
      <c r="AD38" t="n">
        <v>147309.6133736254</v>
      </c>
      <c r="AE38" t="n">
        <v>201555.5118591813</v>
      </c>
      <c r="AF38" t="n">
        <v>2.665006773759981e-06</v>
      </c>
      <c r="AG38" t="n">
        <v>0.2007291666666667</v>
      </c>
      <c r="AH38" t="n">
        <v>182319.3366923359</v>
      </c>
    </row>
    <row r="39">
      <c r="A39" t="n">
        <v>37</v>
      </c>
      <c r="B39" t="n">
        <v>115</v>
      </c>
      <c r="C39" t="inlineStr">
        <is>
          <t xml:space="preserve">CONCLUIDO	</t>
        </is>
      </c>
      <c r="D39" t="n">
        <v>5.1883</v>
      </c>
      <c r="E39" t="n">
        <v>19.27</v>
      </c>
      <c r="F39" t="n">
        <v>15.82</v>
      </c>
      <c r="G39" t="n">
        <v>52.74</v>
      </c>
      <c r="H39" t="n">
        <v>0.76</v>
      </c>
      <c r="I39" t="n">
        <v>18</v>
      </c>
      <c r="J39" t="n">
        <v>238.66</v>
      </c>
      <c r="K39" t="n">
        <v>56.94</v>
      </c>
      <c r="L39" t="n">
        <v>10.25</v>
      </c>
      <c r="M39" t="n">
        <v>16</v>
      </c>
      <c r="N39" t="n">
        <v>56.46</v>
      </c>
      <c r="O39" t="n">
        <v>29668.27</v>
      </c>
      <c r="P39" t="n">
        <v>230.99</v>
      </c>
      <c r="Q39" t="n">
        <v>467.12</v>
      </c>
      <c r="R39" t="n">
        <v>65.68000000000001</v>
      </c>
      <c r="S39" t="n">
        <v>39.61</v>
      </c>
      <c r="T39" t="n">
        <v>8040.81</v>
      </c>
      <c r="U39" t="n">
        <v>0.6</v>
      </c>
      <c r="V39" t="n">
        <v>0.74</v>
      </c>
      <c r="W39" t="n">
        <v>2.64</v>
      </c>
      <c r="X39" t="n">
        <v>0.49</v>
      </c>
      <c r="Y39" t="n">
        <v>1</v>
      </c>
      <c r="Z39" t="n">
        <v>10</v>
      </c>
      <c r="AA39" t="n">
        <v>146.9627791727243</v>
      </c>
      <c r="AB39" t="n">
        <v>201.0809580042636</v>
      </c>
      <c r="AC39" t="n">
        <v>181.8900735912908</v>
      </c>
      <c r="AD39" t="n">
        <v>146962.7791727243</v>
      </c>
      <c r="AE39" t="n">
        <v>201080.9580042636</v>
      </c>
      <c r="AF39" t="n">
        <v>2.664955409046896e-06</v>
      </c>
      <c r="AG39" t="n">
        <v>0.2007291666666667</v>
      </c>
      <c r="AH39" t="n">
        <v>181890.0735912909</v>
      </c>
    </row>
    <row r="40">
      <c r="A40" t="n">
        <v>38</v>
      </c>
      <c r="B40" t="n">
        <v>115</v>
      </c>
      <c r="C40" t="inlineStr">
        <is>
          <t xml:space="preserve">CONCLUIDO	</t>
        </is>
      </c>
      <c r="D40" t="n">
        <v>5.2093</v>
      </c>
      <c r="E40" t="n">
        <v>19.2</v>
      </c>
      <c r="F40" t="n">
        <v>15.79</v>
      </c>
      <c r="G40" t="n">
        <v>55.73</v>
      </c>
      <c r="H40" t="n">
        <v>0.78</v>
      </c>
      <c r="I40" t="n">
        <v>17</v>
      </c>
      <c r="J40" t="n">
        <v>239.09</v>
      </c>
      <c r="K40" t="n">
        <v>56.94</v>
      </c>
      <c r="L40" t="n">
        <v>10.5</v>
      </c>
      <c r="M40" t="n">
        <v>15</v>
      </c>
      <c r="N40" t="n">
        <v>56.65</v>
      </c>
      <c r="O40" t="n">
        <v>29721.89</v>
      </c>
      <c r="P40" t="n">
        <v>230.36</v>
      </c>
      <c r="Q40" t="n">
        <v>467.14</v>
      </c>
      <c r="R40" t="n">
        <v>64.93000000000001</v>
      </c>
      <c r="S40" t="n">
        <v>39.61</v>
      </c>
      <c r="T40" t="n">
        <v>7671.44</v>
      </c>
      <c r="U40" t="n">
        <v>0.61</v>
      </c>
      <c r="V40" t="n">
        <v>0.74</v>
      </c>
      <c r="W40" t="n">
        <v>2.63</v>
      </c>
      <c r="X40" t="n">
        <v>0.46</v>
      </c>
      <c r="Y40" t="n">
        <v>1</v>
      </c>
      <c r="Z40" t="n">
        <v>10</v>
      </c>
      <c r="AA40" t="n">
        <v>146.0147095665129</v>
      </c>
      <c r="AB40" t="n">
        <v>199.7837673431666</v>
      </c>
      <c r="AC40" t="n">
        <v>180.71668498627</v>
      </c>
      <c r="AD40" t="n">
        <v>146014.7095665129</v>
      </c>
      <c r="AE40" t="n">
        <v>199783.7673431666</v>
      </c>
      <c r="AF40" t="n">
        <v>2.67574199879498e-06</v>
      </c>
      <c r="AG40" t="n">
        <v>0.2</v>
      </c>
      <c r="AH40" t="n">
        <v>180716.68498627</v>
      </c>
    </row>
    <row r="41">
      <c r="A41" t="n">
        <v>39</v>
      </c>
      <c r="B41" t="n">
        <v>115</v>
      </c>
      <c r="C41" t="inlineStr">
        <is>
          <t xml:space="preserve">CONCLUIDO	</t>
        </is>
      </c>
      <c r="D41" t="n">
        <v>5.209</v>
      </c>
      <c r="E41" t="n">
        <v>19.2</v>
      </c>
      <c r="F41" t="n">
        <v>15.79</v>
      </c>
      <c r="G41" t="n">
        <v>55.73</v>
      </c>
      <c r="H41" t="n">
        <v>0.8</v>
      </c>
      <c r="I41" t="n">
        <v>17</v>
      </c>
      <c r="J41" t="n">
        <v>239.53</v>
      </c>
      <c r="K41" t="n">
        <v>56.94</v>
      </c>
      <c r="L41" t="n">
        <v>10.75</v>
      </c>
      <c r="M41" t="n">
        <v>15</v>
      </c>
      <c r="N41" t="n">
        <v>56.83</v>
      </c>
      <c r="O41" t="n">
        <v>29775.57</v>
      </c>
      <c r="P41" t="n">
        <v>230.35</v>
      </c>
      <c r="Q41" t="n">
        <v>467.07</v>
      </c>
      <c r="R41" t="n">
        <v>64.75</v>
      </c>
      <c r="S41" t="n">
        <v>39.61</v>
      </c>
      <c r="T41" t="n">
        <v>7582.29</v>
      </c>
      <c r="U41" t="n">
        <v>0.61</v>
      </c>
      <c r="V41" t="n">
        <v>0.74</v>
      </c>
      <c r="W41" t="n">
        <v>2.64</v>
      </c>
      <c r="X41" t="n">
        <v>0.46</v>
      </c>
      <c r="Y41" t="n">
        <v>1</v>
      </c>
      <c r="Z41" t="n">
        <v>10</v>
      </c>
      <c r="AA41" t="n">
        <v>146.0183464696709</v>
      </c>
      <c r="AB41" t="n">
        <v>199.7887435145163</v>
      </c>
      <c r="AC41" t="n">
        <v>180.7211862388102</v>
      </c>
      <c r="AD41" t="n">
        <v>146018.3464696709</v>
      </c>
      <c r="AE41" t="n">
        <v>199788.7435145163</v>
      </c>
      <c r="AF41" t="n">
        <v>2.675587904655721e-06</v>
      </c>
      <c r="AG41" t="n">
        <v>0.2</v>
      </c>
      <c r="AH41" t="n">
        <v>180721.1862388102</v>
      </c>
    </row>
    <row r="42">
      <c r="A42" t="n">
        <v>40</v>
      </c>
      <c r="B42" t="n">
        <v>115</v>
      </c>
      <c r="C42" t="inlineStr">
        <is>
          <t xml:space="preserve">CONCLUIDO	</t>
        </is>
      </c>
      <c r="D42" t="n">
        <v>5.2259</v>
      </c>
      <c r="E42" t="n">
        <v>19.14</v>
      </c>
      <c r="F42" t="n">
        <v>15.77</v>
      </c>
      <c r="G42" t="n">
        <v>59.15</v>
      </c>
      <c r="H42" t="n">
        <v>0.82</v>
      </c>
      <c r="I42" t="n">
        <v>16</v>
      </c>
      <c r="J42" t="n">
        <v>239.96</v>
      </c>
      <c r="K42" t="n">
        <v>56.94</v>
      </c>
      <c r="L42" t="n">
        <v>11</v>
      </c>
      <c r="M42" t="n">
        <v>14</v>
      </c>
      <c r="N42" t="n">
        <v>57.02</v>
      </c>
      <c r="O42" t="n">
        <v>29829.32</v>
      </c>
      <c r="P42" t="n">
        <v>229.72</v>
      </c>
      <c r="Q42" t="n">
        <v>467.1</v>
      </c>
      <c r="R42" t="n">
        <v>64.31999999999999</v>
      </c>
      <c r="S42" t="n">
        <v>39.61</v>
      </c>
      <c r="T42" t="n">
        <v>7368.62</v>
      </c>
      <c r="U42" t="n">
        <v>0.62</v>
      </c>
      <c r="V42" t="n">
        <v>0.74</v>
      </c>
      <c r="W42" t="n">
        <v>2.63</v>
      </c>
      <c r="X42" t="n">
        <v>0.44</v>
      </c>
      <c r="Y42" t="n">
        <v>1</v>
      </c>
      <c r="Z42" t="n">
        <v>10</v>
      </c>
      <c r="AA42" t="n">
        <v>145.2134261284288</v>
      </c>
      <c r="AB42" t="n">
        <v>198.6874159930501</v>
      </c>
      <c r="AC42" t="n">
        <v>179.7249678702695</v>
      </c>
      <c r="AD42" t="n">
        <v>145213.4261284288</v>
      </c>
      <c r="AE42" t="n">
        <v>198687.4159930501</v>
      </c>
      <c r="AF42" t="n">
        <v>2.684268541167275e-06</v>
      </c>
      <c r="AG42" t="n">
        <v>0.199375</v>
      </c>
      <c r="AH42" t="n">
        <v>179724.9678702695</v>
      </c>
    </row>
    <row r="43">
      <c r="A43" t="n">
        <v>41</v>
      </c>
      <c r="B43" t="n">
        <v>115</v>
      </c>
      <c r="C43" t="inlineStr">
        <is>
          <t xml:space="preserve">CONCLUIDO	</t>
        </is>
      </c>
      <c r="D43" t="n">
        <v>5.2313</v>
      </c>
      <c r="E43" t="n">
        <v>19.12</v>
      </c>
      <c r="F43" t="n">
        <v>15.75</v>
      </c>
      <c r="G43" t="n">
        <v>59.07</v>
      </c>
      <c r="H43" t="n">
        <v>0.83</v>
      </c>
      <c r="I43" t="n">
        <v>16</v>
      </c>
      <c r="J43" t="n">
        <v>240.4</v>
      </c>
      <c r="K43" t="n">
        <v>56.94</v>
      </c>
      <c r="L43" t="n">
        <v>11.25</v>
      </c>
      <c r="M43" t="n">
        <v>14</v>
      </c>
      <c r="N43" t="n">
        <v>57.21</v>
      </c>
      <c r="O43" t="n">
        <v>29883.27</v>
      </c>
      <c r="P43" t="n">
        <v>229.49</v>
      </c>
      <c r="Q43" t="n">
        <v>467.07</v>
      </c>
      <c r="R43" t="n">
        <v>63.82</v>
      </c>
      <c r="S43" t="n">
        <v>39.61</v>
      </c>
      <c r="T43" t="n">
        <v>7123.13</v>
      </c>
      <c r="U43" t="n">
        <v>0.62</v>
      </c>
      <c r="V43" t="n">
        <v>0.74</v>
      </c>
      <c r="W43" t="n">
        <v>2.63</v>
      </c>
      <c r="X43" t="n">
        <v>0.42</v>
      </c>
      <c r="Y43" t="n">
        <v>1</v>
      </c>
      <c r="Z43" t="n">
        <v>10</v>
      </c>
      <c r="AA43" t="n">
        <v>144.912433615796</v>
      </c>
      <c r="AB43" t="n">
        <v>198.2755847584137</v>
      </c>
      <c r="AC43" t="n">
        <v>179.3524412306579</v>
      </c>
      <c r="AD43" t="n">
        <v>144912.433615796</v>
      </c>
      <c r="AE43" t="n">
        <v>198275.5847584137</v>
      </c>
      <c r="AF43" t="n">
        <v>2.687042235673925e-06</v>
      </c>
      <c r="AG43" t="n">
        <v>0.1991666666666667</v>
      </c>
      <c r="AH43" t="n">
        <v>179352.4412306579</v>
      </c>
    </row>
    <row r="44">
      <c r="A44" t="n">
        <v>42</v>
      </c>
      <c r="B44" t="n">
        <v>115</v>
      </c>
      <c r="C44" t="inlineStr">
        <is>
          <t xml:space="preserve">CONCLUIDO	</t>
        </is>
      </c>
      <c r="D44" t="n">
        <v>5.2269</v>
      </c>
      <c r="E44" t="n">
        <v>19.13</v>
      </c>
      <c r="F44" t="n">
        <v>15.77</v>
      </c>
      <c r="G44" t="n">
        <v>59.13</v>
      </c>
      <c r="H44" t="n">
        <v>0.85</v>
      </c>
      <c r="I44" t="n">
        <v>16</v>
      </c>
      <c r="J44" t="n">
        <v>240.84</v>
      </c>
      <c r="K44" t="n">
        <v>56.94</v>
      </c>
      <c r="L44" t="n">
        <v>11.5</v>
      </c>
      <c r="M44" t="n">
        <v>14</v>
      </c>
      <c r="N44" t="n">
        <v>57.39</v>
      </c>
      <c r="O44" t="n">
        <v>29937.16</v>
      </c>
      <c r="P44" t="n">
        <v>229.37</v>
      </c>
      <c r="Q44" t="n">
        <v>467.07</v>
      </c>
      <c r="R44" t="n">
        <v>64.22</v>
      </c>
      <c r="S44" t="n">
        <v>39.61</v>
      </c>
      <c r="T44" t="n">
        <v>7320.52</v>
      </c>
      <c r="U44" t="n">
        <v>0.62</v>
      </c>
      <c r="V44" t="n">
        <v>0.74</v>
      </c>
      <c r="W44" t="n">
        <v>2.63</v>
      </c>
      <c r="X44" t="n">
        <v>0.44</v>
      </c>
      <c r="Y44" t="n">
        <v>1</v>
      </c>
      <c r="Z44" t="n">
        <v>10</v>
      </c>
      <c r="AA44" t="n">
        <v>145.0237988778254</v>
      </c>
      <c r="AB44" t="n">
        <v>198.4279596230108</v>
      </c>
      <c r="AC44" t="n">
        <v>179.4902736520374</v>
      </c>
      <c r="AD44" t="n">
        <v>145023.7988778254</v>
      </c>
      <c r="AE44" t="n">
        <v>198427.9596230109</v>
      </c>
      <c r="AF44" t="n">
        <v>2.684782188298136e-06</v>
      </c>
      <c r="AG44" t="n">
        <v>0.1992708333333333</v>
      </c>
      <c r="AH44" t="n">
        <v>179490.2736520374</v>
      </c>
    </row>
    <row r="45">
      <c r="A45" t="n">
        <v>43</v>
      </c>
      <c r="B45" t="n">
        <v>115</v>
      </c>
      <c r="C45" t="inlineStr">
        <is>
          <t xml:space="preserve">CONCLUIDO	</t>
        </is>
      </c>
      <c r="D45" t="n">
        <v>5.2536</v>
      </c>
      <c r="E45" t="n">
        <v>19.03</v>
      </c>
      <c r="F45" t="n">
        <v>15.72</v>
      </c>
      <c r="G45" t="n">
        <v>62.86</v>
      </c>
      <c r="H45" t="n">
        <v>0.87</v>
      </c>
      <c r="I45" t="n">
        <v>15</v>
      </c>
      <c r="J45" t="n">
        <v>241.27</v>
      </c>
      <c r="K45" t="n">
        <v>56.94</v>
      </c>
      <c r="L45" t="n">
        <v>11.75</v>
      </c>
      <c r="M45" t="n">
        <v>13</v>
      </c>
      <c r="N45" t="n">
        <v>57.58</v>
      </c>
      <c r="O45" t="n">
        <v>29991.11</v>
      </c>
      <c r="P45" t="n">
        <v>227.8</v>
      </c>
      <c r="Q45" t="n">
        <v>467.1</v>
      </c>
      <c r="R45" t="n">
        <v>62.2</v>
      </c>
      <c r="S45" t="n">
        <v>39.61</v>
      </c>
      <c r="T45" t="n">
        <v>6313.83</v>
      </c>
      <c r="U45" t="n">
        <v>0.64</v>
      </c>
      <c r="V45" t="n">
        <v>0.74</v>
      </c>
      <c r="W45" t="n">
        <v>2.64</v>
      </c>
      <c r="X45" t="n">
        <v>0.38</v>
      </c>
      <c r="Y45" t="n">
        <v>1</v>
      </c>
      <c r="Z45" t="n">
        <v>10</v>
      </c>
      <c r="AA45" t="n">
        <v>143.4565735559218</v>
      </c>
      <c r="AB45" t="n">
        <v>196.2836127964819</v>
      </c>
      <c r="AC45" t="n">
        <v>177.550580277022</v>
      </c>
      <c r="AD45" t="n">
        <v>143456.5735559218</v>
      </c>
      <c r="AE45" t="n">
        <v>196283.6127964819</v>
      </c>
      <c r="AF45" t="n">
        <v>2.698496566692129e-06</v>
      </c>
      <c r="AG45" t="n">
        <v>0.1982291666666667</v>
      </c>
      <c r="AH45" t="n">
        <v>177550.580277022</v>
      </c>
    </row>
    <row r="46">
      <c r="A46" t="n">
        <v>44</v>
      </c>
      <c r="B46" t="n">
        <v>115</v>
      </c>
      <c r="C46" t="inlineStr">
        <is>
          <t xml:space="preserve">CONCLUIDO	</t>
        </is>
      </c>
      <c r="D46" t="n">
        <v>5.2498</v>
      </c>
      <c r="E46" t="n">
        <v>19.05</v>
      </c>
      <c r="F46" t="n">
        <v>15.73</v>
      </c>
      <c r="G46" t="n">
        <v>62.92</v>
      </c>
      <c r="H46" t="n">
        <v>0.88</v>
      </c>
      <c r="I46" t="n">
        <v>15</v>
      </c>
      <c r="J46" t="n">
        <v>241.71</v>
      </c>
      <c r="K46" t="n">
        <v>56.94</v>
      </c>
      <c r="L46" t="n">
        <v>12</v>
      </c>
      <c r="M46" t="n">
        <v>13</v>
      </c>
      <c r="N46" t="n">
        <v>57.77</v>
      </c>
      <c r="O46" t="n">
        <v>30045.13</v>
      </c>
      <c r="P46" t="n">
        <v>227.92</v>
      </c>
      <c r="Q46" t="n">
        <v>467.07</v>
      </c>
      <c r="R46" t="n">
        <v>62.76</v>
      </c>
      <c r="S46" t="n">
        <v>39.61</v>
      </c>
      <c r="T46" t="n">
        <v>6596.31</v>
      </c>
      <c r="U46" t="n">
        <v>0.63</v>
      </c>
      <c r="V46" t="n">
        <v>0.74</v>
      </c>
      <c r="W46" t="n">
        <v>2.64</v>
      </c>
      <c r="X46" t="n">
        <v>0.4</v>
      </c>
      <c r="Y46" t="n">
        <v>1</v>
      </c>
      <c r="Z46" t="n">
        <v>10</v>
      </c>
      <c r="AA46" t="n">
        <v>143.6378504911342</v>
      </c>
      <c r="AB46" t="n">
        <v>196.5316438966134</v>
      </c>
      <c r="AC46" t="n">
        <v>177.7749396370709</v>
      </c>
      <c r="AD46" t="n">
        <v>143637.8504911342</v>
      </c>
      <c r="AE46" t="n">
        <v>196531.6438966134</v>
      </c>
      <c r="AF46" t="n">
        <v>2.696544707594856e-06</v>
      </c>
      <c r="AG46" t="n">
        <v>0.1984375</v>
      </c>
      <c r="AH46" t="n">
        <v>177774.9396370709</v>
      </c>
    </row>
    <row r="47">
      <c r="A47" t="n">
        <v>45</v>
      </c>
      <c r="B47" t="n">
        <v>115</v>
      </c>
      <c r="C47" t="inlineStr">
        <is>
          <t xml:space="preserve">CONCLUIDO	</t>
        </is>
      </c>
      <c r="D47" t="n">
        <v>5.2473</v>
      </c>
      <c r="E47" t="n">
        <v>19.06</v>
      </c>
      <c r="F47" t="n">
        <v>15.74</v>
      </c>
      <c r="G47" t="n">
        <v>62.95</v>
      </c>
      <c r="H47" t="n">
        <v>0.9</v>
      </c>
      <c r="I47" t="n">
        <v>15</v>
      </c>
      <c r="J47" t="n">
        <v>242.15</v>
      </c>
      <c r="K47" t="n">
        <v>56.94</v>
      </c>
      <c r="L47" t="n">
        <v>12.25</v>
      </c>
      <c r="M47" t="n">
        <v>13</v>
      </c>
      <c r="N47" t="n">
        <v>57.96</v>
      </c>
      <c r="O47" t="n">
        <v>30099.23</v>
      </c>
      <c r="P47" t="n">
        <v>227.89</v>
      </c>
      <c r="Q47" t="n">
        <v>467.1</v>
      </c>
      <c r="R47" t="n">
        <v>63.09</v>
      </c>
      <c r="S47" t="n">
        <v>39.61</v>
      </c>
      <c r="T47" t="n">
        <v>6762.51</v>
      </c>
      <c r="U47" t="n">
        <v>0.63</v>
      </c>
      <c r="V47" t="n">
        <v>0.74</v>
      </c>
      <c r="W47" t="n">
        <v>2.63</v>
      </c>
      <c r="X47" t="n">
        <v>0.4</v>
      </c>
      <c r="Y47" t="n">
        <v>1</v>
      </c>
      <c r="Z47" t="n">
        <v>10</v>
      </c>
      <c r="AA47" t="n">
        <v>143.7148550826172</v>
      </c>
      <c r="AB47" t="n">
        <v>196.6370049758832</v>
      </c>
      <c r="AC47" t="n">
        <v>177.8702452028104</v>
      </c>
      <c r="AD47" t="n">
        <v>143714.8550826172</v>
      </c>
      <c r="AE47" t="n">
        <v>196637.0049758832</v>
      </c>
      <c r="AF47" t="n">
        <v>2.695260589767703e-06</v>
      </c>
      <c r="AG47" t="n">
        <v>0.1985416666666666</v>
      </c>
      <c r="AH47" t="n">
        <v>177870.2452028104</v>
      </c>
    </row>
    <row r="48">
      <c r="A48" t="n">
        <v>46</v>
      </c>
      <c r="B48" t="n">
        <v>115</v>
      </c>
      <c r="C48" t="inlineStr">
        <is>
          <t xml:space="preserve">CONCLUIDO	</t>
        </is>
      </c>
      <c r="D48" t="n">
        <v>5.2487</v>
      </c>
      <c r="E48" t="n">
        <v>19.05</v>
      </c>
      <c r="F48" t="n">
        <v>15.73</v>
      </c>
      <c r="G48" t="n">
        <v>62.93</v>
      </c>
      <c r="H48" t="n">
        <v>0.92</v>
      </c>
      <c r="I48" t="n">
        <v>15</v>
      </c>
      <c r="J48" t="n">
        <v>242.59</v>
      </c>
      <c r="K48" t="n">
        <v>56.94</v>
      </c>
      <c r="L48" t="n">
        <v>12.5</v>
      </c>
      <c r="M48" t="n">
        <v>13</v>
      </c>
      <c r="N48" t="n">
        <v>58.15</v>
      </c>
      <c r="O48" t="n">
        <v>30153.38</v>
      </c>
      <c r="P48" t="n">
        <v>227.65</v>
      </c>
      <c r="Q48" t="n">
        <v>467.07</v>
      </c>
      <c r="R48" t="n">
        <v>63.05</v>
      </c>
      <c r="S48" t="n">
        <v>39.61</v>
      </c>
      <c r="T48" t="n">
        <v>6740.08</v>
      </c>
      <c r="U48" t="n">
        <v>0.63</v>
      </c>
      <c r="V48" t="n">
        <v>0.74</v>
      </c>
      <c r="W48" t="n">
        <v>2.63</v>
      </c>
      <c r="X48" t="n">
        <v>0.4</v>
      </c>
      <c r="Y48" t="n">
        <v>1</v>
      </c>
      <c r="Z48" t="n">
        <v>10</v>
      </c>
      <c r="AA48" t="n">
        <v>143.5430657043413</v>
      </c>
      <c r="AB48" t="n">
        <v>196.4019551697138</v>
      </c>
      <c r="AC48" t="n">
        <v>177.6576282202473</v>
      </c>
      <c r="AD48" t="n">
        <v>143543.0657043413</v>
      </c>
      <c r="AE48" t="n">
        <v>196401.9551697138</v>
      </c>
      <c r="AF48" t="n">
        <v>2.695979695750909e-06</v>
      </c>
      <c r="AG48" t="n">
        <v>0.1984375</v>
      </c>
      <c r="AH48" t="n">
        <v>177657.6282202473</v>
      </c>
    </row>
    <row r="49">
      <c r="A49" t="n">
        <v>47</v>
      </c>
      <c r="B49" t="n">
        <v>115</v>
      </c>
      <c r="C49" t="inlineStr">
        <is>
          <t xml:space="preserve">CONCLUIDO	</t>
        </is>
      </c>
      <c r="D49" t="n">
        <v>5.2685</v>
      </c>
      <c r="E49" t="n">
        <v>18.98</v>
      </c>
      <c r="F49" t="n">
        <v>15.71</v>
      </c>
      <c r="G49" t="n">
        <v>67.31</v>
      </c>
      <c r="H49" t="n">
        <v>0.93</v>
      </c>
      <c r="I49" t="n">
        <v>14</v>
      </c>
      <c r="J49" t="n">
        <v>243.03</v>
      </c>
      <c r="K49" t="n">
        <v>56.94</v>
      </c>
      <c r="L49" t="n">
        <v>12.75</v>
      </c>
      <c r="M49" t="n">
        <v>12</v>
      </c>
      <c r="N49" t="n">
        <v>58.34</v>
      </c>
      <c r="O49" t="n">
        <v>30207.61</v>
      </c>
      <c r="P49" t="n">
        <v>227.21</v>
      </c>
      <c r="Q49" t="n">
        <v>467.07</v>
      </c>
      <c r="R49" t="n">
        <v>61.96</v>
      </c>
      <c r="S49" t="n">
        <v>39.61</v>
      </c>
      <c r="T49" t="n">
        <v>6199.27</v>
      </c>
      <c r="U49" t="n">
        <v>0.64</v>
      </c>
      <c r="V49" t="n">
        <v>0.74</v>
      </c>
      <c r="W49" t="n">
        <v>2.63</v>
      </c>
      <c r="X49" t="n">
        <v>0.37</v>
      </c>
      <c r="Y49" t="n">
        <v>1</v>
      </c>
      <c r="Z49" t="n">
        <v>10</v>
      </c>
      <c r="AA49" t="n">
        <v>142.7616899521562</v>
      </c>
      <c r="AB49" t="n">
        <v>195.3328423937094</v>
      </c>
      <c r="AC49" t="n">
        <v>176.6905500670752</v>
      </c>
      <c r="AD49" t="n">
        <v>142761.6899521562</v>
      </c>
      <c r="AE49" t="n">
        <v>195332.8423937094</v>
      </c>
      <c r="AF49" t="n">
        <v>2.70614990894196e-06</v>
      </c>
      <c r="AG49" t="n">
        <v>0.1977083333333333</v>
      </c>
      <c r="AH49" t="n">
        <v>176690.5500670752</v>
      </c>
    </row>
    <row r="50">
      <c r="A50" t="n">
        <v>48</v>
      </c>
      <c r="B50" t="n">
        <v>115</v>
      </c>
      <c r="C50" t="inlineStr">
        <is>
          <t xml:space="preserve">CONCLUIDO	</t>
        </is>
      </c>
      <c r="D50" t="n">
        <v>5.2688</v>
      </c>
      <c r="E50" t="n">
        <v>18.98</v>
      </c>
      <c r="F50" t="n">
        <v>15.7</v>
      </c>
      <c r="G50" t="n">
        <v>67.3</v>
      </c>
      <c r="H50" t="n">
        <v>0.95</v>
      </c>
      <c r="I50" t="n">
        <v>14</v>
      </c>
      <c r="J50" t="n">
        <v>243.47</v>
      </c>
      <c r="K50" t="n">
        <v>56.94</v>
      </c>
      <c r="L50" t="n">
        <v>13</v>
      </c>
      <c r="M50" t="n">
        <v>12</v>
      </c>
      <c r="N50" t="n">
        <v>58.53</v>
      </c>
      <c r="O50" t="n">
        <v>30261.91</v>
      </c>
      <c r="P50" t="n">
        <v>226.7</v>
      </c>
      <c r="Q50" t="n">
        <v>467.07</v>
      </c>
      <c r="R50" t="n">
        <v>62.1</v>
      </c>
      <c r="S50" t="n">
        <v>39.61</v>
      </c>
      <c r="T50" t="n">
        <v>6269.09</v>
      </c>
      <c r="U50" t="n">
        <v>0.64</v>
      </c>
      <c r="V50" t="n">
        <v>0.74</v>
      </c>
      <c r="W50" t="n">
        <v>2.63</v>
      </c>
      <c r="X50" t="n">
        <v>0.37</v>
      </c>
      <c r="Y50" t="n">
        <v>1</v>
      </c>
      <c r="Z50" t="n">
        <v>10</v>
      </c>
      <c r="AA50" t="n">
        <v>142.4965201702678</v>
      </c>
      <c r="AB50" t="n">
        <v>194.9700253996646</v>
      </c>
      <c r="AC50" t="n">
        <v>176.3623598177251</v>
      </c>
      <c r="AD50" t="n">
        <v>142496.5201702678</v>
      </c>
      <c r="AE50" t="n">
        <v>194970.0253996646</v>
      </c>
      <c r="AF50" t="n">
        <v>2.706304003081218e-06</v>
      </c>
      <c r="AG50" t="n">
        <v>0.1977083333333333</v>
      </c>
      <c r="AH50" t="n">
        <v>176362.3598177251</v>
      </c>
    </row>
    <row r="51">
      <c r="A51" t="n">
        <v>49</v>
      </c>
      <c r="B51" t="n">
        <v>115</v>
      </c>
      <c r="C51" t="inlineStr">
        <is>
          <t xml:space="preserve">CONCLUIDO	</t>
        </is>
      </c>
      <c r="D51" t="n">
        <v>5.2711</v>
      </c>
      <c r="E51" t="n">
        <v>18.97</v>
      </c>
      <c r="F51" t="n">
        <v>15.7</v>
      </c>
      <c r="G51" t="n">
        <v>67.27</v>
      </c>
      <c r="H51" t="n">
        <v>0.97</v>
      </c>
      <c r="I51" t="n">
        <v>14</v>
      </c>
      <c r="J51" t="n">
        <v>243.91</v>
      </c>
      <c r="K51" t="n">
        <v>56.94</v>
      </c>
      <c r="L51" t="n">
        <v>13.25</v>
      </c>
      <c r="M51" t="n">
        <v>12</v>
      </c>
      <c r="N51" t="n">
        <v>58.72</v>
      </c>
      <c r="O51" t="n">
        <v>30316.27</v>
      </c>
      <c r="P51" t="n">
        <v>226.02</v>
      </c>
      <c r="Q51" t="n">
        <v>467.17</v>
      </c>
      <c r="R51" t="n">
        <v>61.75</v>
      </c>
      <c r="S51" t="n">
        <v>39.61</v>
      </c>
      <c r="T51" t="n">
        <v>6094.74</v>
      </c>
      <c r="U51" t="n">
        <v>0.64</v>
      </c>
      <c r="V51" t="n">
        <v>0.74</v>
      </c>
      <c r="W51" t="n">
        <v>2.63</v>
      </c>
      <c r="X51" t="n">
        <v>0.36</v>
      </c>
      <c r="Y51" t="n">
        <v>1</v>
      </c>
      <c r="Z51" t="n">
        <v>10</v>
      </c>
      <c r="AA51" t="n">
        <v>142.1229822347997</v>
      </c>
      <c r="AB51" t="n">
        <v>194.4589343170268</v>
      </c>
      <c r="AC51" t="n">
        <v>175.9000465506932</v>
      </c>
      <c r="AD51" t="n">
        <v>142122.9822347997</v>
      </c>
      <c r="AE51" t="n">
        <v>194458.9343170268</v>
      </c>
      <c r="AF51" t="n">
        <v>2.707485391482198e-06</v>
      </c>
      <c r="AG51" t="n">
        <v>0.1976041666666667</v>
      </c>
      <c r="AH51" t="n">
        <v>175900.0465506932</v>
      </c>
    </row>
    <row r="52">
      <c r="A52" t="n">
        <v>50</v>
      </c>
      <c r="B52" t="n">
        <v>115</v>
      </c>
      <c r="C52" t="inlineStr">
        <is>
          <t xml:space="preserve">CONCLUIDO	</t>
        </is>
      </c>
      <c r="D52" t="n">
        <v>5.2848</v>
      </c>
      <c r="E52" t="n">
        <v>18.92</v>
      </c>
      <c r="F52" t="n">
        <v>15.69</v>
      </c>
      <c r="G52" t="n">
        <v>72.42</v>
      </c>
      <c r="H52" t="n">
        <v>0.98</v>
      </c>
      <c r="I52" t="n">
        <v>13</v>
      </c>
      <c r="J52" t="n">
        <v>244.35</v>
      </c>
      <c r="K52" t="n">
        <v>56.94</v>
      </c>
      <c r="L52" t="n">
        <v>13.5</v>
      </c>
      <c r="M52" t="n">
        <v>11</v>
      </c>
      <c r="N52" t="n">
        <v>58.91</v>
      </c>
      <c r="O52" t="n">
        <v>30370.7</v>
      </c>
      <c r="P52" t="n">
        <v>225.55</v>
      </c>
      <c r="Q52" t="n">
        <v>467.08</v>
      </c>
      <c r="R52" t="n">
        <v>61.59</v>
      </c>
      <c r="S52" t="n">
        <v>39.61</v>
      </c>
      <c r="T52" t="n">
        <v>6019.18</v>
      </c>
      <c r="U52" t="n">
        <v>0.64</v>
      </c>
      <c r="V52" t="n">
        <v>0.74</v>
      </c>
      <c r="W52" t="n">
        <v>2.63</v>
      </c>
      <c r="X52" t="n">
        <v>0.36</v>
      </c>
      <c r="Y52" t="n">
        <v>1</v>
      </c>
      <c r="Z52" t="n">
        <v>10</v>
      </c>
      <c r="AA52" t="n">
        <v>141.5206742504481</v>
      </c>
      <c r="AB52" t="n">
        <v>193.6348299608845</v>
      </c>
      <c r="AC52" t="n">
        <v>175.1545935576631</v>
      </c>
      <c r="AD52" t="n">
        <v>141520.6742504482</v>
      </c>
      <c r="AE52" t="n">
        <v>193634.8299608845</v>
      </c>
      <c r="AF52" t="n">
        <v>2.714522357174996e-06</v>
      </c>
      <c r="AG52" t="n">
        <v>0.1970833333333334</v>
      </c>
      <c r="AH52" t="n">
        <v>175154.5935576631</v>
      </c>
    </row>
    <row r="53">
      <c r="A53" t="n">
        <v>51</v>
      </c>
      <c r="B53" t="n">
        <v>115</v>
      </c>
      <c r="C53" t="inlineStr">
        <is>
          <t xml:space="preserve">CONCLUIDO	</t>
        </is>
      </c>
      <c r="D53" t="n">
        <v>5.2874</v>
      </c>
      <c r="E53" t="n">
        <v>18.91</v>
      </c>
      <c r="F53" t="n">
        <v>15.68</v>
      </c>
      <c r="G53" t="n">
        <v>72.38</v>
      </c>
      <c r="H53" t="n">
        <v>1</v>
      </c>
      <c r="I53" t="n">
        <v>13</v>
      </c>
      <c r="J53" t="n">
        <v>244.79</v>
      </c>
      <c r="K53" t="n">
        <v>56.94</v>
      </c>
      <c r="L53" t="n">
        <v>13.75</v>
      </c>
      <c r="M53" t="n">
        <v>11</v>
      </c>
      <c r="N53" t="n">
        <v>59.1</v>
      </c>
      <c r="O53" t="n">
        <v>30425.2</v>
      </c>
      <c r="P53" t="n">
        <v>225.96</v>
      </c>
      <c r="Q53" t="n">
        <v>467.07</v>
      </c>
      <c r="R53" t="n">
        <v>61.47</v>
      </c>
      <c r="S53" t="n">
        <v>39.61</v>
      </c>
      <c r="T53" t="n">
        <v>5960.74</v>
      </c>
      <c r="U53" t="n">
        <v>0.64</v>
      </c>
      <c r="V53" t="n">
        <v>0.74</v>
      </c>
      <c r="W53" t="n">
        <v>2.63</v>
      </c>
      <c r="X53" t="n">
        <v>0.35</v>
      </c>
      <c r="Y53" t="n">
        <v>1</v>
      </c>
      <c r="Z53" t="n">
        <v>10</v>
      </c>
      <c r="AA53" t="n">
        <v>141.616441817636</v>
      </c>
      <c r="AB53" t="n">
        <v>193.7658633712777</v>
      </c>
      <c r="AC53" t="n">
        <v>175.273121323275</v>
      </c>
      <c r="AD53" t="n">
        <v>141616.441817636</v>
      </c>
      <c r="AE53" t="n">
        <v>193765.8633712777</v>
      </c>
      <c r="AF53" t="n">
        <v>2.715857839715235e-06</v>
      </c>
      <c r="AG53" t="n">
        <v>0.1969791666666667</v>
      </c>
      <c r="AH53" t="n">
        <v>175273.121323275</v>
      </c>
    </row>
    <row r="54">
      <c r="A54" t="n">
        <v>52</v>
      </c>
      <c r="B54" t="n">
        <v>115</v>
      </c>
      <c r="C54" t="inlineStr">
        <is>
          <t xml:space="preserve">CONCLUIDO	</t>
        </is>
      </c>
      <c r="D54" t="n">
        <v>5.2877</v>
      </c>
      <c r="E54" t="n">
        <v>18.91</v>
      </c>
      <c r="F54" t="n">
        <v>15.68</v>
      </c>
      <c r="G54" t="n">
        <v>72.37</v>
      </c>
      <c r="H54" t="n">
        <v>1.02</v>
      </c>
      <c r="I54" t="n">
        <v>13</v>
      </c>
      <c r="J54" t="n">
        <v>245.23</v>
      </c>
      <c r="K54" t="n">
        <v>56.94</v>
      </c>
      <c r="L54" t="n">
        <v>14</v>
      </c>
      <c r="M54" t="n">
        <v>11</v>
      </c>
      <c r="N54" t="n">
        <v>59.29</v>
      </c>
      <c r="O54" t="n">
        <v>30479.78</v>
      </c>
      <c r="P54" t="n">
        <v>225.87</v>
      </c>
      <c r="Q54" t="n">
        <v>467.07</v>
      </c>
      <c r="R54" t="n">
        <v>61.24</v>
      </c>
      <c r="S54" t="n">
        <v>39.61</v>
      </c>
      <c r="T54" t="n">
        <v>5843.77</v>
      </c>
      <c r="U54" t="n">
        <v>0.65</v>
      </c>
      <c r="V54" t="n">
        <v>0.74</v>
      </c>
      <c r="W54" t="n">
        <v>2.63</v>
      </c>
      <c r="X54" t="n">
        <v>0.35</v>
      </c>
      <c r="Y54" t="n">
        <v>1</v>
      </c>
      <c r="Z54" t="n">
        <v>10</v>
      </c>
      <c r="AA54" t="n">
        <v>141.5673670319237</v>
      </c>
      <c r="AB54" t="n">
        <v>193.6987170844394</v>
      </c>
      <c r="AC54" t="n">
        <v>175.212383383812</v>
      </c>
      <c r="AD54" t="n">
        <v>141567.3670319236</v>
      </c>
      <c r="AE54" t="n">
        <v>193698.7170844394</v>
      </c>
      <c r="AF54" t="n">
        <v>2.716011933854494e-06</v>
      </c>
      <c r="AG54" t="n">
        <v>0.1969791666666667</v>
      </c>
      <c r="AH54" t="n">
        <v>175212.383383812</v>
      </c>
    </row>
    <row r="55">
      <c r="A55" t="n">
        <v>53</v>
      </c>
      <c r="B55" t="n">
        <v>115</v>
      </c>
      <c r="C55" t="inlineStr">
        <is>
          <t xml:space="preserve">CONCLUIDO	</t>
        </is>
      </c>
      <c r="D55" t="n">
        <v>5.2873</v>
      </c>
      <c r="E55" t="n">
        <v>18.91</v>
      </c>
      <c r="F55" t="n">
        <v>15.68</v>
      </c>
      <c r="G55" t="n">
        <v>72.38</v>
      </c>
      <c r="H55" t="n">
        <v>1.03</v>
      </c>
      <c r="I55" t="n">
        <v>13</v>
      </c>
      <c r="J55" t="n">
        <v>245.68</v>
      </c>
      <c r="K55" t="n">
        <v>56.94</v>
      </c>
      <c r="L55" t="n">
        <v>14.25</v>
      </c>
      <c r="M55" t="n">
        <v>11</v>
      </c>
      <c r="N55" t="n">
        <v>59.48</v>
      </c>
      <c r="O55" t="n">
        <v>30534.42</v>
      </c>
      <c r="P55" t="n">
        <v>225.58</v>
      </c>
      <c r="Q55" t="n">
        <v>467.07</v>
      </c>
      <c r="R55" t="n">
        <v>61.22</v>
      </c>
      <c r="S55" t="n">
        <v>39.61</v>
      </c>
      <c r="T55" t="n">
        <v>5835.08</v>
      </c>
      <c r="U55" t="n">
        <v>0.65</v>
      </c>
      <c r="V55" t="n">
        <v>0.74</v>
      </c>
      <c r="W55" t="n">
        <v>2.63</v>
      </c>
      <c r="X55" t="n">
        <v>0.35</v>
      </c>
      <c r="Y55" t="n">
        <v>1</v>
      </c>
      <c r="Z55" t="n">
        <v>10</v>
      </c>
      <c r="AA55" t="n">
        <v>141.4452489211024</v>
      </c>
      <c r="AB55" t="n">
        <v>193.5316296977431</v>
      </c>
      <c r="AC55" t="n">
        <v>175.0612425827934</v>
      </c>
      <c r="AD55" t="n">
        <v>141445.2489211024</v>
      </c>
      <c r="AE55" t="n">
        <v>193531.629697743</v>
      </c>
      <c r="AF55" t="n">
        <v>2.715806475002149e-06</v>
      </c>
      <c r="AG55" t="n">
        <v>0.1969791666666667</v>
      </c>
      <c r="AH55" t="n">
        <v>175061.2425827934</v>
      </c>
    </row>
    <row r="56">
      <c r="A56" t="n">
        <v>54</v>
      </c>
      <c r="B56" t="n">
        <v>115</v>
      </c>
      <c r="C56" t="inlineStr">
        <is>
          <t xml:space="preserve">CONCLUIDO	</t>
        </is>
      </c>
      <c r="D56" t="n">
        <v>5.2863</v>
      </c>
      <c r="E56" t="n">
        <v>18.92</v>
      </c>
      <c r="F56" t="n">
        <v>15.69</v>
      </c>
      <c r="G56" t="n">
        <v>72.39</v>
      </c>
      <c r="H56" t="n">
        <v>1.05</v>
      </c>
      <c r="I56" t="n">
        <v>13</v>
      </c>
      <c r="J56" t="n">
        <v>246.12</v>
      </c>
      <c r="K56" t="n">
        <v>56.94</v>
      </c>
      <c r="L56" t="n">
        <v>14.5</v>
      </c>
      <c r="M56" t="n">
        <v>11</v>
      </c>
      <c r="N56" t="n">
        <v>59.68</v>
      </c>
      <c r="O56" t="n">
        <v>30589.13</v>
      </c>
      <c r="P56" t="n">
        <v>224.74</v>
      </c>
      <c r="Q56" t="n">
        <v>467.19</v>
      </c>
      <c r="R56" t="n">
        <v>61.39</v>
      </c>
      <c r="S56" t="n">
        <v>39.61</v>
      </c>
      <c r="T56" t="n">
        <v>5919.38</v>
      </c>
      <c r="U56" t="n">
        <v>0.65</v>
      </c>
      <c r="V56" t="n">
        <v>0.74</v>
      </c>
      <c r="W56" t="n">
        <v>2.63</v>
      </c>
      <c r="X56" t="n">
        <v>0.35</v>
      </c>
      <c r="Y56" t="n">
        <v>1</v>
      </c>
      <c r="Z56" t="n">
        <v>10</v>
      </c>
      <c r="AA56" t="n">
        <v>141.1105512979743</v>
      </c>
      <c r="AB56" t="n">
        <v>193.0736816439623</v>
      </c>
      <c r="AC56" t="n">
        <v>174.6470004485312</v>
      </c>
      <c r="AD56" t="n">
        <v>141110.5512979743</v>
      </c>
      <c r="AE56" t="n">
        <v>193073.6816439623</v>
      </c>
      <c r="AF56" t="n">
        <v>2.715292827871288e-06</v>
      </c>
      <c r="AG56" t="n">
        <v>0.1970833333333334</v>
      </c>
      <c r="AH56" t="n">
        <v>174647.0004485312</v>
      </c>
    </row>
    <row r="57">
      <c r="A57" t="n">
        <v>55</v>
      </c>
      <c r="B57" t="n">
        <v>115</v>
      </c>
      <c r="C57" t="inlineStr">
        <is>
          <t xml:space="preserve">CONCLUIDO	</t>
        </is>
      </c>
      <c r="D57" t="n">
        <v>5.3093</v>
      </c>
      <c r="E57" t="n">
        <v>18.84</v>
      </c>
      <c r="F57" t="n">
        <v>15.65</v>
      </c>
      <c r="G57" t="n">
        <v>78.23999999999999</v>
      </c>
      <c r="H57" t="n">
        <v>1.06</v>
      </c>
      <c r="I57" t="n">
        <v>12</v>
      </c>
      <c r="J57" t="n">
        <v>246.57</v>
      </c>
      <c r="K57" t="n">
        <v>56.94</v>
      </c>
      <c r="L57" t="n">
        <v>14.75</v>
      </c>
      <c r="M57" t="n">
        <v>10</v>
      </c>
      <c r="N57" t="n">
        <v>59.87</v>
      </c>
      <c r="O57" t="n">
        <v>30643.91</v>
      </c>
      <c r="P57" t="n">
        <v>223.8</v>
      </c>
      <c r="Q57" t="n">
        <v>467.07</v>
      </c>
      <c r="R57" t="n">
        <v>60.14</v>
      </c>
      <c r="S57" t="n">
        <v>39.61</v>
      </c>
      <c r="T57" t="n">
        <v>5302.09</v>
      </c>
      <c r="U57" t="n">
        <v>0.66</v>
      </c>
      <c r="V57" t="n">
        <v>0.75</v>
      </c>
      <c r="W57" t="n">
        <v>2.63</v>
      </c>
      <c r="X57" t="n">
        <v>0.31</v>
      </c>
      <c r="Y57" t="n">
        <v>1</v>
      </c>
      <c r="Z57" t="n">
        <v>10</v>
      </c>
      <c r="AA57" t="n">
        <v>139.9866705317447</v>
      </c>
      <c r="AB57" t="n">
        <v>191.5359383974877</v>
      </c>
      <c r="AC57" t="n">
        <v>173.2560172592635</v>
      </c>
      <c r="AD57" t="n">
        <v>139986.6705317447</v>
      </c>
      <c r="AE57" t="n">
        <v>191535.9383974877</v>
      </c>
      <c r="AF57" t="n">
        <v>2.727106711881095e-06</v>
      </c>
      <c r="AG57" t="n">
        <v>0.19625</v>
      </c>
      <c r="AH57" t="n">
        <v>173256.0172592635</v>
      </c>
    </row>
    <row r="58">
      <c r="A58" t="n">
        <v>56</v>
      </c>
      <c r="B58" t="n">
        <v>115</v>
      </c>
      <c r="C58" t="inlineStr">
        <is>
          <t xml:space="preserve">CONCLUIDO	</t>
        </is>
      </c>
      <c r="D58" t="n">
        <v>5.3099</v>
      </c>
      <c r="E58" t="n">
        <v>18.83</v>
      </c>
      <c r="F58" t="n">
        <v>15.65</v>
      </c>
      <c r="G58" t="n">
        <v>78.23</v>
      </c>
      <c r="H58" t="n">
        <v>1.08</v>
      </c>
      <c r="I58" t="n">
        <v>12</v>
      </c>
      <c r="J58" t="n">
        <v>247.01</v>
      </c>
      <c r="K58" t="n">
        <v>56.94</v>
      </c>
      <c r="L58" t="n">
        <v>15</v>
      </c>
      <c r="M58" t="n">
        <v>10</v>
      </c>
      <c r="N58" t="n">
        <v>60.07</v>
      </c>
      <c r="O58" t="n">
        <v>30698.76</v>
      </c>
      <c r="P58" t="n">
        <v>223.98</v>
      </c>
      <c r="Q58" t="n">
        <v>467.07</v>
      </c>
      <c r="R58" t="n">
        <v>60.24</v>
      </c>
      <c r="S58" t="n">
        <v>39.61</v>
      </c>
      <c r="T58" t="n">
        <v>5353.15</v>
      </c>
      <c r="U58" t="n">
        <v>0.66</v>
      </c>
      <c r="V58" t="n">
        <v>0.75</v>
      </c>
      <c r="W58" t="n">
        <v>2.62</v>
      </c>
      <c r="X58" t="n">
        <v>0.31</v>
      </c>
      <c r="Y58" t="n">
        <v>1</v>
      </c>
      <c r="Z58" t="n">
        <v>10</v>
      </c>
      <c r="AA58" t="n">
        <v>140.0527759538662</v>
      </c>
      <c r="AB58" t="n">
        <v>191.6263867523997</v>
      </c>
      <c r="AC58" t="n">
        <v>173.3378333501278</v>
      </c>
      <c r="AD58" t="n">
        <v>140052.7759538663</v>
      </c>
      <c r="AE58" t="n">
        <v>191626.3867523997</v>
      </c>
      <c r="AF58" t="n">
        <v>2.727414900159611e-06</v>
      </c>
      <c r="AG58" t="n">
        <v>0.1961458333333333</v>
      </c>
      <c r="AH58" t="n">
        <v>173337.8333501278</v>
      </c>
    </row>
    <row r="59">
      <c r="A59" t="n">
        <v>57</v>
      </c>
      <c r="B59" t="n">
        <v>115</v>
      </c>
      <c r="C59" t="inlineStr">
        <is>
          <t xml:space="preserve">CONCLUIDO	</t>
        </is>
      </c>
      <c r="D59" t="n">
        <v>5.3122</v>
      </c>
      <c r="E59" t="n">
        <v>18.82</v>
      </c>
      <c r="F59" t="n">
        <v>15.64</v>
      </c>
      <c r="G59" t="n">
        <v>78.18000000000001</v>
      </c>
      <c r="H59" t="n">
        <v>1.1</v>
      </c>
      <c r="I59" t="n">
        <v>12</v>
      </c>
      <c r="J59" t="n">
        <v>247.46</v>
      </c>
      <c r="K59" t="n">
        <v>56.94</v>
      </c>
      <c r="L59" t="n">
        <v>15.25</v>
      </c>
      <c r="M59" t="n">
        <v>10</v>
      </c>
      <c r="N59" t="n">
        <v>60.26</v>
      </c>
      <c r="O59" t="n">
        <v>30753.68</v>
      </c>
      <c r="P59" t="n">
        <v>223.66</v>
      </c>
      <c r="Q59" t="n">
        <v>467.07</v>
      </c>
      <c r="R59" t="n">
        <v>59.89</v>
      </c>
      <c r="S59" t="n">
        <v>39.61</v>
      </c>
      <c r="T59" t="n">
        <v>5176.74</v>
      </c>
      <c r="U59" t="n">
        <v>0.66</v>
      </c>
      <c r="V59" t="n">
        <v>0.75</v>
      </c>
      <c r="W59" t="n">
        <v>2.63</v>
      </c>
      <c r="X59" t="n">
        <v>0.3</v>
      </c>
      <c r="Y59" t="n">
        <v>1</v>
      </c>
      <c r="Z59" t="n">
        <v>10</v>
      </c>
      <c r="AA59" t="n">
        <v>139.8242257224838</v>
      </c>
      <c r="AB59" t="n">
        <v>191.3136742428979</v>
      </c>
      <c r="AC59" t="n">
        <v>173.0549656836379</v>
      </c>
      <c r="AD59" t="n">
        <v>139824.2257224838</v>
      </c>
      <c r="AE59" t="n">
        <v>191313.6742428979</v>
      </c>
      <c r="AF59" t="n">
        <v>2.728596288560592e-06</v>
      </c>
      <c r="AG59" t="n">
        <v>0.1960416666666667</v>
      </c>
      <c r="AH59" t="n">
        <v>173054.9656836379</v>
      </c>
    </row>
    <row r="60">
      <c r="A60" t="n">
        <v>58</v>
      </c>
      <c r="B60" t="n">
        <v>115</v>
      </c>
      <c r="C60" t="inlineStr">
        <is>
          <t xml:space="preserve">CONCLUIDO	</t>
        </is>
      </c>
      <c r="D60" t="n">
        <v>5.3078</v>
      </c>
      <c r="E60" t="n">
        <v>18.84</v>
      </c>
      <c r="F60" t="n">
        <v>15.65</v>
      </c>
      <c r="G60" t="n">
        <v>78.26000000000001</v>
      </c>
      <c r="H60" t="n">
        <v>1.11</v>
      </c>
      <c r="I60" t="n">
        <v>12</v>
      </c>
      <c r="J60" t="n">
        <v>247.9</v>
      </c>
      <c r="K60" t="n">
        <v>56.94</v>
      </c>
      <c r="L60" t="n">
        <v>15.5</v>
      </c>
      <c r="M60" t="n">
        <v>10</v>
      </c>
      <c r="N60" t="n">
        <v>60.46</v>
      </c>
      <c r="O60" t="n">
        <v>30808.68</v>
      </c>
      <c r="P60" t="n">
        <v>223.44</v>
      </c>
      <c r="Q60" t="n">
        <v>467.08</v>
      </c>
      <c r="R60" t="n">
        <v>60.25</v>
      </c>
      <c r="S60" t="n">
        <v>39.61</v>
      </c>
      <c r="T60" t="n">
        <v>5357.37</v>
      </c>
      <c r="U60" t="n">
        <v>0.66</v>
      </c>
      <c r="V60" t="n">
        <v>0.75</v>
      </c>
      <c r="W60" t="n">
        <v>2.63</v>
      </c>
      <c r="X60" t="n">
        <v>0.32</v>
      </c>
      <c r="Y60" t="n">
        <v>1</v>
      </c>
      <c r="Z60" t="n">
        <v>10</v>
      </c>
      <c r="AA60" t="n">
        <v>139.8615560446347</v>
      </c>
      <c r="AB60" t="n">
        <v>191.3647512365623</v>
      </c>
      <c r="AC60" t="n">
        <v>173.1011679607141</v>
      </c>
      <c r="AD60" t="n">
        <v>139861.5560446348</v>
      </c>
      <c r="AE60" t="n">
        <v>191364.7512365623</v>
      </c>
      <c r="AF60" t="n">
        <v>2.726336241184803e-06</v>
      </c>
      <c r="AG60" t="n">
        <v>0.19625</v>
      </c>
      <c r="AH60" t="n">
        <v>173101.1679607141</v>
      </c>
    </row>
    <row r="61">
      <c r="A61" t="n">
        <v>59</v>
      </c>
      <c r="B61" t="n">
        <v>115</v>
      </c>
      <c r="C61" t="inlineStr">
        <is>
          <t xml:space="preserve">CONCLUIDO	</t>
        </is>
      </c>
      <c r="D61" t="n">
        <v>5.3109</v>
      </c>
      <c r="E61" t="n">
        <v>18.83</v>
      </c>
      <c r="F61" t="n">
        <v>15.64</v>
      </c>
      <c r="G61" t="n">
        <v>78.20999999999999</v>
      </c>
      <c r="H61" t="n">
        <v>1.13</v>
      </c>
      <c r="I61" t="n">
        <v>12</v>
      </c>
      <c r="J61" t="n">
        <v>248.35</v>
      </c>
      <c r="K61" t="n">
        <v>56.94</v>
      </c>
      <c r="L61" t="n">
        <v>15.75</v>
      </c>
      <c r="M61" t="n">
        <v>10</v>
      </c>
      <c r="N61" t="n">
        <v>60.66</v>
      </c>
      <c r="O61" t="n">
        <v>30863.74</v>
      </c>
      <c r="P61" t="n">
        <v>222.73</v>
      </c>
      <c r="Q61" t="n">
        <v>467.08</v>
      </c>
      <c r="R61" t="n">
        <v>60.05</v>
      </c>
      <c r="S61" t="n">
        <v>39.61</v>
      </c>
      <c r="T61" t="n">
        <v>5254.87</v>
      </c>
      <c r="U61" t="n">
        <v>0.66</v>
      </c>
      <c r="V61" t="n">
        <v>0.75</v>
      </c>
      <c r="W61" t="n">
        <v>2.63</v>
      </c>
      <c r="X61" t="n">
        <v>0.31</v>
      </c>
      <c r="Y61" t="n">
        <v>1</v>
      </c>
      <c r="Z61" t="n">
        <v>10</v>
      </c>
      <c r="AA61" t="n">
        <v>139.4346906637559</v>
      </c>
      <c r="AB61" t="n">
        <v>190.7806951904727</v>
      </c>
      <c r="AC61" t="n">
        <v>172.5728534039352</v>
      </c>
      <c r="AD61" t="n">
        <v>139434.6906637559</v>
      </c>
      <c r="AE61" t="n">
        <v>190780.6951904727</v>
      </c>
      <c r="AF61" t="n">
        <v>2.727928547290472e-06</v>
      </c>
      <c r="AG61" t="n">
        <v>0.1961458333333333</v>
      </c>
      <c r="AH61" t="n">
        <v>172572.8534039352</v>
      </c>
    </row>
    <row r="62">
      <c r="A62" t="n">
        <v>60</v>
      </c>
      <c r="B62" t="n">
        <v>115</v>
      </c>
      <c r="C62" t="inlineStr">
        <is>
          <t xml:space="preserve">CONCLUIDO	</t>
        </is>
      </c>
      <c r="D62" t="n">
        <v>5.332</v>
      </c>
      <c r="E62" t="n">
        <v>18.75</v>
      </c>
      <c r="F62" t="n">
        <v>15.61</v>
      </c>
      <c r="G62" t="n">
        <v>85.15000000000001</v>
      </c>
      <c r="H62" t="n">
        <v>1.14</v>
      </c>
      <c r="I62" t="n">
        <v>11</v>
      </c>
      <c r="J62" t="n">
        <v>248.79</v>
      </c>
      <c r="K62" t="n">
        <v>56.94</v>
      </c>
      <c r="L62" t="n">
        <v>16</v>
      </c>
      <c r="M62" t="n">
        <v>9</v>
      </c>
      <c r="N62" t="n">
        <v>60.85</v>
      </c>
      <c r="O62" t="n">
        <v>30918.88</v>
      </c>
      <c r="P62" t="n">
        <v>222.01</v>
      </c>
      <c r="Q62" t="n">
        <v>467.08</v>
      </c>
      <c r="R62" t="n">
        <v>59.06</v>
      </c>
      <c r="S62" t="n">
        <v>39.61</v>
      </c>
      <c r="T62" t="n">
        <v>4764.25</v>
      </c>
      <c r="U62" t="n">
        <v>0.67</v>
      </c>
      <c r="V62" t="n">
        <v>0.75</v>
      </c>
      <c r="W62" t="n">
        <v>2.62</v>
      </c>
      <c r="X62" t="n">
        <v>0.28</v>
      </c>
      <c r="Y62" t="n">
        <v>1</v>
      </c>
      <c r="Z62" t="n">
        <v>10</v>
      </c>
      <c r="AA62" t="n">
        <v>138.4942642152334</v>
      </c>
      <c r="AB62" t="n">
        <v>189.493962234918</v>
      </c>
      <c r="AC62" t="n">
        <v>171.4089244357172</v>
      </c>
      <c r="AD62" t="n">
        <v>138494.2642152334</v>
      </c>
      <c r="AE62" t="n">
        <v>189493.962234918</v>
      </c>
      <c r="AF62" t="n">
        <v>2.738766501751642e-06</v>
      </c>
      <c r="AG62" t="n">
        <v>0.1953125</v>
      </c>
      <c r="AH62" t="n">
        <v>171408.9244357172</v>
      </c>
    </row>
    <row r="63">
      <c r="A63" t="n">
        <v>61</v>
      </c>
      <c r="B63" t="n">
        <v>115</v>
      </c>
      <c r="C63" t="inlineStr">
        <is>
          <t xml:space="preserve">CONCLUIDO	</t>
        </is>
      </c>
      <c r="D63" t="n">
        <v>5.3329</v>
      </c>
      <c r="E63" t="n">
        <v>18.75</v>
      </c>
      <c r="F63" t="n">
        <v>15.61</v>
      </c>
      <c r="G63" t="n">
        <v>85.13</v>
      </c>
      <c r="H63" t="n">
        <v>1.16</v>
      </c>
      <c r="I63" t="n">
        <v>11</v>
      </c>
      <c r="J63" t="n">
        <v>249.24</v>
      </c>
      <c r="K63" t="n">
        <v>56.94</v>
      </c>
      <c r="L63" t="n">
        <v>16.25</v>
      </c>
      <c r="M63" t="n">
        <v>9</v>
      </c>
      <c r="N63" t="n">
        <v>61.05</v>
      </c>
      <c r="O63" t="n">
        <v>30974.09</v>
      </c>
      <c r="P63" t="n">
        <v>221.96</v>
      </c>
      <c r="Q63" t="n">
        <v>467.09</v>
      </c>
      <c r="R63" t="n">
        <v>58.83</v>
      </c>
      <c r="S63" t="n">
        <v>39.61</v>
      </c>
      <c r="T63" t="n">
        <v>4648.87</v>
      </c>
      <c r="U63" t="n">
        <v>0.67</v>
      </c>
      <c r="V63" t="n">
        <v>0.75</v>
      </c>
      <c r="W63" t="n">
        <v>2.63</v>
      </c>
      <c r="X63" t="n">
        <v>0.27</v>
      </c>
      <c r="Y63" t="n">
        <v>1</v>
      </c>
      <c r="Z63" t="n">
        <v>10</v>
      </c>
      <c r="AA63" t="n">
        <v>138.448591083463</v>
      </c>
      <c r="AB63" t="n">
        <v>189.4314702410735</v>
      </c>
      <c r="AC63" t="n">
        <v>171.3523965900571</v>
      </c>
      <c r="AD63" t="n">
        <v>138448.591083463</v>
      </c>
      <c r="AE63" t="n">
        <v>189431.4702410735</v>
      </c>
      <c r="AF63" t="n">
        <v>2.739228784169418e-06</v>
      </c>
      <c r="AG63" t="n">
        <v>0.1953125</v>
      </c>
      <c r="AH63" t="n">
        <v>171352.3965900571</v>
      </c>
    </row>
    <row r="64">
      <c r="A64" t="n">
        <v>62</v>
      </c>
      <c r="B64" t="n">
        <v>115</v>
      </c>
      <c r="C64" t="inlineStr">
        <is>
          <t xml:space="preserve">CONCLUIDO	</t>
        </is>
      </c>
      <c r="D64" t="n">
        <v>5.3287</v>
      </c>
      <c r="E64" t="n">
        <v>18.77</v>
      </c>
      <c r="F64" t="n">
        <v>15.62</v>
      </c>
      <c r="G64" t="n">
        <v>85.22</v>
      </c>
      <c r="H64" t="n">
        <v>1.18</v>
      </c>
      <c r="I64" t="n">
        <v>11</v>
      </c>
      <c r="J64" t="n">
        <v>249.69</v>
      </c>
      <c r="K64" t="n">
        <v>56.94</v>
      </c>
      <c r="L64" t="n">
        <v>16.5</v>
      </c>
      <c r="M64" t="n">
        <v>9</v>
      </c>
      <c r="N64" t="n">
        <v>61.25</v>
      </c>
      <c r="O64" t="n">
        <v>31029.37</v>
      </c>
      <c r="P64" t="n">
        <v>221.87</v>
      </c>
      <c r="Q64" t="n">
        <v>467.07</v>
      </c>
      <c r="R64" t="n">
        <v>59.3</v>
      </c>
      <c r="S64" t="n">
        <v>39.61</v>
      </c>
      <c r="T64" t="n">
        <v>4886.9</v>
      </c>
      <c r="U64" t="n">
        <v>0.67</v>
      </c>
      <c r="V64" t="n">
        <v>0.75</v>
      </c>
      <c r="W64" t="n">
        <v>2.63</v>
      </c>
      <c r="X64" t="n">
        <v>0.29</v>
      </c>
      <c r="Y64" t="n">
        <v>1</v>
      </c>
      <c r="Z64" t="n">
        <v>10</v>
      </c>
      <c r="AA64" t="n">
        <v>138.538536618168</v>
      </c>
      <c r="AB64" t="n">
        <v>189.5545376897737</v>
      </c>
      <c r="AC64" t="n">
        <v>171.4637186541797</v>
      </c>
      <c r="AD64" t="n">
        <v>138538.536618168</v>
      </c>
      <c r="AE64" t="n">
        <v>189554.5376897737</v>
      </c>
      <c r="AF64" t="n">
        <v>2.737071466219801e-06</v>
      </c>
      <c r="AG64" t="n">
        <v>0.1955208333333333</v>
      </c>
      <c r="AH64" t="n">
        <v>171463.7186541797</v>
      </c>
    </row>
    <row r="65">
      <c r="A65" t="n">
        <v>63</v>
      </c>
      <c r="B65" t="n">
        <v>115</v>
      </c>
      <c r="C65" t="inlineStr">
        <is>
          <t xml:space="preserve">CONCLUIDO	</t>
        </is>
      </c>
      <c r="D65" t="n">
        <v>5.3291</v>
      </c>
      <c r="E65" t="n">
        <v>18.76</v>
      </c>
      <c r="F65" t="n">
        <v>15.62</v>
      </c>
      <c r="G65" t="n">
        <v>85.20999999999999</v>
      </c>
      <c r="H65" t="n">
        <v>1.19</v>
      </c>
      <c r="I65" t="n">
        <v>11</v>
      </c>
      <c r="J65" t="n">
        <v>250.14</v>
      </c>
      <c r="K65" t="n">
        <v>56.94</v>
      </c>
      <c r="L65" t="n">
        <v>16.75</v>
      </c>
      <c r="M65" t="n">
        <v>9</v>
      </c>
      <c r="N65" t="n">
        <v>61.45</v>
      </c>
      <c r="O65" t="n">
        <v>31084.72</v>
      </c>
      <c r="P65" t="n">
        <v>221.72</v>
      </c>
      <c r="Q65" t="n">
        <v>467.07</v>
      </c>
      <c r="R65" t="n">
        <v>59.36</v>
      </c>
      <c r="S65" t="n">
        <v>39.61</v>
      </c>
      <c r="T65" t="n">
        <v>4913.93</v>
      </c>
      <c r="U65" t="n">
        <v>0.67</v>
      </c>
      <c r="V65" t="n">
        <v>0.75</v>
      </c>
      <c r="W65" t="n">
        <v>2.63</v>
      </c>
      <c r="X65" t="n">
        <v>0.29</v>
      </c>
      <c r="Y65" t="n">
        <v>1</v>
      </c>
      <c r="Z65" t="n">
        <v>10</v>
      </c>
      <c r="AA65" t="n">
        <v>138.4599083814509</v>
      </c>
      <c r="AB65" t="n">
        <v>189.4469550674644</v>
      </c>
      <c r="AC65" t="n">
        <v>171.3664035663504</v>
      </c>
      <c r="AD65" t="n">
        <v>138459.9083814509</v>
      </c>
      <c r="AE65" t="n">
        <v>189446.9550674644</v>
      </c>
      <c r="AF65" t="n">
        <v>2.737276925072146e-06</v>
      </c>
      <c r="AG65" t="n">
        <v>0.1954166666666667</v>
      </c>
      <c r="AH65" t="n">
        <v>171366.4035663504</v>
      </c>
    </row>
    <row r="66">
      <c r="A66" t="n">
        <v>64</v>
      </c>
      <c r="B66" t="n">
        <v>115</v>
      </c>
      <c r="C66" t="inlineStr">
        <is>
          <t xml:space="preserve">CONCLUIDO	</t>
        </is>
      </c>
      <c r="D66" t="n">
        <v>5.3321</v>
      </c>
      <c r="E66" t="n">
        <v>18.75</v>
      </c>
      <c r="F66" t="n">
        <v>15.61</v>
      </c>
      <c r="G66" t="n">
        <v>85.15000000000001</v>
      </c>
      <c r="H66" t="n">
        <v>1.21</v>
      </c>
      <c r="I66" t="n">
        <v>11</v>
      </c>
      <c r="J66" t="n">
        <v>250.59</v>
      </c>
      <c r="K66" t="n">
        <v>56.94</v>
      </c>
      <c r="L66" t="n">
        <v>17</v>
      </c>
      <c r="M66" t="n">
        <v>9</v>
      </c>
      <c r="N66" t="n">
        <v>61.65</v>
      </c>
      <c r="O66" t="n">
        <v>31140.15</v>
      </c>
      <c r="P66" t="n">
        <v>221.78</v>
      </c>
      <c r="Q66" t="n">
        <v>467.13</v>
      </c>
      <c r="R66" t="n">
        <v>59</v>
      </c>
      <c r="S66" t="n">
        <v>39.61</v>
      </c>
      <c r="T66" t="n">
        <v>4738.03</v>
      </c>
      <c r="U66" t="n">
        <v>0.67</v>
      </c>
      <c r="V66" t="n">
        <v>0.75</v>
      </c>
      <c r="W66" t="n">
        <v>2.63</v>
      </c>
      <c r="X66" t="n">
        <v>0.28</v>
      </c>
      <c r="Y66" t="n">
        <v>1</v>
      </c>
      <c r="Z66" t="n">
        <v>10</v>
      </c>
      <c r="AA66" t="n">
        <v>138.3873803376405</v>
      </c>
      <c r="AB66" t="n">
        <v>189.3477189982115</v>
      </c>
      <c r="AC66" t="n">
        <v>171.2766384482683</v>
      </c>
      <c r="AD66" t="n">
        <v>138387.3803376404</v>
      </c>
      <c r="AE66" t="n">
        <v>189347.7189982116</v>
      </c>
      <c r="AF66" t="n">
        <v>2.738817866464729e-06</v>
      </c>
      <c r="AG66" t="n">
        <v>0.1953125</v>
      </c>
      <c r="AH66" t="n">
        <v>171276.6384482683</v>
      </c>
    </row>
    <row r="67">
      <c r="A67" t="n">
        <v>65</v>
      </c>
      <c r="B67" t="n">
        <v>115</v>
      </c>
      <c r="C67" t="inlineStr">
        <is>
          <t xml:space="preserve">CONCLUIDO	</t>
        </is>
      </c>
      <c r="D67" t="n">
        <v>5.3309</v>
      </c>
      <c r="E67" t="n">
        <v>18.76</v>
      </c>
      <c r="F67" t="n">
        <v>15.62</v>
      </c>
      <c r="G67" t="n">
        <v>85.17</v>
      </c>
      <c r="H67" t="n">
        <v>1.22</v>
      </c>
      <c r="I67" t="n">
        <v>11</v>
      </c>
      <c r="J67" t="n">
        <v>251.04</v>
      </c>
      <c r="K67" t="n">
        <v>56.94</v>
      </c>
      <c r="L67" t="n">
        <v>17.25</v>
      </c>
      <c r="M67" t="n">
        <v>9</v>
      </c>
      <c r="N67" t="n">
        <v>61.85</v>
      </c>
      <c r="O67" t="n">
        <v>31195.65</v>
      </c>
      <c r="P67" t="n">
        <v>221.06</v>
      </c>
      <c r="Q67" t="n">
        <v>467.07</v>
      </c>
      <c r="R67" t="n">
        <v>58.84</v>
      </c>
      <c r="S67" t="n">
        <v>39.61</v>
      </c>
      <c r="T67" t="n">
        <v>4658.13</v>
      </c>
      <c r="U67" t="n">
        <v>0.67</v>
      </c>
      <c r="V67" t="n">
        <v>0.75</v>
      </c>
      <c r="W67" t="n">
        <v>2.63</v>
      </c>
      <c r="X67" t="n">
        <v>0.28</v>
      </c>
      <c r="Y67" t="n">
        <v>1</v>
      </c>
      <c r="Z67" t="n">
        <v>10</v>
      </c>
      <c r="AA67" t="n">
        <v>138.1144655676415</v>
      </c>
      <c r="AB67" t="n">
        <v>188.9743049697493</v>
      </c>
      <c r="AC67" t="n">
        <v>170.9388625305925</v>
      </c>
      <c r="AD67" t="n">
        <v>138114.4655676415</v>
      </c>
      <c r="AE67" t="n">
        <v>188974.3049697493</v>
      </c>
      <c r="AF67" t="n">
        <v>2.738201489907695e-06</v>
      </c>
      <c r="AG67" t="n">
        <v>0.1954166666666667</v>
      </c>
      <c r="AH67" t="n">
        <v>170938.8625305925</v>
      </c>
    </row>
    <row r="68">
      <c r="A68" t="n">
        <v>66</v>
      </c>
      <c r="B68" t="n">
        <v>115</v>
      </c>
      <c r="C68" t="inlineStr">
        <is>
          <t xml:space="preserve">CONCLUIDO	</t>
        </is>
      </c>
      <c r="D68" t="n">
        <v>5.352</v>
      </c>
      <c r="E68" t="n">
        <v>18.68</v>
      </c>
      <c r="F68" t="n">
        <v>15.58</v>
      </c>
      <c r="G68" t="n">
        <v>93.51000000000001</v>
      </c>
      <c r="H68" t="n">
        <v>1.24</v>
      </c>
      <c r="I68" t="n">
        <v>10</v>
      </c>
      <c r="J68" t="n">
        <v>251.49</v>
      </c>
      <c r="K68" t="n">
        <v>56.94</v>
      </c>
      <c r="L68" t="n">
        <v>17.5</v>
      </c>
      <c r="M68" t="n">
        <v>8</v>
      </c>
      <c r="N68" t="n">
        <v>62.05</v>
      </c>
      <c r="O68" t="n">
        <v>31251.22</v>
      </c>
      <c r="P68" t="n">
        <v>219.81</v>
      </c>
      <c r="Q68" t="n">
        <v>467.07</v>
      </c>
      <c r="R68" t="n">
        <v>58.23</v>
      </c>
      <c r="S68" t="n">
        <v>39.61</v>
      </c>
      <c r="T68" t="n">
        <v>4357.27</v>
      </c>
      <c r="U68" t="n">
        <v>0.68</v>
      </c>
      <c r="V68" t="n">
        <v>0.75</v>
      </c>
      <c r="W68" t="n">
        <v>2.62</v>
      </c>
      <c r="X68" t="n">
        <v>0.25</v>
      </c>
      <c r="Y68" t="n">
        <v>1</v>
      </c>
      <c r="Z68" t="n">
        <v>10</v>
      </c>
      <c r="AA68" t="n">
        <v>136.9205310978527</v>
      </c>
      <c r="AB68" t="n">
        <v>187.3407111555138</v>
      </c>
      <c r="AC68" t="n">
        <v>169.4611766172238</v>
      </c>
      <c r="AD68" t="n">
        <v>136920.5310978527</v>
      </c>
      <c r="AE68" t="n">
        <v>187340.7111555138</v>
      </c>
      <c r="AF68" t="n">
        <v>2.749039444368866e-06</v>
      </c>
      <c r="AG68" t="n">
        <v>0.1945833333333333</v>
      </c>
      <c r="AH68" t="n">
        <v>169461.1766172238</v>
      </c>
    </row>
    <row r="69">
      <c r="A69" t="n">
        <v>67</v>
      </c>
      <c r="B69" t="n">
        <v>115</v>
      </c>
      <c r="C69" t="inlineStr">
        <is>
          <t xml:space="preserve">CONCLUIDO	</t>
        </is>
      </c>
      <c r="D69" t="n">
        <v>5.3498</v>
      </c>
      <c r="E69" t="n">
        <v>18.69</v>
      </c>
      <c r="F69" t="n">
        <v>15.59</v>
      </c>
      <c r="G69" t="n">
        <v>93.56</v>
      </c>
      <c r="H69" t="n">
        <v>1.25</v>
      </c>
      <c r="I69" t="n">
        <v>10</v>
      </c>
      <c r="J69" t="n">
        <v>251.94</v>
      </c>
      <c r="K69" t="n">
        <v>56.94</v>
      </c>
      <c r="L69" t="n">
        <v>17.75</v>
      </c>
      <c r="M69" t="n">
        <v>8</v>
      </c>
      <c r="N69" t="n">
        <v>62.25</v>
      </c>
      <c r="O69" t="n">
        <v>31306.86</v>
      </c>
      <c r="P69" t="n">
        <v>220.07</v>
      </c>
      <c r="Q69" t="n">
        <v>467.1</v>
      </c>
      <c r="R69" t="n">
        <v>58.41</v>
      </c>
      <c r="S69" t="n">
        <v>39.61</v>
      </c>
      <c r="T69" t="n">
        <v>4446.06</v>
      </c>
      <c r="U69" t="n">
        <v>0.68</v>
      </c>
      <c r="V69" t="n">
        <v>0.75</v>
      </c>
      <c r="W69" t="n">
        <v>2.62</v>
      </c>
      <c r="X69" t="n">
        <v>0.26</v>
      </c>
      <c r="Y69" t="n">
        <v>1</v>
      </c>
      <c r="Z69" t="n">
        <v>10</v>
      </c>
      <c r="AA69" t="n">
        <v>137.1164889223739</v>
      </c>
      <c r="AB69" t="n">
        <v>187.6088292960726</v>
      </c>
      <c r="AC69" t="n">
        <v>169.7037059387539</v>
      </c>
      <c r="AD69" t="n">
        <v>137116.4889223739</v>
      </c>
      <c r="AE69" t="n">
        <v>187608.8292960726</v>
      </c>
      <c r="AF69" t="n">
        <v>2.747909420680971e-06</v>
      </c>
      <c r="AG69" t="n">
        <v>0.1946875</v>
      </c>
      <c r="AH69" t="n">
        <v>169703.7059387539</v>
      </c>
    </row>
    <row r="70">
      <c r="A70" t="n">
        <v>68</v>
      </c>
      <c r="B70" t="n">
        <v>115</v>
      </c>
      <c r="C70" t="inlineStr">
        <is>
          <t xml:space="preserve">CONCLUIDO	</t>
        </is>
      </c>
      <c r="D70" t="n">
        <v>5.3506</v>
      </c>
      <c r="E70" t="n">
        <v>18.69</v>
      </c>
      <c r="F70" t="n">
        <v>15.59</v>
      </c>
      <c r="G70" t="n">
        <v>93.54000000000001</v>
      </c>
      <c r="H70" t="n">
        <v>1.27</v>
      </c>
      <c r="I70" t="n">
        <v>10</v>
      </c>
      <c r="J70" t="n">
        <v>252.39</v>
      </c>
      <c r="K70" t="n">
        <v>56.94</v>
      </c>
      <c r="L70" t="n">
        <v>18</v>
      </c>
      <c r="M70" t="n">
        <v>8</v>
      </c>
      <c r="N70" t="n">
        <v>62.45</v>
      </c>
      <c r="O70" t="n">
        <v>31362.58</v>
      </c>
      <c r="P70" t="n">
        <v>220.38</v>
      </c>
      <c r="Q70" t="n">
        <v>467.07</v>
      </c>
      <c r="R70" t="n">
        <v>58.37</v>
      </c>
      <c r="S70" t="n">
        <v>39.61</v>
      </c>
      <c r="T70" t="n">
        <v>4425.13</v>
      </c>
      <c r="U70" t="n">
        <v>0.68</v>
      </c>
      <c r="V70" t="n">
        <v>0.75</v>
      </c>
      <c r="W70" t="n">
        <v>2.62</v>
      </c>
      <c r="X70" t="n">
        <v>0.26</v>
      </c>
      <c r="Y70" t="n">
        <v>1</v>
      </c>
      <c r="Z70" t="n">
        <v>10</v>
      </c>
      <c r="AA70" t="n">
        <v>137.2364512151013</v>
      </c>
      <c r="AB70" t="n">
        <v>187.7729669973449</v>
      </c>
      <c r="AC70" t="n">
        <v>169.8521785681855</v>
      </c>
      <c r="AD70" t="n">
        <v>137236.4512151013</v>
      </c>
      <c r="AE70" t="n">
        <v>187772.9669973449</v>
      </c>
      <c r="AF70" t="n">
        <v>2.74832033838566e-06</v>
      </c>
      <c r="AG70" t="n">
        <v>0.1946875</v>
      </c>
      <c r="AH70" t="n">
        <v>169852.1785681855</v>
      </c>
    </row>
    <row r="71">
      <c r="A71" t="n">
        <v>69</v>
      </c>
      <c r="B71" t="n">
        <v>115</v>
      </c>
      <c r="C71" t="inlineStr">
        <is>
          <t xml:space="preserve">CONCLUIDO	</t>
        </is>
      </c>
      <c r="D71" t="n">
        <v>5.3478</v>
      </c>
      <c r="E71" t="n">
        <v>18.7</v>
      </c>
      <c r="F71" t="n">
        <v>15.6</v>
      </c>
      <c r="G71" t="n">
        <v>93.59999999999999</v>
      </c>
      <c r="H71" t="n">
        <v>1.28</v>
      </c>
      <c r="I71" t="n">
        <v>10</v>
      </c>
      <c r="J71" t="n">
        <v>252.84</v>
      </c>
      <c r="K71" t="n">
        <v>56.94</v>
      </c>
      <c r="L71" t="n">
        <v>18.25</v>
      </c>
      <c r="M71" t="n">
        <v>8</v>
      </c>
      <c r="N71" t="n">
        <v>62.65</v>
      </c>
      <c r="O71" t="n">
        <v>31418.38</v>
      </c>
      <c r="P71" t="n">
        <v>220.07</v>
      </c>
      <c r="Q71" t="n">
        <v>467.08</v>
      </c>
      <c r="R71" t="n">
        <v>58.63</v>
      </c>
      <c r="S71" t="n">
        <v>39.61</v>
      </c>
      <c r="T71" t="n">
        <v>4555.57</v>
      </c>
      <c r="U71" t="n">
        <v>0.68</v>
      </c>
      <c r="V71" t="n">
        <v>0.75</v>
      </c>
      <c r="W71" t="n">
        <v>2.63</v>
      </c>
      <c r="X71" t="n">
        <v>0.27</v>
      </c>
      <c r="Y71" t="n">
        <v>1</v>
      </c>
      <c r="Z71" t="n">
        <v>10</v>
      </c>
      <c r="AA71" t="n">
        <v>137.1899656258673</v>
      </c>
      <c r="AB71" t="n">
        <v>187.7093633633556</v>
      </c>
      <c r="AC71" t="n">
        <v>169.7946451757559</v>
      </c>
      <c r="AD71" t="n">
        <v>137189.9656258673</v>
      </c>
      <c r="AE71" t="n">
        <v>187709.3633633556</v>
      </c>
      <c r="AF71" t="n">
        <v>2.746882126419249e-06</v>
      </c>
      <c r="AG71" t="n">
        <v>0.1947916666666667</v>
      </c>
      <c r="AH71" t="n">
        <v>169794.6451757559</v>
      </c>
    </row>
    <row r="72">
      <c r="A72" t="n">
        <v>70</v>
      </c>
      <c r="B72" t="n">
        <v>115</v>
      </c>
      <c r="C72" t="inlineStr">
        <is>
          <t xml:space="preserve">CONCLUIDO	</t>
        </is>
      </c>
      <c r="D72" t="n">
        <v>5.3499</v>
      </c>
      <c r="E72" t="n">
        <v>18.69</v>
      </c>
      <c r="F72" t="n">
        <v>15.59</v>
      </c>
      <c r="G72" t="n">
        <v>93.55</v>
      </c>
      <c r="H72" t="n">
        <v>1.3</v>
      </c>
      <c r="I72" t="n">
        <v>10</v>
      </c>
      <c r="J72" t="n">
        <v>253.3</v>
      </c>
      <c r="K72" t="n">
        <v>56.94</v>
      </c>
      <c r="L72" t="n">
        <v>18.5</v>
      </c>
      <c r="M72" t="n">
        <v>8</v>
      </c>
      <c r="N72" t="n">
        <v>62.86</v>
      </c>
      <c r="O72" t="n">
        <v>31474.25</v>
      </c>
      <c r="P72" t="n">
        <v>219.66</v>
      </c>
      <c r="Q72" t="n">
        <v>467.07</v>
      </c>
      <c r="R72" t="n">
        <v>58.43</v>
      </c>
      <c r="S72" t="n">
        <v>39.61</v>
      </c>
      <c r="T72" t="n">
        <v>4456.71</v>
      </c>
      <c r="U72" t="n">
        <v>0.68</v>
      </c>
      <c r="V72" t="n">
        <v>0.75</v>
      </c>
      <c r="W72" t="n">
        <v>2.62</v>
      </c>
      <c r="X72" t="n">
        <v>0.26</v>
      </c>
      <c r="Y72" t="n">
        <v>1</v>
      </c>
      <c r="Z72" t="n">
        <v>10</v>
      </c>
      <c r="AA72" t="n">
        <v>136.9286097802137</v>
      </c>
      <c r="AB72" t="n">
        <v>187.3517647651263</v>
      </c>
      <c r="AC72" t="n">
        <v>169.4711752858487</v>
      </c>
      <c r="AD72" t="n">
        <v>136928.6097802137</v>
      </c>
      <c r="AE72" t="n">
        <v>187351.7647651263</v>
      </c>
      <c r="AF72" t="n">
        <v>2.747960785394057e-06</v>
      </c>
      <c r="AG72" t="n">
        <v>0.1946875</v>
      </c>
      <c r="AH72" t="n">
        <v>169471.1752858487</v>
      </c>
    </row>
    <row r="73">
      <c r="A73" t="n">
        <v>71</v>
      </c>
      <c r="B73" t="n">
        <v>115</v>
      </c>
      <c r="C73" t="inlineStr">
        <is>
          <t xml:space="preserve">CONCLUIDO	</t>
        </is>
      </c>
      <c r="D73" t="n">
        <v>5.3512</v>
      </c>
      <c r="E73" t="n">
        <v>18.69</v>
      </c>
      <c r="F73" t="n">
        <v>15.59</v>
      </c>
      <c r="G73" t="n">
        <v>93.53</v>
      </c>
      <c r="H73" t="n">
        <v>1.31</v>
      </c>
      <c r="I73" t="n">
        <v>10</v>
      </c>
      <c r="J73" t="n">
        <v>253.75</v>
      </c>
      <c r="K73" t="n">
        <v>56.94</v>
      </c>
      <c r="L73" t="n">
        <v>18.75</v>
      </c>
      <c r="M73" t="n">
        <v>8</v>
      </c>
      <c r="N73" t="n">
        <v>63.06</v>
      </c>
      <c r="O73" t="n">
        <v>31530.19</v>
      </c>
      <c r="P73" t="n">
        <v>219.02</v>
      </c>
      <c r="Q73" t="n">
        <v>467.07</v>
      </c>
      <c r="R73" t="n">
        <v>58.31</v>
      </c>
      <c r="S73" t="n">
        <v>39.61</v>
      </c>
      <c r="T73" t="n">
        <v>4398.37</v>
      </c>
      <c r="U73" t="n">
        <v>0.68</v>
      </c>
      <c r="V73" t="n">
        <v>0.75</v>
      </c>
      <c r="W73" t="n">
        <v>2.62</v>
      </c>
      <c r="X73" t="n">
        <v>0.25</v>
      </c>
      <c r="Y73" t="n">
        <v>1</v>
      </c>
      <c r="Z73" t="n">
        <v>10</v>
      </c>
      <c r="AA73" t="n">
        <v>136.6066174140742</v>
      </c>
      <c r="AB73" t="n">
        <v>186.9112006044738</v>
      </c>
      <c r="AC73" t="n">
        <v>169.0726579503531</v>
      </c>
      <c r="AD73" t="n">
        <v>136606.6174140742</v>
      </c>
      <c r="AE73" t="n">
        <v>186911.2006044738</v>
      </c>
      <c r="AF73" t="n">
        <v>2.748628526664177e-06</v>
      </c>
      <c r="AG73" t="n">
        <v>0.1946875</v>
      </c>
      <c r="AH73" t="n">
        <v>169072.6579503531</v>
      </c>
    </row>
    <row r="74">
      <c r="A74" t="n">
        <v>72</v>
      </c>
      <c r="B74" t="n">
        <v>115</v>
      </c>
      <c r="C74" t="inlineStr">
        <is>
          <t xml:space="preserve">CONCLUIDO	</t>
        </is>
      </c>
      <c r="D74" t="n">
        <v>5.3513</v>
      </c>
      <c r="E74" t="n">
        <v>18.69</v>
      </c>
      <c r="F74" t="n">
        <v>15.59</v>
      </c>
      <c r="G74" t="n">
        <v>93.53</v>
      </c>
      <c r="H74" t="n">
        <v>1.33</v>
      </c>
      <c r="I74" t="n">
        <v>10</v>
      </c>
      <c r="J74" t="n">
        <v>254.21</v>
      </c>
      <c r="K74" t="n">
        <v>56.94</v>
      </c>
      <c r="L74" t="n">
        <v>19</v>
      </c>
      <c r="M74" t="n">
        <v>8</v>
      </c>
      <c r="N74" t="n">
        <v>63.26</v>
      </c>
      <c r="O74" t="n">
        <v>31586.21</v>
      </c>
      <c r="P74" t="n">
        <v>218.2</v>
      </c>
      <c r="Q74" t="n">
        <v>467.09</v>
      </c>
      <c r="R74" t="n">
        <v>58.22</v>
      </c>
      <c r="S74" t="n">
        <v>39.61</v>
      </c>
      <c r="T74" t="n">
        <v>4350.73</v>
      </c>
      <c r="U74" t="n">
        <v>0.68</v>
      </c>
      <c r="V74" t="n">
        <v>0.75</v>
      </c>
      <c r="W74" t="n">
        <v>2.62</v>
      </c>
      <c r="X74" t="n">
        <v>0.25</v>
      </c>
      <c r="Y74" t="n">
        <v>1</v>
      </c>
      <c r="Z74" t="n">
        <v>10</v>
      </c>
      <c r="AA74" t="n">
        <v>136.2334876290117</v>
      </c>
      <c r="AB74" t="n">
        <v>186.4006679712273</v>
      </c>
      <c r="AC74" t="n">
        <v>168.6108498350864</v>
      </c>
      <c r="AD74" t="n">
        <v>136233.4876290117</v>
      </c>
      <c r="AE74" t="n">
        <v>186400.6679712273</v>
      </c>
      <c r="AF74" t="n">
        <v>2.748679891377263e-06</v>
      </c>
      <c r="AG74" t="n">
        <v>0.1946875</v>
      </c>
      <c r="AH74" t="n">
        <v>168610.8498350864</v>
      </c>
    </row>
    <row r="75">
      <c r="A75" t="n">
        <v>73</v>
      </c>
      <c r="B75" t="n">
        <v>115</v>
      </c>
      <c r="C75" t="inlineStr">
        <is>
          <t xml:space="preserve">CONCLUIDO	</t>
        </is>
      </c>
      <c r="D75" t="n">
        <v>5.35</v>
      </c>
      <c r="E75" t="n">
        <v>18.69</v>
      </c>
      <c r="F75" t="n">
        <v>15.59</v>
      </c>
      <c r="G75" t="n">
        <v>93.55</v>
      </c>
      <c r="H75" t="n">
        <v>1.34</v>
      </c>
      <c r="I75" t="n">
        <v>10</v>
      </c>
      <c r="J75" t="n">
        <v>254.66</v>
      </c>
      <c r="K75" t="n">
        <v>56.94</v>
      </c>
      <c r="L75" t="n">
        <v>19.25</v>
      </c>
      <c r="M75" t="n">
        <v>8</v>
      </c>
      <c r="N75" t="n">
        <v>63.47</v>
      </c>
      <c r="O75" t="n">
        <v>31642.3</v>
      </c>
      <c r="P75" t="n">
        <v>217.26</v>
      </c>
      <c r="Q75" t="n">
        <v>467.07</v>
      </c>
      <c r="R75" t="n">
        <v>58.3</v>
      </c>
      <c r="S75" t="n">
        <v>39.61</v>
      </c>
      <c r="T75" t="n">
        <v>4389.1</v>
      </c>
      <c r="U75" t="n">
        <v>0.68</v>
      </c>
      <c r="V75" t="n">
        <v>0.75</v>
      </c>
      <c r="W75" t="n">
        <v>2.63</v>
      </c>
      <c r="X75" t="n">
        <v>0.26</v>
      </c>
      <c r="Y75" t="n">
        <v>1</v>
      </c>
      <c r="Z75" t="n">
        <v>10</v>
      </c>
      <c r="AA75" t="n">
        <v>135.8410909285926</v>
      </c>
      <c r="AB75" t="n">
        <v>185.8637734943936</v>
      </c>
      <c r="AC75" t="n">
        <v>168.1251958135853</v>
      </c>
      <c r="AD75" t="n">
        <v>135841.0909285927</v>
      </c>
      <c r="AE75" t="n">
        <v>185863.7734943936</v>
      </c>
      <c r="AF75" t="n">
        <v>2.748012150107143e-06</v>
      </c>
      <c r="AG75" t="n">
        <v>0.1946875</v>
      </c>
      <c r="AH75" t="n">
        <v>168125.1958135854</v>
      </c>
    </row>
    <row r="76">
      <c r="A76" t="n">
        <v>74</v>
      </c>
      <c r="B76" t="n">
        <v>115</v>
      </c>
      <c r="C76" t="inlineStr">
        <is>
          <t xml:space="preserve">CONCLUIDO	</t>
        </is>
      </c>
      <c r="D76" t="n">
        <v>5.3732</v>
      </c>
      <c r="E76" t="n">
        <v>18.61</v>
      </c>
      <c r="F76" t="n">
        <v>15.55</v>
      </c>
      <c r="G76" t="n">
        <v>103.7</v>
      </c>
      <c r="H76" t="n">
        <v>1.36</v>
      </c>
      <c r="I76" t="n">
        <v>9</v>
      </c>
      <c r="J76" t="n">
        <v>255.12</v>
      </c>
      <c r="K76" t="n">
        <v>56.94</v>
      </c>
      <c r="L76" t="n">
        <v>19.5</v>
      </c>
      <c r="M76" t="n">
        <v>7</v>
      </c>
      <c r="N76" t="n">
        <v>63.67</v>
      </c>
      <c r="O76" t="n">
        <v>31698.47</v>
      </c>
      <c r="P76" t="n">
        <v>216.68</v>
      </c>
      <c r="Q76" t="n">
        <v>467.07</v>
      </c>
      <c r="R76" t="n">
        <v>57.24</v>
      </c>
      <c r="S76" t="n">
        <v>39.61</v>
      </c>
      <c r="T76" t="n">
        <v>3866.3</v>
      </c>
      <c r="U76" t="n">
        <v>0.6899999999999999</v>
      </c>
      <c r="V76" t="n">
        <v>0.75</v>
      </c>
      <c r="W76" t="n">
        <v>2.62</v>
      </c>
      <c r="X76" t="n">
        <v>0.22</v>
      </c>
      <c r="Y76" t="n">
        <v>1</v>
      </c>
      <c r="Z76" t="n">
        <v>10</v>
      </c>
      <c r="AA76" t="n">
        <v>134.9101441742978</v>
      </c>
      <c r="AB76" t="n">
        <v>184.5900110746958</v>
      </c>
      <c r="AC76" t="n">
        <v>166.9729994914863</v>
      </c>
      <c r="AD76" t="n">
        <v>134910.1441742978</v>
      </c>
      <c r="AE76" t="n">
        <v>184590.0110746958</v>
      </c>
      <c r="AF76" t="n">
        <v>2.759928763543122e-06</v>
      </c>
      <c r="AG76" t="n">
        <v>0.1938541666666667</v>
      </c>
      <c r="AH76" t="n">
        <v>166972.9994914863</v>
      </c>
    </row>
    <row r="77">
      <c r="A77" t="n">
        <v>75</v>
      </c>
      <c r="B77" t="n">
        <v>115</v>
      </c>
      <c r="C77" t="inlineStr">
        <is>
          <t xml:space="preserve">CONCLUIDO	</t>
        </is>
      </c>
      <c r="D77" t="n">
        <v>5.3715</v>
      </c>
      <c r="E77" t="n">
        <v>18.62</v>
      </c>
      <c r="F77" t="n">
        <v>15.56</v>
      </c>
      <c r="G77" t="n">
        <v>103.74</v>
      </c>
      <c r="H77" t="n">
        <v>1.37</v>
      </c>
      <c r="I77" t="n">
        <v>9</v>
      </c>
      <c r="J77" t="n">
        <v>255.57</v>
      </c>
      <c r="K77" t="n">
        <v>56.94</v>
      </c>
      <c r="L77" t="n">
        <v>19.75</v>
      </c>
      <c r="M77" t="n">
        <v>7</v>
      </c>
      <c r="N77" t="n">
        <v>63.88</v>
      </c>
      <c r="O77" t="n">
        <v>31754.72</v>
      </c>
      <c r="P77" t="n">
        <v>216.95</v>
      </c>
      <c r="Q77" t="n">
        <v>467.07</v>
      </c>
      <c r="R77" t="n">
        <v>57.32</v>
      </c>
      <c r="S77" t="n">
        <v>39.61</v>
      </c>
      <c r="T77" t="n">
        <v>3904.84</v>
      </c>
      <c r="U77" t="n">
        <v>0.6899999999999999</v>
      </c>
      <c r="V77" t="n">
        <v>0.75</v>
      </c>
      <c r="W77" t="n">
        <v>2.62</v>
      </c>
      <c r="X77" t="n">
        <v>0.23</v>
      </c>
      <c r="Y77" t="n">
        <v>1</v>
      </c>
      <c r="Z77" t="n">
        <v>10</v>
      </c>
      <c r="AA77" t="n">
        <v>135.0966411153987</v>
      </c>
      <c r="AB77" t="n">
        <v>184.8451844171742</v>
      </c>
      <c r="AC77" t="n">
        <v>167.2038194482968</v>
      </c>
      <c r="AD77" t="n">
        <v>135096.6411153987</v>
      </c>
      <c r="AE77" t="n">
        <v>184845.1844171742</v>
      </c>
      <c r="AF77" t="n">
        <v>2.759055563420658e-06</v>
      </c>
      <c r="AG77" t="n">
        <v>0.1939583333333333</v>
      </c>
      <c r="AH77" t="n">
        <v>167203.8194482968</v>
      </c>
    </row>
    <row r="78">
      <c r="A78" t="n">
        <v>76</v>
      </c>
      <c r="B78" t="n">
        <v>115</v>
      </c>
      <c r="C78" t="inlineStr">
        <is>
          <t xml:space="preserve">CONCLUIDO	</t>
        </is>
      </c>
      <c r="D78" t="n">
        <v>5.3725</v>
      </c>
      <c r="E78" t="n">
        <v>18.61</v>
      </c>
      <c r="F78" t="n">
        <v>15.56</v>
      </c>
      <c r="G78" t="n">
        <v>103.72</v>
      </c>
      <c r="H78" t="n">
        <v>1.39</v>
      </c>
      <c r="I78" t="n">
        <v>9</v>
      </c>
      <c r="J78" t="n">
        <v>256.03</v>
      </c>
      <c r="K78" t="n">
        <v>56.94</v>
      </c>
      <c r="L78" t="n">
        <v>20</v>
      </c>
      <c r="M78" t="n">
        <v>7</v>
      </c>
      <c r="N78" t="n">
        <v>64.09</v>
      </c>
      <c r="O78" t="n">
        <v>31811.04</v>
      </c>
      <c r="P78" t="n">
        <v>217.24</v>
      </c>
      <c r="Q78" t="n">
        <v>467.07</v>
      </c>
      <c r="R78" t="n">
        <v>57.22</v>
      </c>
      <c r="S78" t="n">
        <v>39.61</v>
      </c>
      <c r="T78" t="n">
        <v>3858.16</v>
      </c>
      <c r="U78" t="n">
        <v>0.6899999999999999</v>
      </c>
      <c r="V78" t="n">
        <v>0.75</v>
      </c>
      <c r="W78" t="n">
        <v>2.62</v>
      </c>
      <c r="X78" t="n">
        <v>0.22</v>
      </c>
      <c r="Y78" t="n">
        <v>1</v>
      </c>
      <c r="Z78" t="n">
        <v>10</v>
      </c>
      <c r="AA78" t="n">
        <v>135.2021461975116</v>
      </c>
      <c r="AB78" t="n">
        <v>184.9895411250767</v>
      </c>
      <c r="AC78" t="n">
        <v>167.334398954603</v>
      </c>
      <c r="AD78" t="n">
        <v>135202.1461975116</v>
      </c>
      <c r="AE78" t="n">
        <v>184989.5411250767</v>
      </c>
      <c r="AF78" t="n">
        <v>2.759569210551519e-06</v>
      </c>
      <c r="AG78" t="n">
        <v>0.1938541666666667</v>
      </c>
      <c r="AH78" t="n">
        <v>167334.398954603</v>
      </c>
    </row>
    <row r="79">
      <c r="A79" t="n">
        <v>77</v>
      </c>
      <c r="B79" t="n">
        <v>115</v>
      </c>
      <c r="C79" t="inlineStr">
        <is>
          <t xml:space="preserve">CONCLUIDO	</t>
        </is>
      </c>
      <c r="D79" t="n">
        <v>5.3731</v>
      </c>
      <c r="E79" t="n">
        <v>18.61</v>
      </c>
      <c r="F79" t="n">
        <v>15.56</v>
      </c>
      <c r="G79" t="n">
        <v>103.7</v>
      </c>
      <c r="H79" t="n">
        <v>1.4</v>
      </c>
      <c r="I79" t="n">
        <v>9</v>
      </c>
      <c r="J79" t="n">
        <v>256.49</v>
      </c>
      <c r="K79" t="n">
        <v>56.94</v>
      </c>
      <c r="L79" t="n">
        <v>20.25</v>
      </c>
      <c r="M79" t="n">
        <v>7</v>
      </c>
      <c r="N79" t="n">
        <v>64.29000000000001</v>
      </c>
      <c r="O79" t="n">
        <v>31867.44</v>
      </c>
      <c r="P79" t="n">
        <v>217.26</v>
      </c>
      <c r="Q79" t="n">
        <v>467.07</v>
      </c>
      <c r="R79" t="n">
        <v>57.13</v>
      </c>
      <c r="S79" t="n">
        <v>39.61</v>
      </c>
      <c r="T79" t="n">
        <v>3809</v>
      </c>
      <c r="U79" t="n">
        <v>0.6899999999999999</v>
      </c>
      <c r="V79" t="n">
        <v>0.75</v>
      </c>
      <c r="W79" t="n">
        <v>2.62</v>
      </c>
      <c r="X79" t="n">
        <v>0.22</v>
      </c>
      <c r="Y79" t="n">
        <v>1</v>
      </c>
      <c r="Z79" t="n">
        <v>10</v>
      </c>
      <c r="AA79" t="n">
        <v>135.1962998529187</v>
      </c>
      <c r="AB79" t="n">
        <v>184.9815418984823</v>
      </c>
      <c r="AC79" t="n">
        <v>167.3271631629678</v>
      </c>
      <c r="AD79" t="n">
        <v>135196.2998529187</v>
      </c>
      <c r="AE79" t="n">
        <v>184981.5418984823</v>
      </c>
      <c r="AF79" t="n">
        <v>2.759877398830036e-06</v>
      </c>
      <c r="AG79" t="n">
        <v>0.1938541666666667</v>
      </c>
      <c r="AH79" t="n">
        <v>167327.1631629678</v>
      </c>
    </row>
    <row r="80">
      <c r="A80" t="n">
        <v>78</v>
      </c>
      <c r="B80" t="n">
        <v>115</v>
      </c>
      <c r="C80" t="inlineStr">
        <is>
          <t xml:space="preserve">CONCLUIDO	</t>
        </is>
      </c>
      <c r="D80" t="n">
        <v>5.3715</v>
      </c>
      <c r="E80" t="n">
        <v>18.62</v>
      </c>
      <c r="F80" t="n">
        <v>15.56</v>
      </c>
      <c r="G80" t="n">
        <v>103.74</v>
      </c>
      <c r="H80" t="n">
        <v>1.42</v>
      </c>
      <c r="I80" t="n">
        <v>9</v>
      </c>
      <c r="J80" t="n">
        <v>256.94</v>
      </c>
      <c r="K80" t="n">
        <v>56.94</v>
      </c>
      <c r="L80" t="n">
        <v>20.5</v>
      </c>
      <c r="M80" t="n">
        <v>7</v>
      </c>
      <c r="N80" t="n">
        <v>64.5</v>
      </c>
      <c r="O80" t="n">
        <v>31924.04</v>
      </c>
      <c r="P80" t="n">
        <v>217.51</v>
      </c>
      <c r="Q80" t="n">
        <v>467.07</v>
      </c>
      <c r="R80" t="n">
        <v>57.39</v>
      </c>
      <c r="S80" t="n">
        <v>39.61</v>
      </c>
      <c r="T80" t="n">
        <v>3938.84</v>
      </c>
      <c r="U80" t="n">
        <v>0.6899999999999999</v>
      </c>
      <c r="V80" t="n">
        <v>0.75</v>
      </c>
      <c r="W80" t="n">
        <v>2.62</v>
      </c>
      <c r="X80" t="n">
        <v>0.23</v>
      </c>
      <c r="Y80" t="n">
        <v>1</v>
      </c>
      <c r="Z80" t="n">
        <v>10</v>
      </c>
      <c r="AA80" t="n">
        <v>135.3487947077117</v>
      </c>
      <c r="AB80" t="n">
        <v>185.1901920864082</v>
      </c>
      <c r="AC80" t="n">
        <v>167.5159000698005</v>
      </c>
      <c r="AD80" t="n">
        <v>135348.7947077117</v>
      </c>
      <c r="AE80" t="n">
        <v>185190.1920864082</v>
      </c>
      <c r="AF80" t="n">
        <v>2.759055563420658e-06</v>
      </c>
      <c r="AG80" t="n">
        <v>0.1939583333333333</v>
      </c>
      <c r="AH80" t="n">
        <v>167515.9000698005</v>
      </c>
    </row>
    <row r="81">
      <c r="A81" t="n">
        <v>79</v>
      </c>
      <c r="B81" t="n">
        <v>115</v>
      </c>
      <c r="C81" t="inlineStr">
        <is>
          <t xml:space="preserve">CONCLUIDO	</t>
        </is>
      </c>
      <c r="D81" t="n">
        <v>5.3696</v>
      </c>
      <c r="E81" t="n">
        <v>18.62</v>
      </c>
      <c r="F81" t="n">
        <v>15.57</v>
      </c>
      <c r="G81" t="n">
        <v>103.78</v>
      </c>
      <c r="H81" t="n">
        <v>1.43</v>
      </c>
      <c r="I81" t="n">
        <v>9</v>
      </c>
      <c r="J81" t="n">
        <v>257.4</v>
      </c>
      <c r="K81" t="n">
        <v>56.94</v>
      </c>
      <c r="L81" t="n">
        <v>20.75</v>
      </c>
      <c r="M81" t="n">
        <v>7</v>
      </c>
      <c r="N81" t="n">
        <v>64.70999999999999</v>
      </c>
      <c r="O81" t="n">
        <v>31980.59</v>
      </c>
      <c r="P81" t="n">
        <v>217.29</v>
      </c>
      <c r="Q81" t="n">
        <v>467.08</v>
      </c>
      <c r="R81" t="n">
        <v>57.62</v>
      </c>
      <c r="S81" t="n">
        <v>39.61</v>
      </c>
      <c r="T81" t="n">
        <v>4057.26</v>
      </c>
      <c r="U81" t="n">
        <v>0.6899999999999999</v>
      </c>
      <c r="V81" t="n">
        <v>0.75</v>
      </c>
      <c r="W81" t="n">
        <v>2.62</v>
      </c>
      <c r="X81" t="n">
        <v>0.23</v>
      </c>
      <c r="Y81" t="n">
        <v>1</v>
      </c>
      <c r="Z81" t="n">
        <v>10</v>
      </c>
      <c r="AA81" t="n">
        <v>135.319423726622</v>
      </c>
      <c r="AB81" t="n">
        <v>185.150005414325</v>
      </c>
      <c r="AC81" t="n">
        <v>167.4795487572985</v>
      </c>
      <c r="AD81" t="n">
        <v>135319.423726622</v>
      </c>
      <c r="AE81" t="n">
        <v>185150.005414325</v>
      </c>
      <c r="AF81" t="n">
        <v>2.758079633872022e-06</v>
      </c>
      <c r="AG81" t="n">
        <v>0.1939583333333333</v>
      </c>
      <c r="AH81" t="n">
        <v>167479.5487572986</v>
      </c>
    </row>
    <row r="82">
      <c r="A82" t="n">
        <v>80</v>
      </c>
      <c r="B82" t="n">
        <v>115</v>
      </c>
      <c r="C82" t="inlineStr">
        <is>
          <t xml:space="preserve">CONCLUIDO	</t>
        </is>
      </c>
      <c r="D82" t="n">
        <v>5.3715</v>
      </c>
      <c r="E82" t="n">
        <v>18.62</v>
      </c>
      <c r="F82" t="n">
        <v>15.56</v>
      </c>
      <c r="G82" t="n">
        <v>103.74</v>
      </c>
      <c r="H82" t="n">
        <v>1.45</v>
      </c>
      <c r="I82" t="n">
        <v>9</v>
      </c>
      <c r="J82" t="n">
        <v>257.86</v>
      </c>
      <c r="K82" t="n">
        <v>56.94</v>
      </c>
      <c r="L82" t="n">
        <v>21</v>
      </c>
      <c r="M82" t="n">
        <v>7</v>
      </c>
      <c r="N82" t="n">
        <v>64.92</v>
      </c>
      <c r="O82" t="n">
        <v>32037.22</v>
      </c>
      <c r="P82" t="n">
        <v>216.44</v>
      </c>
      <c r="Q82" t="n">
        <v>467.07</v>
      </c>
      <c r="R82" t="n">
        <v>57.41</v>
      </c>
      <c r="S82" t="n">
        <v>39.61</v>
      </c>
      <c r="T82" t="n">
        <v>3949.12</v>
      </c>
      <c r="U82" t="n">
        <v>0.6899999999999999</v>
      </c>
      <c r="V82" t="n">
        <v>0.75</v>
      </c>
      <c r="W82" t="n">
        <v>2.62</v>
      </c>
      <c r="X82" t="n">
        <v>0.23</v>
      </c>
      <c r="Y82" t="n">
        <v>1</v>
      </c>
      <c r="Z82" t="n">
        <v>10</v>
      </c>
      <c r="AA82" t="n">
        <v>134.867001236685</v>
      </c>
      <c r="AB82" t="n">
        <v>184.5309810041219</v>
      </c>
      <c r="AC82" t="n">
        <v>166.9196031679988</v>
      </c>
      <c r="AD82" t="n">
        <v>134867.001236685</v>
      </c>
      <c r="AE82" t="n">
        <v>184530.9810041219</v>
      </c>
      <c r="AF82" t="n">
        <v>2.759055563420658e-06</v>
      </c>
      <c r="AG82" t="n">
        <v>0.1939583333333333</v>
      </c>
      <c r="AH82" t="n">
        <v>166919.6031679988</v>
      </c>
    </row>
    <row r="83">
      <c r="A83" t="n">
        <v>81</v>
      </c>
      <c r="B83" t="n">
        <v>115</v>
      </c>
      <c r="C83" t="inlineStr">
        <is>
          <t xml:space="preserve">CONCLUIDO	</t>
        </is>
      </c>
      <c r="D83" t="n">
        <v>5.3694</v>
      </c>
      <c r="E83" t="n">
        <v>18.62</v>
      </c>
      <c r="F83" t="n">
        <v>15.57</v>
      </c>
      <c r="G83" t="n">
        <v>103.79</v>
      </c>
      <c r="H83" t="n">
        <v>1.46</v>
      </c>
      <c r="I83" t="n">
        <v>9</v>
      </c>
      <c r="J83" t="n">
        <v>258.32</v>
      </c>
      <c r="K83" t="n">
        <v>56.94</v>
      </c>
      <c r="L83" t="n">
        <v>21.25</v>
      </c>
      <c r="M83" t="n">
        <v>7</v>
      </c>
      <c r="N83" t="n">
        <v>65.13</v>
      </c>
      <c r="O83" t="n">
        <v>32093.94</v>
      </c>
      <c r="P83" t="n">
        <v>216.04</v>
      </c>
      <c r="Q83" t="n">
        <v>467.07</v>
      </c>
      <c r="R83" t="n">
        <v>57.67</v>
      </c>
      <c r="S83" t="n">
        <v>39.61</v>
      </c>
      <c r="T83" t="n">
        <v>4078.8</v>
      </c>
      <c r="U83" t="n">
        <v>0.6899999999999999</v>
      </c>
      <c r="V83" t="n">
        <v>0.75</v>
      </c>
      <c r="W83" t="n">
        <v>2.62</v>
      </c>
      <c r="X83" t="n">
        <v>0.24</v>
      </c>
      <c r="Y83" t="n">
        <v>1</v>
      </c>
      <c r="Z83" t="n">
        <v>10</v>
      </c>
      <c r="AA83" t="n">
        <v>134.7613182393333</v>
      </c>
      <c r="AB83" t="n">
        <v>184.3863808647405</v>
      </c>
      <c r="AC83" t="n">
        <v>166.7888034629724</v>
      </c>
      <c r="AD83" t="n">
        <v>134761.3182393333</v>
      </c>
      <c r="AE83" t="n">
        <v>184386.3808647405</v>
      </c>
      <c r="AF83" t="n">
        <v>2.75797690444585e-06</v>
      </c>
      <c r="AG83" t="n">
        <v>0.1939583333333333</v>
      </c>
      <c r="AH83" t="n">
        <v>166788.8034629724</v>
      </c>
    </row>
    <row r="84">
      <c r="A84" t="n">
        <v>82</v>
      </c>
      <c r="B84" t="n">
        <v>115</v>
      </c>
      <c r="C84" t="inlineStr">
        <is>
          <t xml:space="preserve">CONCLUIDO	</t>
        </is>
      </c>
      <c r="D84" t="n">
        <v>5.3663</v>
      </c>
      <c r="E84" t="n">
        <v>18.63</v>
      </c>
      <c r="F84" t="n">
        <v>15.58</v>
      </c>
      <c r="G84" t="n">
        <v>103.86</v>
      </c>
      <c r="H84" t="n">
        <v>1.48</v>
      </c>
      <c r="I84" t="n">
        <v>9</v>
      </c>
      <c r="J84" t="n">
        <v>258.78</v>
      </c>
      <c r="K84" t="n">
        <v>56.94</v>
      </c>
      <c r="L84" t="n">
        <v>21.5</v>
      </c>
      <c r="M84" t="n">
        <v>7</v>
      </c>
      <c r="N84" t="n">
        <v>65.34</v>
      </c>
      <c r="O84" t="n">
        <v>32150.72</v>
      </c>
      <c r="P84" t="n">
        <v>216.01</v>
      </c>
      <c r="Q84" t="n">
        <v>467.07</v>
      </c>
      <c r="R84" t="n">
        <v>57.88</v>
      </c>
      <c r="S84" t="n">
        <v>39.61</v>
      </c>
      <c r="T84" t="n">
        <v>4185.88</v>
      </c>
      <c r="U84" t="n">
        <v>0.68</v>
      </c>
      <c r="V84" t="n">
        <v>0.75</v>
      </c>
      <c r="W84" t="n">
        <v>2.63</v>
      </c>
      <c r="X84" t="n">
        <v>0.25</v>
      </c>
      <c r="Y84" t="n">
        <v>1</v>
      </c>
      <c r="Z84" t="n">
        <v>10</v>
      </c>
      <c r="AA84" t="n">
        <v>134.8473119919708</v>
      </c>
      <c r="AB84" t="n">
        <v>184.5040413108758</v>
      </c>
      <c r="AC84" t="n">
        <v>166.8952345612661</v>
      </c>
      <c r="AD84" t="n">
        <v>134847.3119919708</v>
      </c>
      <c r="AE84" t="n">
        <v>184504.0413108758</v>
      </c>
      <c r="AF84" t="n">
        <v>2.75638459834018e-06</v>
      </c>
      <c r="AG84" t="n">
        <v>0.1940625</v>
      </c>
      <c r="AH84" t="n">
        <v>166895.2345612661</v>
      </c>
    </row>
    <row r="85">
      <c r="A85" t="n">
        <v>83</v>
      </c>
      <c r="B85" t="n">
        <v>115</v>
      </c>
      <c r="C85" t="inlineStr">
        <is>
          <t xml:space="preserve">CONCLUIDO	</t>
        </is>
      </c>
      <c r="D85" t="n">
        <v>5.3699</v>
      </c>
      <c r="E85" t="n">
        <v>18.62</v>
      </c>
      <c r="F85" t="n">
        <v>15.57</v>
      </c>
      <c r="G85" t="n">
        <v>103.78</v>
      </c>
      <c r="H85" t="n">
        <v>1.49</v>
      </c>
      <c r="I85" t="n">
        <v>9</v>
      </c>
      <c r="J85" t="n">
        <v>259.24</v>
      </c>
      <c r="K85" t="n">
        <v>56.94</v>
      </c>
      <c r="L85" t="n">
        <v>21.75</v>
      </c>
      <c r="M85" t="n">
        <v>7</v>
      </c>
      <c r="N85" t="n">
        <v>65.55</v>
      </c>
      <c r="O85" t="n">
        <v>32207.59</v>
      </c>
      <c r="P85" t="n">
        <v>215.2</v>
      </c>
      <c r="Q85" t="n">
        <v>467.07</v>
      </c>
      <c r="R85" t="n">
        <v>57.6</v>
      </c>
      <c r="S85" t="n">
        <v>39.61</v>
      </c>
      <c r="T85" t="n">
        <v>4046.04</v>
      </c>
      <c r="U85" t="n">
        <v>0.6899999999999999</v>
      </c>
      <c r="V85" t="n">
        <v>0.75</v>
      </c>
      <c r="W85" t="n">
        <v>2.62</v>
      </c>
      <c r="X85" t="n">
        <v>0.23</v>
      </c>
      <c r="Y85" t="n">
        <v>1</v>
      </c>
      <c r="Z85" t="n">
        <v>10</v>
      </c>
      <c r="AA85" t="n">
        <v>134.3706345659422</v>
      </c>
      <c r="AB85" t="n">
        <v>183.8518302270599</v>
      </c>
      <c r="AC85" t="n">
        <v>166.3052695879053</v>
      </c>
      <c r="AD85" t="n">
        <v>134370.6345659422</v>
      </c>
      <c r="AE85" t="n">
        <v>183851.8302270599</v>
      </c>
      <c r="AF85" t="n">
        <v>2.75823372801128e-06</v>
      </c>
      <c r="AG85" t="n">
        <v>0.1939583333333333</v>
      </c>
      <c r="AH85" t="n">
        <v>166305.2695879053</v>
      </c>
    </row>
    <row r="86">
      <c r="A86" t="n">
        <v>84</v>
      </c>
      <c r="B86" t="n">
        <v>115</v>
      </c>
      <c r="C86" t="inlineStr">
        <is>
          <t xml:space="preserve">CONCLUIDO	</t>
        </is>
      </c>
      <c r="D86" t="n">
        <v>5.3952</v>
      </c>
      <c r="E86" t="n">
        <v>18.54</v>
      </c>
      <c r="F86" t="n">
        <v>15.52</v>
      </c>
      <c r="G86" t="n">
        <v>116.42</v>
      </c>
      <c r="H86" t="n">
        <v>1.51</v>
      </c>
      <c r="I86" t="n">
        <v>8</v>
      </c>
      <c r="J86" t="n">
        <v>259.71</v>
      </c>
      <c r="K86" t="n">
        <v>56.94</v>
      </c>
      <c r="L86" t="n">
        <v>22</v>
      </c>
      <c r="M86" t="n">
        <v>6</v>
      </c>
      <c r="N86" t="n">
        <v>65.76000000000001</v>
      </c>
      <c r="O86" t="n">
        <v>32264.54</v>
      </c>
      <c r="P86" t="n">
        <v>213.85</v>
      </c>
      <c r="Q86" t="n">
        <v>467.07</v>
      </c>
      <c r="R86" t="n">
        <v>56.01</v>
      </c>
      <c r="S86" t="n">
        <v>39.61</v>
      </c>
      <c r="T86" t="n">
        <v>3257.77</v>
      </c>
      <c r="U86" t="n">
        <v>0.71</v>
      </c>
      <c r="V86" t="n">
        <v>0.75</v>
      </c>
      <c r="W86" t="n">
        <v>2.62</v>
      </c>
      <c r="X86" t="n">
        <v>0.19</v>
      </c>
      <c r="Y86" t="n">
        <v>1</v>
      </c>
      <c r="Z86" t="n">
        <v>10</v>
      </c>
      <c r="AA86" t="n">
        <v>133.0306512301528</v>
      </c>
      <c r="AB86" t="n">
        <v>182.0184059111413</v>
      </c>
      <c r="AC86" t="n">
        <v>164.6468247154702</v>
      </c>
      <c r="AD86" t="n">
        <v>133030.6512301528</v>
      </c>
      <c r="AE86" t="n">
        <v>182018.4059111413</v>
      </c>
      <c r="AF86" t="n">
        <v>2.771229000422067e-06</v>
      </c>
      <c r="AG86" t="n">
        <v>0.193125</v>
      </c>
      <c r="AH86" t="n">
        <v>164646.8247154702</v>
      </c>
    </row>
    <row r="87">
      <c r="A87" t="n">
        <v>85</v>
      </c>
      <c r="B87" t="n">
        <v>115</v>
      </c>
      <c r="C87" t="inlineStr">
        <is>
          <t xml:space="preserve">CONCLUIDO	</t>
        </is>
      </c>
      <c r="D87" t="n">
        <v>5.3929</v>
      </c>
      <c r="E87" t="n">
        <v>18.54</v>
      </c>
      <c r="F87" t="n">
        <v>15.53</v>
      </c>
      <c r="G87" t="n">
        <v>116.48</v>
      </c>
      <c r="H87" t="n">
        <v>1.52</v>
      </c>
      <c r="I87" t="n">
        <v>8</v>
      </c>
      <c r="J87" t="n">
        <v>260.17</v>
      </c>
      <c r="K87" t="n">
        <v>56.94</v>
      </c>
      <c r="L87" t="n">
        <v>22.25</v>
      </c>
      <c r="M87" t="n">
        <v>6</v>
      </c>
      <c r="N87" t="n">
        <v>65.98</v>
      </c>
      <c r="O87" t="n">
        <v>32321.56</v>
      </c>
      <c r="P87" t="n">
        <v>214.1</v>
      </c>
      <c r="Q87" t="n">
        <v>467.07</v>
      </c>
      <c r="R87" t="n">
        <v>56.35</v>
      </c>
      <c r="S87" t="n">
        <v>39.61</v>
      </c>
      <c r="T87" t="n">
        <v>3427.69</v>
      </c>
      <c r="U87" t="n">
        <v>0.7</v>
      </c>
      <c r="V87" t="n">
        <v>0.75</v>
      </c>
      <c r="W87" t="n">
        <v>2.62</v>
      </c>
      <c r="X87" t="n">
        <v>0.2</v>
      </c>
      <c r="Y87" t="n">
        <v>1</v>
      </c>
      <c r="Z87" t="n">
        <v>10</v>
      </c>
      <c r="AA87" t="n">
        <v>133.2210826418799</v>
      </c>
      <c r="AB87" t="n">
        <v>182.278962569907</v>
      </c>
      <c r="AC87" t="n">
        <v>164.882514212417</v>
      </c>
      <c r="AD87" t="n">
        <v>133221.0826418799</v>
      </c>
      <c r="AE87" t="n">
        <v>182278.962569907</v>
      </c>
      <c r="AF87" t="n">
        <v>2.770047612021087e-06</v>
      </c>
      <c r="AG87" t="n">
        <v>0.193125</v>
      </c>
      <c r="AH87" t="n">
        <v>164882.514212417</v>
      </c>
    </row>
    <row r="88">
      <c r="A88" t="n">
        <v>86</v>
      </c>
      <c r="B88" t="n">
        <v>115</v>
      </c>
      <c r="C88" t="inlineStr">
        <is>
          <t xml:space="preserve">CONCLUIDO	</t>
        </is>
      </c>
      <c r="D88" t="n">
        <v>5.395</v>
      </c>
      <c r="E88" t="n">
        <v>18.54</v>
      </c>
      <c r="F88" t="n">
        <v>15.52</v>
      </c>
      <c r="G88" t="n">
        <v>116.43</v>
      </c>
      <c r="H88" t="n">
        <v>1.54</v>
      </c>
      <c r="I88" t="n">
        <v>8</v>
      </c>
      <c r="J88" t="n">
        <v>260.63</v>
      </c>
      <c r="K88" t="n">
        <v>56.94</v>
      </c>
      <c r="L88" t="n">
        <v>22.5</v>
      </c>
      <c r="M88" t="n">
        <v>6</v>
      </c>
      <c r="N88" t="n">
        <v>66.19</v>
      </c>
      <c r="O88" t="n">
        <v>32378.67</v>
      </c>
      <c r="P88" t="n">
        <v>213.75</v>
      </c>
      <c r="Q88" t="n">
        <v>467.07</v>
      </c>
      <c r="R88" t="n">
        <v>56.11</v>
      </c>
      <c r="S88" t="n">
        <v>39.61</v>
      </c>
      <c r="T88" t="n">
        <v>3306.87</v>
      </c>
      <c r="U88" t="n">
        <v>0.71</v>
      </c>
      <c r="V88" t="n">
        <v>0.75</v>
      </c>
      <c r="W88" t="n">
        <v>2.62</v>
      </c>
      <c r="X88" t="n">
        <v>0.19</v>
      </c>
      <c r="Y88" t="n">
        <v>1</v>
      </c>
      <c r="Z88" t="n">
        <v>10</v>
      </c>
      <c r="AA88" t="n">
        <v>132.9906691433017</v>
      </c>
      <c r="AB88" t="n">
        <v>181.9637006560264</v>
      </c>
      <c r="AC88" t="n">
        <v>164.5973404531242</v>
      </c>
      <c r="AD88" t="n">
        <v>132990.6691433017</v>
      </c>
      <c r="AE88" t="n">
        <v>181963.7006560265</v>
      </c>
      <c r="AF88" t="n">
        <v>2.771126270995895e-06</v>
      </c>
      <c r="AG88" t="n">
        <v>0.193125</v>
      </c>
      <c r="AH88" t="n">
        <v>164597.3404531242</v>
      </c>
    </row>
    <row r="89">
      <c r="A89" t="n">
        <v>87</v>
      </c>
      <c r="B89" t="n">
        <v>115</v>
      </c>
      <c r="C89" t="inlineStr">
        <is>
          <t xml:space="preserve">CONCLUIDO	</t>
        </is>
      </c>
      <c r="D89" t="n">
        <v>5.392</v>
      </c>
      <c r="E89" t="n">
        <v>18.55</v>
      </c>
      <c r="F89" t="n">
        <v>15.53</v>
      </c>
      <c r="G89" t="n">
        <v>116.51</v>
      </c>
      <c r="H89" t="n">
        <v>1.55</v>
      </c>
      <c r="I89" t="n">
        <v>8</v>
      </c>
      <c r="J89" t="n">
        <v>261.09</v>
      </c>
      <c r="K89" t="n">
        <v>56.94</v>
      </c>
      <c r="L89" t="n">
        <v>22.75</v>
      </c>
      <c r="M89" t="n">
        <v>6</v>
      </c>
      <c r="N89" t="n">
        <v>66.40000000000001</v>
      </c>
      <c r="O89" t="n">
        <v>32435.86</v>
      </c>
      <c r="P89" t="n">
        <v>214.13</v>
      </c>
      <c r="Q89" t="n">
        <v>467.07</v>
      </c>
      <c r="R89" t="n">
        <v>56.49</v>
      </c>
      <c r="S89" t="n">
        <v>39.61</v>
      </c>
      <c r="T89" t="n">
        <v>3498.11</v>
      </c>
      <c r="U89" t="n">
        <v>0.7</v>
      </c>
      <c r="V89" t="n">
        <v>0.75</v>
      </c>
      <c r="W89" t="n">
        <v>2.62</v>
      </c>
      <c r="X89" t="n">
        <v>0.2</v>
      </c>
      <c r="Y89" t="n">
        <v>1</v>
      </c>
      <c r="Z89" t="n">
        <v>10</v>
      </c>
      <c r="AA89" t="n">
        <v>133.2567233709077</v>
      </c>
      <c r="AB89" t="n">
        <v>182.3277277877209</v>
      </c>
      <c r="AC89" t="n">
        <v>164.9266253462851</v>
      </c>
      <c r="AD89" t="n">
        <v>133256.7233709077</v>
      </c>
      <c r="AE89" t="n">
        <v>182327.7277877209</v>
      </c>
      <c r="AF89" t="n">
        <v>2.769585329603312e-06</v>
      </c>
      <c r="AG89" t="n">
        <v>0.1932291666666667</v>
      </c>
      <c r="AH89" t="n">
        <v>164926.6253462851</v>
      </c>
    </row>
    <row r="90">
      <c r="A90" t="n">
        <v>88</v>
      </c>
      <c r="B90" t="n">
        <v>115</v>
      </c>
      <c r="C90" t="inlineStr">
        <is>
          <t xml:space="preserve">CONCLUIDO	</t>
        </is>
      </c>
      <c r="D90" t="n">
        <v>5.3954</v>
      </c>
      <c r="E90" t="n">
        <v>18.53</v>
      </c>
      <c r="F90" t="n">
        <v>15.52</v>
      </c>
      <c r="G90" t="n">
        <v>116.42</v>
      </c>
      <c r="H90" t="n">
        <v>1.56</v>
      </c>
      <c r="I90" t="n">
        <v>8</v>
      </c>
      <c r="J90" t="n">
        <v>261.56</v>
      </c>
      <c r="K90" t="n">
        <v>56.94</v>
      </c>
      <c r="L90" t="n">
        <v>23</v>
      </c>
      <c r="M90" t="n">
        <v>6</v>
      </c>
      <c r="N90" t="n">
        <v>66.62</v>
      </c>
      <c r="O90" t="n">
        <v>32493.12</v>
      </c>
      <c r="P90" t="n">
        <v>213.98</v>
      </c>
      <c r="Q90" t="n">
        <v>467.09</v>
      </c>
      <c r="R90" t="n">
        <v>56.11</v>
      </c>
      <c r="S90" t="n">
        <v>39.61</v>
      </c>
      <c r="T90" t="n">
        <v>3306.05</v>
      </c>
      <c r="U90" t="n">
        <v>0.71</v>
      </c>
      <c r="V90" t="n">
        <v>0.75</v>
      </c>
      <c r="W90" t="n">
        <v>2.62</v>
      </c>
      <c r="X90" t="n">
        <v>0.19</v>
      </c>
      <c r="Y90" t="n">
        <v>1</v>
      </c>
      <c r="Z90" t="n">
        <v>10</v>
      </c>
      <c r="AA90" t="n">
        <v>133.0837602393055</v>
      </c>
      <c r="AB90" t="n">
        <v>182.0910720004679</v>
      </c>
      <c r="AC90" t="n">
        <v>164.712555655219</v>
      </c>
      <c r="AD90" t="n">
        <v>133083.7602393055</v>
      </c>
      <c r="AE90" t="n">
        <v>182091.0720004679</v>
      </c>
      <c r="AF90" t="n">
        <v>2.77133172984824e-06</v>
      </c>
      <c r="AG90" t="n">
        <v>0.1930208333333333</v>
      </c>
      <c r="AH90" t="n">
        <v>164712.555655219</v>
      </c>
    </row>
    <row r="91">
      <c r="A91" t="n">
        <v>89</v>
      </c>
      <c r="B91" t="n">
        <v>115</v>
      </c>
      <c r="C91" t="inlineStr">
        <is>
          <t xml:space="preserve">CONCLUIDO	</t>
        </is>
      </c>
      <c r="D91" t="n">
        <v>5.3942</v>
      </c>
      <c r="E91" t="n">
        <v>18.54</v>
      </c>
      <c r="F91" t="n">
        <v>15.53</v>
      </c>
      <c r="G91" t="n">
        <v>116.45</v>
      </c>
      <c r="H91" t="n">
        <v>1.58</v>
      </c>
      <c r="I91" t="n">
        <v>8</v>
      </c>
      <c r="J91" t="n">
        <v>262.02</v>
      </c>
      <c r="K91" t="n">
        <v>56.94</v>
      </c>
      <c r="L91" t="n">
        <v>23.25</v>
      </c>
      <c r="M91" t="n">
        <v>6</v>
      </c>
      <c r="N91" t="n">
        <v>66.83</v>
      </c>
      <c r="O91" t="n">
        <v>32550.47</v>
      </c>
      <c r="P91" t="n">
        <v>214.17</v>
      </c>
      <c r="Q91" t="n">
        <v>467.07</v>
      </c>
      <c r="R91" t="n">
        <v>56.2</v>
      </c>
      <c r="S91" t="n">
        <v>39.61</v>
      </c>
      <c r="T91" t="n">
        <v>3349.75</v>
      </c>
      <c r="U91" t="n">
        <v>0.7</v>
      </c>
      <c r="V91" t="n">
        <v>0.75</v>
      </c>
      <c r="W91" t="n">
        <v>2.62</v>
      </c>
      <c r="X91" t="n">
        <v>0.19</v>
      </c>
      <c r="Y91" t="n">
        <v>1</v>
      </c>
      <c r="Z91" t="n">
        <v>10</v>
      </c>
      <c r="AA91" t="n">
        <v>133.2208987932401</v>
      </c>
      <c r="AB91" t="n">
        <v>182.2787110200872</v>
      </c>
      <c r="AC91" t="n">
        <v>164.882286670159</v>
      </c>
      <c r="AD91" t="n">
        <v>133220.8987932401</v>
      </c>
      <c r="AE91" t="n">
        <v>182278.7110200872</v>
      </c>
      <c r="AF91" t="n">
        <v>2.770715353291206e-06</v>
      </c>
      <c r="AG91" t="n">
        <v>0.193125</v>
      </c>
      <c r="AH91" t="n">
        <v>164882.286670159</v>
      </c>
    </row>
    <row r="92">
      <c r="A92" t="n">
        <v>90</v>
      </c>
      <c r="B92" t="n">
        <v>115</v>
      </c>
      <c r="C92" t="inlineStr">
        <is>
          <t xml:space="preserve">CONCLUIDO	</t>
        </is>
      </c>
      <c r="D92" t="n">
        <v>5.3934</v>
      </c>
      <c r="E92" t="n">
        <v>18.54</v>
      </c>
      <c r="F92" t="n">
        <v>15.53</v>
      </c>
      <c r="G92" t="n">
        <v>116.47</v>
      </c>
      <c r="H92" t="n">
        <v>1.59</v>
      </c>
      <c r="I92" t="n">
        <v>8</v>
      </c>
      <c r="J92" t="n">
        <v>262.49</v>
      </c>
      <c r="K92" t="n">
        <v>56.94</v>
      </c>
      <c r="L92" t="n">
        <v>23.5</v>
      </c>
      <c r="M92" t="n">
        <v>6</v>
      </c>
      <c r="N92" t="n">
        <v>67.05</v>
      </c>
      <c r="O92" t="n">
        <v>32607.89</v>
      </c>
      <c r="P92" t="n">
        <v>213.79</v>
      </c>
      <c r="Q92" t="n">
        <v>467.07</v>
      </c>
      <c r="R92" t="n">
        <v>56.38</v>
      </c>
      <c r="S92" t="n">
        <v>39.61</v>
      </c>
      <c r="T92" t="n">
        <v>3442.11</v>
      </c>
      <c r="U92" t="n">
        <v>0.7</v>
      </c>
      <c r="V92" t="n">
        <v>0.75</v>
      </c>
      <c r="W92" t="n">
        <v>2.62</v>
      </c>
      <c r="X92" t="n">
        <v>0.2</v>
      </c>
      <c r="Y92" t="n">
        <v>1</v>
      </c>
      <c r="Z92" t="n">
        <v>10</v>
      </c>
      <c r="AA92" t="n">
        <v>133.069920139486</v>
      </c>
      <c r="AB92" t="n">
        <v>182.0721353653129</v>
      </c>
      <c r="AC92" t="n">
        <v>164.6954263059454</v>
      </c>
      <c r="AD92" t="n">
        <v>133069.920139486</v>
      </c>
      <c r="AE92" t="n">
        <v>182072.1353653129</v>
      </c>
      <c r="AF92" t="n">
        <v>2.770304435586517e-06</v>
      </c>
      <c r="AG92" t="n">
        <v>0.193125</v>
      </c>
      <c r="AH92" t="n">
        <v>164695.4263059454</v>
      </c>
    </row>
    <row r="93">
      <c r="A93" t="n">
        <v>91</v>
      </c>
      <c r="B93" t="n">
        <v>115</v>
      </c>
      <c r="C93" t="inlineStr">
        <is>
          <t xml:space="preserve">CONCLUIDO	</t>
        </is>
      </c>
      <c r="D93" t="n">
        <v>5.393</v>
      </c>
      <c r="E93" t="n">
        <v>18.54</v>
      </c>
      <c r="F93" t="n">
        <v>15.53</v>
      </c>
      <c r="G93" t="n">
        <v>116.48</v>
      </c>
      <c r="H93" t="n">
        <v>1.61</v>
      </c>
      <c r="I93" t="n">
        <v>8</v>
      </c>
      <c r="J93" t="n">
        <v>262.96</v>
      </c>
      <c r="K93" t="n">
        <v>56.94</v>
      </c>
      <c r="L93" t="n">
        <v>23.75</v>
      </c>
      <c r="M93" t="n">
        <v>6</v>
      </c>
      <c r="N93" t="n">
        <v>67.26000000000001</v>
      </c>
      <c r="O93" t="n">
        <v>32665.4</v>
      </c>
      <c r="P93" t="n">
        <v>213.24</v>
      </c>
      <c r="Q93" t="n">
        <v>467.07</v>
      </c>
      <c r="R93" t="n">
        <v>56.47</v>
      </c>
      <c r="S93" t="n">
        <v>39.61</v>
      </c>
      <c r="T93" t="n">
        <v>3486.75</v>
      </c>
      <c r="U93" t="n">
        <v>0.7</v>
      </c>
      <c r="V93" t="n">
        <v>0.75</v>
      </c>
      <c r="W93" t="n">
        <v>2.62</v>
      </c>
      <c r="X93" t="n">
        <v>0.2</v>
      </c>
      <c r="Y93" t="n">
        <v>1</v>
      </c>
      <c r="Z93" t="n">
        <v>10</v>
      </c>
      <c r="AA93" t="n">
        <v>132.8329615083432</v>
      </c>
      <c r="AB93" t="n">
        <v>181.7479181123065</v>
      </c>
      <c r="AC93" t="n">
        <v>164.402151892524</v>
      </c>
      <c r="AD93" t="n">
        <v>132832.9615083432</v>
      </c>
      <c r="AE93" t="n">
        <v>181747.9181123064</v>
      </c>
      <c r="AF93" t="n">
        <v>2.770098976734173e-06</v>
      </c>
      <c r="AG93" t="n">
        <v>0.193125</v>
      </c>
      <c r="AH93" t="n">
        <v>164402.151892524</v>
      </c>
    </row>
    <row r="94">
      <c r="A94" t="n">
        <v>92</v>
      </c>
      <c r="B94" t="n">
        <v>115</v>
      </c>
      <c r="C94" t="inlineStr">
        <is>
          <t xml:space="preserve">CONCLUIDO	</t>
        </is>
      </c>
      <c r="D94" t="n">
        <v>5.3916</v>
      </c>
      <c r="E94" t="n">
        <v>18.55</v>
      </c>
      <c r="F94" t="n">
        <v>15.54</v>
      </c>
      <c r="G94" t="n">
        <v>116.51</v>
      </c>
      <c r="H94" t="n">
        <v>1.62</v>
      </c>
      <c r="I94" t="n">
        <v>8</v>
      </c>
      <c r="J94" t="n">
        <v>263.42</v>
      </c>
      <c r="K94" t="n">
        <v>56.94</v>
      </c>
      <c r="L94" t="n">
        <v>24</v>
      </c>
      <c r="M94" t="n">
        <v>6</v>
      </c>
      <c r="N94" t="n">
        <v>67.48</v>
      </c>
      <c r="O94" t="n">
        <v>32722.99</v>
      </c>
      <c r="P94" t="n">
        <v>212.38</v>
      </c>
      <c r="Q94" t="n">
        <v>467.07</v>
      </c>
      <c r="R94" t="n">
        <v>56.63</v>
      </c>
      <c r="S94" t="n">
        <v>39.61</v>
      </c>
      <c r="T94" t="n">
        <v>3567.56</v>
      </c>
      <c r="U94" t="n">
        <v>0.7</v>
      </c>
      <c r="V94" t="n">
        <v>0.75</v>
      </c>
      <c r="W94" t="n">
        <v>2.62</v>
      </c>
      <c r="X94" t="n">
        <v>0.2</v>
      </c>
      <c r="Y94" t="n">
        <v>1</v>
      </c>
      <c r="Z94" t="n">
        <v>10</v>
      </c>
      <c r="AA94" t="n">
        <v>132.503929659347</v>
      </c>
      <c r="AB94" t="n">
        <v>181.2977222206493</v>
      </c>
      <c r="AC94" t="n">
        <v>163.9949220649126</v>
      </c>
      <c r="AD94" t="n">
        <v>132503.929659347</v>
      </c>
      <c r="AE94" t="n">
        <v>181297.7222206494</v>
      </c>
      <c r="AF94" t="n">
        <v>2.769379870750967e-06</v>
      </c>
      <c r="AG94" t="n">
        <v>0.1932291666666667</v>
      </c>
      <c r="AH94" t="n">
        <v>163994.9220649126</v>
      </c>
    </row>
    <row r="95">
      <c r="A95" t="n">
        <v>93</v>
      </c>
      <c r="B95" t="n">
        <v>115</v>
      </c>
      <c r="C95" t="inlineStr">
        <is>
          <t xml:space="preserve">CONCLUIDO	</t>
        </is>
      </c>
      <c r="D95" t="n">
        <v>5.392</v>
      </c>
      <c r="E95" t="n">
        <v>18.55</v>
      </c>
      <c r="F95" t="n">
        <v>15.53</v>
      </c>
      <c r="G95" t="n">
        <v>116.51</v>
      </c>
      <c r="H95" t="n">
        <v>1.64</v>
      </c>
      <c r="I95" t="n">
        <v>8</v>
      </c>
      <c r="J95" t="n">
        <v>263.89</v>
      </c>
      <c r="K95" t="n">
        <v>56.94</v>
      </c>
      <c r="L95" t="n">
        <v>24.25</v>
      </c>
      <c r="M95" t="n">
        <v>6</v>
      </c>
      <c r="N95" t="n">
        <v>67.7</v>
      </c>
      <c r="O95" t="n">
        <v>32780.66</v>
      </c>
      <c r="P95" t="n">
        <v>211.96</v>
      </c>
      <c r="Q95" t="n">
        <v>467.07</v>
      </c>
      <c r="R95" t="n">
        <v>56.55</v>
      </c>
      <c r="S95" t="n">
        <v>39.61</v>
      </c>
      <c r="T95" t="n">
        <v>3525.35</v>
      </c>
      <c r="U95" t="n">
        <v>0.7</v>
      </c>
      <c r="V95" t="n">
        <v>0.75</v>
      </c>
      <c r="W95" t="n">
        <v>2.62</v>
      </c>
      <c r="X95" t="n">
        <v>0.2</v>
      </c>
      <c r="Y95" t="n">
        <v>1</v>
      </c>
      <c r="Z95" t="n">
        <v>10</v>
      </c>
      <c r="AA95" t="n">
        <v>132.2833430469463</v>
      </c>
      <c r="AB95" t="n">
        <v>180.9959058859684</v>
      </c>
      <c r="AC95" t="n">
        <v>163.7219106576117</v>
      </c>
      <c r="AD95" t="n">
        <v>132283.3430469463</v>
      </c>
      <c r="AE95" t="n">
        <v>180995.9058859684</v>
      </c>
      <c r="AF95" t="n">
        <v>2.769585329603312e-06</v>
      </c>
      <c r="AG95" t="n">
        <v>0.1932291666666667</v>
      </c>
      <c r="AH95" t="n">
        <v>163721.9106576116</v>
      </c>
    </row>
    <row r="96">
      <c r="A96" t="n">
        <v>94</v>
      </c>
      <c r="B96" t="n">
        <v>115</v>
      </c>
      <c r="C96" t="inlineStr">
        <is>
          <t xml:space="preserve">CONCLUIDO	</t>
        </is>
      </c>
      <c r="D96" t="n">
        <v>5.3929</v>
      </c>
      <c r="E96" t="n">
        <v>18.54</v>
      </c>
      <c r="F96" t="n">
        <v>15.53</v>
      </c>
      <c r="G96" t="n">
        <v>116.48</v>
      </c>
      <c r="H96" t="n">
        <v>1.65</v>
      </c>
      <c r="I96" t="n">
        <v>8</v>
      </c>
      <c r="J96" t="n">
        <v>264.36</v>
      </c>
      <c r="K96" t="n">
        <v>56.94</v>
      </c>
      <c r="L96" t="n">
        <v>24.5</v>
      </c>
      <c r="M96" t="n">
        <v>6</v>
      </c>
      <c r="N96" t="n">
        <v>67.92</v>
      </c>
      <c r="O96" t="n">
        <v>32838.42</v>
      </c>
      <c r="P96" t="n">
        <v>212.04</v>
      </c>
      <c r="Q96" t="n">
        <v>467.07</v>
      </c>
      <c r="R96" t="n">
        <v>56.37</v>
      </c>
      <c r="S96" t="n">
        <v>39.61</v>
      </c>
      <c r="T96" t="n">
        <v>3434.97</v>
      </c>
      <c r="U96" t="n">
        <v>0.7</v>
      </c>
      <c r="V96" t="n">
        <v>0.75</v>
      </c>
      <c r="W96" t="n">
        <v>2.62</v>
      </c>
      <c r="X96" t="n">
        <v>0.2</v>
      </c>
      <c r="Y96" t="n">
        <v>1</v>
      </c>
      <c r="Z96" t="n">
        <v>10</v>
      </c>
      <c r="AA96" t="n">
        <v>132.2971983868257</v>
      </c>
      <c r="AB96" t="n">
        <v>181.0148633732458</v>
      </c>
      <c r="AC96" t="n">
        <v>163.7390588689103</v>
      </c>
      <c r="AD96" t="n">
        <v>132297.1983868257</v>
      </c>
      <c r="AE96" t="n">
        <v>181014.8633732458</v>
      </c>
      <c r="AF96" t="n">
        <v>2.770047612021087e-06</v>
      </c>
      <c r="AG96" t="n">
        <v>0.193125</v>
      </c>
      <c r="AH96" t="n">
        <v>163739.0588689103</v>
      </c>
    </row>
    <row r="97">
      <c r="A97" t="n">
        <v>95</v>
      </c>
      <c r="B97" t="n">
        <v>115</v>
      </c>
      <c r="C97" t="inlineStr">
        <is>
          <t xml:space="preserve">CONCLUIDO	</t>
        </is>
      </c>
      <c r="D97" t="n">
        <v>5.3917</v>
      </c>
      <c r="E97" t="n">
        <v>18.55</v>
      </c>
      <c r="F97" t="n">
        <v>15.54</v>
      </c>
      <c r="G97" t="n">
        <v>116.51</v>
      </c>
      <c r="H97" t="n">
        <v>1.66</v>
      </c>
      <c r="I97" t="n">
        <v>8</v>
      </c>
      <c r="J97" t="n">
        <v>264.83</v>
      </c>
      <c r="K97" t="n">
        <v>56.94</v>
      </c>
      <c r="L97" t="n">
        <v>24.75</v>
      </c>
      <c r="M97" t="n">
        <v>6</v>
      </c>
      <c r="N97" t="n">
        <v>68.13</v>
      </c>
      <c r="O97" t="n">
        <v>32896.26</v>
      </c>
      <c r="P97" t="n">
        <v>211.19</v>
      </c>
      <c r="Q97" t="n">
        <v>467.07</v>
      </c>
      <c r="R97" t="n">
        <v>56.55</v>
      </c>
      <c r="S97" t="n">
        <v>39.61</v>
      </c>
      <c r="T97" t="n">
        <v>3524.66</v>
      </c>
      <c r="U97" t="n">
        <v>0.7</v>
      </c>
      <c r="V97" t="n">
        <v>0.75</v>
      </c>
      <c r="W97" t="n">
        <v>2.62</v>
      </c>
      <c r="X97" t="n">
        <v>0.2</v>
      </c>
      <c r="Y97" t="n">
        <v>1</v>
      </c>
      <c r="Z97" t="n">
        <v>10</v>
      </c>
      <c r="AA97" t="n">
        <v>131.9676944368441</v>
      </c>
      <c r="AB97" t="n">
        <v>180.5640215321929</v>
      </c>
      <c r="AC97" t="n">
        <v>163.3312447404068</v>
      </c>
      <c r="AD97" t="n">
        <v>131967.6944368441</v>
      </c>
      <c r="AE97" t="n">
        <v>180564.0215321929</v>
      </c>
      <c r="AF97" t="n">
        <v>2.769431235464053e-06</v>
      </c>
      <c r="AG97" t="n">
        <v>0.1932291666666667</v>
      </c>
      <c r="AH97" t="n">
        <v>163331.2447404068</v>
      </c>
    </row>
    <row r="98">
      <c r="A98" t="n">
        <v>96</v>
      </c>
      <c r="B98" t="n">
        <v>115</v>
      </c>
      <c r="C98" t="inlineStr">
        <is>
          <t xml:space="preserve">CONCLUIDO	</t>
        </is>
      </c>
      <c r="D98" t="n">
        <v>5.4104</v>
      </c>
      <c r="E98" t="n">
        <v>18.48</v>
      </c>
      <c r="F98" t="n">
        <v>15.52</v>
      </c>
      <c r="G98" t="n">
        <v>132.99</v>
      </c>
      <c r="H98" t="n">
        <v>1.68</v>
      </c>
      <c r="I98" t="n">
        <v>7</v>
      </c>
      <c r="J98" t="n">
        <v>265.3</v>
      </c>
      <c r="K98" t="n">
        <v>56.94</v>
      </c>
      <c r="L98" t="n">
        <v>25</v>
      </c>
      <c r="M98" t="n">
        <v>5</v>
      </c>
      <c r="N98" t="n">
        <v>68.34999999999999</v>
      </c>
      <c r="O98" t="n">
        <v>32954.18</v>
      </c>
      <c r="P98" t="n">
        <v>209.64</v>
      </c>
      <c r="Q98" t="n">
        <v>467.07</v>
      </c>
      <c r="R98" t="n">
        <v>55.84</v>
      </c>
      <c r="S98" t="n">
        <v>39.61</v>
      </c>
      <c r="T98" t="n">
        <v>3173.78</v>
      </c>
      <c r="U98" t="n">
        <v>0.71</v>
      </c>
      <c r="V98" t="n">
        <v>0.75</v>
      </c>
      <c r="W98" t="n">
        <v>2.62</v>
      </c>
      <c r="X98" t="n">
        <v>0.18</v>
      </c>
      <c r="Y98" t="n">
        <v>1</v>
      </c>
      <c r="Z98" t="n">
        <v>10</v>
      </c>
      <c r="AA98" t="n">
        <v>130.7792243450006</v>
      </c>
      <c r="AB98" t="n">
        <v>178.9379043209334</v>
      </c>
      <c r="AC98" t="n">
        <v>161.8603218735196</v>
      </c>
      <c r="AD98" t="n">
        <v>130779.2243450006</v>
      </c>
      <c r="AE98" t="n">
        <v>178937.9043209334</v>
      </c>
      <c r="AF98" t="n">
        <v>2.779036436811156e-06</v>
      </c>
      <c r="AG98" t="n">
        <v>0.1925</v>
      </c>
      <c r="AH98" t="n">
        <v>161860.3218735196</v>
      </c>
    </row>
    <row r="99">
      <c r="A99" t="n">
        <v>97</v>
      </c>
      <c r="B99" t="n">
        <v>115</v>
      </c>
      <c r="C99" t="inlineStr">
        <is>
          <t xml:space="preserve">CONCLUIDO	</t>
        </is>
      </c>
      <c r="D99" t="n">
        <v>5.4098</v>
      </c>
      <c r="E99" t="n">
        <v>18.48</v>
      </c>
      <c r="F99" t="n">
        <v>15.52</v>
      </c>
      <c r="G99" t="n">
        <v>133</v>
      </c>
      <c r="H99" t="n">
        <v>1.69</v>
      </c>
      <c r="I99" t="n">
        <v>7</v>
      </c>
      <c r="J99" t="n">
        <v>265.77</v>
      </c>
      <c r="K99" t="n">
        <v>56.94</v>
      </c>
      <c r="L99" t="n">
        <v>25.25</v>
      </c>
      <c r="M99" t="n">
        <v>5</v>
      </c>
      <c r="N99" t="n">
        <v>68.56999999999999</v>
      </c>
      <c r="O99" t="n">
        <v>33012.18</v>
      </c>
      <c r="P99" t="n">
        <v>210.08</v>
      </c>
      <c r="Q99" t="n">
        <v>467.07</v>
      </c>
      <c r="R99" t="n">
        <v>55.92</v>
      </c>
      <c r="S99" t="n">
        <v>39.61</v>
      </c>
      <c r="T99" t="n">
        <v>3215.08</v>
      </c>
      <c r="U99" t="n">
        <v>0.71</v>
      </c>
      <c r="V99" t="n">
        <v>0.75</v>
      </c>
      <c r="W99" t="n">
        <v>2.62</v>
      </c>
      <c r="X99" t="n">
        <v>0.18</v>
      </c>
      <c r="Y99" t="n">
        <v>1</v>
      </c>
      <c r="Z99" t="n">
        <v>10</v>
      </c>
      <c r="AA99" t="n">
        <v>130.9902007066526</v>
      </c>
      <c r="AB99" t="n">
        <v>179.2265714865657</v>
      </c>
      <c r="AC99" t="n">
        <v>162.121439050011</v>
      </c>
      <c r="AD99" t="n">
        <v>130990.2007066526</v>
      </c>
      <c r="AE99" t="n">
        <v>179226.5714865658</v>
      </c>
      <c r="AF99" t="n">
        <v>2.77872824853264e-06</v>
      </c>
      <c r="AG99" t="n">
        <v>0.1925</v>
      </c>
      <c r="AH99" t="n">
        <v>162121.439050011</v>
      </c>
    </row>
    <row r="100">
      <c r="A100" t="n">
        <v>98</v>
      </c>
      <c r="B100" t="n">
        <v>115</v>
      </c>
      <c r="C100" t="inlineStr">
        <is>
          <t xml:space="preserve">CONCLUIDO	</t>
        </is>
      </c>
      <c r="D100" t="n">
        <v>5.4101</v>
      </c>
      <c r="E100" t="n">
        <v>18.48</v>
      </c>
      <c r="F100" t="n">
        <v>15.52</v>
      </c>
      <c r="G100" t="n">
        <v>132.99</v>
      </c>
      <c r="H100" t="n">
        <v>1.7</v>
      </c>
      <c r="I100" t="n">
        <v>7</v>
      </c>
      <c r="J100" t="n">
        <v>266.24</v>
      </c>
      <c r="K100" t="n">
        <v>56.94</v>
      </c>
      <c r="L100" t="n">
        <v>25.5</v>
      </c>
      <c r="M100" t="n">
        <v>5</v>
      </c>
      <c r="N100" t="n">
        <v>68.8</v>
      </c>
      <c r="O100" t="n">
        <v>33070.26</v>
      </c>
      <c r="P100" t="n">
        <v>210.51</v>
      </c>
      <c r="Q100" t="n">
        <v>467.07</v>
      </c>
      <c r="R100" t="n">
        <v>56.03</v>
      </c>
      <c r="S100" t="n">
        <v>39.61</v>
      </c>
      <c r="T100" t="n">
        <v>3270.69</v>
      </c>
      <c r="U100" t="n">
        <v>0.71</v>
      </c>
      <c r="V100" t="n">
        <v>0.75</v>
      </c>
      <c r="W100" t="n">
        <v>2.62</v>
      </c>
      <c r="X100" t="n">
        <v>0.18</v>
      </c>
      <c r="Y100" t="n">
        <v>1</v>
      </c>
      <c r="Z100" t="n">
        <v>10</v>
      </c>
      <c r="AA100" t="n">
        <v>131.1752967511337</v>
      </c>
      <c r="AB100" t="n">
        <v>179.4798280604858</v>
      </c>
      <c r="AC100" t="n">
        <v>162.3505251719641</v>
      </c>
      <c r="AD100" t="n">
        <v>131175.2967511337</v>
      </c>
      <c r="AE100" t="n">
        <v>179479.8280604858</v>
      </c>
      <c r="AF100" t="n">
        <v>2.778882342671898e-06</v>
      </c>
      <c r="AG100" t="n">
        <v>0.1925</v>
      </c>
      <c r="AH100" t="n">
        <v>162350.5251719641</v>
      </c>
    </row>
    <row r="101">
      <c r="A101" t="n">
        <v>99</v>
      </c>
      <c r="B101" t="n">
        <v>115</v>
      </c>
      <c r="C101" t="inlineStr">
        <is>
          <t xml:space="preserve">CONCLUIDO	</t>
        </is>
      </c>
      <c r="D101" t="n">
        <v>5.4121</v>
      </c>
      <c r="E101" t="n">
        <v>18.48</v>
      </c>
      <c r="F101" t="n">
        <v>15.51</v>
      </c>
      <c r="G101" t="n">
        <v>132.94</v>
      </c>
      <c r="H101" t="n">
        <v>1.72</v>
      </c>
      <c r="I101" t="n">
        <v>7</v>
      </c>
      <c r="J101" t="n">
        <v>266.71</v>
      </c>
      <c r="K101" t="n">
        <v>56.94</v>
      </c>
      <c r="L101" t="n">
        <v>25.75</v>
      </c>
      <c r="M101" t="n">
        <v>5</v>
      </c>
      <c r="N101" t="n">
        <v>69.02</v>
      </c>
      <c r="O101" t="n">
        <v>33128.44</v>
      </c>
      <c r="P101" t="n">
        <v>210.96</v>
      </c>
      <c r="Q101" t="n">
        <v>467.09</v>
      </c>
      <c r="R101" t="n">
        <v>55.82</v>
      </c>
      <c r="S101" t="n">
        <v>39.61</v>
      </c>
      <c r="T101" t="n">
        <v>3167.27</v>
      </c>
      <c r="U101" t="n">
        <v>0.71</v>
      </c>
      <c r="V101" t="n">
        <v>0.75</v>
      </c>
      <c r="W101" t="n">
        <v>2.62</v>
      </c>
      <c r="X101" t="n">
        <v>0.18</v>
      </c>
      <c r="Y101" t="n">
        <v>1</v>
      </c>
      <c r="Z101" t="n">
        <v>10</v>
      </c>
      <c r="AA101" t="n">
        <v>131.3063041794785</v>
      </c>
      <c r="AB101" t="n">
        <v>179.6590782035869</v>
      </c>
      <c r="AC101" t="n">
        <v>162.5126679329869</v>
      </c>
      <c r="AD101" t="n">
        <v>131306.3041794785</v>
      </c>
      <c r="AE101" t="n">
        <v>179659.0782035869</v>
      </c>
      <c r="AF101" t="n">
        <v>2.779909636933621e-06</v>
      </c>
      <c r="AG101" t="n">
        <v>0.1925</v>
      </c>
      <c r="AH101" t="n">
        <v>162512.6679329869</v>
      </c>
    </row>
    <row r="102">
      <c r="A102" t="n">
        <v>100</v>
      </c>
      <c r="B102" t="n">
        <v>115</v>
      </c>
      <c r="C102" t="inlineStr">
        <is>
          <t xml:space="preserve">CONCLUIDO	</t>
        </is>
      </c>
      <c r="D102" t="n">
        <v>5.4123</v>
      </c>
      <c r="E102" t="n">
        <v>18.48</v>
      </c>
      <c r="F102" t="n">
        <v>15.51</v>
      </c>
      <c r="G102" t="n">
        <v>132.93</v>
      </c>
      <c r="H102" t="n">
        <v>1.73</v>
      </c>
      <c r="I102" t="n">
        <v>7</v>
      </c>
      <c r="J102" t="n">
        <v>267.18</v>
      </c>
      <c r="K102" t="n">
        <v>56.94</v>
      </c>
      <c r="L102" t="n">
        <v>26</v>
      </c>
      <c r="M102" t="n">
        <v>5</v>
      </c>
      <c r="N102" t="n">
        <v>69.23999999999999</v>
      </c>
      <c r="O102" t="n">
        <v>33186.69</v>
      </c>
      <c r="P102" t="n">
        <v>210.76</v>
      </c>
      <c r="Q102" t="n">
        <v>467.07</v>
      </c>
      <c r="R102" t="n">
        <v>55.68</v>
      </c>
      <c r="S102" t="n">
        <v>39.61</v>
      </c>
      <c r="T102" t="n">
        <v>3097.09</v>
      </c>
      <c r="U102" t="n">
        <v>0.71</v>
      </c>
      <c r="V102" t="n">
        <v>0.75</v>
      </c>
      <c r="W102" t="n">
        <v>2.62</v>
      </c>
      <c r="X102" t="n">
        <v>0.18</v>
      </c>
      <c r="Y102" t="n">
        <v>1</v>
      </c>
      <c r="Z102" t="n">
        <v>10</v>
      </c>
      <c r="AA102" t="n">
        <v>131.2121581362386</v>
      </c>
      <c r="AB102" t="n">
        <v>179.5302634337957</v>
      </c>
      <c r="AC102" t="n">
        <v>162.3961470640318</v>
      </c>
      <c r="AD102" t="n">
        <v>131212.1581362386</v>
      </c>
      <c r="AE102" t="n">
        <v>179530.2634337957</v>
      </c>
      <c r="AF102" t="n">
        <v>2.780012366359793e-06</v>
      </c>
      <c r="AG102" t="n">
        <v>0.1925</v>
      </c>
      <c r="AH102" t="n">
        <v>162396.1470640318</v>
      </c>
    </row>
    <row r="103">
      <c r="A103" t="n">
        <v>101</v>
      </c>
      <c r="B103" t="n">
        <v>115</v>
      </c>
      <c r="C103" t="inlineStr">
        <is>
          <t xml:space="preserve">CONCLUIDO	</t>
        </is>
      </c>
      <c r="D103" t="n">
        <v>5.412</v>
      </c>
      <c r="E103" t="n">
        <v>18.48</v>
      </c>
      <c r="F103" t="n">
        <v>15.51</v>
      </c>
      <c r="G103" t="n">
        <v>132.94</v>
      </c>
      <c r="H103" t="n">
        <v>1.75</v>
      </c>
      <c r="I103" t="n">
        <v>7</v>
      </c>
      <c r="J103" t="n">
        <v>267.66</v>
      </c>
      <c r="K103" t="n">
        <v>56.94</v>
      </c>
      <c r="L103" t="n">
        <v>26.25</v>
      </c>
      <c r="M103" t="n">
        <v>5</v>
      </c>
      <c r="N103" t="n">
        <v>69.45999999999999</v>
      </c>
      <c r="O103" t="n">
        <v>33245.03</v>
      </c>
      <c r="P103" t="n">
        <v>211.31</v>
      </c>
      <c r="Q103" t="n">
        <v>467.07</v>
      </c>
      <c r="R103" t="n">
        <v>55.8</v>
      </c>
      <c r="S103" t="n">
        <v>39.61</v>
      </c>
      <c r="T103" t="n">
        <v>3154.13</v>
      </c>
      <c r="U103" t="n">
        <v>0.71</v>
      </c>
      <c r="V103" t="n">
        <v>0.75</v>
      </c>
      <c r="W103" t="n">
        <v>2.62</v>
      </c>
      <c r="X103" t="n">
        <v>0.18</v>
      </c>
      <c r="Y103" t="n">
        <v>1</v>
      </c>
      <c r="Z103" t="n">
        <v>10</v>
      </c>
      <c r="AA103" t="n">
        <v>131.4651059861876</v>
      </c>
      <c r="AB103" t="n">
        <v>179.8763578413674</v>
      </c>
      <c r="AC103" t="n">
        <v>162.7092107070915</v>
      </c>
      <c r="AD103" t="n">
        <v>131465.1059861876</v>
      </c>
      <c r="AE103" t="n">
        <v>179876.3578413674</v>
      </c>
      <c r="AF103" t="n">
        <v>2.779858272220534e-06</v>
      </c>
      <c r="AG103" t="n">
        <v>0.1925</v>
      </c>
      <c r="AH103" t="n">
        <v>162709.2107070915</v>
      </c>
    </row>
    <row r="104">
      <c r="A104" t="n">
        <v>102</v>
      </c>
      <c r="B104" t="n">
        <v>115</v>
      </c>
      <c r="C104" t="inlineStr">
        <is>
          <t xml:space="preserve">CONCLUIDO	</t>
        </is>
      </c>
      <c r="D104" t="n">
        <v>5.4129</v>
      </c>
      <c r="E104" t="n">
        <v>18.47</v>
      </c>
      <c r="F104" t="n">
        <v>15.51</v>
      </c>
      <c r="G104" t="n">
        <v>132.91</v>
      </c>
      <c r="H104" t="n">
        <v>1.76</v>
      </c>
      <c r="I104" t="n">
        <v>7</v>
      </c>
      <c r="J104" t="n">
        <v>268.13</v>
      </c>
      <c r="K104" t="n">
        <v>56.94</v>
      </c>
      <c r="L104" t="n">
        <v>26.5</v>
      </c>
      <c r="M104" t="n">
        <v>5</v>
      </c>
      <c r="N104" t="n">
        <v>69.69</v>
      </c>
      <c r="O104" t="n">
        <v>33303.46</v>
      </c>
      <c r="P104" t="n">
        <v>211.19</v>
      </c>
      <c r="Q104" t="n">
        <v>467.07</v>
      </c>
      <c r="R104" t="n">
        <v>55.52</v>
      </c>
      <c r="S104" t="n">
        <v>39.61</v>
      </c>
      <c r="T104" t="n">
        <v>3018.35</v>
      </c>
      <c r="U104" t="n">
        <v>0.71</v>
      </c>
      <c r="V104" t="n">
        <v>0.75</v>
      </c>
      <c r="W104" t="n">
        <v>2.62</v>
      </c>
      <c r="X104" t="n">
        <v>0.17</v>
      </c>
      <c r="Y104" t="n">
        <v>1</v>
      </c>
      <c r="Z104" t="n">
        <v>10</v>
      </c>
      <c r="AA104" t="n">
        <v>131.3896785533383</v>
      </c>
      <c r="AB104" t="n">
        <v>179.7731547001196</v>
      </c>
      <c r="AC104" t="n">
        <v>162.6158571287978</v>
      </c>
      <c r="AD104" t="n">
        <v>131389.6785533383</v>
      </c>
      <c r="AE104" t="n">
        <v>179773.1547001196</v>
      </c>
      <c r="AF104" t="n">
        <v>2.780320554638309e-06</v>
      </c>
      <c r="AG104" t="n">
        <v>0.1923958333333333</v>
      </c>
      <c r="AH104" t="n">
        <v>162615.8571287979</v>
      </c>
    </row>
    <row r="105">
      <c r="A105" t="n">
        <v>103</v>
      </c>
      <c r="B105" t="n">
        <v>115</v>
      </c>
      <c r="C105" t="inlineStr">
        <is>
          <t xml:space="preserve">CONCLUIDO	</t>
        </is>
      </c>
      <c r="D105" t="n">
        <v>5.4135</v>
      </c>
      <c r="E105" t="n">
        <v>18.47</v>
      </c>
      <c r="F105" t="n">
        <v>15.5</v>
      </c>
      <c r="G105" t="n">
        <v>132.9</v>
      </c>
      <c r="H105" t="n">
        <v>1.77</v>
      </c>
      <c r="I105" t="n">
        <v>7</v>
      </c>
      <c r="J105" t="n">
        <v>268.6</v>
      </c>
      <c r="K105" t="n">
        <v>56.94</v>
      </c>
      <c r="L105" t="n">
        <v>26.75</v>
      </c>
      <c r="M105" t="n">
        <v>5</v>
      </c>
      <c r="N105" t="n">
        <v>69.91</v>
      </c>
      <c r="O105" t="n">
        <v>33361.97</v>
      </c>
      <c r="P105" t="n">
        <v>211.08</v>
      </c>
      <c r="Q105" t="n">
        <v>467.07</v>
      </c>
      <c r="R105" t="n">
        <v>55.57</v>
      </c>
      <c r="S105" t="n">
        <v>39.61</v>
      </c>
      <c r="T105" t="n">
        <v>3042.32</v>
      </c>
      <c r="U105" t="n">
        <v>0.71</v>
      </c>
      <c r="V105" t="n">
        <v>0.75</v>
      </c>
      <c r="W105" t="n">
        <v>2.62</v>
      </c>
      <c r="X105" t="n">
        <v>0.17</v>
      </c>
      <c r="Y105" t="n">
        <v>1</v>
      </c>
      <c r="Z105" t="n">
        <v>10</v>
      </c>
      <c r="AA105" t="n">
        <v>131.3037801340664</v>
      </c>
      <c r="AB105" t="n">
        <v>179.6556246933011</v>
      </c>
      <c r="AC105" t="n">
        <v>162.5095440208756</v>
      </c>
      <c r="AD105" t="n">
        <v>131303.7801340664</v>
      </c>
      <c r="AE105" t="n">
        <v>179655.6246933011</v>
      </c>
      <c r="AF105" t="n">
        <v>2.780628742916826e-06</v>
      </c>
      <c r="AG105" t="n">
        <v>0.1923958333333333</v>
      </c>
      <c r="AH105" t="n">
        <v>162509.5440208756</v>
      </c>
    </row>
    <row r="106">
      <c r="A106" t="n">
        <v>104</v>
      </c>
      <c r="B106" t="n">
        <v>115</v>
      </c>
      <c r="C106" t="inlineStr">
        <is>
          <t xml:space="preserve">CONCLUIDO	</t>
        </is>
      </c>
      <c r="D106" t="n">
        <v>5.4148</v>
      </c>
      <c r="E106" t="n">
        <v>18.47</v>
      </c>
      <c r="F106" t="n">
        <v>15.5</v>
      </c>
      <c r="G106" t="n">
        <v>132.85</v>
      </c>
      <c r="H106" t="n">
        <v>1.79</v>
      </c>
      <c r="I106" t="n">
        <v>7</v>
      </c>
      <c r="J106" t="n">
        <v>269.08</v>
      </c>
      <c r="K106" t="n">
        <v>56.94</v>
      </c>
      <c r="L106" t="n">
        <v>27</v>
      </c>
      <c r="M106" t="n">
        <v>5</v>
      </c>
      <c r="N106" t="n">
        <v>70.14</v>
      </c>
      <c r="O106" t="n">
        <v>33420.56</v>
      </c>
      <c r="P106" t="n">
        <v>210.26</v>
      </c>
      <c r="Q106" t="n">
        <v>467.07</v>
      </c>
      <c r="R106" t="n">
        <v>55.48</v>
      </c>
      <c r="S106" t="n">
        <v>39.61</v>
      </c>
      <c r="T106" t="n">
        <v>2995.23</v>
      </c>
      <c r="U106" t="n">
        <v>0.71</v>
      </c>
      <c r="V106" t="n">
        <v>0.75</v>
      </c>
      <c r="W106" t="n">
        <v>2.62</v>
      </c>
      <c r="X106" t="n">
        <v>0.17</v>
      </c>
      <c r="Y106" t="n">
        <v>1</v>
      </c>
      <c r="Z106" t="n">
        <v>10</v>
      </c>
      <c r="AA106" t="n">
        <v>130.9065172498001</v>
      </c>
      <c r="AB106" t="n">
        <v>179.1120720890466</v>
      </c>
      <c r="AC106" t="n">
        <v>162.0178673142902</v>
      </c>
      <c r="AD106" t="n">
        <v>130906.5172498001</v>
      </c>
      <c r="AE106" t="n">
        <v>179112.0720890466</v>
      </c>
      <c r="AF106" t="n">
        <v>2.781296484186946e-06</v>
      </c>
      <c r="AG106" t="n">
        <v>0.1923958333333333</v>
      </c>
      <c r="AH106" t="n">
        <v>162017.8673142902</v>
      </c>
    </row>
    <row r="107">
      <c r="A107" t="n">
        <v>105</v>
      </c>
      <c r="B107" t="n">
        <v>115</v>
      </c>
      <c r="C107" t="inlineStr">
        <is>
          <t xml:space="preserve">CONCLUIDO	</t>
        </is>
      </c>
      <c r="D107" t="n">
        <v>5.4159</v>
      </c>
      <c r="E107" t="n">
        <v>18.46</v>
      </c>
      <c r="F107" t="n">
        <v>15.5</v>
      </c>
      <c r="G107" t="n">
        <v>132.82</v>
      </c>
      <c r="H107" t="n">
        <v>1.8</v>
      </c>
      <c r="I107" t="n">
        <v>7</v>
      </c>
      <c r="J107" t="n">
        <v>269.55</v>
      </c>
      <c r="K107" t="n">
        <v>56.94</v>
      </c>
      <c r="L107" t="n">
        <v>27.25</v>
      </c>
      <c r="M107" t="n">
        <v>5</v>
      </c>
      <c r="N107" t="n">
        <v>70.36</v>
      </c>
      <c r="O107" t="n">
        <v>33479.25</v>
      </c>
      <c r="P107" t="n">
        <v>209.94</v>
      </c>
      <c r="Q107" t="n">
        <v>467.07</v>
      </c>
      <c r="R107" t="n">
        <v>55.29</v>
      </c>
      <c r="S107" t="n">
        <v>39.61</v>
      </c>
      <c r="T107" t="n">
        <v>2902.04</v>
      </c>
      <c r="U107" t="n">
        <v>0.72</v>
      </c>
      <c r="V107" t="n">
        <v>0.75</v>
      </c>
      <c r="W107" t="n">
        <v>2.62</v>
      </c>
      <c r="X107" t="n">
        <v>0.16</v>
      </c>
      <c r="Y107" t="n">
        <v>1</v>
      </c>
      <c r="Z107" t="n">
        <v>10</v>
      </c>
      <c r="AA107" t="n">
        <v>130.7371554817253</v>
      </c>
      <c r="AB107" t="n">
        <v>178.8803438462529</v>
      </c>
      <c r="AC107" t="n">
        <v>161.8082548897559</v>
      </c>
      <c r="AD107" t="n">
        <v>130737.1554817253</v>
      </c>
      <c r="AE107" t="n">
        <v>178880.3438462529</v>
      </c>
      <c r="AF107" t="n">
        <v>2.781861496030893e-06</v>
      </c>
      <c r="AG107" t="n">
        <v>0.1922916666666667</v>
      </c>
      <c r="AH107" t="n">
        <v>161808.2548897559</v>
      </c>
    </row>
    <row r="108">
      <c r="A108" t="n">
        <v>106</v>
      </c>
      <c r="B108" t="n">
        <v>115</v>
      </c>
      <c r="C108" t="inlineStr">
        <is>
          <t xml:space="preserve">CONCLUIDO	</t>
        </is>
      </c>
      <c r="D108" t="n">
        <v>5.4152</v>
      </c>
      <c r="E108" t="n">
        <v>18.47</v>
      </c>
      <c r="F108" t="n">
        <v>15.5</v>
      </c>
      <c r="G108" t="n">
        <v>132.85</v>
      </c>
      <c r="H108" t="n">
        <v>1.81</v>
      </c>
      <c r="I108" t="n">
        <v>7</v>
      </c>
      <c r="J108" t="n">
        <v>270.03</v>
      </c>
      <c r="K108" t="n">
        <v>56.94</v>
      </c>
      <c r="L108" t="n">
        <v>27.5</v>
      </c>
      <c r="M108" t="n">
        <v>5</v>
      </c>
      <c r="N108" t="n">
        <v>70.59</v>
      </c>
      <c r="O108" t="n">
        <v>33538.02</v>
      </c>
      <c r="P108" t="n">
        <v>209.72</v>
      </c>
      <c r="Q108" t="n">
        <v>467.07</v>
      </c>
      <c r="R108" t="n">
        <v>55.32</v>
      </c>
      <c r="S108" t="n">
        <v>39.61</v>
      </c>
      <c r="T108" t="n">
        <v>2915.77</v>
      </c>
      <c r="U108" t="n">
        <v>0.72</v>
      </c>
      <c r="V108" t="n">
        <v>0.75</v>
      </c>
      <c r="W108" t="n">
        <v>2.62</v>
      </c>
      <c r="X108" t="n">
        <v>0.17</v>
      </c>
      <c r="Y108" t="n">
        <v>1</v>
      </c>
      <c r="Z108" t="n">
        <v>10</v>
      </c>
      <c r="AA108" t="n">
        <v>130.6558258205708</v>
      </c>
      <c r="AB108" t="n">
        <v>178.7690650158499</v>
      </c>
      <c r="AC108" t="n">
        <v>161.7075963547458</v>
      </c>
      <c r="AD108" t="n">
        <v>130655.8258205708</v>
      </c>
      <c r="AE108" t="n">
        <v>178769.0650158499</v>
      </c>
      <c r="AF108" t="n">
        <v>2.78150194303929e-06</v>
      </c>
      <c r="AG108" t="n">
        <v>0.1923958333333333</v>
      </c>
      <c r="AH108" t="n">
        <v>161707.5963547458</v>
      </c>
    </row>
    <row r="109">
      <c r="A109" t="n">
        <v>107</v>
      </c>
      <c r="B109" t="n">
        <v>115</v>
      </c>
      <c r="C109" t="inlineStr">
        <is>
          <t xml:space="preserve">CONCLUIDO	</t>
        </is>
      </c>
      <c r="D109" t="n">
        <v>5.4147</v>
      </c>
      <c r="E109" t="n">
        <v>18.47</v>
      </c>
      <c r="F109" t="n">
        <v>15.5</v>
      </c>
      <c r="G109" t="n">
        <v>132.86</v>
      </c>
      <c r="H109" t="n">
        <v>1.83</v>
      </c>
      <c r="I109" t="n">
        <v>7</v>
      </c>
      <c r="J109" t="n">
        <v>270.51</v>
      </c>
      <c r="K109" t="n">
        <v>56.94</v>
      </c>
      <c r="L109" t="n">
        <v>27.75</v>
      </c>
      <c r="M109" t="n">
        <v>5</v>
      </c>
      <c r="N109" t="n">
        <v>70.81999999999999</v>
      </c>
      <c r="O109" t="n">
        <v>33596.87</v>
      </c>
      <c r="P109" t="n">
        <v>209.3</v>
      </c>
      <c r="Q109" t="n">
        <v>467.07</v>
      </c>
      <c r="R109" t="n">
        <v>55.45</v>
      </c>
      <c r="S109" t="n">
        <v>39.61</v>
      </c>
      <c r="T109" t="n">
        <v>2980.21</v>
      </c>
      <c r="U109" t="n">
        <v>0.71</v>
      </c>
      <c r="V109" t="n">
        <v>0.75</v>
      </c>
      <c r="W109" t="n">
        <v>2.62</v>
      </c>
      <c r="X109" t="n">
        <v>0.17</v>
      </c>
      <c r="Y109" t="n">
        <v>1</v>
      </c>
      <c r="Z109" t="n">
        <v>10</v>
      </c>
      <c r="AA109" t="n">
        <v>130.4800792608017</v>
      </c>
      <c r="AB109" t="n">
        <v>178.5286008193831</v>
      </c>
      <c r="AC109" t="n">
        <v>161.4900817236961</v>
      </c>
      <c r="AD109" t="n">
        <v>130480.0792608018</v>
      </c>
      <c r="AE109" t="n">
        <v>178528.6008193831</v>
      </c>
      <c r="AF109" t="n">
        <v>2.781245119473859e-06</v>
      </c>
      <c r="AG109" t="n">
        <v>0.1923958333333333</v>
      </c>
      <c r="AH109" t="n">
        <v>161490.0817236961</v>
      </c>
    </row>
    <row r="110">
      <c r="A110" t="n">
        <v>108</v>
      </c>
      <c r="B110" t="n">
        <v>115</v>
      </c>
      <c r="C110" t="inlineStr">
        <is>
          <t xml:space="preserve">CONCLUIDO	</t>
        </is>
      </c>
      <c r="D110" t="n">
        <v>5.4175</v>
      </c>
      <c r="E110" t="n">
        <v>18.46</v>
      </c>
      <c r="F110" t="n">
        <v>15.49</v>
      </c>
      <c r="G110" t="n">
        <v>132.78</v>
      </c>
      <c r="H110" t="n">
        <v>1.84</v>
      </c>
      <c r="I110" t="n">
        <v>7</v>
      </c>
      <c r="J110" t="n">
        <v>270.99</v>
      </c>
      <c r="K110" t="n">
        <v>56.94</v>
      </c>
      <c r="L110" t="n">
        <v>28</v>
      </c>
      <c r="M110" t="n">
        <v>5</v>
      </c>
      <c r="N110" t="n">
        <v>71.04000000000001</v>
      </c>
      <c r="O110" t="n">
        <v>33655.82</v>
      </c>
      <c r="P110" t="n">
        <v>208.76</v>
      </c>
      <c r="Q110" t="n">
        <v>467.1</v>
      </c>
      <c r="R110" t="n">
        <v>55.13</v>
      </c>
      <c r="S110" t="n">
        <v>39.61</v>
      </c>
      <c r="T110" t="n">
        <v>2820.42</v>
      </c>
      <c r="U110" t="n">
        <v>0.72</v>
      </c>
      <c r="V110" t="n">
        <v>0.75</v>
      </c>
      <c r="W110" t="n">
        <v>2.62</v>
      </c>
      <c r="X110" t="n">
        <v>0.16</v>
      </c>
      <c r="Y110" t="n">
        <v>1</v>
      </c>
      <c r="Z110" t="n">
        <v>10</v>
      </c>
      <c r="AA110" t="n">
        <v>130.1499677041385</v>
      </c>
      <c r="AB110" t="n">
        <v>178.0769276240627</v>
      </c>
      <c r="AC110" t="n">
        <v>161.0815155842095</v>
      </c>
      <c r="AD110" t="n">
        <v>130149.9677041385</v>
      </c>
      <c r="AE110" t="n">
        <v>178076.9276240627</v>
      </c>
      <c r="AF110" t="n">
        <v>2.782683331440271e-06</v>
      </c>
      <c r="AG110" t="n">
        <v>0.1922916666666667</v>
      </c>
      <c r="AH110" t="n">
        <v>161081.5155842095</v>
      </c>
    </row>
    <row r="111">
      <c r="A111" t="n">
        <v>109</v>
      </c>
      <c r="B111" t="n">
        <v>115</v>
      </c>
      <c r="C111" t="inlineStr">
        <is>
          <t xml:space="preserve">CONCLUIDO	</t>
        </is>
      </c>
      <c r="D111" t="n">
        <v>5.417</v>
      </c>
      <c r="E111" t="n">
        <v>18.46</v>
      </c>
      <c r="F111" t="n">
        <v>15.49</v>
      </c>
      <c r="G111" t="n">
        <v>132.79</v>
      </c>
      <c r="H111" t="n">
        <v>1.85</v>
      </c>
      <c r="I111" t="n">
        <v>7</v>
      </c>
      <c r="J111" t="n">
        <v>271.46</v>
      </c>
      <c r="K111" t="n">
        <v>56.94</v>
      </c>
      <c r="L111" t="n">
        <v>28.25</v>
      </c>
      <c r="M111" t="n">
        <v>5</v>
      </c>
      <c r="N111" t="n">
        <v>71.27</v>
      </c>
      <c r="O111" t="n">
        <v>33714.85</v>
      </c>
      <c r="P111" t="n">
        <v>208.43</v>
      </c>
      <c r="Q111" t="n">
        <v>467.07</v>
      </c>
      <c r="R111" t="n">
        <v>55.08</v>
      </c>
      <c r="S111" t="n">
        <v>39.61</v>
      </c>
      <c r="T111" t="n">
        <v>2798.06</v>
      </c>
      <c r="U111" t="n">
        <v>0.72</v>
      </c>
      <c r="V111" t="n">
        <v>0.75</v>
      </c>
      <c r="W111" t="n">
        <v>2.62</v>
      </c>
      <c r="X111" t="n">
        <v>0.16</v>
      </c>
      <c r="Y111" t="n">
        <v>1</v>
      </c>
      <c r="Z111" t="n">
        <v>10</v>
      </c>
      <c r="AA111" t="n">
        <v>130.0144334002233</v>
      </c>
      <c r="AB111" t="n">
        <v>177.8914836100944</v>
      </c>
      <c r="AC111" t="n">
        <v>160.9137700866621</v>
      </c>
      <c r="AD111" t="n">
        <v>130014.4334002233</v>
      </c>
      <c r="AE111" t="n">
        <v>177891.4836100944</v>
      </c>
      <c r="AF111" t="n">
        <v>2.78242650787484e-06</v>
      </c>
      <c r="AG111" t="n">
        <v>0.1922916666666667</v>
      </c>
      <c r="AH111" t="n">
        <v>160913.7700866621</v>
      </c>
    </row>
    <row r="112">
      <c r="A112" t="n">
        <v>110</v>
      </c>
      <c r="B112" t="n">
        <v>115</v>
      </c>
      <c r="C112" t="inlineStr">
        <is>
          <t xml:space="preserve">CONCLUIDO	</t>
        </is>
      </c>
      <c r="D112" t="n">
        <v>5.4148</v>
      </c>
      <c r="E112" t="n">
        <v>18.47</v>
      </c>
      <c r="F112" t="n">
        <v>15.5</v>
      </c>
      <c r="G112" t="n">
        <v>132.85</v>
      </c>
      <c r="H112" t="n">
        <v>1.87</v>
      </c>
      <c r="I112" t="n">
        <v>7</v>
      </c>
      <c r="J112" t="n">
        <v>271.94</v>
      </c>
      <c r="K112" t="n">
        <v>56.94</v>
      </c>
      <c r="L112" t="n">
        <v>28.5</v>
      </c>
      <c r="M112" t="n">
        <v>5</v>
      </c>
      <c r="N112" t="n">
        <v>71.5</v>
      </c>
      <c r="O112" t="n">
        <v>33773.97</v>
      </c>
      <c r="P112" t="n">
        <v>208.33</v>
      </c>
      <c r="Q112" t="n">
        <v>467.07</v>
      </c>
      <c r="R112" t="n">
        <v>55.38</v>
      </c>
      <c r="S112" t="n">
        <v>39.61</v>
      </c>
      <c r="T112" t="n">
        <v>2944.48</v>
      </c>
      <c r="U112" t="n">
        <v>0.72</v>
      </c>
      <c r="V112" t="n">
        <v>0.75</v>
      </c>
      <c r="W112" t="n">
        <v>2.62</v>
      </c>
      <c r="X112" t="n">
        <v>0.17</v>
      </c>
      <c r="Y112" t="n">
        <v>1</v>
      </c>
      <c r="Z112" t="n">
        <v>10</v>
      </c>
      <c r="AA112" t="n">
        <v>130.0444371865799</v>
      </c>
      <c r="AB112" t="n">
        <v>177.9325361142612</v>
      </c>
      <c r="AC112" t="n">
        <v>160.9509045974487</v>
      </c>
      <c r="AD112" t="n">
        <v>130044.4371865799</v>
      </c>
      <c r="AE112" t="n">
        <v>177932.5361142612</v>
      </c>
      <c r="AF112" t="n">
        <v>2.781296484186946e-06</v>
      </c>
      <c r="AG112" t="n">
        <v>0.1923958333333333</v>
      </c>
      <c r="AH112" t="n">
        <v>160950.9045974487</v>
      </c>
    </row>
    <row r="113">
      <c r="A113" t="n">
        <v>111</v>
      </c>
      <c r="B113" t="n">
        <v>115</v>
      </c>
      <c r="C113" t="inlineStr">
        <is>
          <t xml:space="preserve">CONCLUIDO	</t>
        </is>
      </c>
      <c r="D113" t="n">
        <v>5.4133</v>
      </c>
      <c r="E113" t="n">
        <v>18.47</v>
      </c>
      <c r="F113" t="n">
        <v>15.51</v>
      </c>
      <c r="G113" t="n">
        <v>132.9</v>
      </c>
      <c r="H113" t="n">
        <v>1.88</v>
      </c>
      <c r="I113" t="n">
        <v>7</v>
      </c>
      <c r="J113" t="n">
        <v>272.43</v>
      </c>
      <c r="K113" t="n">
        <v>56.94</v>
      </c>
      <c r="L113" t="n">
        <v>28.75</v>
      </c>
      <c r="M113" t="n">
        <v>5</v>
      </c>
      <c r="N113" t="n">
        <v>71.73</v>
      </c>
      <c r="O113" t="n">
        <v>33833.3</v>
      </c>
      <c r="P113" t="n">
        <v>208.03</v>
      </c>
      <c r="Q113" t="n">
        <v>467.07</v>
      </c>
      <c r="R113" t="n">
        <v>55.63</v>
      </c>
      <c r="S113" t="n">
        <v>39.61</v>
      </c>
      <c r="T113" t="n">
        <v>3073.35</v>
      </c>
      <c r="U113" t="n">
        <v>0.71</v>
      </c>
      <c r="V113" t="n">
        <v>0.75</v>
      </c>
      <c r="W113" t="n">
        <v>2.62</v>
      </c>
      <c r="X113" t="n">
        <v>0.17</v>
      </c>
      <c r="Y113" t="n">
        <v>1</v>
      </c>
      <c r="Z113" t="n">
        <v>10</v>
      </c>
      <c r="AA113" t="n">
        <v>129.9682542996898</v>
      </c>
      <c r="AB113" t="n">
        <v>177.8282993274663</v>
      </c>
      <c r="AC113" t="n">
        <v>160.8566160232883</v>
      </c>
      <c r="AD113" t="n">
        <v>129968.2542996898</v>
      </c>
      <c r="AE113" t="n">
        <v>177828.2993274663</v>
      </c>
      <c r="AF113" t="n">
        <v>2.780526013490654e-06</v>
      </c>
      <c r="AG113" t="n">
        <v>0.1923958333333333</v>
      </c>
      <c r="AH113" t="n">
        <v>160856.6160232883</v>
      </c>
    </row>
    <row r="114">
      <c r="A114" t="n">
        <v>112</v>
      </c>
      <c r="B114" t="n">
        <v>115</v>
      </c>
      <c r="C114" t="inlineStr">
        <is>
          <t xml:space="preserve">CONCLUIDO	</t>
        </is>
      </c>
      <c r="D114" t="n">
        <v>5.4139</v>
      </c>
      <c r="E114" t="n">
        <v>18.47</v>
      </c>
      <c r="F114" t="n">
        <v>15.5</v>
      </c>
      <c r="G114" t="n">
        <v>132.88</v>
      </c>
      <c r="H114" t="n">
        <v>1.89</v>
      </c>
      <c r="I114" t="n">
        <v>7</v>
      </c>
      <c r="J114" t="n">
        <v>272.91</v>
      </c>
      <c r="K114" t="n">
        <v>56.94</v>
      </c>
      <c r="L114" t="n">
        <v>29</v>
      </c>
      <c r="M114" t="n">
        <v>5</v>
      </c>
      <c r="N114" t="n">
        <v>71.95999999999999</v>
      </c>
      <c r="O114" t="n">
        <v>33892.61</v>
      </c>
      <c r="P114" t="n">
        <v>207.73</v>
      </c>
      <c r="Q114" t="n">
        <v>467.07</v>
      </c>
      <c r="R114" t="n">
        <v>55.47</v>
      </c>
      <c r="S114" t="n">
        <v>39.61</v>
      </c>
      <c r="T114" t="n">
        <v>2989.74</v>
      </c>
      <c r="U114" t="n">
        <v>0.71</v>
      </c>
      <c r="V114" t="n">
        <v>0.75</v>
      </c>
      <c r="W114" t="n">
        <v>2.62</v>
      </c>
      <c r="X114" t="n">
        <v>0.17</v>
      </c>
      <c r="Y114" t="n">
        <v>1</v>
      </c>
      <c r="Z114" t="n">
        <v>10</v>
      </c>
      <c r="AA114" t="n">
        <v>129.7976376636136</v>
      </c>
      <c r="AB114" t="n">
        <v>177.5948541189123</v>
      </c>
      <c r="AC114" t="n">
        <v>160.6454504977962</v>
      </c>
      <c r="AD114" t="n">
        <v>129797.6376636136</v>
      </c>
      <c r="AE114" t="n">
        <v>177594.8541189123</v>
      </c>
      <c r="AF114" t="n">
        <v>2.780834201769171e-06</v>
      </c>
      <c r="AG114" t="n">
        <v>0.1923958333333333</v>
      </c>
      <c r="AH114" t="n">
        <v>160645.4504977962</v>
      </c>
    </row>
    <row r="115">
      <c r="A115" t="n">
        <v>113</v>
      </c>
      <c r="B115" t="n">
        <v>115</v>
      </c>
      <c r="C115" t="inlineStr">
        <is>
          <t xml:space="preserve">CONCLUIDO	</t>
        </is>
      </c>
      <c r="D115" t="n">
        <v>5.4148</v>
      </c>
      <c r="E115" t="n">
        <v>18.47</v>
      </c>
      <c r="F115" t="n">
        <v>15.5</v>
      </c>
      <c r="G115" t="n">
        <v>132.86</v>
      </c>
      <c r="H115" t="n">
        <v>1.9</v>
      </c>
      <c r="I115" t="n">
        <v>7</v>
      </c>
      <c r="J115" t="n">
        <v>273.39</v>
      </c>
      <c r="K115" t="n">
        <v>56.94</v>
      </c>
      <c r="L115" t="n">
        <v>29.25</v>
      </c>
      <c r="M115" t="n">
        <v>5</v>
      </c>
      <c r="N115" t="n">
        <v>72.19</v>
      </c>
      <c r="O115" t="n">
        <v>33952</v>
      </c>
      <c r="P115" t="n">
        <v>206.6</v>
      </c>
      <c r="Q115" t="n">
        <v>467.07</v>
      </c>
      <c r="R115" t="n">
        <v>55.46</v>
      </c>
      <c r="S115" t="n">
        <v>39.61</v>
      </c>
      <c r="T115" t="n">
        <v>2984.48</v>
      </c>
      <c r="U115" t="n">
        <v>0.71</v>
      </c>
      <c r="V115" t="n">
        <v>0.75</v>
      </c>
      <c r="W115" t="n">
        <v>2.62</v>
      </c>
      <c r="X115" t="n">
        <v>0.17</v>
      </c>
      <c r="Y115" t="n">
        <v>1</v>
      </c>
      <c r="Z115" t="n">
        <v>10</v>
      </c>
      <c r="AA115" t="n">
        <v>129.271691844937</v>
      </c>
      <c r="AB115" t="n">
        <v>176.8752318467074</v>
      </c>
      <c r="AC115" t="n">
        <v>159.9945079652541</v>
      </c>
      <c r="AD115" t="n">
        <v>129271.691844937</v>
      </c>
      <c r="AE115" t="n">
        <v>176875.2318467074</v>
      </c>
      <c r="AF115" t="n">
        <v>2.781296484186946e-06</v>
      </c>
      <c r="AG115" t="n">
        <v>0.1923958333333333</v>
      </c>
      <c r="AH115" t="n">
        <v>159994.5079652541</v>
      </c>
    </row>
    <row r="116">
      <c r="A116" t="n">
        <v>114</v>
      </c>
      <c r="B116" t="n">
        <v>115</v>
      </c>
      <c r="C116" t="inlineStr">
        <is>
          <t xml:space="preserve">CONCLUIDO	</t>
        </is>
      </c>
      <c r="D116" t="n">
        <v>5.4363</v>
      </c>
      <c r="E116" t="n">
        <v>18.39</v>
      </c>
      <c r="F116" t="n">
        <v>15.47</v>
      </c>
      <c r="G116" t="n">
        <v>154.71</v>
      </c>
      <c r="H116" t="n">
        <v>1.92</v>
      </c>
      <c r="I116" t="n">
        <v>6</v>
      </c>
      <c r="J116" t="n">
        <v>273.87</v>
      </c>
      <c r="K116" t="n">
        <v>56.94</v>
      </c>
      <c r="L116" t="n">
        <v>29.5</v>
      </c>
      <c r="M116" t="n">
        <v>4</v>
      </c>
      <c r="N116" t="n">
        <v>72.43000000000001</v>
      </c>
      <c r="O116" t="n">
        <v>34011.48</v>
      </c>
      <c r="P116" t="n">
        <v>205.32</v>
      </c>
      <c r="Q116" t="n">
        <v>467.07</v>
      </c>
      <c r="R116" t="n">
        <v>54.42</v>
      </c>
      <c r="S116" t="n">
        <v>39.61</v>
      </c>
      <c r="T116" t="n">
        <v>2470.29</v>
      </c>
      <c r="U116" t="n">
        <v>0.73</v>
      </c>
      <c r="V116" t="n">
        <v>0.75</v>
      </c>
      <c r="W116" t="n">
        <v>2.62</v>
      </c>
      <c r="X116" t="n">
        <v>0.14</v>
      </c>
      <c r="Y116" t="n">
        <v>1</v>
      </c>
      <c r="Z116" t="n">
        <v>10</v>
      </c>
      <c r="AA116" t="n">
        <v>128.1301644261501</v>
      </c>
      <c r="AB116" t="n">
        <v>175.3133436716885</v>
      </c>
      <c r="AC116" t="n">
        <v>158.5816842055346</v>
      </c>
      <c r="AD116" t="n">
        <v>128130.16442615</v>
      </c>
      <c r="AE116" t="n">
        <v>175313.3436716885</v>
      </c>
      <c r="AF116" t="n">
        <v>2.792339897500461e-06</v>
      </c>
      <c r="AG116" t="n">
        <v>0.1915625</v>
      </c>
      <c r="AH116" t="n">
        <v>158581.6842055346</v>
      </c>
    </row>
    <row r="117">
      <c r="A117" t="n">
        <v>115</v>
      </c>
      <c r="B117" t="n">
        <v>115</v>
      </c>
      <c r="C117" t="inlineStr">
        <is>
          <t xml:space="preserve">CONCLUIDO	</t>
        </is>
      </c>
      <c r="D117" t="n">
        <v>5.4362</v>
      </c>
      <c r="E117" t="n">
        <v>18.4</v>
      </c>
      <c r="F117" t="n">
        <v>15.47</v>
      </c>
      <c r="G117" t="n">
        <v>154.71</v>
      </c>
      <c r="H117" t="n">
        <v>1.93</v>
      </c>
      <c r="I117" t="n">
        <v>6</v>
      </c>
      <c r="J117" t="n">
        <v>274.35</v>
      </c>
      <c r="K117" t="n">
        <v>56.94</v>
      </c>
      <c r="L117" t="n">
        <v>29.75</v>
      </c>
      <c r="M117" t="n">
        <v>4</v>
      </c>
      <c r="N117" t="n">
        <v>72.66</v>
      </c>
      <c r="O117" t="n">
        <v>34071.05</v>
      </c>
      <c r="P117" t="n">
        <v>205.26</v>
      </c>
      <c r="Q117" t="n">
        <v>467.07</v>
      </c>
      <c r="R117" t="n">
        <v>54.39</v>
      </c>
      <c r="S117" t="n">
        <v>39.61</v>
      </c>
      <c r="T117" t="n">
        <v>2457.76</v>
      </c>
      <c r="U117" t="n">
        <v>0.73</v>
      </c>
      <c r="V117" t="n">
        <v>0.75</v>
      </c>
      <c r="W117" t="n">
        <v>2.62</v>
      </c>
      <c r="X117" t="n">
        <v>0.14</v>
      </c>
      <c r="Y117" t="n">
        <v>1</v>
      </c>
      <c r="Z117" t="n">
        <v>10</v>
      </c>
      <c r="AA117" t="n">
        <v>128.1061041856127</v>
      </c>
      <c r="AB117" t="n">
        <v>175.2804233891223</v>
      </c>
      <c r="AC117" t="n">
        <v>158.5519057885327</v>
      </c>
      <c r="AD117" t="n">
        <v>128106.1041856127</v>
      </c>
      <c r="AE117" t="n">
        <v>175280.4233891223</v>
      </c>
      <c r="AF117" t="n">
        <v>2.792288532787375e-06</v>
      </c>
      <c r="AG117" t="n">
        <v>0.1916666666666667</v>
      </c>
      <c r="AH117" t="n">
        <v>158551.9057885327</v>
      </c>
    </row>
    <row r="118">
      <c r="A118" t="n">
        <v>116</v>
      </c>
      <c r="B118" t="n">
        <v>115</v>
      </c>
      <c r="C118" t="inlineStr">
        <is>
          <t xml:space="preserve">CONCLUIDO	</t>
        </is>
      </c>
      <c r="D118" t="n">
        <v>5.4368</v>
      </c>
      <c r="E118" t="n">
        <v>18.39</v>
      </c>
      <c r="F118" t="n">
        <v>15.47</v>
      </c>
      <c r="G118" t="n">
        <v>154.69</v>
      </c>
      <c r="H118" t="n">
        <v>1.94</v>
      </c>
      <c r="I118" t="n">
        <v>6</v>
      </c>
      <c r="J118" t="n">
        <v>274.84</v>
      </c>
      <c r="K118" t="n">
        <v>56.94</v>
      </c>
      <c r="L118" t="n">
        <v>30</v>
      </c>
      <c r="M118" t="n">
        <v>4</v>
      </c>
      <c r="N118" t="n">
        <v>72.89</v>
      </c>
      <c r="O118" t="n">
        <v>34130.71</v>
      </c>
      <c r="P118" t="n">
        <v>205.6</v>
      </c>
      <c r="Q118" t="n">
        <v>467.07</v>
      </c>
      <c r="R118" t="n">
        <v>54.44</v>
      </c>
      <c r="S118" t="n">
        <v>39.61</v>
      </c>
      <c r="T118" t="n">
        <v>2482.07</v>
      </c>
      <c r="U118" t="n">
        <v>0.73</v>
      </c>
      <c r="V118" t="n">
        <v>0.75</v>
      </c>
      <c r="W118" t="n">
        <v>2.62</v>
      </c>
      <c r="X118" t="n">
        <v>0.14</v>
      </c>
      <c r="Y118" t="n">
        <v>1</v>
      </c>
      <c r="Z118" t="n">
        <v>10</v>
      </c>
      <c r="AA118" t="n">
        <v>128.2431473754187</v>
      </c>
      <c r="AB118" t="n">
        <v>175.4679319273337</v>
      </c>
      <c r="AC118" t="n">
        <v>158.7215187750271</v>
      </c>
      <c r="AD118" t="n">
        <v>128243.1473754187</v>
      </c>
      <c r="AE118" t="n">
        <v>175467.9319273337</v>
      </c>
      <c r="AF118" t="n">
        <v>2.792596721065891e-06</v>
      </c>
      <c r="AG118" t="n">
        <v>0.1915625</v>
      </c>
      <c r="AH118" t="n">
        <v>158721.5187750271</v>
      </c>
    </row>
    <row r="119">
      <c r="A119" t="n">
        <v>117</v>
      </c>
      <c r="B119" t="n">
        <v>115</v>
      </c>
      <c r="C119" t="inlineStr">
        <is>
          <t xml:space="preserve">CONCLUIDO	</t>
        </is>
      </c>
      <c r="D119" t="n">
        <v>5.4334</v>
      </c>
      <c r="E119" t="n">
        <v>18.4</v>
      </c>
      <c r="F119" t="n">
        <v>15.48</v>
      </c>
      <c r="G119" t="n">
        <v>154.81</v>
      </c>
      <c r="H119" t="n">
        <v>1.96</v>
      </c>
      <c r="I119" t="n">
        <v>6</v>
      </c>
      <c r="J119" t="n">
        <v>275.32</v>
      </c>
      <c r="K119" t="n">
        <v>56.94</v>
      </c>
      <c r="L119" t="n">
        <v>30.25</v>
      </c>
      <c r="M119" t="n">
        <v>4</v>
      </c>
      <c r="N119" t="n">
        <v>73.13</v>
      </c>
      <c r="O119" t="n">
        <v>34190.46</v>
      </c>
      <c r="P119" t="n">
        <v>205.69</v>
      </c>
      <c r="Q119" t="n">
        <v>467.07</v>
      </c>
      <c r="R119" t="n">
        <v>54.86</v>
      </c>
      <c r="S119" t="n">
        <v>39.61</v>
      </c>
      <c r="T119" t="n">
        <v>2689.29</v>
      </c>
      <c r="U119" t="n">
        <v>0.72</v>
      </c>
      <c r="V119" t="n">
        <v>0.75</v>
      </c>
      <c r="W119" t="n">
        <v>2.62</v>
      </c>
      <c r="X119" t="n">
        <v>0.15</v>
      </c>
      <c r="Y119" t="n">
        <v>1</v>
      </c>
      <c r="Z119" t="n">
        <v>10</v>
      </c>
      <c r="AA119" t="n">
        <v>128.3847440181106</v>
      </c>
      <c r="AB119" t="n">
        <v>175.6616707006676</v>
      </c>
      <c r="AC119" t="n">
        <v>158.8967673917482</v>
      </c>
      <c r="AD119" t="n">
        <v>128384.7440181106</v>
      </c>
      <c r="AE119" t="n">
        <v>175661.6707006676</v>
      </c>
      <c r="AF119" t="n">
        <v>2.790850320820963e-06</v>
      </c>
      <c r="AG119" t="n">
        <v>0.1916666666666667</v>
      </c>
      <c r="AH119" t="n">
        <v>158896.7673917482</v>
      </c>
    </row>
    <row r="120">
      <c r="A120" t="n">
        <v>118</v>
      </c>
      <c r="B120" t="n">
        <v>115</v>
      </c>
      <c r="C120" t="inlineStr">
        <is>
          <t xml:space="preserve">CONCLUIDO	</t>
        </is>
      </c>
      <c r="D120" t="n">
        <v>5.4322</v>
      </c>
      <c r="E120" t="n">
        <v>18.41</v>
      </c>
      <c r="F120" t="n">
        <v>15.48</v>
      </c>
      <c r="G120" t="n">
        <v>154.84</v>
      </c>
      <c r="H120" t="n">
        <v>1.97</v>
      </c>
      <c r="I120" t="n">
        <v>6</v>
      </c>
      <c r="J120" t="n">
        <v>275.81</v>
      </c>
      <c r="K120" t="n">
        <v>56.94</v>
      </c>
      <c r="L120" t="n">
        <v>30.5</v>
      </c>
      <c r="M120" t="n">
        <v>4</v>
      </c>
      <c r="N120" t="n">
        <v>73.36</v>
      </c>
      <c r="O120" t="n">
        <v>34250.31</v>
      </c>
      <c r="P120" t="n">
        <v>205.68</v>
      </c>
      <c r="Q120" t="n">
        <v>467.12</v>
      </c>
      <c r="R120" t="n">
        <v>54.87</v>
      </c>
      <c r="S120" t="n">
        <v>39.61</v>
      </c>
      <c r="T120" t="n">
        <v>2693.44</v>
      </c>
      <c r="U120" t="n">
        <v>0.72</v>
      </c>
      <c r="V120" t="n">
        <v>0.75</v>
      </c>
      <c r="W120" t="n">
        <v>2.62</v>
      </c>
      <c r="X120" t="n">
        <v>0.15</v>
      </c>
      <c r="Y120" t="n">
        <v>1</v>
      </c>
      <c r="Z120" t="n">
        <v>10</v>
      </c>
      <c r="AA120" t="n">
        <v>128.4084807653979</v>
      </c>
      <c r="AB120" t="n">
        <v>175.6941483654975</v>
      </c>
      <c r="AC120" t="n">
        <v>158.9261454338294</v>
      </c>
      <c r="AD120" t="n">
        <v>128408.4807653979</v>
      </c>
      <c r="AE120" t="n">
        <v>175694.1483654975</v>
      </c>
      <c r="AF120" t="n">
        <v>2.79023394426393e-06</v>
      </c>
      <c r="AG120" t="n">
        <v>0.1917708333333333</v>
      </c>
      <c r="AH120" t="n">
        <v>158926.1454338294</v>
      </c>
    </row>
    <row r="121">
      <c r="A121" t="n">
        <v>119</v>
      </c>
      <c r="B121" t="n">
        <v>115</v>
      </c>
      <c r="C121" t="inlineStr">
        <is>
          <t xml:space="preserve">CONCLUIDO	</t>
        </is>
      </c>
      <c r="D121" t="n">
        <v>5.4355</v>
      </c>
      <c r="E121" t="n">
        <v>18.4</v>
      </c>
      <c r="F121" t="n">
        <v>15.47</v>
      </c>
      <c r="G121" t="n">
        <v>154.73</v>
      </c>
      <c r="H121" t="n">
        <v>1.98</v>
      </c>
      <c r="I121" t="n">
        <v>6</v>
      </c>
      <c r="J121" t="n">
        <v>276.29</v>
      </c>
      <c r="K121" t="n">
        <v>56.94</v>
      </c>
      <c r="L121" t="n">
        <v>30.75</v>
      </c>
      <c r="M121" t="n">
        <v>4</v>
      </c>
      <c r="N121" t="n">
        <v>73.59999999999999</v>
      </c>
      <c r="O121" t="n">
        <v>34310.24</v>
      </c>
      <c r="P121" t="n">
        <v>205.19</v>
      </c>
      <c r="Q121" t="n">
        <v>467.07</v>
      </c>
      <c r="R121" t="n">
        <v>54.58</v>
      </c>
      <c r="S121" t="n">
        <v>39.61</v>
      </c>
      <c r="T121" t="n">
        <v>2550.87</v>
      </c>
      <c r="U121" t="n">
        <v>0.73</v>
      </c>
      <c r="V121" t="n">
        <v>0.75</v>
      </c>
      <c r="W121" t="n">
        <v>2.62</v>
      </c>
      <c r="X121" t="n">
        <v>0.14</v>
      </c>
      <c r="Y121" t="n">
        <v>1</v>
      </c>
      <c r="Z121" t="n">
        <v>10</v>
      </c>
      <c r="AA121" t="n">
        <v>128.0911682448527</v>
      </c>
      <c r="AB121" t="n">
        <v>175.2599873760474</v>
      </c>
      <c r="AC121" t="n">
        <v>158.5334201598635</v>
      </c>
      <c r="AD121" t="n">
        <v>128091.1682448527</v>
      </c>
      <c r="AE121" t="n">
        <v>175259.9873760474</v>
      </c>
      <c r="AF121" t="n">
        <v>2.791928979795771e-06</v>
      </c>
      <c r="AG121" t="n">
        <v>0.1916666666666667</v>
      </c>
      <c r="AH121" t="n">
        <v>158533.4201598635</v>
      </c>
    </row>
    <row r="122">
      <c r="A122" t="n">
        <v>120</v>
      </c>
      <c r="B122" t="n">
        <v>115</v>
      </c>
      <c r="C122" t="inlineStr">
        <is>
          <t xml:space="preserve">CONCLUIDO	</t>
        </is>
      </c>
      <c r="D122" t="n">
        <v>5.4386</v>
      </c>
      <c r="E122" t="n">
        <v>18.39</v>
      </c>
      <c r="F122" t="n">
        <v>15.46</v>
      </c>
      <c r="G122" t="n">
        <v>154.63</v>
      </c>
      <c r="H122" t="n">
        <v>1.99</v>
      </c>
      <c r="I122" t="n">
        <v>6</v>
      </c>
      <c r="J122" t="n">
        <v>276.78</v>
      </c>
      <c r="K122" t="n">
        <v>56.94</v>
      </c>
      <c r="L122" t="n">
        <v>31</v>
      </c>
      <c r="M122" t="n">
        <v>4</v>
      </c>
      <c r="N122" t="n">
        <v>73.84</v>
      </c>
      <c r="O122" t="n">
        <v>34370.27</v>
      </c>
      <c r="P122" t="n">
        <v>205.12</v>
      </c>
      <c r="Q122" t="n">
        <v>467.07</v>
      </c>
      <c r="R122" t="n">
        <v>54.15</v>
      </c>
      <c r="S122" t="n">
        <v>39.61</v>
      </c>
      <c r="T122" t="n">
        <v>2337.87</v>
      </c>
      <c r="U122" t="n">
        <v>0.73</v>
      </c>
      <c r="V122" t="n">
        <v>0.75</v>
      </c>
      <c r="W122" t="n">
        <v>2.62</v>
      </c>
      <c r="X122" t="n">
        <v>0.13</v>
      </c>
      <c r="Y122" t="n">
        <v>1</v>
      </c>
      <c r="Z122" t="n">
        <v>10</v>
      </c>
      <c r="AA122" t="n">
        <v>127.965639545399</v>
      </c>
      <c r="AB122" t="n">
        <v>175.0882334715195</v>
      </c>
      <c r="AC122" t="n">
        <v>158.3780582069255</v>
      </c>
      <c r="AD122" t="n">
        <v>127965.639545399</v>
      </c>
      <c r="AE122" t="n">
        <v>175088.2334715195</v>
      </c>
      <c r="AF122" t="n">
        <v>2.793521285901441e-06</v>
      </c>
      <c r="AG122" t="n">
        <v>0.1915625</v>
      </c>
      <c r="AH122" t="n">
        <v>158378.0582069255</v>
      </c>
    </row>
    <row r="123">
      <c r="A123" t="n">
        <v>121</v>
      </c>
      <c r="B123" t="n">
        <v>115</v>
      </c>
      <c r="C123" t="inlineStr">
        <is>
          <t xml:space="preserve">CONCLUIDO	</t>
        </is>
      </c>
      <c r="D123" t="n">
        <v>5.437</v>
      </c>
      <c r="E123" t="n">
        <v>18.39</v>
      </c>
      <c r="F123" t="n">
        <v>15.47</v>
      </c>
      <c r="G123" t="n">
        <v>154.68</v>
      </c>
      <c r="H123" t="n">
        <v>2.01</v>
      </c>
      <c r="I123" t="n">
        <v>6</v>
      </c>
      <c r="J123" t="n">
        <v>277.27</v>
      </c>
      <c r="K123" t="n">
        <v>56.94</v>
      </c>
      <c r="L123" t="n">
        <v>31.25</v>
      </c>
      <c r="M123" t="n">
        <v>4</v>
      </c>
      <c r="N123" t="n">
        <v>74.06999999999999</v>
      </c>
      <c r="O123" t="n">
        <v>34430.39</v>
      </c>
      <c r="P123" t="n">
        <v>205.18</v>
      </c>
      <c r="Q123" t="n">
        <v>467.07</v>
      </c>
      <c r="R123" t="n">
        <v>54.18</v>
      </c>
      <c r="S123" t="n">
        <v>39.61</v>
      </c>
      <c r="T123" t="n">
        <v>2351.49</v>
      </c>
      <c r="U123" t="n">
        <v>0.73</v>
      </c>
      <c r="V123" t="n">
        <v>0.75</v>
      </c>
      <c r="W123" t="n">
        <v>2.62</v>
      </c>
      <c r="X123" t="n">
        <v>0.14</v>
      </c>
      <c r="Y123" t="n">
        <v>1</v>
      </c>
      <c r="Z123" t="n">
        <v>10</v>
      </c>
      <c r="AA123" t="n">
        <v>128.0516746538424</v>
      </c>
      <c r="AB123" t="n">
        <v>175.2059505024928</v>
      </c>
      <c r="AC123" t="n">
        <v>158.4845404896797</v>
      </c>
      <c r="AD123" t="n">
        <v>128051.6746538424</v>
      </c>
      <c r="AE123" t="n">
        <v>175205.9505024928</v>
      </c>
      <c r="AF123" t="n">
        <v>2.792699450492063e-06</v>
      </c>
      <c r="AG123" t="n">
        <v>0.1915625</v>
      </c>
      <c r="AH123" t="n">
        <v>158484.5404896797</v>
      </c>
    </row>
    <row r="124">
      <c r="A124" t="n">
        <v>122</v>
      </c>
      <c r="B124" t="n">
        <v>115</v>
      </c>
      <c r="C124" t="inlineStr">
        <is>
          <t xml:space="preserve">CONCLUIDO	</t>
        </is>
      </c>
      <c r="D124" t="n">
        <v>5.4378</v>
      </c>
      <c r="E124" t="n">
        <v>18.39</v>
      </c>
      <c r="F124" t="n">
        <v>15.47</v>
      </c>
      <c r="G124" t="n">
        <v>154.66</v>
      </c>
      <c r="H124" t="n">
        <v>2.02</v>
      </c>
      <c r="I124" t="n">
        <v>6</v>
      </c>
      <c r="J124" t="n">
        <v>277.75</v>
      </c>
      <c r="K124" t="n">
        <v>56.94</v>
      </c>
      <c r="L124" t="n">
        <v>31.5</v>
      </c>
      <c r="M124" t="n">
        <v>4</v>
      </c>
      <c r="N124" t="n">
        <v>74.31</v>
      </c>
      <c r="O124" t="n">
        <v>34490.61</v>
      </c>
      <c r="P124" t="n">
        <v>204.85</v>
      </c>
      <c r="Q124" t="n">
        <v>467.07</v>
      </c>
      <c r="R124" t="n">
        <v>54.3</v>
      </c>
      <c r="S124" t="n">
        <v>39.61</v>
      </c>
      <c r="T124" t="n">
        <v>2409.71</v>
      </c>
      <c r="U124" t="n">
        <v>0.73</v>
      </c>
      <c r="V124" t="n">
        <v>0.75</v>
      </c>
      <c r="W124" t="n">
        <v>2.62</v>
      </c>
      <c r="X124" t="n">
        <v>0.13</v>
      </c>
      <c r="Y124" t="n">
        <v>1</v>
      </c>
      <c r="Z124" t="n">
        <v>10</v>
      </c>
      <c r="AA124" t="n">
        <v>127.8863834643007</v>
      </c>
      <c r="AB124" t="n">
        <v>174.9797918048293</v>
      </c>
      <c r="AC124" t="n">
        <v>158.2799660607054</v>
      </c>
      <c r="AD124" t="n">
        <v>127886.3834643007</v>
      </c>
      <c r="AE124" t="n">
        <v>174979.7918048293</v>
      </c>
      <c r="AF124" t="n">
        <v>2.793110368196752e-06</v>
      </c>
      <c r="AG124" t="n">
        <v>0.1915625</v>
      </c>
      <c r="AH124" t="n">
        <v>158279.9660607054</v>
      </c>
    </row>
    <row r="125">
      <c r="A125" t="n">
        <v>123</v>
      </c>
      <c r="B125" t="n">
        <v>115</v>
      </c>
      <c r="C125" t="inlineStr">
        <is>
          <t xml:space="preserve">CONCLUIDO	</t>
        </is>
      </c>
      <c r="D125" t="n">
        <v>5.4358</v>
      </c>
      <c r="E125" t="n">
        <v>18.4</v>
      </c>
      <c r="F125" t="n">
        <v>15.47</v>
      </c>
      <c r="G125" t="n">
        <v>154.72</v>
      </c>
      <c r="H125" t="n">
        <v>2.03</v>
      </c>
      <c r="I125" t="n">
        <v>6</v>
      </c>
      <c r="J125" t="n">
        <v>278.24</v>
      </c>
      <c r="K125" t="n">
        <v>56.94</v>
      </c>
      <c r="L125" t="n">
        <v>31.75</v>
      </c>
      <c r="M125" t="n">
        <v>4</v>
      </c>
      <c r="N125" t="n">
        <v>74.55</v>
      </c>
      <c r="O125" t="n">
        <v>34550.91</v>
      </c>
      <c r="P125" t="n">
        <v>204.33</v>
      </c>
      <c r="Q125" t="n">
        <v>467.07</v>
      </c>
      <c r="R125" t="n">
        <v>54.5</v>
      </c>
      <c r="S125" t="n">
        <v>39.61</v>
      </c>
      <c r="T125" t="n">
        <v>2512.23</v>
      </c>
      <c r="U125" t="n">
        <v>0.73</v>
      </c>
      <c r="V125" t="n">
        <v>0.75</v>
      </c>
      <c r="W125" t="n">
        <v>2.62</v>
      </c>
      <c r="X125" t="n">
        <v>0.14</v>
      </c>
      <c r="Y125" t="n">
        <v>1</v>
      </c>
      <c r="Z125" t="n">
        <v>10</v>
      </c>
      <c r="AA125" t="n">
        <v>127.7015661275045</v>
      </c>
      <c r="AB125" t="n">
        <v>174.7269165710595</v>
      </c>
      <c r="AC125" t="n">
        <v>158.0512248843339</v>
      </c>
      <c r="AD125" t="n">
        <v>127701.5661275045</v>
      </c>
      <c r="AE125" t="n">
        <v>174726.9165710595</v>
      </c>
      <c r="AF125" t="n">
        <v>2.79208307393503e-06</v>
      </c>
      <c r="AG125" t="n">
        <v>0.1916666666666667</v>
      </c>
      <c r="AH125" t="n">
        <v>158051.2248843339</v>
      </c>
    </row>
    <row r="126">
      <c r="A126" t="n">
        <v>124</v>
      </c>
      <c r="B126" t="n">
        <v>115</v>
      </c>
      <c r="C126" t="inlineStr">
        <is>
          <t xml:space="preserve">CONCLUIDO	</t>
        </is>
      </c>
      <c r="D126" t="n">
        <v>5.4365</v>
      </c>
      <c r="E126" t="n">
        <v>18.39</v>
      </c>
      <c r="F126" t="n">
        <v>15.47</v>
      </c>
      <c r="G126" t="n">
        <v>154.7</v>
      </c>
      <c r="H126" t="n">
        <v>2.04</v>
      </c>
      <c r="I126" t="n">
        <v>6</v>
      </c>
      <c r="J126" t="n">
        <v>278.73</v>
      </c>
      <c r="K126" t="n">
        <v>56.94</v>
      </c>
      <c r="L126" t="n">
        <v>32</v>
      </c>
      <c r="M126" t="n">
        <v>4</v>
      </c>
      <c r="N126" t="n">
        <v>74.79000000000001</v>
      </c>
      <c r="O126" t="n">
        <v>34611.32</v>
      </c>
      <c r="P126" t="n">
        <v>203.93</v>
      </c>
      <c r="Q126" t="n">
        <v>467.07</v>
      </c>
      <c r="R126" t="n">
        <v>54.42</v>
      </c>
      <c r="S126" t="n">
        <v>39.61</v>
      </c>
      <c r="T126" t="n">
        <v>2470.9</v>
      </c>
      <c r="U126" t="n">
        <v>0.73</v>
      </c>
      <c r="V126" t="n">
        <v>0.75</v>
      </c>
      <c r="W126" t="n">
        <v>2.62</v>
      </c>
      <c r="X126" t="n">
        <v>0.14</v>
      </c>
      <c r="Y126" t="n">
        <v>1</v>
      </c>
      <c r="Z126" t="n">
        <v>10</v>
      </c>
      <c r="AA126" t="n">
        <v>127.5071342789887</v>
      </c>
      <c r="AB126" t="n">
        <v>174.4608863381926</v>
      </c>
      <c r="AC126" t="n">
        <v>157.8105842035159</v>
      </c>
      <c r="AD126" t="n">
        <v>127507.1342789887</v>
      </c>
      <c r="AE126" t="n">
        <v>174460.8863381926</v>
      </c>
      <c r="AF126" t="n">
        <v>2.792442626926632e-06</v>
      </c>
      <c r="AG126" t="n">
        <v>0.1915625</v>
      </c>
      <c r="AH126" t="n">
        <v>157810.5842035159</v>
      </c>
    </row>
    <row r="127">
      <c r="A127" t="n">
        <v>125</v>
      </c>
      <c r="B127" t="n">
        <v>115</v>
      </c>
      <c r="C127" t="inlineStr">
        <is>
          <t xml:space="preserve">CONCLUIDO	</t>
        </is>
      </c>
      <c r="D127" t="n">
        <v>5.4358</v>
      </c>
      <c r="E127" t="n">
        <v>18.4</v>
      </c>
      <c r="F127" t="n">
        <v>15.47</v>
      </c>
      <c r="G127" t="n">
        <v>154.72</v>
      </c>
      <c r="H127" t="n">
        <v>2.06</v>
      </c>
      <c r="I127" t="n">
        <v>6</v>
      </c>
      <c r="J127" t="n">
        <v>279.22</v>
      </c>
      <c r="K127" t="n">
        <v>56.94</v>
      </c>
      <c r="L127" t="n">
        <v>32.25</v>
      </c>
      <c r="M127" t="n">
        <v>4</v>
      </c>
      <c r="N127" t="n">
        <v>75.03</v>
      </c>
      <c r="O127" t="n">
        <v>34671.81</v>
      </c>
      <c r="P127" t="n">
        <v>203.24</v>
      </c>
      <c r="Q127" t="n">
        <v>467.08</v>
      </c>
      <c r="R127" t="n">
        <v>54.54</v>
      </c>
      <c r="S127" t="n">
        <v>39.61</v>
      </c>
      <c r="T127" t="n">
        <v>2529.71</v>
      </c>
      <c r="U127" t="n">
        <v>0.73</v>
      </c>
      <c r="V127" t="n">
        <v>0.75</v>
      </c>
      <c r="W127" t="n">
        <v>2.62</v>
      </c>
      <c r="X127" t="n">
        <v>0.14</v>
      </c>
      <c r="Y127" t="n">
        <v>1</v>
      </c>
      <c r="Z127" t="n">
        <v>10</v>
      </c>
      <c r="AA127" t="n">
        <v>127.2165728248334</v>
      </c>
      <c r="AB127" t="n">
        <v>174.0633273379508</v>
      </c>
      <c r="AC127" t="n">
        <v>157.4509676762795</v>
      </c>
      <c r="AD127" t="n">
        <v>127216.5728248334</v>
      </c>
      <c r="AE127" t="n">
        <v>174063.3273379508</v>
      </c>
      <c r="AF127" t="n">
        <v>2.79208307393503e-06</v>
      </c>
      <c r="AG127" t="n">
        <v>0.1916666666666667</v>
      </c>
      <c r="AH127" t="n">
        <v>157450.9676762795</v>
      </c>
    </row>
    <row r="128">
      <c r="A128" t="n">
        <v>126</v>
      </c>
      <c r="B128" t="n">
        <v>115</v>
      </c>
      <c r="C128" t="inlineStr">
        <is>
          <t xml:space="preserve">CONCLUIDO	</t>
        </is>
      </c>
      <c r="D128" t="n">
        <v>5.4341</v>
      </c>
      <c r="E128" t="n">
        <v>18.4</v>
      </c>
      <c r="F128" t="n">
        <v>15.48</v>
      </c>
      <c r="G128" t="n">
        <v>154.78</v>
      </c>
      <c r="H128" t="n">
        <v>2.07</v>
      </c>
      <c r="I128" t="n">
        <v>6</v>
      </c>
      <c r="J128" t="n">
        <v>279.72</v>
      </c>
      <c r="K128" t="n">
        <v>56.94</v>
      </c>
      <c r="L128" t="n">
        <v>32.5</v>
      </c>
      <c r="M128" t="n">
        <v>4</v>
      </c>
      <c r="N128" t="n">
        <v>75.27</v>
      </c>
      <c r="O128" t="n">
        <v>34732.41</v>
      </c>
      <c r="P128" t="n">
        <v>203.15</v>
      </c>
      <c r="Q128" t="n">
        <v>467.07</v>
      </c>
      <c r="R128" t="n">
        <v>54.7</v>
      </c>
      <c r="S128" t="n">
        <v>39.61</v>
      </c>
      <c r="T128" t="n">
        <v>2609.99</v>
      </c>
      <c r="U128" t="n">
        <v>0.72</v>
      </c>
      <c r="V128" t="n">
        <v>0.75</v>
      </c>
      <c r="W128" t="n">
        <v>2.62</v>
      </c>
      <c r="X128" t="n">
        <v>0.14</v>
      </c>
      <c r="Y128" t="n">
        <v>1</v>
      </c>
      <c r="Z128" t="n">
        <v>10</v>
      </c>
      <c r="AA128" t="n">
        <v>127.2379703703025</v>
      </c>
      <c r="AB128" t="n">
        <v>174.0926044036546</v>
      </c>
      <c r="AC128" t="n">
        <v>157.4774505799233</v>
      </c>
      <c r="AD128" t="n">
        <v>127237.9703703025</v>
      </c>
      <c r="AE128" t="n">
        <v>174092.6044036546</v>
      </c>
      <c r="AF128" t="n">
        <v>2.791209873812566e-06</v>
      </c>
      <c r="AG128" t="n">
        <v>0.1916666666666667</v>
      </c>
      <c r="AH128" t="n">
        <v>157477.4505799233</v>
      </c>
    </row>
    <row r="129">
      <c r="A129" t="n">
        <v>127</v>
      </c>
      <c r="B129" t="n">
        <v>115</v>
      </c>
      <c r="C129" t="inlineStr">
        <is>
          <t xml:space="preserve">CONCLUIDO	</t>
        </is>
      </c>
      <c r="D129" t="n">
        <v>5.4357</v>
      </c>
      <c r="E129" t="n">
        <v>18.4</v>
      </c>
      <c r="F129" t="n">
        <v>15.47</v>
      </c>
      <c r="G129" t="n">
        <v>154.73</v>
      </c>
      <c r="H129" t="n">
        <v>2.08</v>
      </c>
      <c r="I129" t="n">
        <v>6</v>
      </c>
      <c r="J129" t="n">
        <v>280.21</v>
      </c>
      <c r="K129" t="n">
        <v>56.94</v>
      </c>
      <c r="L129" t="n">
        <v>32.75</v>
      </c>
      <c r="M129" t="n">
        <v>3</v>
      </c>
      <c r="N129" t="n">
        <v>75.51000000000001</v>
      </c>
      <c r="O129" t="n">
        <v>34793.09</v>
      </c>
      <c r="P129" t="n">
        <v>203.3</v>
      </c>
      <c r="Q129" t="n">
        <v>467.07</v>
      </c>
      <c r="R129" t="n">
        <v>54.57</v>
      </c>
      <c r="S129" t="n">
        <v>39.61</v>
      </c>
      <c r="T129" t="n">
        <v>2545.87</v>
      </c>
      <c r="U129" t="n">
        <v>0.73</v>
      </c>
      <c r="V129" t="n">
        <v>0.75</v>
      </c>
      <c r="W129" t="n">
        <v>2.62</v>
      </c>
      <c r="X129" t="n">
        <v>0.14</v>
      </c>
      <c r="Y129" t="n">
        <v>1</v>
      </c>
      <c r="Z129" t="n">
        <v>10</v>
      </c>
      <c r="AA129" t="n">
        <v>127.2455697647865</v>
      </c>
      <c r="AB129" t="n">
        <v>174.1030022304492</v>
      </c>
      <c r="AC129" t="n">
        <v>157.486856052722</v>
      </c>
      <c r="AD129" t="n">
        <v>127245.5697647865</v>
      </c>
      <c r="AE129" t="n">
        <v>174103.0022304492</v>
      </c>
      <c r="AF129" t="n">
        <v>2.792031709221944e-06</v>
      </c>
      <c r="AG129" t="n">
        <v>0.1916666666666667</v>
      </c>
      <c r="AH129" t="n">
        <v>157486.856052722</v>
      </c>
    </row>
    <row r="130">
      <c r="A130" t="n">
        <v>128</v>
      </c>
      <c r="B130" t="n">
        <v>115</v>
      </c>
      <c r="C130" t="inlineStr">
        <is>
          <t xml:space="preserve">CONCLUIDO	</t>
        </is>
      </c>
      <c r="D130" t="n">
        <v>5.4353</v>
      </c>
      <c r="E130" t="n">
        <v>18.4</v>
      </c>
      <c r="F130" t="n">
        <v>15.47</v>
      </c>
      <c r="G130" t="n">
        <v>154.74</v>
      </c>
      <c r="H130" t="n">
        <v>2.09</v>
      </c>
      <c r="I130" t="n">
        <v>6</v>
      </c>
      <c r="J130" t="n">
        <v>280.7</v>
      </c>
      <c r="K130" t="n">
        <v>56.94</v>
      </c>
      <c r="L130" t="n">
        <v>33</v>
      </c>
      <c r="M130" t="n">
        <v>3</v>
      </c>
      <c r="N130" t="n">
        <v>75.76000000000001</v>
      </c>
      <c r="O130" t="n">
        <v>34853.88</v>
      </c>
      <c r="P130" t="n">
        <v>202.42</v>
      </c>
      <c r="Q130" t="n">
        <v>467.07</v>
      </c>
      <c r="R130" t="n">
        <v>54.48</v>
      </c>
      <c r="S130" t="n">
        <v>39.61</v>
      </c>
      <c r="T130" t="n">
        <v>2501.3</v>
      </c>
      <c r="U130" t="n">
        <v>0.73</v>
      </c>
      <c r="V130" t="n">
        <v>0.75</v>
      </c>
      <c r="W130" t="n">
        <v>2.62</v>
      </c>
      <c r="X130" t="n">
        <v>0.14</v>
      </c>
      <c r="Y130" t="n">
        <v>1</v>
      </c>
      <c r="Z130" t="n">
        <v>10</v>
      </c>
      <c r="AA130" t="n">
        <v>126.8631806091864</v>
      </c>
      <c r="AB130" t="n">
        <v>173.5798005179385</v>
      </c>
      <c r="AC130" t="n">
        <v>157.0135879773349</v>
      </c>
      <c r="AD130" t="n">
        <v>126863.1806091864</v>
      </c>
      <c r="AE130" t="n">
        <v>173579.8005179385</v>
      </c>
      <c r="AF130" t="n">
        <v>2.791826250369599e-06</v>
      </c>
      <c r="AG130" t="n">
        <v>0.1916666666666667</v>
      </c>
      <c r="AH130" t="n">
        <v>157013.5879773349</v>
      </c>
    </row>
    <row r="131">
      <c r="A131" t="n">
        <v>129</v>
      </c>
      <c r="B131" t="n">
        <v>115</v>
      </c>
      <c r="C131" t="inlineStr">
        <is>
          <t xml:space="preserve">CONCLUIDO	</t>
        </is>
      </c>
      <c r="D131" t="n">
        <v>5.4343</v>
      </c>
      <c r="E131" t="n">
        <v>18.4</v>
      </c>
      <c r="F131" t="n">
        <v>15.48</v>
      </c>
      <c r="G131" t="n">
        <v>154.78</v>
      </c>
      <c r="H131" t="n">
        <v>2.11</v>
      </c>
      <c r="I131" t="n">
        <v>6</v>
      </c>
      <c r="J131" t="n">
        <v>281.19</v>
      </c>
      <c r="K131" t="n">
        <v>56.94</v>
      </c>
      <c r="L131" t="n">
        <v>33.25</v>
      </c>
      <c r="M131" t="n">
        <v>3</v>
      </c>
      <c r="N131" t="n">
        <v>76</v>
      </c>
      <c r="O131" t="n">
        <v>34914.76</v>
      </c>
      <c r="P131" t="n">
        <v>202.64</v>
      </c>
      <c r="Q131" t="n">
        <v>467.08</v>
      </c>
      <c r="R131" t="n">
        <v>54.62</v>
      </c>
      <c r="S131" t="n">
        <v>39.61</v>
      </c>
      <c r="T131" t="n">
        <v>2569.48</v>
      </c>
      <c r="U131" t="n">
        <v>0.73</v>
      </c>
      <c r="V131" t="n">
        <v>0.75</v>
      </c>
      <c r="W131" t="n">
        <v>2.62</v>
      </c>
      <c r="X131" t="n">
        <v>0.14</v>
      </c>
      <c r="Y131" t="n">
        <v>1</v>
      </c>
      <c r="Z131" t="n">
        <v>10</v>
      </c>
      <c r="AA131" t="n">
        <v>127.0063831500925</v>
      </c>
      <c r="AB131" t="n">
        <v>173.7757365520564</v>
      </c>
      <c r="AC131" t="n">
        <v>157.1908241513546</v>
      </c>
      <c r="AD131" t="n">
        <v>127006.3831500925</v>
      </c>
      <c r="AE131" t="n">
        <v>173775.7365520564</v>
      </c>
      <c r="AF131" t="n">
        <v>2.791312603238738e-06</v>
      </c>
      <c r="AG131" t="n">
        <v>0.1916666666666667</v>
      </c>
      <c r="AH131" t="n">
        <v>157190.8241513546</v>
      </c>
    </row>
    <row r="132">
      <c r="A132" t="n">
        <v>130</v>
      </c>
      <c r="B132" t="n">
        <v>115</v>
      </c>
      <c r="C132" t="inlineStr">
        <is>
          <t xml:space="preserve">CONCLUIDO	</t>
        </is>
      </c>
      <c r="D132" t="n">
        <v>5.4334</v>
      </c>
      <c r="E132" t="n">
        <v>18.4</v>
      </c>
      <c r="F132" t="n">
        <v>15.48</v>
      </c>
      <c r="G132" t="n">
        <v>154.81</v>
      </c>
      <c r="H132" t="n">
        <v>2.12</v>
      </c>
      <c r="I132" t="n">
        <v>6</v>
      </c>
      <c r="J132" t="n">
        <v>281.69</v>
      </c>
      <c r="K132" t="n">
        <v>56.94</v>
      </c>
      <c r="L132" t="n">
        <v>33.5</v>
      </c>
      <c r="M132" t="n">
        <v>3</v>
      </c>
      <c r="N132" t="n">
        <v>76.25</v>
      </c>
      <c r="O132" t="n">
        <v>34975.73</v>
      </c>
      <c r="P132" t="n">
        <v>202.48</v>
      </c>
      <c r="Q132" t="n">
        <v>467.08</v>
      </c>
      <c r="R132" t="n">
        <v>54.75</v>
      </c>
      <c r="S132" t="n">
        <v>39.61</v>
      </c>
      <c r="T132" t="n">
        <v>2636.87</v>
      </c>
      <c r="U132" t="n">
        <v>0.72</v>
      </c>
      <c r="V132" t="n">
        <v>0.75</v>
      </c>
      <c r="W132" t="n">
        <v>2.62</v>
      </c>
      <c r="X132" t="n">
        <v>0.15</v>
      </c>
      <c r="Y132" t="n">
        <v>1</v>
      </c>
      <c r="Z132" t="n">
        <v>10</v>
      </c>
      <c r="AA132" t="n">
        <v>126.9558300988592</v>
      </c>
      <c r="AB132" t="n">
        <v>173.7065676371158</v>
      </c>
      <c r="AC132" t="n">
        <v>157.1282566205768</v>
      </c>
      <c r="AD132" t="n">
        <v>126955.8300988592</v>
      </c>
      <c r="AE132" t="n">
        <v>173706.5676371158</v>
      </c>
      <c r="AF132" t="n">
        <v>2.790850320820963e-06</v>
      </c>
      <c r="AG132" t="n">
        <v>0.1916666666666667</v>
      </c>
      <c r="AH132" t="n">
        <v>157128.2566205768</v>
      </c>
    </row>
    <row r="133">
      <c r="A133" t="n">
        <v>131</v>
      </c>
      <c r="B133" t="n">
        <v>115</v>
      </c>
      <c r="C133" t="inlineStr">
        <is>
          <t xml:space="preserve">CONCLUIDO	</t>
        </is>
      </c>
      <c r="D133" t="n">
        <v>5.4346</v>
      </c>
      <c r="E133" t="n">
        <v>18.4</v>
      </c>
      <c r="F133" t="n">
        <v>15.48</v>
      </c>
      <c r="G133" t="n">
        <v>154.76</v>
      </c>
      <c r="H133" t="n">
        <v>2.13</v>
      </c>
      <c r="I133" t="n">
        <v>6</v>
      </c>
      <c r="J133" t="n">
        <v>282.18</v>
      </c>
      <c r="K133" t="n">
        <v>56.94</v>
      </c>
      <c r="L133" t="n">
        <v>33.75</v>
      </c>
      <c r="M133" t="n">
        <v>3</v>
      </c>
      <c r="N133" t="n">
        <v>76.48999999999999</v>
      </c>
      <c r="O133" t="n">
        <v>35036.81</v>
      </c>
      <c r="P133" t="n">
        <v>202.07</v>
      </c>
      <c r="Q133" t="n">
        <v>467.07</v>
      </c>
      <c r="R133" t="n">
        <v>54.67</v>
      </c>
      <c r="S133" t="n">
        <v>39.61</v>
      </c>
      <c r="T133" t="n">
        <v>2595.47</v>
      </c>
      <c r="U133" t="n">
        <v>0.72</v>
      </c>
      <c r="V133" t="n">
        <v>0.75</v>
      </c>
      <c r="W133" t="n">
        <v>2.62</v>
      </c>
      <c r="X133" t="n">
        <v>0.14</v>
      </c>
      <c r="Y133" t="n">
        <v>1</v>
      </c>
      <c r="Z133" t="n">
        <v>10</v>
      </c>
      <c r="AA133" t="n">
        <v>126.7458182951118</v>
      </c>
      <c r="AB133" t="n">
        <v>173.4192202221619</v>
      </c>
      <c r="AC133" t="n">
        <v>156.8683332396114</v>
      </c>
      <c r="AD133" t="n">
        <v>126745.8182951118</v>
      </c>
      <c r="AE133" t="n">
        <v>173419.2202221619</v>
      </c>
      <c r="AF133" t="n">
        <v>2.791466697377996e-06</v>
      </c>
      <c r="AG133" t="n">
        <v>0.1916666666666667</v>
      </c>
      <c r="AH133" t="n">
        <v>156868.3332396114</v>
      </c>
    </row>
    <row r="134">
      <c r="A134" t="n">
        <v>132</v>
      </c>
      <c r="B134" t="n">
        <v>115</v>
      </c>
      <c r="C134" t="inlineStr">
        <is>
          <t xml:space="preserve">CONCLUIDO	</t>
        </is>
      </c>
      <c r="D134" t="n">
        <v>5.4343</v>
      </c>
      <c r="E134" t="n">
        <v>18.4</v>
      </c>
      <c r="F134" t="n">
        <v>15.48</v>
      </c>
      <c r="G134" t="n">
        <v>154.78</v>
      </c>
      <c r="H134" t="n">
        <v>2.14</v>
      </c>
      <c r="I134" t="n">
        <v>6</v>
      </c>
      <c r="J134" t="n">
        <v>282.68</v>
      </c>
      <c r="K134" t="n">
        <v>56.94</v>
      </c>
      <c r="L134" t="n">
        <v>34</v>
      </c>
      <c r="M134" t="n">
        <v>3</v>
      </c>
      <c r="N134" t="n">
        <v>76.73999999999999</v>
      </c>
      <c r="O134" t="n">
        <v>35097.98</v>
      </c>
      <c r="P134" t="n">
        <v>201.62</v>
      </c>
      <c r="Q134" t="n">
        <v>467.07</v>
      </c>
      <c r="R134" t="n">
        <v>54.62</v>
      </c>
      <c r="S134" t="n">
        <v>39.61</v>
      </c>
      <c r="T134" t="n">
        <v>2569.1</v>
      </c>
      <c r="U134" t="n">
        <v>0.73</v>
      </c>
      <c r="V134" t="n">
        <v>0.75</v>
      </c>
      <c r="W134" t="n">
        <v>2.62</v>
      </c>
      <c r="X134" t="n">
        <v>0.14</v>
      </c>
      <c r="Y134" t="n">
        <v>1</v>
      </c>
      <c r="Z134" t="n">
        <v>10</v>
      </c>
      <c r="AA134" t="n">
        <v>126.5524109334278</v>
      </c>
      <c r="AB134" t="n">
        <v>173.1545917373753</v>
      </c>
      <c r="AC134" t="n">
        <v>156.6289605260043</v>
      </c>
      <c r="AD134" t="n">
        <v>126552.4109334278</v>
      </c>
      <c r="AE134" t="n">
        <v>173154.5917373753</v>
      </c>
      <c r="AF134" t="n">
        <v>2.791312603238738e-06</v>
      </c>
      <c r="AG134" t="n">
        <v>0.1916666666666667</v>
      </c>
      <c r="AH134" t="n">
        <v>156628.9605260043</v>
      </c>
    </row>
    <row r="135">
      <c r="A135" t="n">
        <v>133</v>
      </c>
      <c r="B135" t="n">
        <v>115</v>
      </c>
      <c r="C135" t="inlineStr">
        <is>
          <t xml:space="preserve">CONCLUIDO	</t>
        </is>
      </c>
      <c r="D135" t="n">
        <v>5.4345</v>
      </c>
      <c r="E135" t="n">
        <v>18.4</v>
      </c>
      <c r="F135" t="n">
        <v>15.48</v>
      </c>
      <c r="G135" t="n">
        <v>154.77</v>
      </c>
      <c r="H135" t="n">
        <v>2.15</v>
      </c>
      <c r="I135" t="n">
        <v>6</v>
      </c>
      <c r="J135" t="n">
        <v>283.18</v>
      </c>
      <c r="K135" t="n">
        <v>56.94</v>
      </c>
      <c r="L135" t="n">
        <v>34.25</v>
      </c>
      <c r="M135" t="n">
        <v>3</v>
      </c>
      <c r="N135" t="n">
        <v>76.98</v>
      </c>
      <c r="O135" t="n">
        <v>35159.25</v>
      </c>
      <c r="P135" t="n">
        <v>201.2</v>
      </c>
      <c r="Q135" t="n">
        <v>467.07</v>
      </c>
      <c r="R135" t="n">
        <v>54.69</v>
      </c>
      <c r="S135" t="n">
        <v>39.61</v>
      </c>
      <c r="T135" t="n">
        <v>2603.55</v>
      </c>
      <c r="U135" t="n">
        <v>0.72</v>
      </c>
      <c r="V135" t="n">
        <v>0.75</v>
      </c>
      <c r="W135" t="n">
        <v>2.62</v>
      </c>
      <c r="X135" t="n">
        <v>0.14</v>
      </c>
      <c r="Y135" t="n">
        <v>1</v>
      </c>
      <c r="Z135" t="n">
        <v>10</v>
      </c>
      <c r="AA135" t="n">
        <v>126.3609123638774</v>
      </c>
      <c r="AB135" t="n">
        <v>172.892574946196</v>
      </c>
      <c r="AC135" t="n">
        <v>156.3919502496322</v>
      </c>
      <c r="AD135" t="n">
        <v>126360.9123638774</v>
      </c>
      <c r="AE135" t="n">
        <v>172892.5749461961</v>
      </c>
      <c r="AF135" t="n">
        <v>2.79141533266491e-06</v>
      </c>
      <c r="AG135" t="n">
        <v>0.1916666666666667</v>
      </c>
      <c r="AH135" t="n">
        <v>156391.9502496322</v>
      </c>
    </row>
    <row r="136">
      <c r="A136" t="n">
        <v>134</v>
      </c>
      <c r="B136" t="n">
        <v>115</v>
      </c>
      <c r="C136" t="inlineStr">
        <is>
          <t xml:space="preserve">CONCLUIDO	</t>
        </is>
      </c>
      <c r="D136" t="n">
        <v>5.4341</v>
      </c>
      <c r="E136" t="n">
        <v>18.4</v>
      </c>
      <c r="F136" t="n">
        <v>15.48</v>
      </c>
      <c r="G136" t="n">
        <v>154.78</v>
      </c>
      <c r="H136" t="n">
        <v>2.17</v>
      </c>
      <c r="I136" t="n">
        <v>6</v>
      </c>
      <c r="J136" t="n">
        <v>283.67</v>
      </c>
      <c r="K136" t="n">
        <v>56.94</v>
      </c>
      <c r="L136" t="n">
        <v>34.5</v>
      </c>
      <c r="M136" t="n">
        <v>3</v>
      </c>
      <c r="N136" t="n">
        <v>77.23</v>
      </c>
      <c r="O136" t="n">
        <v>35220.61</v>
      </c>
      <c r="P136" t="n">
        <v>200.95</v>
      </c>
      <c r="Q136" t="n">
        <v>467.07</v>
      </c>
      <c r="R136" t="n">
        <v>54.72</v>
      </c>
      <c r="S136" t="n">
        <v>39.61</v>
      </c>
      <c r="T136" t="n">
        <v>2618.7</v>
      </c>
      <c r="U136" t="n">
        <v>0.72</v>
      </c>
      <c r="V136" t="n">
        <v>0.75</v>
      </c>
      <c r="W136" t="n">
        <v>2.62</v>
      </c>
      <c r="X136" t="n">
        <v>0.14</v>
      </c>
      <c r="Y136" t="n">
        <v>1</v>
      </c>
      <c r="Z136" t="n">
        <v>10</v>
      </c>
      <c r="AA136" t="n">
        <v>126.2587785714104</v>
      </c>
      <c r="AB136" t="n">
        <v>172.7528309855178</v>
      </c>
      <c r="AC136" t="n">
        <v>156.2655432564292</v>
      </c>
      <c r="AD136" t="n">
        <v>126258.7785714104</v>
      </c>
      <c r="AE136" t="n">
        <v>172752.8309855178</v>
      </c>
      <c r="AF136" t="n">
        <v>2.791209873812566e-06</v>
      </c>
      <c r="AG136" t="n">
        <v>0.1916666666666667</v>
      </c>
      <c r="AH136" t="n">
        <v>156265.5432564292</v>
      </c>
    </row>
    <row r="137">
      <c r="A137" t="n">
        <v>135</v>
      </c>
      <c r="B137" t="n">
        <v>115</v>
      </c>
      <c r="C137" t="inlineStr">
        <is>
          <t xml:space="preserve">CONCLUIDO	</t>
        </is>
      </c>
      <c r="D137" t="n">
        <v>5.4327</v>
      </c>
      <c r="E137" t="n">
        <v>18.41</v>
      </c>
      <c r="F137" t="n">
        <v>15.48</v>
      </c>
      <c r="G137" t="n">
        <v>154.83</v>
      </c>
      <c r="H137" t="n">
        <v>2.18</v>
      </c>
      <c r="I137" t="n">
        <v>6</v>
      </c>
      <c r="J137" t="n">
        <v>284.17</v>
      </c>
      <c r="K137" t="n">
        <v>56.94</v>
      </c>
      <c r="L137" t="n">
        <v>34.75</v>
      </c>
      <c r="M137" t="n">
        <v>2</v>
      </c>
      <c r="N137" t="n">
        <v>77.48</v>
      </c>
      <c r="O137" t="n">
        <v>35282.08</v>
      </c>
      <c r="P137" t="n">
        <v>200.5</v>
      </c>
      <c r="Q137" t="n">
        <v>467.07</v>
      </c>
      <c r="R137" t="n">
        <v>54.78</v>
      </c>
      <c r="S137" t="n">
        <v>39.61</v>
      </c>
      <c r="T137" t="n">
        <v>2651.07</v>
      </c>
      <c r="U137" t="n">
        <v>0.72</v>
      </c>
      <c r="V137" t="n">
        <v>0.75</v>
      </c>
      <c r="W137" t="n">
        <v>2.62</v>
      </c>
      <c r="X137" t="n">
        <v>0.15</v>
      </c>
      <c r="Y137" t="n">
        <v>1</v>
      </c>
      <c r="Z137" t="n">
        <v>10</v>
      </c>
      <c r="AA137" t="n">
        <v>126.0907211620882</v>
      </c>
      <c r="AB137" t="n">
        <v>172.5228874239136</v>
      </c>
      <c r="AC137" t="n">
        <v>156.0575451856165</v>
      </c>
      <c r="AD137" t="n">
        <v>126090.7211620882</v>
      </c>
      <c r="AE137" t="n">
        <v>172522.8874239136</v>
      </c>
      <c r="AF137" t="n">
        <v>2.79049076782936e-06</v>
      </c>
      <c r="AG137" t="n">
        <v>0.1917708333333333</v>
      </c>
      <c r="AH137" t="n">
        <v>156057.5451856165</v>
      </c>
    </row>
    <row r="138">
      <c r="A138" t="n">
        <v>136</v>
      </c>
      <c r="B138" t="n">
        <v>115</v>
      </c>
      <c r="C138" t="inlineStr">
        <is>
          <t xml:space="preserve">CONCLUIDO	</t>
        </is>
      </c>
      <c r="D138" t="n">
        <v>5.4327</v>
      </c>
      <c r="E138" t="n">
        <v>18.41</v>
      </c>
      <c r="F138" t="n">
        <v>15.48</v>
      </c>
      <c r="G138" t="n">
        <v>154.83</v>
      </c>
      <c r="H138" t="n">
        <v>2.19</v>
      </c>
      <c r="I138" t="n">
        <v>6</v>
      </c>
      <c r="J138" t="n">
        <v>284.67</v>
      </c>
      <c r="K138" t="n">
        <v>56.94</v>
      </c>
      <c r="L138" t="n">
        <v>35</v>
      </c>
      <c r="M138" t="n">
        <v>2</v>
      </c>
      <c r="N138" t="n">
        <v>77.73</v>
      </c>
      <c r="O138" t="n">
        <v>35343.65</v>
      </c>
      <c r="P138" t="n">
        <v>200.11</v>
      </c>
      <c r="Q138" t="n">
        <v>467.07</v>
      </c>
      <c r="R138" t="n">
        <v>54.76</v>
      </c>
      <c r="S138" t="n">
        <v>39.61</v>
      </c>
      <c r="T138" t="n">
        <v>2640.3</v>
      </c>
      <c r="U138" t="n">
        <v>0.72</v>
      </c>
      <c r="V138" t="n">
        <v>0.75</v>
      </c>
      <c r="W138" t="n">
        <v>2.62</v>
      </c>
      <c r="X138" t="n">
        <v>0.15</v>
      </c>
      <c r="Y138" t="n">
        <v>1</v>
      </c>
      <c r="Z138" t="n">
        <v>10</v>
      </c>
      <c r="AA138" t="n">
        <v>125.9170924289954</v>
      </c>
      <c r="AB138" t="n">
        <v>172.2853209313371</v>
      </c>
      <c r="AC138" t="n">
        <v>155.8426517056648</v>
      </c>
      <c r="AD138" t="n">
        <v>125917.0924289954</v>
      </c>
      <c r="AE138" t="n">
        <v>172285.3209313371</v>
      </c>
      <c r="AF138" t="n">
        <v>2.79049076782936e-06</v>
      </c>
      <c r="AG138" t="n">
        <v>0.1917708333333333</v>
      </c>
      <c r="AH138" t="n">
        <v>155842.6517056648</v>
      </c>
    </row>
    <row r="139">
      <c r="A139" t="n">
        <v>137</v>
      </c>
      <c r="B139" t="n">
        <v>115</v>
      </c>
      <c r="C139" t="inlineStr">
        <is>
          <t xml:space="preserve">CONCLUIDO	</t>
        </is>
      </c>
      <c r="D139" t="n">
        <v>5.4331</v>
      </c>
      <c r="E139" t="n">
        <v>18.41</v>
      </c>
      <c r="F139" t="n">
        <v>15.48</v>
      </c>
      <c r="G139" t="n">
        <v>154.81</v>
      </c>
      <c r="H139" t="n">
        <v>2.2</v>
      </c>
      <c r="I139" t="n">
        <v>6</v>
      </c>
      <c r="J139" t="n">
        <v>285.17</v>
      </c>
      <c r="K139" t="n">
        <v>56.94</v>
      </c>
      <c r="L139" t="n">
        <v>35.25</v>
      </c>
      <c r="M139" t="n">
        <v>2</v>
      </c>
      <c r="N139" t="n">
        <v>77.98</v>
      </c>
      <c r="O139" t="n">
        <v>35405.32</v>
      </c>
      <c r="P139" t="n">
        <v>199.95</v>
      </c>
      <c r="Q139" t="n">
        <v>467.09</v>
      </c>
      <c r="R139" t="n">
        <v>54.7</v>
      </c>
      <c r="S139" t="n">
        <v>39.61</v>
      </c>
      <c r="T139" t="n">
        <v>2611.85</v>
      </c>
      <c r="U139" t="n">
        <v>0.72</v>
      </c>
      <c r="V139" t="n">
        <v>0.75</v>
      </c>
      <c r="W139" t="n">
        <v>2.62</v>
      </c>
      <c r="X139" t="n">
        <v>0.15</v>
      </c>
      <c r="Y139" t="n">
        <v>1</v>
      </c>
      <c r="Z139" t="n">
        <v>10</v>
      </c>
      <c r="AA139" t="n">
        <v>125.8367583864982</v>
      </c>
      <c r="AB139" t="n">
        <v>172.1754043503047</v>
      </c>
      <c r="AC139" t="n">
        <v>155.7432254088572</v>
      </c>
      <c r="AD139" t="n">
        <v>125836.7583864982</v>
      </c>
      <c r="AE139" t="n">
        <v>172175.4043503047</v>
      </c>
      <c r="AF139" t="n">
        <v>2.790696226681704e-06</v>
      </c>
      <c r="AG139" t="n">
        <v>0.1917708333333333</v>
      </c>
      <c r="AH139" t="n">
        <v>155743.2254088572</v>
      </c>
    </row>
    <row r="140">
      <c r="A140" t="n">
        <v>138</v>
      </c>
      <c r="B140" t="n">
        <v>115</v>
      </c>
      <c r="C140" t="inlineStr">
        <is>
          <t xml:space="preserve">CONCLUIDO	</t>
        </is>
      </c>
      <c r="D140" t="n">
        <v>5.4325</v>
      </c>
      <c r="E140" t="n">
        <v>18.41</v>
      </c>
      <c r="F140" t="n">
        <v>15.48</v>
      </c>
      <c r="G140" t="n">
        <v>154.84</v>
      </c>
      <c r="H140" t="n">
        <v>2.21</v>
      </c>
      <c r="I140" t="n">
        <v>6</v>
      </c>
      <c r="J140" t="n">
        <v>285.67</v>
      </c>
      <c r="K140" t="n">
        <v>56.94</v>
      </c>
      <c r="L140" t="n">
        <v>35.5</v>
      </c>
      <c r="M140" t="n">
        <v>2</v>
      </c>
      <c r="N140" t="n">
        <v>78.23</v>
      </c>
      <c r="O140" t="n">
        <v>35467.08</v>
      </c>
      <c r="P140" t="n">
        <v>199.71</v>
      </c>
      <c r="Q140" t="n">
        <v>467.07</v>
      </c>
      <c r="R140" t="n">
        <v>54.82</v>
      </c>
      <c r="S140" t="n">
        <v>39.61</v>
      </c>
      <c r="T140" t="n">
        <v>2670.16</v>
      </c>
      <c r="U140" t="n">
        <v>0.72</v>
      </c>
      <c r="V140" t="n">
        <v>0.75</v>
      </c>
      <c r="W140" t="n">
        <v>2.62</v>
      </c>
      <c r="X140" t="n">
        <v>0.15</v>
      </c>
      <c r="Y140" t="n">
        <v>1</v>
      </c>
      <c r="Z140" t="n">
        <v>10</v>
      </c>
      <c r="AA140" t="n">
        <v>125.7435591169282</v>
      </c>
      <c r="AB140" t="n">
        <v>172.0478849980175</v>
      </c>
      <c r="AC140" t="n">
        <v>155.6278763245777</v>
      </c>
      <c r="AD140" t="n">
        <v>125743.5591169282</v>
      </c>
      <c r="AE140" t="n">
        <v>172047.8849980175</v>
      </c>
      <c r="AF140" t="n">
        <v>2.790388038403188e-06</v>
      </c>
      <c r="AG140" t="n">
        <v>0.1917708333333333</v>
      </c>
      <c r="AH140" t="n">
        <v>155627.8763245777</v>
      </c>
    </row>
    <row r="141">
      <c r="A141" t="n">
        <v>139</v>
      </c>
      <c r="B141" t="n">
        <v>115</v>
      </c>
      <c r="C141" t="inlineStr">
        <is>
          <t xml:space="preserve">CONCLUIDO	</t>
        </is>
      </c>
      <c r="D141" t="n">
        <v>5.4332</v>
      </c>
      <c r="E141" t="n">
        <v>18.41</v>
      </c>
      <c r="F141" t="n">
        <v>15.48</v>
      </c>
      <c r="G141" t="n">
        <v>154.81</v>
      </c>
      <c r="H141" t="n">
        <v>2.22</v>
      </c>
      <c r="I141" t="n">
        <v>6</v>
      </c>
      <c r="J141" t="n">
        <v>286.17</v>
      </c>
      <c r="K141" t="n">
        <v>56.94</v>
      </c>
      <c r="L141" t="n">
        <v>35.75</v>
      </c>
      <c r="M141" t="n">
        <v>1</v>
      </c>
      <c r="N141" t="n">
        <v>78.48</v>
      </c>
      <c r="O141" t="n">
        <v>35528.95</v>
      </c>
      <c r="P141" t="n">
        <v>199.63</v>
      </c>
      <c r="Q141" t="n">
        <v>467.07</v>
      </c>
      <c r="R141" t="n">
        <v>54.7</v>
      </c>
      <c r="S141" t="n">
        <v>39.61</v>
      </c>
      <c r="T141" t="n">
        <v>2610.45</v>
      </c>
      <c r="U141" t="n">
        <v>0.72</v>
      </c>
      <c r="V141" t="n">
        <v>0.75</v>
      </c>
      <c r="W141" t="n">
        <v>2.62</v>
      </c>
      <c r="X141" t="n">
        <v>0.15</v>
      </c>
      <c r="Y141" t="n">
        <v>1</v>
      </c>
      <c r="Z141" t="n">
        <v>10</v>
      </c>
      <c r="AA141" t="n">
        <v>125.6920316695131</v>
      </c>
      <c r="AB141" t="n">
        <v>171.9773828712336</v>
      </c>
      <c r="AC141" t="n">
        <v>155.5641028218238</v>
      </c>
      <c r="AD141" t="n">
        <v>125692.0316695131</v>
      </c>
      <c r="AE141" t="n">
        <v>171977.3828712336</v>
      </c>
      <c r="AF141" t="n">
        <v>2.790747591394791e-06</v>
      </c>
      <c r="AG141" t="n">
        <v>0.1917708333333333</v>
      </c>
      <c r="AH141" t="n">
        <v>155564.1028218238</v>
      </c>
    </row>
    <row r="142">
      <c r="A142" t="n">
        <v>140</v>
      </c>
      <c r="B142" t="n">
        <v>115</v>
      </c>
      <c r="C142" t="inlineStr">
        <is>
          <t xml:space="preserve">CONCLUIDO	</t>
        </is>
      </c>
      <c r="D142" t="n">
        <v>5.4331</v>
      </c>
      <c r="E142" t="n">
        <v>18.41</v>
      </c>
      <c r="F142" t="n">
        <v>15.48</v>
      </c>
      <c r="G142" t="n">
        <v>154.81</v>
      </c>
      <c r="H142" t="n">
        <v>2.24</v>
      </c>
      <c r="I142" t="n">
        <v>6</v>
      </c>
      <c r="J142" t="n">
        <v>286.68</v>
      </c>
      <c r="K142" t="n">
        <v>56.94</v>
      </c>
      <c r="L142" t="n">
        <v>36</v>
      </c>
      <c r="M142" t="n">
        <v>0</v>
      </c>
      <c r="N142" t="n">
        <v>78.73</v>
      </c>
      <c r="O142" t="n">
        <v>35591.05</v>
      </c>
      <c r="P142" t="n">
        <v>199.85</v>
      </c>
      <c r="Q142" t="n">
        <v>467.09</v>
      </c>
      <c r="R142" t="n">
        <v>54.67</v>
      </c>
      <c r="S142" t="n">
        <v>39.61</v>
      </c>
      <c r="T142" t="n">
        <v>2598.03</v>
      </c>
      <c r="U142" t="n">
        <v>0.72</v>
      </c>
      <c r="V142" t="n">
        <v>0.75</v>
      </c>
      <c r="W142" t="n">
        <v>2.62</v>
      </c>
      <c r="X142" t="n">
        <v>0.15</v>
      </c>
      <c r="Y142" t="n">
        <v>1</v>
      </c>
      <c r="Z142" t="n">
        <v>10</v>
      </c>
      <c r="AA142" t="n">
        <v>125.7922414762263</v>
      </c>
      <c r="AB142" t="n">
        <v>172.1144943497232</v>
      </c>
      <c r="AC142" t="n">
        <v>155.6881285732435</v>
      </c>
      <c r="AD142" t="n">
        <v>125792.2414762263</v>
      </c>
      <c r="AE142" t="n">
        <v>172114.4943497232</v>
      </c>
      <c r="AF142" t="n">
        <v>2.790696226681704e-06</v>
      </c>
      <c r="AG142" t="n">
        <v>0.1917708333333333</v>
      </c>
      <c r="AH142" t="n">
        <v>155688.1285732435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4.546</v>
      </c>
      <c r="E2" t="n">
        <v>22</v>
      </c>
      <c r="F2" t="n">
        <v>18.33</v>
      </c>
      <c r="G2" t="n">
        <v>10.68</v>
      </c>
      <c r="H2" t="n">
        <v>0.22</v>
      </c>
      <c r="I2" t="n">
        <v>103</v>
      </c>
      <c r="J2" t="n">
        <v>80.84</v>
      </c>
      <c r="K2" t="n">
        <v>35.1</v>
      </c>
      <c r="L2" t="n">
        <v>1</v>
      </c>
      <c r="M2" t="n">
        <v>101</v>
      </c>
      <c r="N2" t="n">
        <v>9.74</v>
      </c>
      <c r="O2" t="n">
        <v>10204.21</v>
      </c>
      <c r="P2" t="n">
        <v>141.03</v>
      </c>
      <c r="Q2" t="n">
        <v>467.11</v>
      </c>
      <c r="R2" t="n">
        <v>147.37</v>
      </c>
      <c r="S2" t="n">
        <v>39.61</v>
      </c>
      <c r="T2" t="n">
        <v>48462.65</v>
      </c>
      <c r="U2" t="n">
        <v>0.27</v>
      </c>
      <c r="V2" t="n">
        <v>0.64</v>
      </c>
      <c r="W2" t="n">
        <v>2.79</v>
      </c>
      <c r="X2" t="n">
        <v>3</v>
      </c>
      <c r="Y2" t="n">
        <v>1</v>
      </c>
      <c r="Z2" t="n">
        <v>10</v>
      </c>
      <c r="AA2" t="n">
        <v>107.5598906761849</v>
      </c>
      <c r="AB2" t="n">
        <v>147.1681876305703</v>
      </c>
      <c r="AC2" t="n">
        <v>133.1226623549972</v>
      </c>
      <c r="AD2" t="n">
        <v>107559.8906761849</v>
      </c>
      <c r="AE2" t="n">
        <v>147168.1876305703</v>
      </c>
      <c r="AF2" t="n">
        <v>2.755960502235926e-06</v>
      </c>
      <c r="AG2" t="n">
        <v>0.2291666666666667</v>
      </c>
      <c r="AH2" t="n">
        <v>133122.6623549972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4.7922</v>
      </c>
      <c r="E3" t="n">
        <v>20.87</v>
      </c>
      <c r="F3" t="n">
        <v>17.61</v>
      </c>
      <c r="G3" t="n">
        <v>13.38</v>
      </c>
      <c r="H3" t="n">
        <v>0.27</v>
      </c>
      <c r="I3" t="n">
        <v>79</v>
      </c>
      <c r="J3" t="n">
        <v>81.14</v>
      </c>
      <c r="K3" t="n">
        <v>35.1</v>
      </c>
      <c r="L3" t="n">
        <v>1.25</v>
      </c>
      <c r="M3" t="n">
        <v>77</v>
      </c>
      <c r="N3" t="n">
        <v>9.789999999999999</v>
      </c>
      <c r="O3" t="n">
        <v>10241.25</v>
      </c>
      <c r="P3" t="n">
        <v>134.33</v>
      </c>
      <c r="Q3" t="n">
        <v>467.11</v>
      </c>
      <c r="R3" t="n">
        <v>124.1</v>
      </c>
      <c r="S3" t="n">
        <v>39.61</v>
      </c>
      <c r="T3" t="n">
        <v>36947.49</v>
      </c>
      <c r="U3" t="n">
        <v>0.32</v>
      </c>
      <c r="V3" t="n">
        <v>0.66</v>
      </c>
      <c r="W3" t="n">
        <v>2.74</v>
      </c>
      <c r="X3" t="n">
        <v>2.28</v>
      </c>
      <c r="Y3" t="n">
        <v>1</v>
      </c>
      <c r="Z3" t="n">
        <v>10</v>
      </c>
      <c r="AA3" t="n">
        <v>97.60698865678948</v>
      </c>
      <c r="AB3" t="n">
        <v>133.5501879965927</v>
      </c>
      <c r="AC3" t="n">
        <v>120.8043454930996</v>
      </c>
      <c r="AD3" t="n">
        <v>97606.98865678949</v>
      </c>
      <c r="AE3" t="n">
        <v>133550.1879965927</v>
      </c>
      <c r="AF3" t="n">
        <v>2.905216436166961e-06</v>
      </c>
      <c r="AG3" t="n">
        <v>0.2173958333333333</v>
      </c>
      <c r="AH3" t="n">
        <v>120804.3454930996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4.9728</v>
      </c>
      <c r="E4" t="n">
        <v>20.11</v>
      </c>
      <c r="F4" t="n">
        <v>17.13</v>
      </c>
      <c r="G4" t="n">
        <v>16.32</v>
      </c>
      <c r="H4" t="n">
        <v>0.32</v>
      </c>
      <c r="I4" t="n">
        <v>63</v>
      </c>
      <c r="J4" t="n">
        <v>81.44</v>
      </c>
      <c r="K4" t="n">
        <v>35.1</v>
      </c>
      <c r="L4" t="n">
        <v>1.5</v>
      </c>
      <c r="M4" t="n">
        <v>61</v>
      </c>
      <c r="N4" t="n">
        <v>9.84</v>
      </c>
      <c r="O4" t="n">
        <v>10278.32</v>
      </c>
      <c r="P4" t="n">
        <v>129.59</v>
      </c>
      <c r="Q4" t="n">
        <v>467.12</v>
      </c>
      <c r="R4" t="n">
        <v>108.76</v>
      </c>
      <c r="S4" t="n">
        <v>39.61</v>
      </c>
      <c r="T4" t="n">
        <v>29354.88</v>
      </c>
      <c r="U4" t="n">
        <v>0.36</v>
      </c>
      <c r="V4" t="n">
        <v>0.68</v>
      </c>
      <c r="W4" t="n">
        <v>2.71</v>
      </c>
      <c r="X4" t="n">
        <v>1.8</v>
      </c>
      <c r="Y4" t="n">
        <v>1</v>
      </c>
      <c r="Z4" t="n">
        <v>10</v>
      </c>
      <c r="AA4" t="n">
        <v>91.09039977842285</v>
      </c>
      <c r="AB4" t="n">
        <v>124.6339036016048</v>
      </c>
      <c r="AC4" t="n">
        <v>112.7390187666827</v>
      </c>
      <c r="AD4" t="n">
        <v>91090.39977842286</v>
      </c>
      <c r="AE4" t="n">
        <v>124633.9036016048</v>
      </c>
      <c r="AF4" t="n">
        <v>3.014703120439686e-06</v>
      </c>
      <c r="AG4" t="n">
        <v>0.2094791666666667</v>
      </c>
      <c r="AH4" t="n">
        <v>112739.0187666827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5.0888</v>
      </c>
      <c r="E5" t="n">
        <v>19.65</v>
      </c>
      <c r="F5" t="n">
        <v>16.85</v>
      </c>
      <c r="G5" t="n">
        <v>19.07</v>
      </c>
      <c r="H5" t="n">
        <v>0.38</v>
      </c>
      <c r="I5" t="n">
        <v>53</v>
      </c>
      <c r="J5" t="n">
        <v>81.73999999999999</v>
      </c>
      <c r="K5" t="n">
        <v>35.1</v>
      </c>
      <c r="L5" t="n">
        <v>1.75</v>
      </c>
      <c r="M5" t="n">
        <v>51</v>
      </c>
      <c r="N5" t="n">
        <v>9.890000000000001</v>
      </c>
      <c r="O5" t="n">
        <v>10315.41</v>
      </c>
      <c r="P5" t="n">
        <v>126.26</v>
      </c>
      <c r="Q5" t="n">
        <v>467.18</v>
      </c>
      <c r="R5" t="n">
        <v>99.17</v>
      </c>
      <c r="S5" t="n">
        <v>39.61</v>
      </c>
      <c r="T5" t="n">
        <v>24613.11</v>
      </c>
      <c r="U5" t="n">
        <v>0.4</v>
      </c>
      <c r="V5" t="n">
        <v>0.6899999999999999</v>
      </c>
      <c r="W5" t="n">
        <v>2.7</v>
      </c>
      <c r="X5" t="n">
        <v>1.51</v>
      </c>
      <c r="Y5" t="n">
        <v>1</v>
      </c>
      <c r="Z5" t="n">
        <v>10</v>
      </c>
      <c r="AA5" t="n">
        <v>87.05484823363406</v>
      </c>
      <c r="AB5" t="n">
        <v>119.1122839420585</v>
      </c>
      <c r="AC5" t="n">
        <v>107.7443747377999</v>
      </c>
      <c r="AD5" t="n">
        <v>87054.84823363407</v>
      </c>
      <c r="AE5" t="n">
        <v>119112.2839420585</v>
      </c>
      <c r="AF5" t="n">
        <v>3.085026793615966e-06</v>
      </c>
      <c r="AG5" t="n">
        <v>0.2046875</v>
      </c>
      <c r="AH5" t="n">
        <v>107744.3747377999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5.1759</v>
      </c>
      <c r="E6" t="n">
        <v>19.32</v>
      </c>
      <c r="F6" t="n">
        <v>16.64</v>
      </c>
      <c r="G6" t="n">
        <v>21.7</v>
      </c>
      <c r="H6" t="n">
        <v>0.43</v>
      </c>
      <c r="I6" t="n">
        <v>46</v>
      </c>
      <c r="J6" t="n">
        <v>82.04000000000001</v>
      </c>
      <c r="K6" t="n">
        <v>35.1</v>
      </c>
      <c r="L6" t="n">
        <v>2</v>
      </c>
      <c r="M6" t="n">
        <v>44</v>
      </c>
      <c r="N6" t="n">
        <v>9.94</v>
      </c>
      <c r="O6" t="n">
        <v>10352.53</v>
      </c>
      <c r="P6" t="n">
        <v>123.71</v>
      </c>
      <c r="Q6" t="n">
        <v>467.11</v>
      </c>
      <c r="R6" t="n">
        <v>92.36</v>
      </c>
      <c r="S6" t="n">
        <v>39.61</v>
      </c>
      <c r="T6" t="n">
        <v>21240.19</v>
      </c>
      <c r="U6" t="n">
        <v>0.43</v>
      </c>
      <c r="V6" t="n">
        <v>0.7</v>
      </c>
      <c r="W6" t="n">
        <v>2.68</v>
      </c>
      <c r="X6" t="n">
        <v>1.3</v>
      </c>
      <c r="Y6" t="n">
        <v>1</v>
      </c>
      <c r="Z6" t="n">
        <v>10</v>
      </c>
      <c r="AA6" t="n">
        <v>84.12081534132689</v>
      </c>
      <c r="AB6" t="n">
        <v>115.0978106984101</v>
      </c>
      <c r="AC6" t="n">
        <v>104.1130371861754</v>
      </c>
      <c r="AD6" t="n">
        <v>84120.81534132689</v>
      </c>
      <c r="AE6" t="n">
        <v>115097.8106984101</v>
      </c>
      <c r="AF6" t="n">
        <v>3.137830172354362e-06</v>
      </c>
      <c r="AG6" t="n">
        <v>0.20125</v>
      </c>
      <c r="AH6" t="n">
        <v>104113.0371861755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5.25</v>
      </c>
      <c r="E7" t="n">
        <v>19.05</v>
      </c>
      <c r="F7" t="n">
        <v>16.47</v>
      </c>
      <c r="G7" t="n">
        <v>24.7</v>
      </c>
      <c r="H7" t="n">
        <v>0.48</v>
      </c>
      <c r="I7" t="n">
        <v>40</v>
      </c>
      <c r="J7" t="n">
        <v>82.34</v>
      </c>
      <c r="K7" t="n">
        <v>35.1</v>
      </c>
      <c r="L7" t="n">
        <v>2.25</v>
      </c>
      <c r="M7" t="n">
        <v>38</v>
      </c>
      <c r="N7" t="n">
        <v>9.99</v>
      </c>
      <c r="O7" t="n">
        <v>10389.66</v>
      </c>
      <c r="P7" t="n">
        <v>121</v>
      </c>
      <c r="Q7" t="n">
        <v>467.07</v>
      </c>
      <c r="R7" t="n">
        <v>86.69</v>
      </c>
      <c r="S7" t="n">
        <v>39.61</v>
      </c>
      <c r="T7" t="n">
        <v>18434.32</v>
      </c>
      <c r="U7" t="n">
        <v>0.46</v>
      </c>
      <c r="V7" t="n">
        <v>0.71</v>
      </c>
      <c r="W7" t="n">
        <v>2.68</v>
      </c>
      <c r="X7" t="n">
        <v>1.13</v>
      </c>
      <c r="Y7" t="n">
        <v>1</v>
      </c>
      <c r="Z7" t="n">
        <v>10</v>
      </c>
      <c r="AA7" t="n">
        <v>81.46474126149543</v>
      </c>
      <c r="AB7" t="n">
        <v>111.4636529646681</v>
      </c>
      <c r="AC7" t="n">
        <v>100.8257183659682</v>
      </c>
      <c r="AD7" t="n">
        <v>81464.74126149544</v>
      </c>
      <c r="AE7" t="n">
        <v>111463.6529646681</v>
      </c>
      <c r="AF7" t="n">
        <v>3.18275244978852e-06</v>
      </c>
      <c r="AG7" t="n">
        <v>0.1984375</v>
      </c>
      <c r="AH7" t="n">
        <v>100825.7183659682</v>
      </c>
    </row>
    <row r="8">
      <c r="A8" t="n">
        <v>6</v>
      </c>
      <c r="B8" t="n">
        <v>35</v>
      </c>
      <c r="C8" t="inlineStr">
        <is>
          <t xml:space="preserve">CONCLUIDO	</t>
        </is>
      </c>
      <c r="D8" t="n">
        <v>5.2986</v>
      </c>
      <c r="E8" t="n">
        <v>18.87</v>
      </c>
      <c r="F8" t="n">
        <v>16.36</v>
      </c>
      <c r="G8" t="n">
        <v>27.27</v>
      </c>
      <c r="H8" t="n">
        <v>0.53</v>
      </c>
      <c r="I8" t="n">
        <v>36</v>
      </c>
      <c r="J8" t="n">
        <v>82.65000000000001</v>
      </c>
      <c r="K8" t="n">
        <v>35.1</v>
      </c>
      <c r="L8" t="n">
        <v>2.5</v>
      </c>
      <c r="M8" t="n">
        <v>34</v>
      </c>
      <c r="N8" t="n">
        <v>10.04</v>
      </c>
      <c r="O8" t="n">
        <v>10426.82</v>
      </c>
      <c r="P8" t="n">
        <v>119.24</v>
      </c>
      <c r="Q8" t="n">
        <v>467.13</v>
      </c>
      <c r="R8" t="n">
        <v>83.67</v>
      </c>
      <c r="S8" t="n">
        <v>39.61</v>
      </c>
      <c r="T8" t="n">
        <v>16944.74</v>
      </c>
      <c r="U8" t="n">
        <v>0.47</v>
      </c>
      <c r="V8" t="n">
        <v>0.71</v>
      </c>
      <c r="W8" t="n">
        <v>2.66</v>
      </c>
      <c r="X8" t="n">
        <v>1.03</v>
      </c>
      <c r="Y8" t="n">
        <v>1</v>
      </c>
      <c r="Z8" t="n">
        <v>10</v>
      </c>
      <c r="AA8" t="n">
        <v>79.77292655236268</v>
      </c>
      <c r="AB8" t="n">
        <v>109.1488374420365</v>
      </c>
      <c r="AC8" t="n">
        <v>98.7318255879519</v>
      </c>
      <c r="AD8" t="n">
        <v>79772.92655236268</v>
      </c>
      <c r="AE8" t="n">
        <v>109148.8374420365</v>
      </c>
      <c r="AF8" t="n">
        <v>3.212215643895134e-06</v>
      </c>
      <c r="AG8" t="n">
        <v>0.1965625</v>
      </c>
      <c r="AH8" t="n">
        <v>98731.8255879519</v>
      </c>
    </row>
    <row r="9">
      <c r="A9" t="n">
        <v>7</v>
      </c>
      <c r="B9" t="n">
        <v>35</v>
      </c>
      <c r="C9" t="inlineStr">
        <is>
          <t xml:space="preserve">CONCLUIDO	</t>
        </is>
      </c>
      <c r="D9" t="n">
        <v>5.3574</v>
      </c>
      <c r="E9" t="n">
        <v>18.67</v>
      </c>
      <c r="F9" t="n">
        <v>16.22</v>
      </c>
      <c r="G9" t="n">
        <v>30.42</v>
      </c>
      <c r="H9" t="n">
        <v>0.58</v>
      </c>
      <c r="I9" t="n">
        <v>32</v>
      </c>
      <c r="J9" t="n">
        <v>82.95</v>
      </c>
      <c r="K9" t="n">
        <v>35.1</v>
      </c>
      <c r="L9" t="n">
        <v>2.75</v>
      </c>
      <c r="M9" t="n">
        <v>30</v>
      </c>
      <c r="N9" t="n">
        <v>10.1</v>
      </c>
      <c r="O9" t="n">
        <v>10463.99</v>
      </c>
      <c r="P9" t="n">
        <v>117.16</v>
      </c>
      <c r="Q9" t="n">
        <v>467.1</v>
      </c>
      <c r="R9" t="n">
        <v>78.75</v>
      </c>
      <c r="S9" t="n">
        <v>39.61</v>
      </c>
      <c r="T9" t="n">
        <v>14505</v>
      </c>
      <c r="U9" t="n">
        <v>0.5</v>
      </c>
      <c r="V9" t="n">
        <v>0.72</v>
      </c>
      <c r="W9" t="n">
        <v>2.66</v>
      </c>
      <c r="X9" t="n">
        <v>0.89</v>
      </c>
      <c r="Y9" t="n">
        <v>1</v>
      </c>
      <c r="Z9" t="n">
        <v>10</v>
      </c>
      <c r="AA9" t="n">
        <v>77.78002413812445</v>
      </c>
      <c r="AB9" t="n">
        <v>106.4220604382277</v>
      </c>
      <c r="AC9" t="n">
        <v>96.26528835433018</v>
      </c>
      <c r="AD9" t="n">
        <v>77780.02413812444</v>
      </c>
      <c r="AE9" t="n">
        <v>106422.0604382277</v>
      </c>
      <c r="AF9" t="n">
        <v>3.247862471332765e-06</v>
      </c>
      <c r="AG9" t="n">
        <v>0.1944791666666667</v>
      </c>
      <c r="AH9" t="n">
        <v>96265.28835433019</v>
      </c>
    </row>
    <row r="10">
      <c r="A10" t="n">
        <v>8</v>
      </c>
      <c r="B10" t="n">
        <v>35</v>
      </c>
      <c r="C10" t="inlineStr">
        <is>
          <t xml:space="preserve">CONCLUIDO	</t>
        </is>
      </c>
      <c r="D10" t="n">
        <v>5.3947</v>
      </c>
      <c r="E10" t="n">
        <v>18.54</v>
      </c>
      <c r="F10" t="n">
        <v>16.15</v>
      </c>
      <c r="G10" t="n">
        <v>33.4</v>
      </c>
      <c r="H10" t="n">
        <v>0.63</v>
      </c>
      <c r="I10" t="n">
        <v>29</v>
      </c>
      <c r="J10" t="n">
        <v>83.25</v>
      </c>
      <c r="K10" t="n">
        <v>35.1</v>
      </c>
      <c r="L10" t="n">
        <v>3</v>
      </c>
      <c r="M10" t="n">
        <v>27</v>
      </c>
      <c r="N10" t="n">
        <v>10.15</v>
      </c>
      <c r="O10" t="n">
        <v>10501.19</v>
      </c>
      <c r="P10" t="n">
        <v>114.89</v>
      </c>
      <c r="Q10" t="n">
        <v>467.14</v>
      </c>
      <c r="R10" t="n">
        <v>76.34999999999999</v>
      </c>
      <c r="S10" t="n">
        <v>39.61</v>
      </c>
      <c r="T10" t="n">
        <v>13319.18</v>
      </c>
      <c r="U10" t="n">
        <v>0.52</v>
      </c>
      <c r="V10" t="n">
        <v>0.72</v>
      </c>
      <c r="W10" t="n">
        <v>2.66</v>
      </c>
      <c r="X10" t="n">
        <v>0.8100000000000001</v>
      </c>
      <c r="Y10" t="n">
        <v>1</v>
      </c>
      <c r="Z10" t="n">
        <v>10</v>
      </c>
      <c r="AA10" t="n">
        <v>76.13823987828006</v>
      </c>
      <c r="AB10" t="n">
        <v>104.1756987835001</v>
      </c>
      <c r="AC10" t="n">
        <v>94.23331630314067</v>
      </c>
      <c r="AD10" t="n">
        <v>76138.23987828006</v>
      </c>
      <c r="AE10" t="n">
        <v>104175.6987835001</v>
      </c>
      <c r="AF10" t="n">
        <v>3.27047516969031e-06</v>
      </c>
      <c r="AG10" t="n">
        <v>0.193125</v>
      </c>
      <c r="AH10" t="n">
        <v>94233.31630314067</v>
      </c>
    </row>
    <row r="11">
      <c r="A11" t="n">
        <v>9</v>
      </c>
      <c r="B11" t="n">
        <v>35</v>
      </c>
      <c r="C11" t="inlineStr">
        <is>
          <t xml:space="preserve">CONCLUIDO	</t>
        </is>
      </c>
      <c r="D11" t="n">
        <v>5.4357</v>
      </c>
      <c r="E11" t="n">
        <v>18.4</v>
      </c>
      <c r="F11" t="n">
        <v>16.06</v>
      </c>
      <c r="G11" t="n">
        <v>37.06</v>
      </c>
      <c r="H11" t="n">
        <v>0.68</v>
      </c>
      <c r="I11" t="n">
        <v>26</v>
      </c>
      <c r="J11" t="n">
        <v>83.55</v>
      </c>
      <c r="K11" t="n">
        <v>35.1</v>
      </c>
      <c r="L11" t="n">
        <v>3.25</v>
      </c>
      <c r="M11" t="n">
        <v>24</v>
      </c>
      <c r="N11" t="n">
        <v>10.2</v>
      </c>
      <c r="O11" t="n">
        <v>10538.42</v>
      </c>
      <c r="P11" t="n">
        <v>113.43</v>
      </c>
      <c r="Q11" t="n">
        <v>467.09</v>
      </c>
      <c r="R11" t="n">
        <v>73.43000000000001</v>
      </c>
      <c r="S11" t="n">
        <v>39.61</v>
      </c>
      <c r="T11" t="n">
        <v>11873.91</v>
      </c>
      <c r="U11" t="n">
        <v>0.54</v>
      </c>
      <c r="V11" t="n">
        <v>0.73</v>
      </c>
      <c r="W11" t="n">
        <v>2.65</v>
      </c>
      <c r="X11" t="n">
        <v>0.72</v>
      </c>
      <c r="Y11" t="n">
        <v>1</v>
      </c>
      <c r="Z11" t="n">
        <v>10</v>
      </c>
      <c r="AA11" t="n">
        <v>74.80216739150652</v>
      </c>
      <c r="AB11" t="n">
        <v>102.3476254637394</v>
      </c>
      <c r="AC11" t="n">
        <v>92.57971173530031</v>
      </c>
      <c r="AD11" t="n">
        <v>74802.16739150652</v>
      </c>
      <c r="AE11" t="n">
        <v>102347.6254637394</v>
      </c>
      <c r="AF11" t="n">
        <v>3.295330950726754e-06</v>
      </c>
      <c r="AG11" t="n">
        <v>0.1916666666666667</v>
      </c>
      <c r="AH11" t="n">
        <v>92579.71173530031</v>
      </c>
    </row>
    <row r="12">
      <c r="A12" t="n">
        <v>10</v>
      </c>
      <c r="B12" t="n">
        <v>35</v>
      </c>
      <c r="C12" t="inlineStr">
        <is>
          <t xml:space="preserve">CONCLUIDO	</t>
        </is>
      </c>
      <c r="D12" t="n">
        <v>5.4648</v>
      </c>
      <c r="E12" t="n">
        <v>18.3</v>
      </c>
      <c r="F12" t="n">
        <v>15.99</v>
      </c>
      <c r="G12" t="n">
        <v>39.98</v>
      </c>
      <c r="H12" t="n">
        <v>0.73</v>
      </c>
      <c r="I12" t="n">
        <v>24</v>
      </c>
      <c r="J12" t="n">
        <v>83.84999999999999</v>
      </c>
      <c r="K12" t="n">
        <v>35.1</v>
      </c>
      <c r="L12" t="n">
        <v>3.5</v>
      </c>
      <c r="M12" t="n">
        <v>22</v>
      </c>
      <c r="N12" t="n">
        <v>10.25</v>
      </c>
      <c r="O12" t="n">
        <v>10575.66</v>
      </c>
      <c r="P12" t="n">
        <v>111.73</v>
      </c>
      <c r="Q12" t="n">
        <v>467.12</v>
      </c>
      <c r="R12" t="n">
        <v>71.53</v>
      </c>
      <c r="S12" t="n">
        <v>39.61</v>
      </c>
      <c r="T12" t="n">
        <v>10937.23</v>
      </c>
      <c r="U12" t="n">
        <v>0.55</v>
      </c>
      <c r="V12" t="n">
        <v>0.73</v>
      </c>
      <c r="W12" t="n">
        <v>2.65</v>
      </c>
      <c r="X12" t="n">
        <v>0.66</v>
      </c>
      <c r="Y12" t="n">
        <v>1</v>
      </c>
      <c r="Z12" t="n">
        <v>10</v>
      </c>
      <c r="AA12" t="n">
        <v>73.56380478991744</v>
      </c>
      <c r="AB12" t="n">
        <v>100.6532431195439</v>
      </c>
      <c r="AC12" t="n">
        <v>91.0470388639537</v>
      </c>
      <c r="AD12" t="n">
        <v>73563.80478991744</v>
      </c>
      <c r="AE12" t="n">
        <v>100653.2431195439</v>
      </c>
      <c r="AF12" t="n">
        <v>3.31297249287701e-06</v>
      </c>
      <c r="AG12" t="n">
        <v>0.190625</v>
      </c>
      <c r="AH12" t="n">
        <v>91047.0388639537</v>
      </c>
    </row>
    <row r="13">
      <c r="A13" t="n">
        <v>11</v>
      </c>
      <c r="B13" t="n">
        <v>35</v>
      </c>
      <c r="C13" t="inlineStr">
        <is>
          <t xml:space="preserve">CONCLUIDO	</t>
        </is>
      </c>
      <c r="D13" t="n">
        <v>5.498</v>
      </c>
      <c r="E13" t="n">
        <v>18.19</v>
      </c>
      <c r="F13" t="n">
        <v>15.92</v>
      </c>
      <c r="G13" t="n">
        <v>43.41</v>
      </c>
      <c r="H13" t="n">
        <v>0.78</v>
      </c>
      <c r="I13" t="n">
        <v>22</v>
      </c>
      <c r="J13" t="n">
        <v>84.15000000000001</v>
      </c>
      <c r="K13" t="n">
        <v>35.1</v>
      </c>
      <c r="L13" t="n">
        <v>3.75</v>
      </c>
      <c r="M13" t="n">
        <v>20</v>
      </c>
      <c r="N13" t="n">
        <v>10.3</v>
      </c>
      <c r="O13" t="n">
        <v>10612.93</v>
      </c>
      <c r="P13" t="n">
        <v>109.71</v>
      </c>
      <c r="Q13" t="n">
        <v>467.08</v>
      </c>
      <c r="R13" t="n">
        <v>69.04000000000001</v>
      </c>
      <c r="S13" t="n">
        <v>39.61</v>
      </c>
      <c r="T13" t="n">
        <v>9701.16</v>
      </c>
      <c r="U13" t="n">
        <v>0.57</v>
      </c>
      <c r="V13" t="n">
        <v>0.73</v>
      </c>
      <c r="W13" t="n">
        <v>2.64</v>
      </c>
      <c r="X13" t="n">
        <v>0.58</v>
      </c>
      <c r="Y13" t="n">
        <v>1</v>
      </c>
      <c r="Z13" t="n">
        <v>10</v>
      </c>
      <c r="AA13" t="n">
        <v>72.14512804426759</v>
      </c>
      <c r="AB13" t="n">
        <v>98.7121470085459</v>
      </c>
      <c r="AC13" t="n">
        <v>89.29119824144327</v>
      </c>
      <c r="AD13" t="n">
        <v>72145.12804426759</v>
      </c>
      <c r="AE13" t="n">
        <v>98712.1470085459</v>
      </c>
      <c r="AF13" t="n">
        <v>3.333099613130911e-06</v>
      </c>
      <c r="AG13" t="n">
        <v>0.1894791666666667</v>
      </c>
      <c r="AH13" t="n">
        <v>89291.19824144327</v>
      </c>
    </row>
    <row r="14">
      <c r="A14" t="n">
        <v>12</v>
      </c>
      <c r="B14" t="n">
        <v>35</v>
      </c>
      <c r="C14" t="inlineStr">
        <is>
          <t xml:space="preserve">CONCLUIDO	</t>
        </is>
      </c>
      <c r="D14" t="n">
        <v>5.5066</v>
      </c>
      <c r="E14" t="n">
        <v>18.16</v>
      </c>
      <c r="F14" t="n">
        <v>15.91</v>
      </c>
      <c r="G14" t="n">
        <v>45.45</v>
      </c>
      <c r="H14" t="n">
        <v>0.83</v>
      </c>
      <c r="I14" t="n">
        <v>21</v>
      </c>
      <c r="J14" t="n">
        <v>84.45999999999999</v>
      </c>
      <c r="K14" t="n">
        <v>35.1</v>
      </c>
      <c r="L14" t="n">
        <v>4</v>
      </c>
      <c r="M14" t="n">
        <v>19</v>
      </c>
      <c r="N14" t="n">
        <v>10.36</v>
      </c>
      <c r="O14" t="n">
        <v>10650.22</v>
      </c>
      <c r="P14" t="n">
        <v>107.48</v>
      </c>
      <c r="Q14" t="n">
        <v>467.07</v>
      </c>
      <c r="R14" t="n">
        <v>68.69</v>
      </c>
      <c r="S14" t="n">
        <v>39.61</v>
      </c>
      <c r="T14" t="n">
        <v>9530.370000000001</v>
      </c>
      <c r="U14" t="n">
        <v>0.58</v>
      </c>
      <c r="V14" t="n">
        <v>0.73</v>
      </c>
      <c r="W14" t="n">
        <v>2.64</v>
      </c>
      <c r="X14" t="n">
        <v>0.57</v>
      </c>
      <c r="Y14" t="n">
        <v>1</v>
      </c>
      <c r="Z14" t="n">
        <v>10</v>
      </c>
      <c r="AA14" t="n">
        <v>71.04183507059746</v>
      </c>
      <c r="AB14" t="n">
        <v>97.2025728881204</v>
      </c>
      <c r="AC14" t="n">
        <v>87.92569575637013</v>
      </c>
      <c r="AD14" t="n">
        <v>71041.83507059746</v>
      </c>
      <c r="AE14" t="n">
        <v>97202.5728881204</v>
      </c>
      <c r="AF14" t="n">
        <v>3.338313264762946e-06</v>
      </c>
      <c r="AG14" t="n">
        <v>0.1891666666666667</v>
      </c>
      <c r="AH14" t="n">
        <v>87925.69575637013</v>
      </c>
    </row>
    <row r="15">
      <c r="A15" t="n">
        <v>13</v>
      </c>
      <c r="B15" t="n">
        <v>35</v>
      </c>
      <c r="C15" t="inlineStr">
        <is>
          <t xml:space="preserve">CONCLUIDO	</t>
        </is>
      </c>
      <c r="D15" t="n">
        <v>5.5325</v>
      </c>
      <c r="E15" t="n">
        <v>18.08</v>
      </c>
      <c r="F15" t="n">
        <v>15.86</v>
      </c>
      <c r="G15" t="n">
        <v>50.07</v>
      </c>
      <c r="H15" t="n">
        <v>0.88</v>
      </c>
      <c r="I15" t="n">
        <v>19</v>
      </c>
      <c r="J15" t="n">
        <v>84.76000000000001</v>
      </c>
      <c r="K15" t="n">
        <v>35.1</v>
      </c>
      <c r="L15" t="n">
        <v>4.25</v>
      </c>
      <c r="M15" t="n">
        <v>17</v>
      </c>
      <c r="N15" t="n">
        <v>10.41</v>
      </c>
      <c r="O15" t="n">
        <v>10687.53</v>
      </c>
      <c r="P15" t="n">
        <v>106.45</v>
      </c>
      <c r="Q15" t="n">
        <v>467.11</v>
      </c>
      <c r="R15" t="n">
        <v>66.94</v>
      </c>
      <c r="S15" t="n">
        <v>39.61</v>
      </c>
      <c r="T15" t="n">
        <v>8666.24</v>
      </c>
      <c r="U15" t="n">
        <v>0.59</v>
      </c>
      <c r="V15" t="n">
        <v>0.74</v>
      </c>
      <c r="W15" t="n">
        <v>2.64</v>
      </c>
      <c r="X15" t="n">
        <v>0.52</v>
      </c>
      <c r="Y15" t="n">
        <v>1</v>
      </c>
      <c r="Z15" t="n">
        <v>10</v>
      </c>
      <c r="AA15" t="n">
        <v>70.19881529218914</v>
      </c>
      <c r="AB15" t="n">
        <v>96.04911603589494</v>
      </c>
      <c r="AC15" t="n">
        <v>86.88232320723382</v>
      </c>
      <c r="AD15" t="n">
        <v>70198.81529218915</v>
      </c>
      <c r="AE15" t="n">
        <v>96049.11603589494</v>
      </c>
      <c r="AF15" t="n">
        <v>3.354014843515235e-06</v>
      </c>
      <c r="AG15" t="n">
        <v>0.1883333333333333</v>
      </c>
      <c r="AH15" t="n">
        <v>86882.32320723383</v>
      </c>
    </row>
    <row r="16">
      <c r="A16" t="n">
        <v>14</v>
      </c>
      <c r="B16" t="n">
        <v>35</v>
      </c>
      <c r="C16" t="inlineStr">
        <is>
          <t xml:space="preserve">CONCLUIDO	</t>
        </is>
      </c>
      <c r="D16" t="n">
        <v>5.5506</v>
      </c>
      <c r="E16" t="n">
        <v>18.02</v>
      </c>
      <c r="F16" t="n">
        <v>15.81</v>
      </c>
      <c r="G16" t="n">
        <v>52.71</v>
      </c>
      <c r="H16" t="n">
        <v>0.93</v>
      </c>
      <c r="I16" t="n">
        <v>18</v>
      </c>
      <c r="J16" t="n">
        <v>85.06</v>
      </c>
      <c r="K16" t="n">
        <v>35.1</v>
      </c>
      <c r="L16" t="n">
        <v>4.5</v>
      </c>
      <c r="M16" t="n">
        <v>16</v>
      </c>
      <c r="N16" t="n">
        <v>10.46</v>
      </c>
      <c r="O16" t="n">
        <v>10724.86</v>
      </c>
      <c r="P16" t="n">
        <v>105.13</v>
      </c>
      <c r="Q16" t="n">
        <v>467.1</v>
      </c>
      <c r="R16" t="n">
        <v>65.87</v>
      </c>
      <c r="S16" t="n">
        <v>39.61</v>
      </c>
      <c r="T16" t="n">
        <v>8133.43</v>
      </c>
      <c r="U16" t="n">
        <v>0.6</v>
      </c>
      <c r="V16" t="n">
        <v>0.74</v>
      </c>
      <c r="W16" t="n">
        <v>2.63</v>
      </c>
      <c r="X16" t="n">
        <v>0.48</v>
      </c>
      <c r="Y16" t="n">
        <v>1</v>
      </c>
      <c r="Z16" t="n">
        <v>10</v>
      </c>
      <c r="AA16" t="n">
        <v>69.33230406573647</v>
      </c>
      <c r="AB16" t="n">
        <v>94.86351714808563</v>
      </c>
      <c r="AC16" t="n">
        <v>85.80987621327817</v>
      </c>
      <c r="AD16" t="n">
        <v>69332.30406573646</v>
      </c>
      <c r="AE16" t="n">
        <v>94863.51714808564</v>
      </c>
      <c r="AF16" t="n">
        <v>3.364987761484983e-06</v>
      </c>
      <c r="AG16" t="n">
        <v>0.1877083333333333</v>
      </c>
      <c r="AH16" t="n">
        <v>85809.87621327817</v>
      </c>
    </row>
    <row r="17">
      <c r="A17" t="n">
        <v>15</v>
      </c>
      <c r="B17" t="n">
        <v>35</v>
      </c>
      <c r="C17" t="inlineStr">
        <is>
          <t xml:space="preserve">CONCLUIDO	</t>
        </is>
      </c>
      <c r="D17" t="n">
        <v>5.5634</v>
      </c>
      <c r="E17" t="n">
        <v>17.97</v>
      </c>
      <c r="F17" t="n">
        <v>15.79</v>
      </c>
      <c r="G17" t="n">
        <v>55.73</v>
      </c>
      <c r="H17" t="n">
        <v>0.98</v>
      </c>
      <c r="I17" t="n">
        <v>17</v>
      </c>
      <c r="J17" t="n">
        <v>85.36</v>
      </c>
      <c r="K17" t="n">
        <v>35.1</v>
      </c>
      <c r="L17" t="n">
        <v>4.75</v>
      </c>
      <c r="M17" t="n">
        <v>15</v>
      </c>
      <c r="N17" t="n">
        <v>10.51</v>
      </c>
      <c r="O17" t="n">
        <v>10762.22</v>
      </c>
      <c r="P17" t="n">
        <v>103.55</v>
      </c>
      <c r="Q17" t="n">
        <v>467.13</v>
      </c>
      <c r="R17" t="n">
        <v>64.95</v>
      </c>
      <c r="S17" t="n">
        <v>39.61</v>
      </c>
      <c r="T17" t="n">
        <v>7682.82</v>
      </c>
      <c r="U17" t="n">
        <v>0.61</v>
      </c>
      <c r="V17" t="n">
        <v>0.74</v>
      </c>
      <c r="W17" t="n">
        <v>2.63</v>
      </c>
      <c r="X17" t="n">
        <v>0.46</v>
      </c>
      <c r="Y17" t="n">
        <v>1</v>
      </c>
      <c r="Z17" t="n">
        <v>10</v>
      </c>
      <c r="AA17" t="n">
        <v>68.46240113716583</v>
      </c>
      <c r="AB17" t="n">
        <v>93.67327758380723</v>
      </c>
      <c r="AC17" t="n">
        <v>84.73323144250242</v>
      </c>
      <c r="AD17" t="n">
        <v>68462.40113716583</v>
      </c>
      <c r="AE17" t="n">
        <v>93673.27758380724</v>
      </c>
      <c r="AF17" t="n">
        <v>3.372747615076848e-06</v>
      </c>
      <c r="AG17" t="n">
        <v>0.1871875</v>
      </c>
      <c r="AH17" t="n">
        <v>84733.23144250241</v>
      </c>
    </row>
    <row r="18">
      <c r="A18" t="n">
        <v>16</v>
      </c>
      <c r="B18" t="n">
        <v>35</v>
      </c>
      <c r="C18" t="inlineStr">
        <is>
          <t xml:space="preserve">CONCLUIDO	</t>
        </is>
      </c>
      <c r="D18" t="n">
        <v>5.5771</v>
      </c>
      <c r="E18" t="n">
        <v>17.93</v>
      </c>
      <c r="F18" t="n">
        <v>15.76</v>
      </c>
      <c r="G18" t="n">
        <v>59.11</v>
      </c>
      <c r="H18" t="n">
        <v>1.02</v>
      </c>
      <c r="I18" t="n">
        <v>16</v>
      </c>
      <c r="J18" t="n">
        <v>85.67</v>
      </c>
      <c r="K18" t="n">
        <v>35.1</v>
      </c>
      <c r="L18" t="n">
        <v>5</v>
      </c>
      <c r="M18" t="n">
        <v>9</v>
      </c>
      <c r="N18" t="n">
        <v>10.57</v>
      </c>
      <c r="O18" t="n">
        <v>10799.59</v>
      </c>
      <c r="P18" t="n">
        <v>102.14</v>
      </c>
      <c r="Q18" t="n">
        <v>467.15</v>
      </c>
      <c r="R18" t="n">
        <v>63.76</v>
      </c>
      <c r="S18" t="n">
        <v>39.61</v>
      </c>
      <c r="T18" t="n">
        <v>7092.75</v>
      </c>
      <c r="U18" t="n">
        <v>0.62</v>
      </c>
      <c r="V18" t="n">
        <v>0.74</v>
      </c>
      <c r="W18" t="n">
        <v>2.64</v>
      </c>
      <c r="X18" t="n">
        <v>0.43</v>
      </c>
      <c r="Y18" t="n">
        <v>1</v>
      </c>
      <c r="Z18" t="n">
        <v>10</v>
      </c>
      <c r="AA18" t="n">
        <v>67.64643028500733</v>
      </c>
      <c r="AB18" t="n">
        <v>92.55683026579116</v>
      </c>
      <c r="AC18" t="n">
        <v>83.72333628957381</v>
      </c>
      <c r="AD18" t="n">
        <v>67646.43028500733</v>
      </c>
      <c r="AE18" t="n">
        <v>92556.83026579117</v>
      </c>
      <c r="AF18" t="n">
        <v>3.381053083374391e-06</v>
      </c>
      <c r="AG18" t="n">
        <v>0.1867708333333333</v>
      </c>
      <c r="AH18" t="n">
        <v>83723.33628957381</v>
      </c>
    </row>
    <row r="19">
      <c r="A19" t="n">
        <v>17</v>
      </c>
      <c r="B19" t="n">
        <v>35</v>
      </c>
      <c r="C19" t="inlineStr">
        <is>
          <t xml:space="preserve">CONCLUIDO	</t>
        </is>
      </c>
      <c r="D19" t="n">
        <v>5.574</v>
      </c>
      <c r="E19" t="n">
        <v>17.94</v>
      </c>
      <c r="F19" t="n">
        <v>15.77</v>
      </c>
      <c r="G19" t="n">
        <v>59.15</v>
      </c>
      <c r="H19" t="n">
        <v>1.07</v>
      </c>
      <c r="I19" t="n">
        <v>16</v>
      </c>
      <c r="J19" t="n">
        <v>85.97</v>
      </c>
      <c r="K19" t="n">
        <v>35.1</v>
      </c>
      <c r="L19" t="n">
        <v>5.25</v>
      </c>
      <c r="M19" t="n">
        <v>9</v>
      </c>
      <c r="N19" t="n">
        <v>10.62</v>
      </c>
      <c r="O19" t="n">
        <v>10836.99</v>
      </c>
      <c r="P19" t="n">
        <v>101.36</v>
      </c>
      <c r="Q19" t="n">
        <v>467.09</v>
      </c>
      <c r="R19" t="n">
        <v>64.18000000000001</v>
      </c>
      <c r="S19" t="n">
        <v>39.61</v>
      </c>
      <c r="T19" t="n">
        <v>7301.53</v>
      </c>
      <c r="U19" t="n">
        <v>0.62</v>
      </c>
      <c r="V19" t="n">
        <v>0.74</v>
      </c>
      <c r="W19" t="n">
        <v>2.64</v>
      </c>
      <c r="X19" t="n">
        <v>0.44</v>
      </c>
      <c r="Y19" t="n">
        <v>1</v>
      </c>
      <c r="Z19" t="n">
        <v>10</v>
      </c>
      <c r="AA19" t="n">
        <v>67.35817577373133</v>
      </c>
      <c r="AB19" t="n">
        <v>92.16242772657201</v>
      </c>
      <c r="AC19" t="n">
        <v>83.36657497515016</v>
      </c>
      <c r="AD19" t="n">
        <v>67358.17577373133</v>
      </c>
      <c r="AE19" t="n">
        <v>92162.427726572</v>
      </c>
      <c r="AF19" t="n">
        <v>3.379173743832612e-06</v>
      </c>
      <c r="AG19" t="n">
        <v>0.186875</v>
      </c>
      <c r="AH19" t="n">
        <v>83366.57497515016</v>
      </c>
    </row>
    <row r="20">
      <c r="A20" t="n">
        <v>18</v>
      </c>
      <c r="B20" t="n">
        <v>35</v>
      </c>
      <c r="C20" t="inlineStr">
        <is>
          <t xml:space="preserve">CONCLUIDO	</t>
        </is>
      </c>
      <c r="D20" t="n">
        <v>5.5854</v>
      </c>
      <c r="E20" t="n">
        <v>17.9</v>
      </c>
      <c r="F20" t="n">
        <v>15.75</v>
      </c>
      <c r="G20" t="n">
        <v>63.01</v>
      </c>
      <c r="H20" t="n">
        <v>1.12</v>
      </c>
      <c r="I20" t="n">
        <v>15</v>
      </c>
      <c r="J20" t="n">
        <v>86.27</v>
      </c>
      <c r="K20" t="n">
        <v>35.1</v>
      </c>
      <c r="L20" t="n">
        <v>5.5</v>
      </c>
      <c r="M20" t="n">
        <v>5</v>
      </c>
      <c r="N20" t="n">
        <v>10.67</v>
      </c>
      <c r="O20" t="n">
        <v>10874.42</v>
      </c>
      <c r="P20" t="n">
        <v>100.67</v>
      </c>
      <c r="Q20" t="n">
        <v>467.17</v>
      </c>
      <c r="R20" t="n">
        <v>63.29</v>
      </c>
      <c r="S20" t="n">
        <v>39.61</v>
      </c>
      <c r="T20" t="n">
        <v>6860.36</v>
      </c>
      <c r="U20" t="n">
        <v>0.63</v>
      </c>
      <c r="V20" t="n">
        <v>0.74</v>
      </c>
      <c r="W20" t="n">
        <v>2.64</v>
      </c>
      <c r="X20" t="n">
        <v>0.42</v>
      </c>
      <c r="Y20" t="n">
        <v>1</v>
      </c>
      <c r="Z20" t="n">
        <v>10</v>
      </c>
      <c r="AA20" t="n">
        <v>66.89823090970411</v>
      </c>
      <c r="AB20" t="n">
        <v>91.53311087227495</v>
      </c>
      <c r="AC20" t="n">
        <v>82.79731923817525</v>
      </c>
      <c r="AD20" t="n">
        <v>66898.23090970411</v>
      </c>
      <c r="AE20" t="n">
        <v>91533.11087227495</v>
      </c>
      <c r="AF20" t="n">
        <v>3.386084863437866e-06</v>
      </c>
      <c r="AG20" t="n">
        <v>0.1864583333333333</v>
      </c>
      <c r="AH20" t="n">
        <v>82797.31923817525</v>
      </c>
    </row>
    <row r="21">
      <c r="A21" t="n">
        <v>19</v>
      </c>
      <c r="B21" t="n">
        <v>35</v>
      </c>
      <c r="C21" t="inlineStr">
        <is>
          <t xml:space="preserve">CONCLUIDO	</t>
        </is>
      </c>
      <c r="D21" t="n">
        <v>5.5837</v>
      </c>
      <c r="E21" t="n">
        <v>17.91</v>
      </c>
      <c r="F21" t="n">
        <v>15.76</v>
      </c>
      <c r="G21" t="n">
        <v>63.04</v>
      </c>
      <c r="H21" t="n">
        <v>1.16</v>
      </c>
      <c r="I21" t="n">
        <v>15</v>
      </c>
      <c r="J21" t="n">
        <v>86.58</v>
      </c>
      <c r="K21" t="n">
        <v>35.1</v>
      </c>
      <c r="L21" t="n">
        <v>5.75</v>
      </c>
      <c r="M21" t="n">
        <v>1</v>
      </c>
      <c r="N21" t="n">
        <v>10.73</v>
      </c>
      <c r="O21" t="n">
        <v>10911.86</v>
      </c>
      <c r="P21" t="n">
        <v>100.59</v>
      </c>
      <c r="Q21" t="n">
        <v>467.11</v>
      </c>
      <c r="R21" t="n">
        <v>63.45</v>
      </c>
      <c r="S21" t="n">
        <v>39.61</v>
      </c>
      <c r="T21" t="n">
        <v>6940.21</v>
      </c>
      <c r="U21" t="n">
        <v>0.62</v>
      </c>
      <c r="V21" t="n">
        <v>0.74</v>
      </c>
      <c r="W21" t="n">
        <v>2.65</v>
      </c>
      <c r="X21" t="n">
        <v>0.42</v>
      </c>
      <c r="Y21" t="n">
        <v>1</v>
      </c>
      <c r="Z21" t="n">
        <v>10</v>
      </c>
      <c r="AA21" t="n">
        <v>66.89703158232432</v>
      </c>
      <c r="AB21" t="n">
        <v>91.53146989964333</v>
      </c>
      <c r="AC21" t="n">
        <v>82.79583487766845</v>
      </c>
      <c r="AD21" t="n">
        <v>66897.03158232431</v>
      </c>
      <c r="AE21" t="n">
        <v>91531.46989964333</v>
      </c>
      <c r="AF21" t="n">
        <v>3.385054257882697e-06</v>
      </c>
      <c r="AG21" t="n">
        <v>0.1865625</v>
      </c>
      <c r="AH21" t="n">
        <v>82795.83487766846</v>
      </c>
    </row>
    <row r="22">
      <c r="A22" t="n">
        <v>20</v>
      </c>
      <c r="B22" t="n">
        <v>35</v>
      </c>
      <c r="C22" t="inlineStr">
        <is>
          <t xml:space="preserve">CONCLUIDO	</t>
        </is>
      </c>
      <c r="D22" t="n">
        <v>5.5856</v>
      </c>
      <c r="E22" t="n">
        <v>17.9</v>
      </c>
      <c r="F22" t="n">
        <v>15.75</v>
      </c>
      <c r="G22" t="n">
        <v>63.01</v>
      </c>
      <c r="H22" t="n">
        <v>1.21</v>
      </c>
      <c r="I22" t="n">
        <v>15</v>
      </c>
      <c r="J22" t="n">
        <v>86.88</v>
      </c>
      <c r="K22" t="n">
        <v>35.1</v>
      </c>
      <c r="L22" t="n">
        <v>6</v>
      </c>
      <c r="M22" t="n">
        <v>0</v>
      </c>
      <c r="N22" t="n">
        <v>10.78</v>
      </c>
      <c r="O22" t="n">
        <v>10949.33</v>
      </c>
      <c r="P22" t="n">
        <v>100.67</v>
      </c>
      <c r="Q22" t="n">
        <v>467.1</v>
      </c>
      <c r="R22" t="n">
        <v>63.18</v>
      </c>
      <c r="S22" t="n">
        <v>39.61</v>
      </c>
      <c r="T22" t="n">
        <v>6806.96</v>
      </c>
      <c r="U22" t="n">
        <v>0.63</v>
      </c>
      <c r="V22" t="n">
        <v>0.74</v>
      </c>
      <c r="W22" t="n">
        <v>2.65</v>
      </c>
      <c r="X22" t="n">
        <v>0.42</v>
      </c>
      <c r="Y22" t="n">
        <v>1</v>
      </c>
      <c r="Z22" t="n">
        <v>10</v>
      </c>
      <c r="AA22" t="n">
        <v>66.89591102982656</v>
      </c>
      <c r="AB22" t="n">
        <v>91.52993671028061</v>
      </c>
      <c r="AC22" t="n">
        <v>82.79444801374669</v>
      </c>
      <c r="AD22" t="n">
        <v>66895.91102982656</v>
      </c>
      <c r="AE22" t="n">
        <v>91529.93671028061</v>
      </c>
      <c r="AF22" t="n">
        <v>3.38620611115024e-06</v>
      </c>
      <c r="AG22" t="n">
        <v>0.1864583333333333</v>
      </c>
      <c r="AH22" t="n">
        <v>82794.44801374669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4.1491</v>
      </c>
      <c r="E2" t="n">
        <v>24.1</v>
      </c>
      <c r="F2" t="n">
        <v>19.15</v>
      </c>
      <c r="G2" t="n">
        <v>8.77</v>
      </c>
      <c r="H2" t="n">
        <v>0.16</v>
      </c>
      <c r="I2" t="n">
        <v>131</v>
      </c>
      <c r="J2" t="n">
        <v>107.41</v>
      </c>
      <c r="K2" t="n">
        <v>41.65</v>
      </c>
      <c r="L2" t="n">
        <v>1</v>
      </c>
      <c r="M2" t="n">
        <v>129</v>
      </c>
      <c r="N2" t="n">
        <v>14.77</v>
      </c>
      <c r="O2" t="n">
        <v>13481.73</v>
      </c>
      <c r="P2" t="n">
        <v>180.43</v>
      </c>
      <c r="Q2" t="n">
        <v>467.2</v>
      </c>
      <c r="R2" t="n">
        <v>174.86</v>
      </c>
      <c r="S2" t="n">
        <v>39.61</v>
      </c>
      <c r="T2" t="n">
        <v>62065.42</v>
      </c>
      <c r="U2" t="n">
        <v>0.23</v>
      </c>
      <c r="V2" t="n">
        <v>0.61</v>
      </c>
      <c r="W2" t="n">
        <v>2.81</v>
      </c>
      <c r="X2" t="n">
        <v>3.82</v>
      </c>
      <c r="Y2" t="n">
        <v>1</v>
      </c>
      <c r="Z2" t="n">
        <v>10</v>
      </c>
      <c r="AA2" t="n">
        <v>147.5460897244354</v>
      </c>
      <c r="AB2" t="n">
        <v>201.8790692349596</v>
      </c>
      <c r="AC2" t="n">
        <v>182.6120142062857</v>
      </c>
      <c r="AD2" t="n">
        <v>147546.0897244354</v>
      </c>
      <c r="AE2" t="n">
        <v>201879.0692349596</v>
      </c>
      <c r="AF2" t="n">
        <v>2.406350185909267e-06</v>
      </c>
      <c r="AG2" t="n">
        <v>0.2510416666666667</v>
      </c>
      <c r="AH2" t="n">
        <v>182612.0142062857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4.4393</v>
      </c>
      <c r="E3" t="n">
        <v>22.53</v>
      </c>
      <c r="F3" t="n">
        <v>18.27</v>
      </c>
      <c r="G3" t="n">
        <v>10.96</v>
      </c>
      <c r="H3" t="n">
        <v>0.2</v>
      </c>
      <c r="I3" t="n">
        <v>100</v>
      </c>
      <c r="J3" t="n">
        <v>107.73</v>
      </c>
      <c r="K3" t="n">
        <v>41.65</v>
      </c>
      <c r="L3" t="n">
        <v>1.25</v>
      </c>
      <c r="M3" t="n">
        <v>98</v>
      </c>
      <c r="N3" t="n">
        <v>14.83</v>
      </c>
      <c r="O3" t="n">
        <v>13520.81</v>
      </c>
      <c r="P3" t="n">
        <v>171.26</v>
      </c>
      <c r="Q3" t="n">
        <v>467.22</v>
      </c>
      <c r="R3" t="n">
        <v>144.82</v>
      </c>
      <c r="S3" t="n">
        <v>39.61</v>
      </c>
      <c r="T3" t="n">
        <v>47199.19</v>
      </c>
      <c r="U3" t="n">
        <v>0.27</v>
      </c>
      <c r="V3" t="n">
        <v>0.64</v>
      </c>
      <c r="W3" t="n">
        <v>2.79</v>
      </c>
      <c r="X3" t="n">
        <v>2.93</v>
      </c>
      <c r="Y3" t="n">
        <v>1</v>
      </c>
      <c r="Z3" t="n">
        <v>10</v>
      </c>
      <c r="AA3" t="n">
        <v>131.2911055726948</v>
      </c>
      <c r="AB3" t="n">
        <v>179.6382827992703</v>
      </c>
      <c r="AC3" t="n">
        <v>162.4938572128716</v>
      </c>
      <c r="AD3" t="n">
        <v>131291.1055726949</v>
      </c>
      <c r="AE3" t="n">
        <v>179638.2827992703</v>
      </c>
      <c r="AF3" t="n">
        <v>2.574657246223763e-06</v>
      </c>
      <c r="AG3" t="n">
        <v>0.2346875</v>
      </c>
      <c r="AH3" t="n">
        <v>162493.8572128716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4.6642</v>
      </c>
      <c r="E4" t="n">
        <v>21.44</v>
      </c>
      <c r="F4" t="n">
        <v>17.63</v>
      </c>
      <c r="G4" t="n">
        <v>13.22</v>
      </c>
      <c r="H4" t="n">
        <v>0.24</v>
      </c>
      <c r="I4" t="n">
        <v>80</v>
      </c>
      <c r="J4" t="n">
        <v>108.05</v>
      </c>
      <c r="K4" t="n">
        <v>41.65</v>
      </c>
      <c r="L4" t="n">
        <v>1.5</v>
      </c>
      <c r="M4" t="n">
        <v>78</v>
      </c>
      <c r="N4" t="n">
        <v>14.9</v>
      </c>
      <c r="O4" t="n">
        <v>13559.91</v>
      </c>
      <c r="P4" t="n">
        <v>164.38</v>
      </c>
      <c r="Q4" t="n">
        <v>467.14</v>
      </c>
      <c r="R4" t="n">
        <v>124.54</v>
      </c>
      <c r="S4" t="n">
        <v>39.61</v>
      </c>
      <c r="T4" t="n">
        <v>37159.83</v>
      </c>
      <c r="U4" t="n">
        <v>0.32</v>
      </c>
      <c r="V4" t="n">
        <v>0.66</v>
      </c>
      <c r="W4" t="n">
        <v>2.74</v>
      </c>
      <c r="X4" t="n">
        <v>2.29</v>
      </c>
      <c r="Y4" t="n">
        <v>1</v>
      </c>
      <c r="Z4" t="n">
        <v>10</v>
      </c>
      <c r="AA4" t="n">
        <v>120.2804039980424</v>
      </c>
      <c r="AB4" t="n">
        <v>164.572955146968</v>
      </c>
      <c r="AC4" t="n">
        <v>148.8663432873801</v>
      </c>
      <c r="AD4" t="n">
        <v>120280.4039980424</v>
      </c>
      <c r="AE4" t="n">
        <v>164572.955146968</v>
      </c>
      <c r="AF4" t="n">
        <v>2.705092318121522e-06</v>
      </c>
      <c r="AG4" t="n">
        <v>0.2233333333333334</v>
      </c>
      <c r="AH4" t="n">
        <v>148866.3432873801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4.8143</v>
      </c>
      <c r="E5" t="n">
        <v>20.77</v>
      </c>
      <c r="F5" t="n">
        <v>17.25</v>
      </c>
      <c r="G5" t="n">
        <v>15.44</v>
      </c>
      <c r="H5" t="n">
        <v>0.28</v>
      </c>
      <c r="I5" t="n">
        <v>67</v>
      </c>
      <c r="J5" t="n">
        <v>108.37</v>
      </c>
      <c r="K5" t="n">
        <v>41.65</v>
      </c>
      <c r="L5" t="n">
        <v>1.75</v>
      </c>
      <c r="M5" t="n">
        <v>65</v>
      </c>
      <c r="N5" t="n">
        <v>14.97</v>
      </c>
      <c r="O5" t="n">
        <v>13599.17</v>
      </c>
      <c r="P5" t="n">
        <v>159.97</v>
      </c>
      <c r="Q5" t="n">
        <v>467.21</v>
      </c>
      <c r="R5" t="n">
        <v>112.54</v>
      </c>
      <c r="S5" t="n">
        <v>39.61</v>
      </c>
      <c r="T5" t="n">
        <v>31228.37</v>
      </c>
      <c r="U5" t="n">
        <v>0.35</v>
      </c>
      <c r="V5" t="n">
        <v>0.68</v>
      </c>
      <c r="W5" t="n">
        <v>2.71</v>
      </c>
      <c r="X5" t="n">
        <v>1.91</v>
      </c>
      <c r="Y5" t="n">
        <v>1</v>
      </c>
      <c r="Z5" t="n">
        <v>10</v>
      </c>
      <c r="AA5" t="n">
        <v>113.680515313624</v>
      </c>
      <c r="AB5" t="n">
        <v>155.542696282412</v>
      </c>
      <c r="AC5" t="n">
        <v>140.6979196548066</v>
      </c>
      <c r="AD5" t="n">
        <v>113680.515313624</v>
      </c>
      <c r="AE5" t="n">
        <v>155542.696282412</v>
      </c>
      <c r="AF5" t="n">
        <v>2.792145694252486e-06</v>
      </c>
      <c r="AG5" t="n">
        <v>0.2163541666666667</v>
      </c>
      <c r="AH5" t="n">
        <v>140697.9196548066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4.918</v>
      </c>
      <c r="E6" t="n">
        <v>20.33</v>
      </c>
      <c r="F6" t="n">
        <v>17.01</v>
      </c>
      <c r="G6" t="n">
        <v>17.6</v>
      </c>
      <c r="H6" t="n">
        <v>0.32</v>
      </c>
      <c r="I6" t="n">
        <v>58</v>
      </c>
      <c r="J6" t="n">
        <v>108.68</v>
      </c>
      <c r="K6" t="n">
        <v>41.65</v>
      </c>
      <c r="L6" t="n">
        <v>2</v>
      </c>
      <c r="M6" t="n">
        <v>56</v>
      </c>
      <c r="N6" t="n">
        <v>15.03</v>
      </c>
      <c r="O6" t="n">
        <v>13638.32</v>
      </c>
      <c r="P6" t="n">
        <v>157.12</v>
      </c>
      <c r="Q6" t="n">
        <v>467.16</v>
      </c>
      <c r="R6" t="n">
        <v>104.2</v>
      </c>
      <c r="S6" t="n">
        <v>39.61</v>
      </c>
      <c r="T6" t="n">
        <v>27102.44</v>
      </c>
      <c r="U6" t="n">
        <v>0.38</v>
      </c>
      <c r="V6" t="n">
        <v>0.6899999999999999</v>
      </c>
      <c r="W6" t="n">
        <v>2.71</v>
      </c>
      <c r="X6" t="n">
        <v>1.67</v>
      </c>
      <c r="Y6" t="n">
        <v>1</v>
      </c>
      <c r="Z6" t="n">
        <v>10</v>
      </c>
      <c r="AA6" t="n">
        <v>109.4926398072292</v>
      </c>
      <c r="AB6" t="n">
        <v>149.8126602585376</v>
      </c>
      <c r="AC6" t="n">
        <v>135.5147502268928</v>
      </c>
      <c r="AD6" t="n">
        <v>109492.6398072292</v>
      </c>
      <c r="AE6" t="n">
        <v>149812.6602585376</v>
      </c>
      <c r="AF6" t="n">
        <v>2.852288499747362e-06</v>
      </c>
      <c r="AG6" t="n">
        <v>0.2117708333333333</v>
      </c>
      <c r="AH6" t="n">
        <v>135514.7502268928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5.009</v>
      </c>
      <c r="E7" t="n">
        <v>19.96</v>
      </c>
      <c r="F7" t="n">
        <v>16.79</v>
      </c>
      <c r="G7" t="n">
        <v>19.76</v>
      </c>
      <c r="H7" t="n">
        <v>0.36</v>
      </c>
      <c r="I7" t="n">
        <v>51</v>
      </c>
      <c r="J7" t="n">
        <v>109</v>
      </c>
      <c r="K7" t="n">
        <v>41.65</v>
      </c>
      <c r="L7" t="n">
        <v>2.25</v>
      </c>
      <c r="M7" t="n">
        <v>49</v>
      </c>
      <c r="N7" t="n">
        <v>15.1</v>
      </c>
      <c r="O7" t="n">
        <v>13677.51</v>
      </c>
      <c r="P7" t="n">
        <v>154.27</v>
      </c>
      <c r="Q7" t="n">
        <v>467.09</v>
      </c>
      <c r="R7" t="n">
        <v>97.40000000000001</v>
      </c>
      <c r="S7" t="n">
        <v>39.61</v>
      </c>
      <c r="T7" t="n">
        <v>23736.1</v>
      </c>
      <c r="U7" t="n">
        <v>0.41</v>
      </c>
      <c r="V7" t="n">
        <v>0.6899999999999999</v>
      </c>
      <c r="W7" t="n">
        <v>2.7</v>
      </c>
      <c r="X7" t="n">
        <v>1.46</v>
      </c>
      <c r="Y7" t="n">
        <v>1</v>
      </c>
      <c r="Z7" t="n">
        <v>10</v>
      </c>
      <c r="AA7" t="n">
        <v>105.7757141557301</v>
      </c>
      <c r="AB7" t="n">
        <v>144.7269986029724</v>
      </c>
      <c r="AC7" t="n">
        <v>130.9144569819622</v>
      </c>
      <c r="AD7" t="n">
        <v>105775.7141557301</v>
      </c>
      <c r="AE7" t="n">
        <v>144726.9986029724</v>
      </c>
      <c r="AF7" t="n">
        <v>2.905065696468999e-06</v>
      </c>
      <c r="AG7" t="n">
        <v>0.2079166666666667</v>
      </c>
      <c r="AH7" t="n">
        <v>130914.4569819622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5.0906</v>
      </c>
      <c r="E8" t="n">
        <v>19.64</v>
      </c>
      <c r="F8" t="n">
        <v>16.61</v>
      </c>
      <c r="G8" t="n">
        <v>22.14</v>
      </c>
      <c r="H8" t="n">
        <v>0.4</v>
      </c>
      <c r="I8" t="n">
        <v>45</v>
      </c>
      <c r="J8" t="n">
        <v>109.32</v>
      </c>
      <c r="K8" t="n">
        <v>41.65</v>
      </c>
      <c r="L8" t="n">
        <v>2.5</v>
      </c>
      <c r="M8" t="n">
        <v>43</v>
      </c>
      <c r="N8" t="n">
        <v>15.17</v>
      </c>
      <c r="O8" t="n">
        <v>13716.72</v>
      </c>
      <c r="P8" t="n">
        <v>151.73</v>
      </c>
      <c r="Q8" t="n">
        <v>467.11</v>
      </c>
      <c r="R8" t="n">
        <v>91.48999999999999</v>
      </c>
      <c r="S8" t="n">
        <v>39.61</v>
      </c>
      <c r="T8" t="n">
        <v>20810.72</v>
      </c>
      <c r="U8" t="n">
        <v>0.43</v>
      </c>
      <c r="V8" t="n">
        <v>0.7</v>
      </c>
      <c r="W8" t="n">
        <v>2.68</v>
      </c>
      <c r="X8" t="n">
        <v>1.27</v>
      </c>
      <c r="Y8" t="n">
        <v>1</v>
      </c>
      <c r="Z8" t="n">
        <v>10</v>
      </c>
      <c r="AA8" t="n">
        <v>102.5926253672853</v>
      </c>
      <c r="AB8" t="n">
        <v>140.371756094658</v>
      </c>
      <c r="AC8" t="n">
        <v>126.9748727060187</v>
      </c>
      <c r="AD8" t="n">
        <v>102592.6253672853</v>
      </c>
      <c r="AE8" t="n">
        <v>140371.756094658</v>
      </c>
      <c r="AF8" t="n">
        <v>2.952391182760049e-06</v>
      </c>
      <c r="AG8" t="n">
        <v>0.2045833333333333</v>
      </c>
      <c r="AH8" t="n">
        <v>126974.8727060187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5.1554</v>
      </c>
      <c r="E9" t="n">
        <v>19.4</v>
      </c>
      <c r="F9" t="n">
        <v>16.47</v>
      </c>
      <c r="G9" t="n">
        <v>24.71</v>
      </c>
      <c r="H9" t="n">
        <v>0.44</v>
      </c>
      <c r="I9" t="n">
        <v>40</v>
      </c>
      <c r="J9" t="n">
        <v>109.64</v>
      </c>
      <c r="K9" t="n">
        <v>41.65</v>
      </c>
      <c r="L9" t="n">
        <v>2.75</v>
      </c>
      <c r="M9" t="n">
        <v>38</v>
      </c>
      <c r="N9" t="n">
        <v>15.24</v>
      </c>
      <c r="O9" t="n">
        <v>13755.95</v>
      </c>
      <c r="P9" t="n">
        <v>149.57</v>
      </c>
      <c r="Q9" t="n">
        <v>467.09</v>
      </c>
      <c r="R9" t="n">
        <v>87.05</v>
      </c>
      <c r="S9" t="n">
        <v>39.61</v>
      </c>
      <c r="T9" t="n">
        <v>18613.83</v>
      </c>
      <c r="U9" t="n">
        <v>0.46</v>
      </c>
      <c r="V9" t="n">
        <v>0.71</v>
      </c>
      <c r="W9" t="n">
        <v>2.68</v>
      </c>
      <c r="X9" t="n">
        <v>1.14</v>
      </c>
      <c r="Y9" t="n">
        <v>1</v>
      </c>
      <c r="Z9" t="n">
        <v>10</v>
      </c>
      <c r="AA9" t="n">
        <v>100.0747437644665</v>
      </c>
      <c r="AB9" t="n">
        <v>136.9266794045864</v>
      </c>
      <c r="AC9" t="n">
        <v>123.8585893000509</v>
      </c>
      <c r="AD9" t="n">
        <v>100074.7437644665</v>
      </c>
      <c r="AE9" t="n">
        <v>136926.6794045864</v>
      </c>
      <c r="AF9" t="n">
        <v>2.989973186579412e-06</v>
      </c>
      <c r="AG9" t="n">
        <v>0.2020833333333333</v>
      </c>
      <c r="AH9" t="n">
        <v>123858.5893000509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5.2001</v>
      </c>
      <c r="E10" t="n">
        <v>19.23</v>
      </c>
      <c r="F10" t="n">
        <v>16.37</v>
      </c>
      <c r="G10" t="n">
        <v>26.55</v>
      </c>
      <c r="H10" t="n">
        <v>0.48</v>
      </c>
      <c r="I10" t="n">
        <v>37</v>
      </c>
      <c r="J10" t="n">
        <v>109.96</v>
      </c>
      <c r="K10" t="n">
        <v>41.65</v>
      </c>
      <c r="L10" t="n">
        <v>3</v>
      </c>
      <c r="M10" t="n">
        <v>35</v>
      </c>
      <c r="N10" t="n">
        <v>15.31</v>
      </c>
      <c r="O10" t="n">
        <v>13795.21</v>
      </c>
      <c r="P10" t="n">
        <v>148.28</v>
      </c>
      <c r="Q10" t="n">
        <v>467.08</v>
      </c>
      <c r="R10" t="n">
        <v>83.88</v>
      </c>
      <c r="S10" t="n">
        <v>39.61</v>
      </c>
      <c r="T10" t="n">
        <v>17048.18</v>
      </c>
      <c r="U10" t="n">
        <v>0.47</v>
      </c>
      <c r="V10" t="n">
        <v>0.71</v>
      </c>
      <c r="W10" t="n">
        <v>2.67</v>
      </c>
      <c r="X10" t="n">
        <v>1.04</v>
      </c>
      <c r="Y10" t="n">
        <v>1</v>
      </c>
      <c r="Z10" t="n">
        <v>10</v>
      </c>
      <c r="AA10" t="n">
        <v>98.46152884101976</v>
      </c>
      <c r="AB10" t="n">
        <v>134.7194075763082</v>
      </c>
      <c r="AC10" t="n">
        <v>121.8619763971374</v>
      </c>
      <c r="AD10" t="n">
        <v>98461.52884101975</v>
      </c>
      <c r="AE10" t="n">
        <v>134719.4075763082</v>
      </c>
      <c r="AF10" t="n">
        <v>3.015897809584436e-06</v>
      </c>
      <c r="AG10" t="n">
        <v>0.2003125</v>
      </c>
      <c r="AH10" t="n">
        <v>121861.9763971374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5.239</v>
      </c>
      <c r="E11" t="n">
        <v>19.09</v>
      </c>
      <c r="F11" t="n">
        <v>16.3</v>
      </c>
      <c r="G11" t="n">
        <v>28.76</v>
      </c>
      <c r="H11" t="n">
        <v>0.52</v>
      </c>
      <c r="I11" t="n">
        <v>34</v>
      </c>
      <c r="J11" t="n">
        <v>110.27</v>
      </c>
      <c r="K11" t="n">
        <v>41.65</v>
      </c>
      <c r="L11" t="n">
        <v>3.25</v>
      </c>
      <c r="M11" t="n">
        <v>32</v>
      </c>
      <c r="N11" t="n">
        <v>15.37</v>
      </c>
      <c r="O11" t="n">
        <v>13834.5</v>
      </c>
      <c r="P11" t="n">
        <v>146.53</v>
      </c>
      <c r="Q11" t="n">
        <v>467.1</v>
      </c>
      <c r="R11" t="n">
        <v>81.19</v>
      </c>
      <c r="S11" t="n">
        <v>39.61</v>
      </c>
      <c r="T11" t="n">
        <v>15715.95</v>
      </c>
      <c r="U11" t="n">
        <v>0.49</v>
      </c>
      <c r="V11" t="n">
        <v>0.72</v>
      </c>
      <c r="W11" t="n">
        <v>2.67</v>
      </c>
      <c r="X11" t="n">
        <v>0.96</v>
      </c>
      <c r="Y11" t="n">
        <v>1</v>
      </c>
      <c r="Z11" t="n">
        <v>10</v>
      </c>
      <c r="AA11" t="n">
        <v>96.81876048637706</v>
      </c>
      <c r="AB11" t="n">
        <v>132.4716994396623</v>
      </c>
      <c r="AC11" t="n">
        <v>119.8287863703741</v>
      </c>
      <c r="AD11" t="n">
        <v>96818.76048637705</v>
      </c>
      <c r="AE11" t="n">
        <v>132471.6994396623</v>
      </c>
      <c r="AF11" t="n">
        <v>3.038458611259949e-06</v>
      </c>
      <c r="AG11" t="n">
        <v>0.1988541666666667</v>
      </c>
      <c r="AH11" t="n">
        <v>119828.7863703741</v>
      </c>
    </row>
    <row r="12">
      <c r="A12" t="n">
        <v>10</v>
      </c>
      <c r="B12" t="n">
        <v>50</v>
      </c>
      <c r="C12" t="inlineStr">
        <is>
          <t xml:space="preserve">CONCLUIDO	</t>
        </is>
      </c>
      <c r="D12" t="n">
        <v>5.2781</v>
      </c>
      <c r="E12" t="n">
        <v>18.95</v>
      </c>
      <c r="F12" t="n">
        <v>16.22</v>
      </c>
      <c r="G12" t="n">
        <v>31.4</v>
      </c>
      <c r="H12" t="n">
        <v>0.5600000000000001</v>
      </c>
      <c r="I12" t="n">
        <v>31</v>
      </c>
      <c r="J12" t="n">
        <v>110.59</v>
      </c>
      <c r="K12" t="n">
        <v>41.65</v>
      </c>
      <c r="L12" t="n">
        <v>3.5</v>
      </c>
      <c r="M12" t="n">
        <v>29</v>
      </c>
      <c r="N12" t="n">
        <v>15.44</v>
      </c>
      <c r="O12" t="n">
        <v>13873.81</v>
      </c>
      <c r="P12" t="n">
        <v>144.99</v>
      </c>
      <c r="Q12" t="n">
        <v>467.1</v>
      </c>
      <c r="R12" t="n">
        <v>78.67</v>
      </c>
      <c r="S12" t="n">
        <v>39.61</v>
      </c>
      <c r="T12" t="n">
        <v>14469.63</v>
      </c>
      <c r="U12" t="n">
        <v>0.5</v>
      </c>
      <c r="V12" t="n">
        <v>0.72</v>
      </c>
      <c r="W12" t="n">
        <v>2.67</v>
      </c>
      <c r="X12" t="n">
        <v>0.89</v>
      </c>
      <c r="Y12" t="n">
        <v>1</v>
      </c>
      <c r="Z12" t="n">
        <v>10</v>
      </c>
      <c r="AA12" t="n">
        <v>95.27641024522138</v>
      </c>
      <c r="AB12" t="n">
        <v>130.3613877960238</v>
      </c>
      <c r="AC12" t="n">
        <v>117.9198799081628</v>
      </c>
      <c r="AD12" t="n">
        <v>95276.41024522138</v>
      </c>
      <c r="AE12" t="n">
        <v>130361.3877960238</v>
      </c>
      <c r="AF12" t="n">
        <v>3.06113540677441e-06</v>
      </c>
      <c r="AG12" t="n">
        <v>0.1973958333333333</v>
      </c>
      <c r="AH12" t="n">
        <v>117919.8799081628</v>
      </c>
    </row>
    <row r="13">
      <c r="A13" t="n">
        <v>11</v>
      </c>
      <c r="B13" t="n">
        <v>50</v>
      </c>
      <c r="C13" t="inlineStr">
        <is>
          <t xml:space="preserve">CONCLUIDO	</t>
        </is>
      </c>
      <c r="D13" t="n">
        <v>5.3106</v>
      </c>
      <c r="E13" t="n">
        <v>18.83</v>
      </c>
      <c r="F13" t="n">
        <v>16.15</v>
      </c>
      <c r="G13" t="n">
        <v>33.41</v>
      </c>
      <c r="H13" t="n">
        <v>0.6</v>
      </c>
      <c r="I13" t="n">
        <v>29</v>
      </c>
      <c r="J13" t="n">
        <v>110.91</v>
      </c>
      <c r="K13" t="n">
        <v>41.65</v>
      </c>
      <c r="L13" t="n">
        <v>3.75</v>
      </c>
      <c r="M13" t="n">
        <v>27</v>
      </c>
      <c r="N13" t="n">
        <v>15.51</v>
      </c>
      <c r="O13" t="n">
        <v>13913.15</v>
      </c>
      <c r="P13" t="n">
        <v>143.25</v>
      </c>
      <c r="Q13" t="n">
        <v>467.11</v>
      </c>
      <c r="R13" t="n">
        <v>76.41</v>
      </c>
      <c r="S13" t="n">
        <v>39.61</v>
      </c>
      <c r="T13" t="n">
        <v>13350.25</v>
      </c>
      <c r="U13" t="n">
        <v>0.52</v>
      </c>
      <c r="V13" t="n">
        <v>0.72</v>
      </c>
      <c r="W13" t="n">
        <v>2.66</v>
      </c>
      <c r="X13" t="n">
        <v>0.8100000000000001</v>
      </c>
      <c r="Y13" t="n">
        <v>1</v>
      </c>
      <c r="Z13" t="n">
        <v>10</v>
      </c>
      <c r="AA13" t="n">
        <v>93.79634002027831</v>
      </c>
      <c r="AB13" t="n">
        <v>128.3362904181677</v>
      </c>
      <c r="AC13" t="n">
        <v>116.0880549818067</v>
      </c>
      <c r="AD13" t="n">
        <v>93796.34002027831</v>
      </c>
      <c r="AE13" t="n">
        <v>128336.2904181678</v>
      </c>
      <c r="AF13" t="n">
        <v>3.079984405603566e-06</v>
      </c>
      <c r="AG13" t="n">
        <v>0.1961458333333333</v>
      </c>
      <c r="AH13" t="n">
        <v>116088.0549818067</v>
      </c>
    </row>
    <row r="14">
      <c r="A14" t="n">
        <v>12</v>
      </c>
      <c r="B14" t="n">
        <v>50</v>
      </c>
      <c r="C14" t="inlineStr">
        <is>
          <t xml:space="preserve">CONCLUIDO	</t>
        </is>
      </c>
      <c r="D14" t="n">
        <v>5.3421</v>
      </c>
      <c r="E14" t="n">
        <v>18.72</v>
      </c>
      <c r="F14" t="n">
        <v>16.08</v>
      </c>
      <c r="G14" t="n">
        <v>35.74</v>
      </c>
      <c r="H14" t="n">
        <v>0.63</v>
      </c>
      <c r="I14" t="n">
        <v>27</v>
      </c>
      <c r="J14" t="n">
        <v>111.23</v>
      </c>
      <c r="K14" t="n">
        <v>41.65</v>
      </c>
      <c r="L14" t="n">
        <v>4</v>
      </c>
      <c r="M14" t="n">
        <v>25</v>
      </c>
      <c r="N14" t="n">
        <v>15.58</v>
      </c>
      <c r="O14" t="n">
        <v>13952.52</v>
      </c>
      <c r="P14" t="n">
        <v>142</v>
      </c>
      <c r="Q14" t="n">
        <v>467.12</v>
      </c>
      <c r="R14" t="n">
        <v>74.28</v>
      </c>
      <c r="S14" t="n">
        <v>39.61</v>
      </c>
      <c r="T14" t="n">
        <v>12293.54</v>
      </c>
      <c r="U14" t="n">
        <v>0.53</v>
      </c>
      <c r="V14" t="n">
        <v>0.73</v>
      </c>
      <c r="W14" t="n">
        <v>2.65</v>
      </c>
      <c r="X14" t="n">
        <v>0.75</v>
      </c>
      <c r="Y14" t="n">
        <v>1</v>
      </c>
      <c r="Z14" t="n">
        <v>10</v>
      </c>
      <c r="AA14" t="n">
        <v>92.57324301486386</v>
      </c>
      <c r="AB14" t="n">
        <v>126.6627951361289</v>
      </c>
      <c r="AC14" t="n">
        <v>114.5742757407197</v>
      </c>
      <c r="AD14" t="n">
        <v>92573.24301486387</v>
      </c>
      <c r="AE14" t="n">
        <v>126662.7951361289</v>
      </c>
      <c r="AF14" t="n">
        <v>3.098253435237979e-06</v>
      </c>
      <c r="AG14" t="n">
        <v>0.195</v>
      </c>
      <c r="AH14" t="n">
        <v>114574.2757407197</v>
      </c>
    </row>
    <row r="15">
      <c r="A15" t="n">
        <v>13</v>
      </c>
      <c r="B15" t="n">
        <v>50</v>
      </c>
      <c r="C15" t="inlineStr">
        <is>
          <t xml:space="preserve">CONCLUIDO	</t>
        </is>
      </c>
      <c r="D15" t="n">
        <v>5.3727</v>
      </c>
      <c r="E15" t="n">
        <v>18.61</v>
      </c>
      <c r="F15" t="n">
        <v>16.02</v>
      </c>
      <c r="G15" t="n">
        <v>38.45</v>
      </c>
      <c r="H15" t="n">
        <v>0.67</v>
      </c>
      <c r="I15" t="n">
        <v>25</v>
      </c>
      <c r="J15" t="n">
        <v>111.55</v>
      </c>
      <c r="K15" t="n">
        <v>41.65</v>
      </c>
      <c r="L15" t="n">
        <v>4.25</v>
      </c>
      <c r="M15" t="n">
        <v>23</v>
      </c>
      <c r="N15" t="n">
        <v>15.65</v>
      </c>
      <c r="O15" t="n">
        <v>13991.91</v>
      </c>
      <c r="P15" t="n">
        <v>140.2</v>
      </c>
      <c r="Q15" t="n">
        <v>467.11</v>
      </c>
      <c r="R15" t="n">
        <v>72.53</v>
      </c>
      <c r="S15" t="n">
        <v>39.61</v>
      </c>
      <c r="T15" t="n">
        <v>11429.53</v>
      </c>
      <c r="U15" t="n">
        <v>0.55</v>
      </c>
      <c r="V15" t="n">
        <v>0.73</v>
      </c>
      <c r="W15" t="n">
        <v>2.65</v>
      </c>
      <c r="X15" t="n">
        <v>0.6899999999999999</v>
      </c>
      <c r="Y15" t="n">
        <v>1</v>
      </c>
      <c r="Z15" t="n">
        <v>10</v>
      </c>
      <c r="AA15" t="n">
        <v>91.14795404637259</v>
      </c>
      <c r="AB15" t="n">
        <v>124.7126518901286</v>
      </c>
      <c r="AC15" t="n">
        <v>112.8102514290738</v>
      </c>
      <c r="AD15" t="n">
        <v>91147.95404637259</v>
      </c>
      <c r="AE15" t="n">
        <v>124712.6518901286</v>
      </c>
      <c r="AF15" t="n">
        <v>3.116000492597123e-06</v>
      </c>
      <c r="AG15" t="n">
        <v>0.1938541666666667</v>
      </c>
      <c r="AH15" t="n">
        <v>112810.2514290738</v>
      </c>
    </row>
    <row r="16">
      <c r="A16" t="n">
        <v>14</v>
      </c>
      <c r="B16" t="n">
        <v>50</v>
      </c>
      <c r="C16" t="inlineStr">
        <is>
          <t xml:space="preserve">CONCLUIDO	</t>
        </is>
      </c>
      <c r="D16" t="n">
        <v>5.3854</v>
      </c>
      <c r="E16" t="n">
        <v>18.57</v>
      </c>
      <c r="F16" t="n">
        <v>16</v>
      </c>
      <c r="G16" t="n">
        <v>40</v>
      </c>
      <c r="H16" t="n">
        <v>0.71</v>
      </c>
      <c r="I16" t="n">
        <v>24</v>
      </c>
      <c r="J16" t="n">
        <v>111.87</v>
      </c>
      <c r="K16" t="n">
        <v>41.65</v>
      </c>
      <c r="L16" t="n">
        <v>4.5</v>
      </c>
      <c r="M16" t="n">
        <v>22</v>
      </c>
      <c r="N16" t="n">
        <v>15.72</v>
      </c>
      <c r="O16" t="n">
        <v>14031.33</v>
      </c>
      <c r="P16" t="n">
        <v>139.33</v>
      </c>
      <c r="Q16" t="n">
        <v>467.07</v>
      </c>
      <c r="R16" t="n">
        <v>71.52</v>
      </c>
      <c r="S16" t="n">
        <v>39.61</v>
      </c>
      <c r="T16" t="n">
        <v>10930.6</v>
      </c>
      <c r="U16" t="n">
        <v>0.55</v>
      </c>
      <c r="V16" t="n">
        <v>0.73</v>
      </c>
      <c r="W16" t="n">
        <v>2.65</v>
      </c>
      <c r="X16" t="n">
        <v>0.67</v>
      </c>
      <c r="Y16" t="n">
        <v>1</v>
      </c>
      <c r="Z16" t="n">
        <v>10</v>
      </c>
      <c r="AA16" t="n">
        <v>90.51400264266213</v>
      </c>
      <c r="AB16" t="n">
        <v>123.8452516116104</v>
      </c>
      <c r="AC16" t="n">
        <v>112.0256346157331</v>
      </c>
      <c r="AD16" t="n">
        <v>90514.00264266213</v>
      </c>
      <c r="AE16" t="n">
        <v>123845.2516116104</v>
      </c>
      <c r="AF16" t="n">
        <v>3.123366101370362e-06</v>
      </c>
      <c r="AG16" t="n">
        <v>0.1934375</v>
      </c>
      <c r="AH16" t="n">
        <v>112025.6346157331</v>
      </c>
    </row>
    <row r="17">
      <c r="A17" t="n">
        <v>15</v>
      </c>
      <c r="B17" t="n">
        <v>50</v>
      </c>
      <c r="C17" t="inlineStr">
        <is>
          <t xml:space="preserve">CONCLUIDO	</t>
        </is>
      </c>
      <c r="D17" t="n">
        <v>5.4216</v>
      </c>
      <c r="E17" t="n">
        <v>18.44</v>
      </c>
      <c r="F17" t="n">
        <v>15.92</v>
      </c>
      <c r="G17" t="n">
        <v>43.42</v>
      </c>
      <c r="H17" t="n">
        <v>0.75</v>
      </c>
      <c r="I17" t="n">
        <v>22</v>
      </c>
      <c r="J17" t="n">
        <v>112.19</v>
      </c>
      <c r="K17" t="n">
        <v>41.65</v>
      </c>
      <c r="L17" t="n">
        <v>4.75</v>
      </c>
      <c r="M17" t="n">
        <v>20</v>
      </c>
      <c r="N17" t="n">
        <v>15.79</v>
      </c>
      <c r="O17" t="n">
        <v>14070.77</v>
      </c>
      <c r="P17" t="n">
        <v>137.92</v>
      </c>
      <c r="Q17" t="n">
        <v>467.07</v>
      </c>
      <c r="R17" t="n">
        <v>69.06</v>
      </c>
      <c r="S17" t="n">
        <v>39.61</v>
      </c>
      <c r="T17" t="n">
        <v>9712.08</v>
      </c>
      <c r="U17" t="n">
        <v>0.57</v>
      </c>
      <c r="V17" t="n">
        <v>0.73</v>
      </c>
      <c r="W17" t="n">
        <v>2.64</v>
      </c>
      <c r="X17" t="n">
        <v>0.59</v>
      </c>
      <c r="Y17" t="n">
        <v>1</v>
      </c>
      <c r="Z17" t="n">
        <v>10</v>
      </c>
      <c r="AA17" t="n">
        <v>89.16327575011125</v>
      </c>
      <c r="AB17" t="n">
        <v>121.9971274873583</v>
      </c>
      <c r="AC17" t="n">
        <v>110.3538928640406</v>
      </c>
      <c r="AD17" t="n">
        <v>89163.27575011125</v>
      </c>
      <c r="AE17" t="n">
        <v>121997.1274873583</v>
      </c>
      <c r="AF17" t="n">
        <v>3.144360986220068e-06</v>
      </c>
      <c r="AG17" t="n">
        <v>0.1920833333333334</v>
      </c>
      <c r="AH17" t="n">
        <v>110353.8928640406</v>
      </c>
    </row>
    <row r="18">
      <c r="A18" t="n">
        <v>16</v>
      </c>
      <c r="B18" t="n">
        <v>50</v>
      </c>
      <c r="C18" t="inlineStr">
        <is>
          <t xml:space="preserve">CONCLUIDO	</t>
        </is>
      </c>
      <c r="D18" t="n">
        <v>5.4307</v>
      </c>
      <c r="E18" t="n">
        <v>18.41</v>
      </c>
      <c r="F18" t="n">
        <v>15.91</v>
      </c>
      <c r="G18" t="n">
        <v>45.46</v>
      </c>
      <c r="H18" t="n">
        <v>0.78</v>
      </c>
      <c r="I18" t="n">
        <v>21</v>
      </c>
      <c r="J18" t="n">
        <v>112.51</v>
      </c>
      <c r="K18" t="n">
        <v>41.65</v>
      </c>
      <c r="L18" t="n">
        <v>5</v>
      </c>
      <c r="M18" t="n">
        <v>19</v>
      </c>
      <c r="N18" t="n">
        <v>15.86</v>
      </c>
      <c r="O18" t="n">
        <v>14110.24</v>
      </c>
      <c r="P18" t="n">
        <v>136.74</v>
      </c>
      <c r="Q18" t="n">
        <v>467.13</v>
      </c>
      <c r="R18" t="n">
        <v>68.55</v>
      </c>
      <c r="S18" t="n">
        <v>39.61</v>
      </c>
      <c r="T18" t="n">
        <v>9458.77</v>
      </c>
      <c r="U18" t="n">
        <v>0.58</v>
      </c>
      <c r="V18" t="n">
        <v>0.73</v>
      </c>
      <c r="W18" t="n">
        <v>2.65</v>
      </c>
      <c r="X18" t="n">
        <v>0.58</v>
      </c>
      <c r="Y18" t="n">
        <v>1</v>
      </c>
      <c r="Z18" t="n">
        <v>10</v>
      </c>
      <c r="AA18" t="n">
        <v>88.47511478622924</v>
      </c>
      <c r="AB18" t="n">
        <v>121.0555552970564</v>
      </c>
      <c r="AC18" t="n">
        <v>109.5021830020759</v>
      </c>
      <c r="AD18" t="n">
        <v>88475.11478622924</v>
      </c>
      <c r="AE18" t="n">
        <v>121055.5552970564</v>
      </c>
      <c r="AF18" t="n">
        <v>3.149638705892232e-06</v>
      </c>
      <c r="AG18" t="n">
        <v>0.1917708333333333</v>
      </c>
      <c r="AH18" t="n">
        <v>109502.1830020759</v>
      </c>
    </row>
    <row r="19">
      <c r="A19" t="n">
        <v>17</v>
      </c>
      <c r="B19" t="n">
        <v>50</v>
      </c>
      <c r="C19" t="inlineStr">
        <is>
          <t xml:space="preserve">CONCLUIDO	</t>
        </is>
      </c>
      <c r="D19" t="n">
        <v>5.4454</v>
      </c>
      <c r="E19" t="n">
        <v>18.36</v>
      </c>
      <c r="F19" t="n">
        <v>15.88</v>
      </c>
      <c r="G19" t="n">
        <v>47.65</v>
      </c>
      <c r="H19" t="n">
        <v>0.82</v>
      </c>
      <c r="I19" t="n">
        <v>20</v>
      </c>
      <c r="J19" t="n">
        <v>112.83</v>
      </c>
      <c r="K19" t="n">
        <v>41.65</v>
      </c>
      <c r="L19" t="n">
        <v>5.25</v>
      </c>
      <c r="M19" t="n">
        <v>18</v>
      </c>
      <c r="N19" t="n">
        <v>15.93</v>
      </c>
      <c r="O19" t="n">
        <v>14149.74</v>
      </c>
      <c r="P19" t="n">
        <v>136.25</v>
      </c>
      <c r="Q19" t="n">
        <v>467.11</v>
      </c>
      <c r="R19" t="n">
        <v>67.81</v>
      </c>
      <c r="S19" t="n">
        <v>39.61</v>
      </c>
      <c r="T19" t="n">
        <v>9097.66</v>
      </c>
      <c r="U19" t="n">
        <v>0.58</v>
      </c>
      <c r="V19" t="n">
        <v>0.73</v>
      </c>
      <c r="W19" t="n">
        <v>2.64</v>
      </c>
      <c r="X19" t="n">
        <v>0.55</v>
      </c>
      <c r="Y19" t="n">
        <v>1</v>
      </c>
      <c r="Z19" t="n">
        <v>10</v>
      </c>
      <c r="AA19" t="n">
        <v>87.97521305469373</v>
      </c>
      <c r="AB19" t="n">
        <v>120.3715676938619</v>
      </c>
      <c r="AC19" t="n">
        <v>108.8834742157475</v>
      </c>
      <c r="AD19" t="n">
        <v>87975.21305469373</v>
      </c>
      <c r="AE19" t="n">
        <v>120371.5676938619</v>
      </c>
      <c r="AF19" t="n">
        <v>3.158164253054958e-06</v>
      </c>
      <c r="AG19" t="n">
        <v>0.19125</v>
      </c>
      <c r="AH19" t="n">
        <v>108883.4742157475</v>
      </c>
    </row>
    <row r="20">
      <c r="A20" t="n">
        <v>18</v>
      </c>
      <c r="B20" t="n">
        <v>50</v>
      </c>
      <c r="C20" t="inlineStr">
        <is>
          <t xml:space="preserve">CONCLUIDO	</t>
        </is>
      </c>
      <c r="D20" t="n">
        <v>5.4569</v>
      </c>
      <c r="E20" t="n">
        <v>18.33</v>
      </c>
      <c r="F20" t="n">
        <v>15.87</v>
      </c>
      <c r="G20" t="n">
        <v>50.11</v>
      </c>
      <c r="H20" t="n">
        <v>0.86</v>
      </c>
      <c r="I20" t="n">
        <v>19</v>
      </c>
      <c r="J20" t="n">
        <v>113.15</v>
      </c>
      <c r="K20" t="n">
        <v>41.65</v>
      </c>
      <c r="L20" t="n">
        <v>5.5</v>
      </c>
      <c r="M20" t="n">
        <v>17</v>
      </c>
      <c r="N20" t="n">
        <v>16</v>
      </c>
      <c r="O20" t="n">
        <v>14189.26</v>
      </c>
      <c r="P20" t="n">
        <v>135.35</v>
      </c>
      <c r="Q20" t="n">
        <v>467.07</v>
      </c>
      <c r="R20" t="n">
        <v>67.22</v>
      </c>
      <c r="S20" t="n">
        <v>39.61</v>
      </c>
      <c r="T20" t="n">
        <v>8808.18</v>
      </c>
      <c r="U20" t="n">
        <v>0.59</v>
      </c>
      <c r="V20" t="n">
        <v>0.74</v>
      </c>
      <c r="W20" t="n">
        <v>2.64</v>
      </c>
      <c r="X20" t="n">
        <v>0.53</v>
      </c>
      <c r="Y20" t="n">
        <v>1</v>
      </c>
      <c r="Z20" t="n">
        <v>10</v>
      </c>
      <c r="AA20" t="n">
        <v>87.37868439475608</v>
      </c>
      <c r="AB20" t="n">
        <v>119.5553708643486</v>
      </c>
      <c r="AC20" t="n">
        <v>108.1451740661032</v>
      </c>
      <c r="AD20" t="n">
        <v>87378.68439475608</v>
      </c>
      <c r="AE20" t="n">
        <v>119555.3708643486</v>
      </c>
      <c r="AF20" t="n">
        <v>3.164833898794506e-06</v>
      </c>
      <c r="AG20" t="n">
        <v>0.1909375</v>
      </c>
      <c r="AH20" t="n">
        <v>108145.1740661032</v>
      </c>
    </row>
    <row r="21">
      <c r="A21" t="n">
        <v>19</v>
      </c>
      <c r="B21" t="n">
        <v>50</v>
      </c>
      <c r="C21" t="inlineStr">
        <is>
          <t xml:space="preserve">CONCLUIDO	</t>
        </is>
      </c>
      <c r="D21" t="n">
        <v>5.481</v>
      </c>
      <c r="E21" t="n">
        <v>18.24</v>
      </c>
      <c r="F21" t="n">
        <v>15.81</v>
      </c>
      <c r="G21" t="n">
        <v>52.7</v>
      </c>
      <c r="H21" t="n">
        <v>0.89</v>
      </c>
      <c r="I21" t="n">
        <v>18</v>
      </c>
      <c r="J21" t="n">
        <v>113.47</v>
      </c>
      <c r="K21" t="n">
        <v>41.65</v>
      </c>
      <c r="L21" t="n">
        <v>5.75</v>
      </c>
      <c r="M21" t="n">
        <v>16</v>
      </c>
      <c r="N21" t="n">
        <v>16.07</v>
      </c>
      <c r="O21" t="n">
        <v>14228.81</v>
      </c>
      <c r="P21" t="n">
        <v>133.48</v>
      </c>
      <c r="Q21" t="n">
        <v>467.07</v>
      </c>
      <c r="R21" t="n">
        <v>65.34999999999999</v>
      </c>
      <c r="S21" t="n">
        <v>39.61</v>
      </c>
      <c r="T21" t="n">
        <v>7875.57</v>
      </c>
      <c r="U21" t="n">
        <v>0.61</v>
      </c>
      <c r="V21" t="n">
        <v>0.74</v>
      </c>
      <c r="W21" t="n">
        <v>2.64</v>
      </c>
      <c r="X21" t="n">
        <v>0.48</v>
      </c>
      <c r="Y21" t="n">
        <v>1</v>
      </c>
      <c r="Z21" t="n">
        <v>10</v>
      </c>
      <c r="AA21" t="n">
        <v>86.08118667245942</v>
      </c>
      <c r="AB21" t="n">
        <v>117.7800772391436</v>
      </c>
      <c r="AC21" t="n">
        <v>106.5393119728469</v>
      </c>
      <c r="AD21" t="n">
        <v>86081.18667245943</v>
      </c>
      <c r="AE21" t="n">
        <v>117780.0772391436</v>
      </c>
      <c r="AF21" t="n">
        <v>3.178811156387818e-06</v>
      </c>
      <c r="AG21" t="n">
        <v>0.19</v>
      </c>
      <c r="AH21" t="n">
        <v>106539.3119728469</v>
      </c>
    </row>
    <row r="22">
      <c r="A22" t="n">
        <v>20</v>
      </c>
      <c r="B22" t="n">
        <v>50</v>
      </c>
      <c r="C22" t="inlineStr">
        <is>
          <t xml:space="preserve">CONCLUIDO	</t>
        </is>
      </c>
      <c r="D22" t="n">
        <v>5.4932</v>
      </c>
      <c r="E22" t="n">
        <v>18.2</v>
      </c>
      <c r="F22" t="n">
        <v>15.79</v>
      </c>
      <c r="G22" t="n">
        <v>55.73</v>
      </c>
      <c r="H22" t="n">
        <v>0.93</v>
      </c>
      <c r="I22" t="n">
        <v>17</v>
      </c>
      <c r="J22" t="n">
        <v>113.79</v>
      </c>
      <c r="K22" t="n">
        <v>41.65</v>
      </c>
      <c r="L22" t="n">
        <v>6</v>
      </c>
      <c r="M22" t="n">
        <v>15</v>
      </c>
      <c r="N22" t="n">
        <v>16.14</v>
      </c>
      <c r="O22" t="n">
        <v>14268.39</v>
      </c>
      <c r="P22" t="n">
        <v>131.99</v>
      </c>
      <c r="Q22" t="n">
        <v>467.07</v>
      </c>
      <c r="R22" t="n">
        <v>64.84999999999999</v>
      </c>
      <c r="S22" t="n">
        <v>39.61</v>
      </c>
      <c r="T22" t="n">
        <v>7630.14</v>
      </c>
      <c r="U22" t="n">
        <v>0.61</v>
      </c>
      <c r="V22" t="n">
        <v>0.74</v>
      </c>
      <c r="W22" t="n">
        <v>2.64</v>
      </c>
      <c r="X22" t="n">
        <v>0.46</v>
      </c>
      <c r="Y22" t="n">
        <v>1</v>
      </c>
      <c r="Z22" t="n">
        <v>10</v>
      </c>
      <c r="AA22" t="n">
        <v>85.20599959937981</v>
      </c>
      <c r="AB22" t="n">
        <v>116.5826076752279</v>
      </c>
      <c r="AC22" t="n">
        <v>105.4561272234519</v>
      </c>
      <c r="AD22" t="n">
        <v>85205.99959937981</v>
      </c>
      <c r="AE22" t="n">
        <v>116582.6076752279</v>
      </c>
      <c r="AF22" t="n">
        <v>3.185886780563686e-06</v>
      </c>
      <c r="AG22" t="n">
        <v>0.1895833333333333</v>
      </c>
      <c r="AH22" t="n">
        <v>105456.1272234519</v>
      </c>
    </row>
    <row r="23">
      <c r="A23" t="n">
        <v>21</v>
      </c>
      <c r="B23" t="n">
        <v>50</v>
      </c>
      <c r="C23" t="inlineStr">
        <is>
          <t xml:space="preserve">CONCLUIDO	</t>
        </is>
      </c>
      <c r="D23" t="n">
        <v>5.4886</v>
      </c>
      <c r="E23" t="n">
        <v>18.22</v>
      </c>
      <c r="F23" t="n">
        <v>15.81</v>
      </c>
      <c r="G23" t="n">
        <v>55.79</v>
      </c>
      <c r="H23" t="n">
        <v>0.97</v>
      </c>
      <c r="I23" t="n">
        <v>17</v>
      </c>
      <c r="J23" t="n">
        <v>114.11</v>
      </c>
      <c r="K23" t="n">
        <v>41.65</v>
      </c>
      <c r="L23" t="n">
        <v>6.25</v>
      </c>
      <c r="M23" t="n">
        <v>15</v>
      </c>
      <c r="N23" t="n">
        <v>16.21</v>
      </c>
      <c r="O23" t="n">
        <v>14307.99</v>
      </c>
      <c r="P23" t="n">
        <v>131.61</v>
      </c>
      <c r="Q23" t="n">
        <v>467.07</v>
      </c>
      <c r="R23" t="n">
        <v>65.26000000000001</v>
      </c>
      <c r="S23" t="n">
        <v>39.61</v>
      </c>
      <c r="T23" t="n">
        <v>7835.7</v>
      </c>
      <c r="U23" t="n">
        <v>0.61</v>
      </c>
      <c r="V23" t="n">
        <v>0.74</v>
      </c>
      <c r="W23" t="n">
        <v>2.64</v>
      </c>
      <c r="X23" t="n">
        <v>0.47</v>
      </c>
      <c r="Y23" t="n">
        <v>1</v>
      </c>
      <c r="Z23" t="n">
        <v>10</v>
      </c>
      <c r="AA23" t="n">
        <v>85.14035025666428</v>
      </c>
      <c r="AB23" t="n">
        <v>116.49278334828</v>
      </c>
      <c r="AC23" t="n">
        <v>105.3748756041987</v>
      </c>
      <c r="AD23" t="n">
        <v>85140.35025666427</v>
      </c>
      <c r="AE23" t="n">
        <v>116492.78334828</v>
      </c>
      <c r="AF23" t="n">
        <v>3.183218922267867e-06</v>
      </c>
      <c r="AG23" t="n">
        <v>0.1897916666666667</v>
      </c>
      <c r="AH23" t="n">
        <v>105374.8756041987</v>
      </c>
    </row>
    <row r="24">
      <c r="A24" t="n">
        <v>22</v>
      </c>
      <c r="B24" t="n">
        <v>50</v>
      </c>
      <c r="C24" t="inlineStr">
        <is>
          <t xml:space="preserve">CONCLUIDO	</t>
        </is>
      </c>
      <c r="D24" t="n">
        <v>5.5054</v>
      </c>
      <c r="E24" t="n">
        <v>18.16</v>
      </c>
      <c r="F24" t="n">
        <v>15.77</v>
      </c>
      <c r="G24" t="n">
        <v>59.15</v>
      </c>
      <c r="H24" t="n">
        <v>1</v>
      </c>
      <c r="I24" t="n">
        <v>16</v>
      </c>
      <c r="J24" t="n">
        <v>114.44</v>
      </c>
      <c r="K24" t="n">
        <v>41.65</v>
      </c>
      <c r="L24" t="n">
        <v>6.5</v>
      </c>
      <c r="M24" t="n">
        <v>14</v>
      </c>
      <c r="N24" t="n">
        <v>16.29</v>
      </c>
      <c r="O24" t="n">
        <v>14347.62</v>
      </c>
      <c r="P24" t="n">
        <v>130.62</v>
      </c>
      <c r="Q24" t="n">
        <v>467.07</v>
      </c>
      <c r="R24" t="n">
        <v>64.40000000000001</v>
      </c>
      <c r="S24" t="n">
        <v>39.61</v>
      </c>
      <c r="T24" t="n">
        <v>7408.98</v>
      </c>
      <c r="U24" t="n">
        <v>0.62</v>
      </c>
      <c r="V24" t="n">
        <v>0.74</v>
      </c>
      <c r="W24" t="n">
        <v>2.63</v>
      </c>
      <c r="X24" t="n">
        <v>0.44</v>
      </c>
      <c r="Y24" t="n">
        <v>1</v>
      </c>
      <c r="Z24" t="n">
        <v>10</v>
      </c>
      <c r="AA24" t="n">
        <v>84.38740516605323</v>
      </c>
      <c r="AB24" t="n">
        <v>115.4625706577135</v>
      </c>
      <c r="AC24" t="n">
        <v>104.4429849669069</v>
      </c>
      <c r="AD24" t="n">
        <v>84387.40516605323</v>
      </c>
      <c r="AE24" t="n">
        <v>115462.5706577135</v>
      </c>
      <c r="AF24" t="n">
        <v>3.192962404739554e-06</v>
      </c>
      <c r="AG24" t="n">
        <v>0.1891666666666667</v>
      </c>
      <c r="AH24" t="n">
        <v>104442.9849669069</v>
      </c>
    </row>
    <row r="25">
      <c r="A25" t="n">
        <v>23</v>
      </c>
      <c r="B25" t="n">
        <v>50</v>
      </c>
      <c r="C25" t="inlineStr">
        <is>
          <t xml:space="preserve">CONCLUIDO	</t>
        </is>
      </c>
      <c r="D25" t="n">
        <v>5.5269</v>
      </c>
      <c r="E25" t="n">
        <v>18.09</v>
      </c>
      <c r="F25" t="n">
        <v>15.72</v>
      </c>
      <c r="G25" t="n">
        <v>62.9</v>
      </c>
      <c r="H25" t="n">
        <v>1.04</v>
      </c>
      <c r="I25" t="n">
        <v>15</v>
      </c>
      <c r="J25" t="n">
        <v>114.76</v>
      </c>
      <c r="K25" t="n">
        <v>41.65</v>
      </c>
      <c r="L25" t="n">
        <v>6.75</v>
      </c>
      <c r="M25" t="n">
        <v>13</v>
      </c>
      <c r="N25" t="n">
        <v>16.36</v>
      </c>
      <c r="O25" t="n">
        <v>14387.27</v>
      </c>
      <c r="P25" t="n">
        <v>128.51</v>
      </c>
      <c r="Q25" t="n">
        <v>467.07</v>
      </c>
      <c r="R25" t="n">
        <v>62.61</v>
      </c>
      <c r="S25" t="n">
        <v>39.61</v>
      </c>
      <c r="T25" t="n">
        <v>6521.97</v>
      </c>
      <c r="U25" t="n">
        <v>0.63</v>
      </c>
      <c r="V25" t="n">
        <v>0.74</v>
      </c>
      <c r="W25" t="n">
        <v>2.63</v>
      </c>
      <c r="X25" t="n">
        <v>0.39</v>
      </c>
      <c r="Y25" t="n">
        <v>1</v>
      </c>
      <c r="Z25" t="n">
        <v>10</v>
      </c>
      <c r="AA25" t="n">
        <v>83.06361216383395</v>
      </c>
      <c r="AB25" t="n">
        <v>113.6512986704525</v>
      </c>
      <c r="AC25" t="n">
        <v>102.8045782359733</v>
      </c>
      <c r="AD25" t="n">
        <v>83063.61216383395</v>
      </c>
      <c r="AE25" t="n">
        <v>113651.2986704525</v>
      </c>
      <c r="AF25" t="n">
        <v>3.205431742426534e-06</v>
      </c>
      <c r="AG25" t="n">
        <v>0.1884375</v>
      </c>
      <c r="AH25" t="n">
        <v>102804.5782359733</v>
      </c>
    </row>
    <row r="26">
      <c r="A26" t="n">
        <v>24</v>
      </c>
      <c r="B26" t="n">
        <v>50</v>
      </c>
      <c r="C26" t="inlineStr">
        <is>
          <t xml:space="preserve">CONCLUIDO	</t>
        </is>
      </c>
      <c r="D26" t="n">
        <v>5.5226</v>
      </c>
      <c r="E26" t="n">
        <v>18.11</v>
      </c>
      <c r="F26" t="n">
        <v>15.74</v>
      </c>
      <c r="G26" t="n">
        <v>62.95</v>
      </c>
      <c r="H26" t="n">
        <v>1.07</v>
      </c>
      <c r="I26" t="n">
        <v>15</v>
      </c>
      <c r="J26" t="n">
        <v>115.08</v>
      </c>
      <c r="K26" t="n">
        <v>41.65</v>
      </c>
      <c r="L26" t="n">
        <v>7</v>
      </c>
      <c r="M26" t="n">
        <v>13</v>
      </c>
      <c r="N26" t="n">
        <v>16.43</v>
      </c>
      <c r="O26" t="n">
        <v>14426.96</v>
      </c>
      <c r="P26" t="n">
        <v>128.28</v>
      </c>
      <c r="Q26" t="n">
        <v>467.09</v>
      </c>
      <c r="R26" t="n">
        <v>63.17</v>
      </c>
      <c r="S26" t="n">
        <v>39.61</v>
      </c>
      <c r="T26" t="n">
        <v>6800.32</v>
      </c>
      <c r="U26" t="n">
        <v>0.63</v>
      </c>
      <c r="V26" t="n">
        <v>0.74</v>
      </c>
      <c r="W26" t="n">
        <v>2.63</v>
      </c>
      <c r="X26" t="n">
        <v>0.4</v>
      </c>
      <c r="Y26" t="n">
        <v>1</v>
      </c>
      <c r="Z26" t="n">
        <v>10</v>
      </c>
      <c r="AA26" t="n">
        <v>83.05788561709245</v>
      </c>
      <c r="AB26" t="n">
        <v>113.6434633565634</v>
      </c>
      <c r="AC26" t="n">
        <v>102.7974907134448</v>
      </c>
      <c r="AD26" t="n">
        <v>83057.88561709246</v>
      </c>
      <c r="AE26" t="n">
        <v>113643.4633565634</v>
      </c>
      <c r="AF26" t="n">
        <v>3.202937874889138e-06</v>
      </c>
      <c r="AG26" t="n">
        <v>0.1886458333333333</v>
      </c>
      <c r="AH26" t="n">
        <v>102797.4907134448</v>
      </c>
    </row>
    <row r="27">
      <c r="A27" t="n">
        <v>25</v>
      </c>
      <c r="B27" t="n">
        <v>50</v>
      </c>
      <c r="C27" t="inlineStr">
        <is>
          <t xml:space="preserve">CONCLUIDO	</t>
        </is>
      </c>
      <c r="D27" t="n">
        <v>5.5425</v>
      </c>
      <c r="E27" t="n">
        <v>18.04</v>
      </c>
      <c r="F27" t="n">
        <v>15.7</v>
      </c>
      <c r="G27" t="n">
        <v>67.27</v>
      </c>
      <c r="H27" t="n">
        <v>1.11</v>
      </c>
      <c r="I27" t="n">
        <v>14</v>
      </c>
      <c r="J27" t="n">
        <v>115.4</v>
      </c>
      <c r="K27" t="n">
        <v>41.65</v>
      </c>
      <c r="L27" t="n">
        <v>7.25</v>
      </c>
      <c r="M27" t="n">
        <v>12</v>
      </c>
      <c r="N27" t="n">
        <v>16.5</v>
      </c>
      <c r="O27" t="n">
        <v>14466.67</v>
      </c>
      <c r="P27" t="n">
        <v>126.52</v>
      </c>
      <c r="Q27" t="n">
        <v>467.09</v>
      </c>
      <c r="R27" t="n">
        <v>61.8</v>
      </c>
      <c r="S27" t="n">
        <v>39.61</v>
      </c>
      <c r="T27" t="n">
        <v>6122.25</v>
      </c>
      <c r="U27" t="n">
        <v>0.64</v>
      </c>
      <c r="V27" t="n">
        <v>0.74</v>
      </c>
      <c r="W27" t="n">
        <v>2.63</v>
      </c>
      <c r="X27" t="n">
        <v>0.36</v>
      </c>
      <c r="Y27" t="n">
        <v>1</v>
      </c>
      <c r="Z27" t="n">
        <v>10</v>
      </c>
      <c r="AA27" t="n">
        <v>81.93471934045627</v>
      </c>
      <c r="AB27" t="n">
        <v>112.1066977062715</v>
      </c>
      <c r="AC27" t="n">
        <v>101.4073918199522</v>
      </c>
      <c r="AD27" t="n">
        <v>81934.71934045627</v>
      </c>
      <c r="AE27" t="n">
        <v>112106.6977062715</v>
      </c>
      <c r="AF27" t="n">
        <v>3.214479261864529e-06</v>
      </c>
      <c r="AG27" t="n">
        <v>0.1879166666666666</v>
      </c>
      <c r="AH27" t="n">
        <v>101407.3918199522</v>
      </c>
    </row>
    <row r="28">
      <c r="A28" t="n">
        <v>26</v>
      </c>
      <c r="B28" t="n">
        <v>50</v>
      </c>
      <c r="C28" t="inlineStr">
        <is>
          <t xml:space="preserve">CONCLUIDO	</t>
        </is>
      </c>
      <c r="D28" t="n">
        <v>5.5503</v>
      </c>
      <c r="E28" t="n">
        <v>18.02</v>
      </c>
      <c r="F28" t="n">
        <v>15.69</v>
      </c>
      <c r="G28" t="n">
        <v>72.42</v>
      </c>
      <c r="H28" t="n">
        <v>1.14</v>
      </c>
      <c r="I28" t="n">
        <v>13</v>
      </c>
      <c r="J28" t="n">
        <v>115.72</v>
      </c>
      <c r="K28" t="n">
        <v>41.65</v>
      </c>
      <c r="L28" t="n">
        <v>7.5</v>
      </c>
      <c r="M28" t="n">
        <v>11</v>
      </c>
      <c r="N28" t="n">
        <v>16.57</v>
      </c>
      <c r="O28" t="n">
        <v>14506.4</v>
      </c>
      <c r="P28" t="n">
        <v>125.3</v>
      </c>
      <c r="Q28" t="n">
        <v>467.12</v>
      </c>
      <c r="R28" t="n">
        <v>61.59</v>
      </c>
      <c r="S28" t="n">
        <v>39.61</v>
      </c>
      <c r="T28" t="n">
        <v>6021.1</v>
      </c>
      <c r="U28" t="n">
        <v>0.64</v>
      </c>
      <c r="V28" t="n">
        <v>0.74</v>
      </c>
      <c r="W28" t="n">
        <v>2.63</v>
      </c>
      <c r="X28" t="n">
        <v>0.36</v>
      </c>
      <c r="Y28" t="n">
        <v>1</v>
      </c>
      <c r="Z28" t="n">
        <v>10</v>
      </c>
      <c r="AA28" t="n">
        <v>81.27474120768089</v>
      </c>
      <c r="AB28" t="n">
        <v>111.2036865088284</v>
      </c>
      <c r="AC28" t="n">
        <v>100.5905627438085</v>
      </c>
      <c r="AD28" t="n">
        <v>81274.74120768088</v>
      </c>
      <c r="AE28" t="n">
        <v>111203.6865088284</v>
      </c>
      <c r="AF28" t="n">
        <v>3.219003021583526e-06</v>
      </c>
      <c r="AG28" t="n">
        <v>0.1877083333333333</v>
      </c>
      <c r="AH28" t="n">
        <v>100590.5627438086</v>
      </c>
    </row>
    <row r="29">
      <c r="A29" t="n">
        <v>27</v>
      </c>
      <c r="B29" t="n">
        <v>50</v>
      </c>
      <c r="C29" t="inlineStr">
        <is>
          <t xml:space="preserve">CONCLUIDO	</t>
        </is>
      </c>
      <c r="D29" t="n">
        <v>5.5533</v>
      </c>
      <c r="E29" t="n">
        <v>18.01</v>
      </c>
      <c r="F29" t="n">
        <v>15.68</v>
      </c>
      <c r="G29" t="n">
        <v>72.38</v>
      </c>
      <c r="H29" t="n">
        <v>1.18</v>
      </c>
      <c r="I29" t="n">
        <v>13</v>
      </c>
      <c r="J29" t="n">
        <v>116.05</v>
      </c>
      <c r="K29" t="n">
        <v>41.65</v>
      </c>
      <c r="L29" t="n">
        <v>7.75</v>
      </c>
      <c r="M29" t="n">
        <v>11</v>
      </c>
      <c r="N29" t="n">
        <v>16.65</v>
      </c>
      <c r="O29" t="n">
        <v>14546.17</v>
      </c>
      <c r="P29" t="n">
        <v>125.38</v>
      </c>
      <c r="Q29" t="n">
        <v>467.08</v>
      </c>
      <c r="R29" t="n">
        <v>61.36</v>
      </c>
      <c r="S29" t="n">
        <v>39.61</v>
      </c>
      <c r="T29" t="n">
        <v>5907.62</v>
      </c>
      <c r="U29" t="n">
        <v>0.65</v>
      </c>
      <c r="V29" t="n">
        <v>0.74</v>
      </c>
      <c r="W29" t="n">
        <v>2.63</v>
      </c>
      <c r="X29" t="n">
        <v>0.35</v>
      </c>
      <c r="Y29" t="n">
        <v>1</v>
      </c>
      <c r="Z29" t="n">
        <v>10</v>
      </c>
      <c r="AA29" t="n">
        <v>81.25092205884809</v>
      </c>
      <c r="AB29" t="n">
        <v>111.1710960985687</v>
      </c>
      <c r="AC29" t="n">
        <v>100.5610827165631</v>
      </c>
      <c r="AD29" t="n">
        <v>81250.9220588481</v>
      </c>
      <c r="AE29" t="n">
        <v>111171.0960985687</v>
      </c>
      <c r="AF29" t="n">
        <v>3.220742929167756e-06</v>
      </c>
      <c r="AG29" t="n">
        <v>0.1876041666666667</v>
      </c>
      <c r="AH29" t="n">
        <v>100561.0827165631</v>
      </c>
    </row>
    <row r="30">
      <c r="A30" t="n">
        <v>28</v>
      </c>
      <c r="B30" t="n">
        <v>50</v>
      </c>
      <c r="C30" t="inlineStr">
        <is>
          <t xml:space="preserve">CONCLUIDO	</t>
        </is>
      </c>
      <c r="D30" t="n">
        <v>5.572</v>
      </c>
      <c r="E30" t="n">
        <v>17.95</v>
      </c>
      <c r="F30" t="n">
        <v>15.64</v>
      </c>
      <c r="G30" t="n">
        <v>78.22</v>
      </c>
      <c r="H30" t="n">
        <v>1.21</v>
      </c>
      <c r="I30" t="n">
        <v>12</v>
      </c>
      <c r="J30" t="n">
        <v>116.37</v>
      </c>
      <c r="K30" t="n">
        <v>41.65</v>
      </c>
      <c r="L30" t="n">
        <v>8</v>
      </c>
      <c r="M30" t="n">
        <v>10</v>
      </c>
      <c r="N30" t="n">
        <v>16.72</v>
      </c>
      <c r="O30" t="n">
        <v>14585.96</v>
      </c>
      <c r="P30" t="n">
        <v>122.97</v>
      </c>
      <c r="Q30" t="n">
        <v>467.07</v>
      </c>
      <c r="R30" t="n">
        <v>59.96</v>
      </c>
      <c r="S30" t="n">
        <v>39.61</v>
      </c>
      <c r="T30" t="n">
        <v>5213</v>
      </c>
      <c r="U30" t="n">
        <v>0.66</v>
      </c>
      <c r="V30" t="n">
        <v>0.75</v>
      </c>
      <c r="W30" t="n">
        <v>2.63</v>
      </c>
      <c r="X30" t="n">
        <v>0.31</v>
      </c>
      <c r="Y30" t="n">
        <v>1</v>
      </c>
      <c r="Z30" t="n">
        <v>10</v>
      </c>
      <c r="AA30" t="n">
        <v>79.87530621261041</v>
      </c>
      <c r="AB30" t="n">
        <v>109.2889178098592</v>
      </c>
      <c r="AC30" t="n">
        <v>98.85853688207368</v>
      </c>
      <c r="AD30" t="n">
        <v>79875.30621261041</v>
      </c>
      <c r="AE30" t="n">
        <v>109288.9178098592</v>
      </c>
      <c r="AF30" t="n">
        <v>3.231588353109455e-06</v>
      </c>
      <c r="AG30" t="n">
        <v>0.1869791666666667</v>
      </c>
      <c r="AH30" t="n">
        <v>98858.53688207368</v>
      </c>
    </row>
    <row r="31">
      <c r="A31" t="n">
        <v>29</v>
      </c>
      <c r="B31" t="n">
        <v>50</v>
      </c>
      <c r="C31" t="inlineStr">
        <is>
          <t xml:space="preserve">CONCLUIDO	</t>
        </is>
      </c>
      <c r="D31" t="n">
        <v>5.5713</v>
      </c>
      <c r="E31" t="n">
        <v>17.95</v>
      </c>
      <c r="F31" t="n">
        <v>15.65</v>
      </c>
      <c r="G31" t="n">
        <v>78.23</v>
      </c>
      <c r="H31" t="n">
        <v>1.25</v>
      </c>
      <c r="I31" t="n">
        <v>12</v>
      </c>
      <c r="J31" t="n">
        <v>116.69</v>
      </c>
      <c r="K31" t="n">
        <v>41.65</v>
      </c>
      <c r="L31" t="n">
        <v>8.25</v>
      </c>
      <c r="M31" t="n">
        <v>9</v>
      </c>
      <c r="N31" t="n">
        <v>16.79</v>
      </c>
      <c r="O31" t="n">
        <v>14625.77</v>
      </c>
      <c r="P31" t="n">
        <v>122.72</v>
      </c>
      <c r="Q31" t="n">
        <v>467.07</v>
      </c>
      <c r="R31" t="n">
        <v>60.16</v>
      </c>
      <c r="S31" t="n">
        <v>39.61</v>
      </c>
      <c r="T31" t="n">
        <v>5312.08</v>
      </c>
      <c r="U31" t="n">
        <v>0.66</v>
      </c>
      <c r="V31" t="n">
        <v>0.75</v>
      </c>
      <c r="W31" t="n">
        <v>2.63</v>
      </c>
      <c r="X31" t="n">
        <v>0.31</v>
      </c>
      <c r="Y31" t="n">
        <v>1</v>
      </c>
      <c r="Z31" t="n">
        <v>10</v>
      </c>
      <c r="AA31" t="n">
        <v>79.79212219683131</v>
      </c>
      <c r="AB31" t="n">
        <v>109.1751017696505</v>
      </c>
      <c r="AC31" t="n">
        <v>98.75558328500064</v>
      </c>
      <c r="AD31" t="n">
        <v>79792.12219683132</v>
      </c>
      <c r="AE31" t="n">
        <v>109175.1017696505</v>
      </c>
      <c r="AF31" t="n">
        <v>3.231182374673135e-06</v>
      </c>
      <c r="AG31" t="n">
        <v>0.1869791666666667</v>
      </c>
      <c r="AH31" t="n">
        <v>98755.58328500064</v>
      </c>
    </row>
    <row r="32">
      <c r="A32" t="n">
        <v>30</v>
      </c>
      <c r="B32" t="n">
        <v>50</v>
      </c>
      <c r="C32" t="inlineStr">
        <is>
          <t xml:space="preserve">CONCLUIDO	</t>
        </is>
      </c>
      <c r="D32" t="n">
        <v>5.5681</v>
      </c>
      <c r="E32" t="n">
        <v>17.96</v>
      </c>
      <c r="F32" t="n">
        <v>15.66</v>
      </c>
      <c r="G32" t="n">
        <v>78.28</v>
      </c>
      <c r="H32" t="n">
        <v>1.28</v>
      </c>
      <c r="I32" t="n">
        <v>12</v>
      </c>
      <c r="J32" t="n">
        <v>117.01</v>
      </c>
      <c r="K32" t="n">
        <v>41.65</v>
      </c>
      <c r="L32" t="n">
        <v>8.5</v>
      </c>
      <c r="M32" t="n">
        <v>9</v>
      </c>
      <c r="N32" t="n">
        <v>16.86</v>
      </c>
      <c r="O32" t="n">
        <v>14665.62</v>
      </c>
      <c r="P32" t="n">
        <v>121.99</v>
      </c>
      <c r="Q32" t="n">
        <v>467.09</v>
      </c>
      <c r="R32" t="n">
        <v>60.52</v>
      </c>
      <c r="S32" t="n">
        <v>39.61</v>
      </c>
      <c r="T32" t="n">
        <v>5489.8</v>
      </c>
      <c r="U32" t="n">
        <v>0.65</v>
      </c>
      <c r="V32" t="n">
        <v>0.74</v>
      </c>
      <c r="W32" t="n">
        <v>2.63</v>
      </c>
      <c r="X32" t="n">
        <v>0.32</v>
      </c>
      <c r="Y32" t="n">
        <v>1</v>
      </c>
      <c r="Z32" t="n">
        <v>10</v>
      </c>
      <c r="AA32" t="n">
        <v>79.53552611010974</v>
      </c>
      <c r="AB32" t="n">
        <v>108.8240156835779</v>
      </c>
      <c r="AC32" t="n">
        <v>98.43800436223022</v>
      </c>
      <c r="AD32" t="n">
        <v>79535.52611010974</v>
      </c>
      <c r="AE32" t="n">
        <v>108824.0156835779</v>
      </c>
      <c r="AF32" t="n">
        <v>3.229326473249957e-06</v>
      </c>
      <c r="AG32" t="n">
        <v>0.1870833333333334</v>
      </c>
      <c r="AH32" t="n">
        <v>98438.00436223022</v>
      </c>
    </row>
    <row r="33">
      <c r="A33" t="n">
        <v>31</v>
      </c>
      <c r="B33" t="n">
        <v>50</v>
      </c>
      <c r="C33" t="inlineStr">
        <is>
          <t xml:space="preserve">CONCLUIDO	</t>
        </is>
      </c>
      <c r="D33" t="n">
        <v>5.5853</v>
      </c>
      <c r="E33" t="n">
        <v>17.9</v>
      </c>
      <c r="F33" t="n">
        <v>15.62</v>
      </c>
      <c r="G33" t="n">
        <v>85.22</v>
      </c>
      <c r="H33" t="n">
        <v>1.32</v>
      </c>
      <c r="I33" t="n">
        <v>11</v>
      </c>
      <c r="J33" t="n">
        <v>117.34</v>
      </c>
      <c r="K33" t="n">
        <v>41.65</v>
      </c>
      <c r="L33" t="n">
        <v>8.75</v>
      </c>
      <c r="M33" t="n">
        <v>5</v>
      </c>
      <c r="N33" t="n">
        <v>16.94</v>
      </c>
      <c r="O33" t="n">
        <v>14705.49</v>
      </c>
      <c r="P33" t="n">
        <v>120.5</v>
      </c>
      <c r="Q33" t="n">
        <v>467.07</v>
      </c>
      <c r="R33" t="n">
        <v>59.32</v>
      </c>
      <c r="S33" t="n">
        <v>39.61</v>
      </c>
      <c r="T33" t="n">
        <v>4896.73</v>
      </c>
      <c r="U33" t="n">
        <v>0.67</v>
      </c>
      <c r="V33" t="n">
        <v>0.75</v>
      </c>
      <c r="W33" t="n">
        <v>2.63</v>
      </c>
      <c r="X33" t="n">
        <v>0.29</v>
      </c>
      <c r="Y33" t="n">
        <v>1</v>
      </c>
      <c r="Z33" t="n">
        <v>10</v>
      </c>
      <c r="AA33" t="n">
        <v>78.58810282656307</v>
      </c>
      <c r="AB33" t="n">
        <v>107.5277093496646</v>
      </c>
      <c r="AC33" t="n">
        <v>97.26541568544788</v>
      </c>
      <c r="AD33" t="n">
        <v>78588.10282656307</v>
      </c>
      <c r="AE33" t="n">
        <v>107527.7093496646</v>
      </c>
      <c r="AF33" t="n">
        <v>3.239301943399541e-06</v>
      </c>
      <c r="AG33" t="n">
        <v>0.1864583333333333</v>
      </c>
      <c r="AH33" t="n">
        <v>97265.41568544788</v>
      </c>
    </row>
    <row r="34">
      <c r="A34" t="n">
        <v>32</v>
      </c>
      <c r="B34" t="n">
        <v>50</v>
      </c>
      <c r="C34" t="inlineStr">
        <is>
          <t xml:space="preserve">CONCLUIDO	</t>
        </is>
      </c>
      <c r="D34" t="n">
        <v>5.5893</v>
      </c>
      <c r="E34" t="n">
        <v>17.89</v>
      </c>
      <c r="F34" t="n">
        <v>15.61</v>
      </c>
      <c r="G34" t="n">
        <v>85.15000000000001</v>
      </c>
      <c r="H34" t="n">
        <v>1.35</v>
      </c>
      <c r="I34" t="n">
        <v>11</v>
      </c>
      <c r="J34" t="n">
        <v>117.66</v>
      </c>
      <c r="K34" t="n">
        <v>41.65</v>
      </c>
      <c r="L34" t="n">
        <v>9</v>
      </c>
      <c r="M34" t="n">
        <v>4</v>
      </c>
      <c r="N34" t="n">
        <v>17.01</v>
      </c>
      <c r="O34" t="n">
        <v>14745.39</v>
      </c>
      <c r="P34" t="n">
        <v>120.45</v>
      </c>
      <c r="Q34" t="n">
        <v>467.08</v>
      </c>
      <c r="R34" t="n">
        <v>58.74</v>
      </c>
      <c r="S34" t="n">
        <v>39.61</v>
      </c>
      <c r="T34" t="n">
        <v>4605.5</v>
      </c>
      <c r="U34" t="n">
        <v>0.67</v>
      </c>
      <c r="V34" t="n">
        <v>0.75</v>
      </c>
      <c r="W34" t="n">
        <v>2.63</v>
      </c>
      <c r="X34" t="n">
        <v>0.28</v>
      </c>
      <c r="Y34" t="n">
        <v>1</v>
      </c>
      <c r="Z34" t="n">
        <v>10</v>
      </c>
      <c r="AA34" t="n">
        <v>78.49594189239419</v>
      </c>
      <c r="AB34" t="n">
        <v>107.4016106936813</v>
      </c>
      <c r="AC34" t="n">
        <v>97.15135170821102</v>
      </c>
      <c r="AD34" t="n">
        <v>78495.94189239418</v>
      </c>
      <c r="AE34" t="n">
        <v>107401.6106936813</v>
      </c>
      <c r="AF34" t="n">
        <v>3.241621820178513e-06</v>
      </c>
      <c r="AG34" t="n">
        <v>0.1863541666666667</v>
      </c>
      <c r="AH34" t="n">
        <v>97151.35170821102</v>
      </c>
    </row>
    <row r="35">
      <c r="A35" t="n">
        <v>33</v>
      </c>
      <c r="B35" t="n">
        <v>50</v>
      </c>
      <c r="C35" t="inlineStr">
        <is>
          <t xml:space="preserve">CONCLUIDO	</t>
        </is>
      </c>
      <c r="D35" t="n">
        <v>5.5882</v>
      </c>
      <c r="E35" t="n">
        <v>17.89</v>
      </c>
      <c r="F35" t="n">
        <v>15.61</v>
      </c>
      <c r="G35" t="n">
        <v>85.17</v>
      </c>
      <c r="H35" t="n">
        <v>1.38</v>
      </c>
      <c r="I35" t="n">
        <v>11</v>
      </c>
      <c r="J35" t="n">
        <v>117.98</v>
      </c>
      <c r="K35" t="n">
        <v>41.65</v>
      </c>
      <c r="L35" t="n">
        <v>9.25</v>
      </c>
      <c r="M35" t="n">
        <v>2</v>
      </c>
      <c r="N35" t="n">
        <v>17.08</v>
      </c>
      <c r="O35" t="n">
        <v>14785.31</v>
      </c>
      <c r="P35" t="n">
        <v>119.72</v>
      </c>
      <c r="Q35" t="n">
        <v>467.07</v>
      </c>
      <c r="R35" t="n">
        <v>58.72</v>
      </c>
      <c r="S35" t="n">
        <v>39.61</v>
      </c>
      <c r="T35" t="n">
        <v>4597.17</v>
      </c>
      <c r="U35" t="n">
        <v>0.67</v>
      </c>
      <c r="V35" t="n">
        <v>0.75</v>
      </c>
      <c r="W35" t="n">
        <v>2.64</v>
      </c>
      <c r="X35" t="n">
        <v>0.28</v>
      </c>
      <c r="Y35" t="n">
        <v>1</v>
      </c>
      <c r="Z35" t="n">
        <v>10</v>
      </c>
      <c r="AA35" t="n">
        <v>78.19501978231949</v>
      </c>
      <c r="AB35" t="n">
        <v>106.9898757869308</v>
      </c>
      <c r="AC35" t="n">
        <v>96.77891220308705</v>
      </c>
      <c r="AD35" t="n">
        <v>78195.01978231949</v>
      </c>
      <c r="AE35" t="n">
        <v>106989.8757869308</v>
      </c>
      <c r="AF35" t="n">
        <v>3.240983854064296e-06</v>
      </c>
      <c r="AG35" t="n">
        <v>0.1863541666666667</v>
      </c>
      <c r="AH35" t="n">
        <v>96778.91220308705</v>
      </c>
    </row>
    <row r="36">
      <c r="A36" t="n">
        <v>34</v>
      </c>
      <c r="B36" t="n">
        <v>50</v>
      </c>
      <c r="C36" t="inlineStr">
        <is>
          <t xml:space="preserve">CONCLUIDO	</t>
        </is>
      </c>
      <c r="D36" t="n">
        <v>5.5865</v>
      </c>
      <c r="E36" t="n">
        <v>17.9</v>
      </c>
      <c r="F36" t="n">
        <v>15.62</v>
      </c>
      <c r="G36" t="n">
        <v>85.2</v>
      </c>
      <c r="H36" t="n">
        <v>1.42</v>
      </c>
      <c r="I36" t="n">
        <v>11</v>
      </c>
      <c r="J36" t="n">
        <v>118.31</v>
      </c>
      <c r="K36" t="n">
        <v>41.65</v>
      </c>
      <c r="L36" t="n">
        <v>9.5</v>
      </c>
      <c r="M36" t="n">
        <v>2</v>
      </c>
      <c r="N36" t="n">
        <v>17.16</v>
      </c>
      <c r="O36" t="n">
        <v>14825.26</v>
      </c>
      <c r="P36" t="n">
        <v>119.98</v>
      </c>
      <c r="Q36" t="n">
        <v>467.09</v>
      </c>
      <c r="R36" t="n">
        <v>59.03</v>
      </c>
      <c r="S36" t="n">
        <v>39.61</v>
      </c>
      <c r="T36" t="n">
        <v>4752.24</v>
      </c>
      <c r="U36" t="n">
        <v>0.67</v>
      </c>
      <c r="V36" t="n">
        <v>0.75</v>
      </c>
      <c r="W36" t="n">
        <v>2.63</v>
      </c>
      <c r="X36" t="n">
        <v>0.29</v>
      </c>
      <c r="Y36" t="n">
        <v>1</v>
      </c>
      <c r="Z36" t="n">
        <v>10</v>
      </c>
      <c r="AA36" t="n">
        <v>78.34654835997975</v>
      </c>
      <c r="AB36" t="n">
        <v>107.1972038718545</v>
      </c>
      <c r="AC36" t="n">
        <v>96.96645318657252</v>
      </c>
      <c r="AD36" t="n">
        <v>78346.54835997974</v>
      </c>
      <c r="AE36" t="n">
        <v>107197.2038718545</v>
      </c>
      <c r="AF36" t="n">
        <v>3.239997906433232e-06</v>
      </c>
      <c r="AG36" t="n">
        <v>0.1864583333333333</v>
      </c>
      <c r="AH36" t="n">
        <v>96966.45318657253</v>
      </c>
    </row>
    <row r="37">
      <c r="A37" t="n">
        <v>35</v>
      </c>
      <c r="B37" t="n">
        <v>50</v>
      </c>
      <c r="C37" t="inlineStr">
        <is>
          <t xml:space="preserve">CONCLUIDO	</t>
        </is>
      </c>
      <c r="D37" t="n">
        <v>5.5843</v>
      </c>
      <c r="E37" t="n">
        <v>17.91</v>
      </c>
      <c r="F37" t="n">
        <v>15.63</v>
      </c>
      <c r="G37" t="n">
        <v>85.23999999999999</v>
      </c>
      <c r="H37" t="n">
        <v>1.45</v>
      </c>
      <c r="I37" t="n">
        <v>11</v>
      </c>
      <c r="J37" t="n">
        <v>118.63</v>
      </c>
      <c r="K37" t="n">
        <v>41.65</v>
      </c>
      <c r="L37" t="n">
        <v>9.75</v>
      </c>
      <c r="M37" t="n">
        <v>0</v>
      </c>
      <c r="N37" t="n">
        <v>17.23</v>
      </c>
      <c r="O37" t="n">
        <v>14865.24</v>
      </c>
      <c r="P37" t="n">
        <v>120.09</v>
      </c>
      <c r="Q37" t="n">
        <v>467.1</v>
      </c>
      <c r="R37" t="n">
        <v>59</v>
      </c>
      <c r="S37" t="n">
        <v>39.61</v>
      </c>
      <c r="T37" t="n">
        <v>4734.2</v>
      </c>
      <c r="U37" t="n">
        <v>0.67</v>
      </c>
      <c r="V37" t="n">
        <v>0.75</v>
      </c>
      <c r="W37" t="n">
        <v>2.64</v>
      </c>
      <c r="X37" t="n">
        <v>0.29</v>
      </c>
      <c r="Y37" t="n">
        <v>1</v>
      </c>
      <c r="Z37" t="n">
        <v>10</v>
      </c>
      <c r="AA37" t="n">
        <v>78.44003917969822</v>
      </c>
      <c r="AB37" t="n">
        <v>107.3251221359171</v>
      </c>
      <c r="AC37" t="n">
        <v>97.08216311104744</v>
      </c>
      <c r="AD37" t="n">
        <v>78440.03917969821</v>
      </c>
      <c r="AE37" t="n">
        <v>107325.1221359171</v>
      </c>
      <c r="AF37" t="n">
        <v>3.238721974204797e-06</v>
      </c>
      <c r="AG37" t="n">
        <v>0.1865625</v>
      </c>
      <c r="AH37" t="n">
        <v>97082.16311104744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4.8595</v>
      </c>
      <c r="E2" t="n">
        <v>20.58</v>
      </c>
      <c r="F2" t="n">
        <v>17.66</v>
      </c>
      <c r="G2" t="n">
        <v>13.08</v>
      </c>
      <c r="H2" t="n">
        <v>0.28</v>
      </c>
      <c r="I2" t="n">
        <v>81</v>
      </c>
      <c r="J2" t="n">
        <v>61.76</v>
      </c>
      <c r="K2" t="n">
        <v>28.92</v>
      </c>
      <c r="L2" t="n">
        <v>1</v>
      </c>
      <c r="M2" t="n">
        <v>79</v>
      </c>
      <c r="N2" t="n">
        <v>6.84</v>
      </c>
      <c r="O2" t="n">
        <v>7851.41</v>
      </c>
      <c r="P2" t="n">
        <v>110.64</v>
      </c>
      <c r="Q2" t="n">
        <v>467.17</v>
      </c>
      <c r="R2" t="n">
        <v>125.49</v>
      </c>
      <c r="S2" t="n">
        <v>39.61</v>
      </c>
      <c r="T2" t="n">
        <v>37632.29</v>
      </c>
      <c r="U2" t="n">
        <v>0.32</v>
      </c>
      <c r="V2" t="n">
        <v>0.66</v>
      </c>
      <c r="W2" t="n">
        <v>2.74</v>
      </c>
      <c r="X2" t="n">
        <v>2.32</v>
      </c>
      <c r="Y2" t="n">
        <v>1</v>
      </c>
      <c r="Z2" t="n">
        <v>10</v>
      </c>
      <c r="AA2" t="n">
        <v>81.07496559491948</v>
      </c>
      <c r="AB2" t="n">
        <v>110.9303447019703</v>
      </c>
      <c r="AC2" t="n">
        <v>100.3433082953593</v>
      </c>
      <c r="AD2" t="n">
        <v>81074.96559491947</v>
      </c>
      <c r="AE2" t="n">
        <v>110930.3447019703</v>
      </c>
      <c r="AF2" t="n">
        <v>3.059685803704401e-06</v>
      </c>
      <c r="AG2" t="n">
        <v>0.214375</v>
      </c>
      <c r="AH2" t="n">
        <v>100343.3082953593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5.0579</v>
      </c>
      <c r="E3" t="n">
        <v>19.77</v>
      </c>
      <c r="F3" t="n">
        <v>17.11</v>
      </c>
      <c r="G3" t="n">
        <v>16.56</v>
      </c>
      <c r="H3" t="n">
        <v>0.35</v>
      </c>
      <c r="I3" t="n">
        <v>62</v>
      </c>
      <c r="J3" t="n">
        <v>62.05</v>
      </c>
      <c r="K3" t="n">
        <v>28.92</v>
      </c>
      <c r="L3" t="n">
        <v>1.25</v>
      </c>
      <c r="M3" t="n">
        <v>60</v>
      </c>
      <c r="N3" t="n">
        <v>6.88</v>
      </c>
      <c r="O3" t="n">
        <v>7887.12</v>
      </c>
      <c r="P3" t="n">
        <v>105.79</v>
      </c>
      <c r="Q3" t="n">
        <v>467.15</v>
      </c>
      <c r="R3" t="n">
        <v>107.71</v>
      </c>
      <c r="S3" t="n">
        <v>39.61</v>
      </c>
      <c r="T3" t="n">
        <v>28835.65</v>
      </c>
      <c r="U3" t="n">
        <v>0.37</v>
      </c>
      <c r="V3" t="n">
        <v>0.68</v>
      </c>
      <c r="W3" t="n">
        <v>2.72</v>
      </c>
      <c r="X3" t="n">
        <v>1.78</v>
      </c>
      <c r="Y3" t="n">
        <v>1</v>
      </c>
      <c r="Z3" t="n">
        <v>10</v>
      </c>
      <c r="AA3" t="n">
        <v>74.92583404543538</v>
      </c>
      <c r="AB3" t="n">
        <v>102.5168316354325</v>
      </c>
      <c r="AC3" t="n">
        <v>92.73276910744943</v>
      </c>
      <c r="AD3" t="n">
        <v>74925.83404543537</v>
      </c>
      <c r="AE3" t="n">
        <v>102516.8316354325</v>
      </c>
      <c r="AF3" t="n">
        <v>3.184604347475355e-06</v>
      </c>
      <c r="AG3" t="n">
        <v>0.2059375</v>
      </c>
      <c r="AH3" t="n">
        <v>92732.76910744942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5.2013</v>
      </c>
      <c r="E4" t="n">
        <v>19.23</v>
      </c>
      <c r="F4" t="n">
        <v>16.74</v>
      </c>
      <c r="G4" t="n">
        <v>20.08</v>
      </c>
      <c r="H4" t="n">
        <v>0.42</v>
      </c>
      <c r="I4" t="n">
        <v>50</v>
      </c>
      <c r="J4" t="n">
        <v>62.34</v>
      </c>
      <c r="K4" t="n">
        <v>28.92</v>
      </c>
      <c r="L4" t="n">
        <v>1.5</v>
      </c>
      <c r="M4" t="n">
        <v>48</v>
      </c>
      <c r="N4" t="n">
        <v>6.92</v>
      </c>
      <c r="O4" t="n">
        <v>7922.85</v>
      </c>
      <c r="P4" t="n">
        <v>101.93</v>
      </c>
      <c r="Q4" t="n">
        <v>467.08</v>
      </c>
      <c r="R4" t="n">
        <v>95.58</v>
      </c>
      <c r="S4" t="n">
        <v>39.61</v>
      </c>
      <c r="T4" t="n">
        <v>22830.24</v>
      </c>
      <c r="U4" t="n">
        <v>0.41</v>
      </c>
      <c r="V4" t="n">
        <v>0.7</v>
      </c>
      <c r="W4" t="n">
        <v>2.69</v>
      </c>
      <c r="X4" t="n">
        <v>1.4</v>
      </c>
      <c r="Y4" t="n">
        <v>1</v>
      </c>
      <c r="Z4" t="n">
        <v>10</v>
      </c>
      <c r="AA4" t="n">
        <v>70.64348374354289</v>
      </c>
      <c r="AB4" t="n">
        <v>96.65753102842436</v>
      </c>
      <c r="AC4" t="n">
        <v>87.43267192679227</v>
      </c>
      <c r="AD4" t="n">
        <v>70643.48374354289</v>
      </c>
      <c r="AE4" t="n">
        <v>96657.53102842436</v>
      </c>
      <c r="AF4" t="n">
        <v>3.274893254616257e-06</v>
      </c>
      <c r="AG4" t="n">
        <v>0.2003125</v>
      </c>
      <c r="AH4" t="n">
        <v>87432.67192679226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5.2986</v>
      </c>
      <c r="E5" t="n">
        <v>18.87</v>
      </c>
      <c r="F5" t="n">
        <v>16.49</v>
      </c>
      <c r="G5" t="n">
        <v>23.56</v>
      </c>
      <c r="H5" t="n">
        <v>0.49</v>
      </c>
      <c r="I5" t="n">
        <v>42</v>
      </c>
      <c r="J5" t="n">
        <v>62.63</v>
      </c>
      <c r="K5" t="n">
        <v>28.92</v>
      </c>
      <c r="L5" t="n">
        <v>1.75</v>
      </c>
      <c r="M5" t="n">
        <v>40</v>
      </c>
      <c r="N5" t="n">
        <v>6.96</v>
      </c>
      <c r="O5" t="n">
        <v>7958.6</v>
      </c>
      <c r="P5" t="n">
        <v>98.8</v>
      </c>
      <c r="Q5" t="n">
        <v>467.17</v>
      </c>
      <c r="R5" t="n">
        <v>87.7</v>
      </c>
      <c r="S5" t="n">
        <v>39.61</v>
      </c>
      <c r="T5" t="n">
        <v>18928.59</v>
      </c>
      <c r="U5" t="n">
        <v>0.45</v>
      </c>
      <c r="V5" t="n">
        <v>0.71</v>
      </c>
      <c r="W5" t="n">
        <v>2.68</v>
      </c>
      <c r="X5" t="n">
        <v>1.16</v>
      </c>
      <c r="Y5" t="n">
        <v>1</v>
      </c>
      <c r="Z5" t="n">
        <v>10</v>
      </c>
      <c r="AA5" t="n">
        <v>67.63764244237801</v>
      </c>
      <c r="AB5" t="n">
        <v>92.54480635181349</v>
      </c>
      <c r="AC5" t="n">
        <v>83.71245992107045</v>
      </c>
      <c r="AD5" t="n">
        <v>67637.64244237801</v>
      </c>
      <c r="AE5" t="n">
        <v>92544.80635181349</v>
      </c>
      <c r="AF5" t="n">
        <v>3.336156229963605e-06</v>
      </c>
      <c r="AG5" t="n">
        <v>0.1965625</v>
      </c>
      <c r="AH5" t="n">
        <v>83712.45992107045</v>
      </c>
    </row>
    <row r="6">
      <c r="A6" t="n">
        <v>4</v>
      </c>
      <c r="B6" t="n">
        <v>25</v>
      </c>
      <c r="C6" t="inlineStr">
        <is>
          <t xml:space="preserve">CONCLUIDO	</t>
        </is>
      </c>
      <c r="D6" t="n">
        <v>5.3611</v>
      </c>
      <c r="E6" t="n">
        <v>18.65</v>
      </c>
      <c r="F6" t="n">
        <v>16.36</v>
      </c>
      <c r="G6" t="n">
        <v>27.26</v>
      </c>
      <c r="H6" t="n">
        <v>0.55</v>
      </c>
      <c r="I6" t="n">
        <v>36</v>
      </c>
      <c r="J6" t="n">
        <v>62.92</v>
      </c>
      <c r="K6" t="n">
        <v>28.92</v>
      </c>
      <c r="L6" t="n">
        <v>2</v>
      </c>
      <c r="M6" t="n">
        <v>34</v>
      </c>
      <c r="N6" t="n">
        <v>7</v>
      </c>
      <c r="O6" t="n">
        <v>7994.37</v>
      </c>
      <c r="P6" t="n">
        <v>96.22</v>
      </c>
      <c r="Q6" t="n">
        <v>467.08</v>
      </c>
      <c r="R6" t="n">
        <v>83.19</v>
      </c>
      <c r="S6" t="n">
        <v>39.61</v>
      </c>
      <c r="T6" t="n">
        <v>16706.77</v>
      </c>
      <c r="U6" t="n">
        <v>0.48</v>
      </c>
      <c r="V6" t="n">
        <v>0.71</v>
      </c>
      <c r="W6" t="n">
        <v>2.67</v>
      </c>
      <c r="X6" t="n">
        <v>1.02</v>
      </c>
      <c r="Y6" t="n">
        <v>1</v>
      </c>
      <c r="Z6" t="n">
        <v>10</v>
      </c>
      <c r="AA6" t="n">
        <v>65.54505177451635</v>
      </c>
      <c r="AB6" t="n">
        <v>89.68163148146184</v>
      </c>
      <c r="AC6" t="n">
        <v>81.1225424418531</v>
      </c>
      <c r="AD6" t="n">
        <v>65545.05177451635</v>
      </c>
      <c r="AE6" t="n">
        <v>89681.63148146184</v>
      </c>
      <c r="AF6" t="n">
        <v>3.375508089770483e-06</v>
      </c>
      <c r="AG6" t="n">
        <v>0.1942708333333333</v>
      </c>
      <c r="AH6" t="n">
        <v>81122.5424418531</v>
      </c>
    </row>
    <row r="7">
      <c r="A7" t="n">
        <v>5</v>
      </c>
      <c r="B7" t="n">
        <v>25</v>
      </c>
      <c r="C7" t="inlineStr">
        <is>
          <t xml:space="preserve">CONCLUIDO	</t>
        </is>
      </c>
      <c r="D7" t="n">
        <v>5.423</v>
      </c>
      <c r="E7" t="n">
        <v>18.44</v>
      </c>
      <c r="F7" t="n">
        <v>16.21</v>
      </c>
      <c r="G7" t="n">
        <v>31.38</v>
      </c>
      <c r="H7" t="n">
        <v>0.62</v>
      </c>
      <c r="I7" t="n">
        <v>31</v>
      </c>
      <c r="J7" t="n">
        <v>63.21</v>
      </c>
      <c r="K7" t="n">
        <v>28.92</v>
      </c>
      <c r="L7" t="n">
        <v>2.25</v>
      </c>
      <c r="M7" t="n">
        <v>29</v>
      </c>
      <c r="N7" t="n">
        <v>7.04</v>
      </c>
      <c r="O7" t="n">
        <v>8030.17</v>
      </c>
      <c r="P7" t="n">
        <v>93.95</v>
      </c>
      <c r="Q7" t="n">
        <v>467.07</v>
      </c>
      <c r="R7" t="n">
        <v>78.67</v>
      </c>
      <c r="S7" t="n">
        <v>39.61</v>
      </c>
      <c r="T7" t="n">
        <v>14472.84</v>
      </c>
      <c r="U7" t="n">
        <v>0.5</v>
      </c>
      <c r="V7" t="n">
        <v>0.72</v>
      </c>
      <c r="W7" t="n">
        <v>2.66</v>
      </c>
      <c r="X7" t="n">
        <v>0.88</v>
      </c>
      <c r="Y7" t="n">
        <v>1</v>
      </c>
      <c r="Z7" t="n">
        <v>10</v>
      </c>
      <c r="AA7" t="n">
        <v>63.62166431060464</v>
      </c>
      <c r="AB7" t="n">
        <v>87.04996789947295</v>
      </c>
      <c r="AC7" t="n">
        <v>78.74204113856537</v>
      </c>
      <c r="AD7" t="n">
        <v>63621.66431060465</v>
      </c>
      <c r="AE7" t="n">
        <v>87049.96789947295</v>
      </c>
      <c r="AF7" t="n">
        <v>3.414482171723216e-06</v>
      </c>
      <c r="AG7" t="n">
        <v>0.1920833333333334</v>
      </c>
      <c r="AH7" t="n">
        <v>78742.04113856537</v>
      </c>
    </row>
    <row r="8">
      <c r="A8" t="n">
        <v>6</v>
      </c>
      <c r="B8" t="n">
        <v>25</v>
      </c>
      <c r="C8" t="inlineStr">
        <is>
          <t xml:space="preserve">CONCLUIDO	</t>
        </is>
      </c>
      <c r="D8" t="n">
        <v>5.46</v>
      </c>
      <c r="E8" t="n">
        <v>18.32</v>
      </c>
      <c r="F8" t="n">
        <v>16.13</v>
      </c>
      <c r="G8" t="n">
        <v>34.56</v>
      </c>
      <c r="H8" t="n">
        <v>0.6899999999999999</v>
      </c>
      <c r="I8" t="n">
        <v>28</v>
      </c>
      <c r="J8" t="n">
        <v>63.5</v>
      </c>
      <c r="K8" t="n">
        <v>28.92</v>
      </c>
      <c r="L8" t="n">
        <v>2.5</v>
      </c>
      <c r="M8" t="n">
        <v>26</v>
      </c>
      <c r="N8" t="n">
        <v>7.08</v>
      </c>
      <c r="O8" t="n">
        <v>8065.98</v>
      </c>
      <c r="P8" t="n">
        <v>91.31</v>
      </c>
      <c r="Q8" t="n">
        <v>467.07</v>
      </c>
      <c r="R8" t="n">
        <v>75.78</v>
      </c>
      <c r="S8" t="n">
        <v>39.61</v>
      </c>
      <c r="T8" t="n">
        <v>13043.09</v>
      </c>
      <c r="U8" t="n">
        <v>0.52</v>
      </c>
      <c r="V8" t="n">
        <v>0.72</v>
      </c>
      <c r="W8" t="n">
        <v>2.66</v>
      </c>
      <c r="X8" t="n">
        <v>0.8</v>
      </c>
      <c r="Y8" t="n">
        <v>1</v>
      </c>
      <c r="Z8" t="n">
        <v>10</v>
      </c>
      <c r="AA8" t="n">
        <v>61.9361043758905</v>
      </c>
      <c r="AB8" t="n">
        <v>84.74371043514205</v>
      </c>
      <c r="AC8" t="n">
        <v>76.65588964977678</v>
      </c>
      <c r="AD8" t="n">
        <v>61936.1043758905</v>
      </c>
      <c r="AE8" t="n">
        <v>84743.71043514204</v>
      </c>
      <c r="AF8" t="n">
        <v>3.437778472728888e-06</v>
      </c>
      <c r="AG8" t="n">
        <v>0.1908333333333333</v>
      </c>
      <c r="AH8" t="n">
        <v>76655.88964977679</v>
      </c>
    </row>
    <row r="9">
      <c r="A9" t="n">
        <v>7</v>
      </c>
      <c r="B9" t="n">
        <v>25</v>
      </c>
      <c r="C9" t="inlineStr">
        <is>
          <t xml:space="preserve">CONCLUIDO	</t>
        </is>
      </c>
      <c r="D9" t="n">
        <v>5.5085</v>
      </c>
      <c r="E9" t="n">
        <v>18.15</v>
      </c>
      <c r="F9" t="n">
        <v>16.01</v>
      </c>
      <c r="G9" t="n">
        <v>38.43</v>
      </c>
      <c r="H9" t="n">
        <v>0.75</v>
      </c>
      <c r="I9" t="n">
        <v>25</v>
      </c>
      <c r="J9" t="n">
        <v>63.79</v>
      </c>
      <c r="K9" t="n">
        <v>28.92</v>
      </c>
      <c r="L9" t="n">
        <v>2.75</v>
      </c>
      <c r="M9" t="n">
        <v>22</v>
      </c>
      <c r="N9" t="n">
        <v>7.12</v>
      </c>
      <c r="O9" t="n">
        <v>8101.81</v>
      </c>
      <c r="P9" t="n">
        <v>88.95999999999999</v>
      </c>
      <c r="Q9" t="n">
        <v>467.07</v>
      </c>
      <c r="R9" t="n">
        <v>72.02</v>
      </c>
      <c r="S9" t="n">
        <v>39.61</v>
      </c>
      <c r="T9" t="n">
        <v>11173.84</v>
      </c>
      <c r="U9" t="n">
        <v>0.55</v>
      </c>
      <c r="V9" t="n">
        <v>0.73</v>
      </c>
      <c r="W9" t="n">
        <v>2.65</v>
      </c>
      <c r="X9" t="n">
        <v>0.68</v>
      </c>
      <c r="Y9" t="n">
        <v>1</v>
      </c>
      <c r="Z9" t="n">
        <v>10</v>
      </c>
      <c r="AA9" t="n">
        <v>60.2301412110053</v>
      </c>
      <c r="AB9" t="n">
        <v>82.40953637116418</v>
      </c>
      <c r="AC9" t="n">
        <v>74.54448588243034</v>
      </c>
      <c r="AD9" t="n">
        <v>60230.14121100531</v>
      </c>
      <c r="AE9" t="n">
        <v>82409.53637116418</v>
      </c>
      <c r="AF9" t="n">
        <v>3.468315515939025e-06</v>
      </c>
      <c r="AG9" t="n">
        <v>0.1890625</v>
      </c>
      <c r="AH9" t="n">
        <v>74544.48588243034</v>
      </c>
    </row>
    <row r="10">
      <c r="A10" t="n">
        <v>8</v>
      </c>
      <c r="B10" t="n">
        <v>25</v>
      </c>
      <c r="C10" t="inlineStr">
        <is>
          <t xml:space="preserve">CONCLUIDO	</t>
        </is>
      </c>
      <c r="D10" t="n">
        <v>5.5453</v>
      </c>
      <c r="E10" t="n">
        <v>18.03</v>
      </c>
      <c r="F10" t="n">
        <v>15.93</v>
      </c>
      <c r="G10" t="n">
        <v>43.45</v>
      </c>
      <c r="H10" t="n">
        <v>0.8100000000000001</v>
      </c>
      <c r="I10" t="n">
        <v>22</v>
      </c>
      <c r="J10" t="n">
        <v>64.08</v>
      </c>
      <c r="K10" t="n">
        <v>28.92</v>
      </c>
      <c r="L10" t="n">
        <v>3</v>
      </c>
      <c r="M10" t="n">
        <v>15</v>
      </c>
      <c r="N10" t="n">
        <v>7.16</v>
      </c>
      <c r="O10" t="n">
        <v>8137.65</v>
      </c>
      <c r="P10" t="n">
        <v>86.91</v>
      </c>
      <c r="Q10" t="n">
        <v>467.16</v>
      </c>
      <c r="R10" t="n">
        <v>69.08</v>
      </c>
      <c r="S10" t="n">
        <v>39.61</v>
      </c>
      <c r="T10" t="n">
        <v>9720.58</v>
      </c>
      <c r="U10" t="n">
        <v>0.57</v>
      </c>
      <c r="V10" t="n">
        <v>0.73</v>
      </c>
      <c r="W10" t="n">
        <v>2.65</v>
      </c>
      <c r="X10" t="n">
        <v>0.6</v>
      </c>
      <c r="Y10" t="n">
        <v>1</v>
      </c>
      <c r="Z10" t="n">
        <v>10</v>
      </c>
      <c r="AA10" t="n">
        <v>58.85247434827787</v>
      </c>
      <c r="AB10" t="n">
        <v>80.52455179120901</v>
      </c>
      <c r="AC10" t="n">
        <v>72.83940158519302</v>
      </c>
      <c r="AD10" t="n">
        <v>58852.47434827787</v>
      </c>
      <c r="AE10" t="n">
        <v>80524.551791209</v>
      </c>
      <c r="AF10" t="n">
        <v>3.491485890993315e-06</v>
      </c>
      <c r="AG10" t="n">
        <v>0.1878125</v>
      </c>
      <c r="AH10" t="n">
        <v>72839.40158519302</v>
      </c>
    </row>
    <row r="11">
      <c r="A11" t="n">
        <v>9</v>
      </c>
      <c r="B11" t="n">
        <v>25</v>
      </c>
      <c r="C11" t="inlineStr">
        <is>
          <t xml:space="preserve">CONCLUIDO	</t>
        </is>
      </c>
      <c r="D11" t="n">
        <v>5.557</v>
      </c>
      <c r="E11" t="n">
        <v>18</v>
      </c>
      <c r="F11" t="n">
        <v>15.91</v>
      </c>
      <c r="G11" t="n">
        <v>45.45</v>
      </c>
      <c r="H11" t="n">
        <v>0.88</v>
      </c>
      <c r="I11" t="n">
        <v>21</v>
      </c>
      <c r="J11" t="n">
        <v>64.38</v>
      </c>
      <c r="K11" t="n">
        <v>28.92</v>
      </c>
      <c r="L11" t="n">
        <v>3.25</v>
      </c>
      <c r="M11" t="n">
        <v>10</v>
      </c>
      <c r="N11" t="n">
        <v>7.2</v>
      </c>
      <c r="O11" t="n">
        <v>8173.52</v>
      </c>
      <c r="P11" t="n">
        <v>85.61</v>
      </c>
      <c r="Q11" t="n">
        <v>467.07</v>
      </c>
      <c r="R11" t="n">
        <v>68.17</v>
      </c>
      <c r="S11" t="n">
        <v>39.61</v>
      </c>
      <c r="T11" t="n">
        <v>9271.08</v>
      </c>
      <c r="U11" t="n">
        <v>0.58</v>
      </c>
      <c r="V11" t="n">
        <v>0.73</v>
      </c>
      <c r="W11" t="n">
        <v>2.66</v>
      </c>
      <c r="X11" t="n">
        <v>0.57</v>
      </c>
      <c r="Y11" t="n">
        <v>1</v>
      </c>
      <c r="Z11" t="n">
        <v>10</v>
      </c>
      <c r="AA11" t="n">
        <v>58.1427673122394</v>
      </c>
      <c r="AB11" t="n">
        <v>79.55349931443698</v>
      </c>
      <c r="AC11" t="n">
        <v>71.96102499392309</v>
      </c>
      <c r="AD11" t="n">
        <v>58142.7673122394</v>
      </c>
      <c r="AE11" t="n">
        <v>79553.49931443698</v>
      </c>
      <c r="AF11" t="n">
        <v>3.498852559149163e-06</v>
      </c>
      <c r="AG11" t="n">
        <v>0.1875</v>
      </c>
      <c r="AH11" t="n">
        <v>71961.02499392309</v>
      </c>
    </row>
    <row r="12">
      <c r="A12" t="n">
        <v>10</v>
      </c>
      <c r="B12" t="n">
        <v>25</v>
      </c>
      <c r="C12" t="inlineStr">
        <is>
          <t xml:space="preserve">CONCLUIDO	</t>
        </is>
      </c>
      <c r="D12" t="n">
        <v>5.5666</v>
      </c>
      <c r="E12" t="n">
        <v>17.96</v>
      </c>
      <c r="F12" t="n">
        <v>15.89</v>
      </c>
      <c r="G12" t="n">
        <v>47.67</v>
      </c>
      <c r="H12" t="n">
        <v>0.9399999999999999</v>
      </c>
      <c r="I12" t="n">
        <v>20</v>
      </c>
      <c r="J12" t="n">
        <v>64.67</v>
      </c>
      <c r="K12" t="n">
        <v>28.92</v>
      </c>
      <c r="L12" t="n">
        <v>3.5</v>
      </c>
      <c r="M12" t="n">
        <v>3</v>
      </c>
      <c r="N12" t="n">
        <v>7.24</v>
      </c>
      <c r="O12" t="n">
        <v>8209.41</v>
      </c>
      <c r="P12" t="n">
        <v>84.78</v>
      </c>
      <c r="Q12" t="n">
        <v>467.12</v>
      </c>
      <c r="R12" t="n">
        <v>67.44</v>
      </c>
      <c r="S12" t="n">
        <v>39.61</v>
      </c>
      <c r="T12" t="n">
        <v>8912.24</v>
      </c>
      <c r="U12" t="n">
        <v>0.59</v>
      </c>
      <c r="V12" t="n">
        <v>0.73</v>
      </c>
      <c r="W12" t="n">
        <v>2.66</v>
      </c>
      <c r="X12" t="n">
        <v>0.5600000000000001</v>
      </c>
      <c r="Y12" t="n">
        <v>1</v>
      </c>
      <c r="Z12" t="n">
        <v>10</v>
      </c>
      <c r="AA12" t="n">
        <v>57.66087492875688</v>
      </c>
      <c r="AB12" t="n">
        <v>78.894152895765</v>
      </c>
      <c r="AC12" t="n">
        <v>71.36460567205043</v>
      </c>
      <c r="AD12" t="n">
        <v>57660.87492875689</v>
      </c>
      <c r="AE12" t="n">
        <v>78894.152895765</v>
      </c>
      <c r="AF12" t="n">
        <v>3.504897004815499e-06</v>
      </c>
      <c r="AG12" t="n">
        <v>0.1870833333333334</v>
      </c>
      <c r="AH12" t="n">
        <v>71364.60567205043</v>
      </c>
    </row>
    <row r="13">
      <c r="A13" t="n">
        <v>11</v>
      </c>
      <c r="B13" t="n">
        <v>25</v>
      </c>
      <c r="C13" t="inlineStr">
        <is>
          <t xml:space="preserve">CONCLUIDO	</t>
        </is>
      </c>
      <c r="D13" t="n">
        <v>5.5637</v>
      </c>
      <c r="E13" t="n">
        <v>17.97</v>
      </c>
      <c r="F13" t="n">
        <v>15.9</v>
      </c>
      <c r="G13" t="n">
        <v>47.7</v>
      </c>
      <c r="H13" t="n">
        <v>1.01</v>
      </c>
      <c r="I13" t="n">
        <v>20</v>
      </c>
      <c r="J13" t="n">
        <v>64.95999999999999</v>
      </c>
      <c r="K13" t="n">
        <v>28.92</v>
      </c>
      <c r="L13" t="n">
        <v>3.75</v>
      </c>
      <c r="M13" t="n">
        <v>0</v>
      </c>
      <c r="N13" t="n">
        <v>7.28</v>
      </c>
      <c r="O13" t="n">
        <v>8245.32</v>
      </c>
      <c r="P13" t="n">
        <v>85.13</v>
      </c>
      <c r="Q13" t="n">
        <v>467.1</v>
      </c>
      <c r="R13" t="n">
        <v>67.68000000000001</v>
      </c>
      <c r="S13" t="n">
        <v>39.61</v>
      </c>
      <c r="T13" t="n">
        <v>9030.629999999999</v>
      </c>
      <c r="U13" t="n">
        <v>0.59</v>
      </c>
      <c r="V13" t="n">
        <v>0.73</v>
      </c>
      <c r="W13" t="n">
        <v>2.66</v>
      </c>
      <c r="X13" t="n">
        <v>0.57</v>
      </c>
      <c r="Y13" t="n">
        <v>1</v>
      </c>
      <c r="Z13" t="n">
        <v>10</v>
      </c>
      <c r="AA13" t="n">
        <v>57.85404268595111</v>
      </c>
      <c r="AB13" t="n">
        <v>79.15845354311801</v>
      </c>
      <c r="AC13" t="n">
        <v>71.60368183656844</v>
      </c>
      <c r="AD13" t="n">
        <v>57854.04268595111</v>
      </c>
      <c r="AE13" t="n">
        <v>79158.45354311801</v>
      </c>
      <c r="AF13" t="n">
        <v>3.50307107852046e-06</v>
      </c>
      <c r="AG13" t="n">
        <v>0.1871875</v>
      </c>
      <c r="AH13" t="n">
        <v>71603.68183656844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3.3225</v>
      </c>
      <c r="E2" t="n">
        <v>30.1</v>
      </c>
      <c r="F2" t="n">
        <v>21.12</v>
      </c>
      <c r="G2" t="n">
        <v>6.5</v>
      </c>
      <c r="H2" t="n">
        <v>0.11</v>
      </c>
      <c r="I2" t="n">
        <v>195</v>
      </c>
      <c r="J2" t="n">
        <v>167.88</v>
      </c>
      <c r="K2" t="n">
        <v>51.39</v>
      </c>
      <c r="L2" t="n">
        <v>1</v>
      </c>
      <c r="M2" t="n">
        <v>193</v>
      </c>
      <c r="N2" t="n">
        <v>30.49</v>
      </c>
      <c r="O2" t="n">
        <v>20939.59</v>
      </c>
      <c r="P2" t="n">
        <v>268.2</v>
      </c>
      <c r="Q2" t="n">
        <v>467.43</v>
      </c>
      <c r="R2" t="n">
        <v>239</v>
      </c>
      <c r="S2" t="n">
        <v>39.61</v>
      </c>
      <c r="T2" t="n">
        <v>93814.53999999999</v>
      </c>
      <c r="U2" t="n">
        <v>0.17</v>
      </c>
      <c r="V2" t="n">
        <v>0.55</v>
      </c>
      <c r="W2" t="n">
        <v>2.92</v>
      </c>
      <c r="X2" t="n">
        <v>5.78</v>
      </c>
      <c r="Y2" t="n">
        <v>1</v>
      </c>
      <c r="Z2" t="n">
        <v>10</v>
      </c>
      <c r="AA2" t="n">
        <v>266.1272125265131</v>
      </c>
      <c r="AB2" t="n">
        <v>364.1269928827757</v>
      </c>
      <c r="AC2" t="n">
        <v>329.375223737487</v>
      </c>
      <c r="AD2" t="n">
        <v>266127.2125265131</v>
      </c>
      <c r="AE2" t="n">
        <v>364126.9928827757</v>
      </c>
      <c r="AF2" t="n">
        <v>1.788884014350212e-06</v>
      </c>
      <c r="AG2" t="n">
        <v>0.3135416666666667</v>
      </c>
      <c r="AH2" t="n">
        <v>329375.223737487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3.7309</v>
      </c>
      <c r="E3" t="n">
        <v>26.8</v>
      </c>
      <c r="F3" t="n">
        <v>19.55</v>
      </c>
      <c r="G3" t="n">
        <v>8.15</v>
      </c>
      <c r="H3" t="n">
        <v>0.13</v>
      </c>
      <c r="I3" t="n">
        <v>144</v>
      </c>
      <c r="J3" t="n">
        <v>168.25</v>
      </c>
      <c r="K3" t="n">
        <v>51.39</v>
      </c>
      <c r="L3" t="n">
        <v>1.25</v>
      </c>
      <c r="M3" t="n">
        <v>142</v>
      </c>
      <c r="N3" t="n">
        <v>30.6</v>
      </c>
      <c r="O3" t="n">
        <v>20984.25</v>
      </c>
      <c r="P3" t="n">
        <v>247.79</v>
      </c>
      <c r="Q3" t="n">
        <v>467.15</v>
      </c>
      <c r="R3" t="n">
        <v>187.56</v>
      </c>
      <c r="S3" t="n">
        <v>39.61</v>
      </c>
      <c r="T3" t="n">
        <v>68349.03</v>
      </c>
      <c r="U3" t="n">
        <v>0.21</v>
      </c>
      <c r="V3" t="n">
        <v>0.6</v>
      </c>
      <c r="W3" t="n">
        <v>2.84</v>
      </c>
      <c r="X3" t="n">
        <v>4.21</v>
      </c>
      <c r="Y3" t="n">
        <v>1</v>
      </c>
      <c r="Z3" t="n">
        <v>10</v>
      </c>
      <c r="AA3" t="n">
        <v>219.4187035112003</v>
      </c>
      <c r="AB3" t="n">
        <v>300.2183502138987</v>
      </c>
      <c r="AC3" t="n">
        <v>271.5659322286738</v>
      </c>
      <c r="AD3" t="n">
        <v>219418.7035112003</v>
      </c>
      <c r="AE3" t="n">
        <v>300218.3502138987</v>
      </c>
      <c r="AF3" t="n">
        <v>2.00877272208855e-06</v>
      </c>
      <c r="AG3" t="n">
        <v>0.2791666666666667</v>
      </c>
      <c r="AH3" t="n">
        <v>271565.9322286738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4.0074</v>
      </c>
      <c r="E4" t="n">
        <v>24.95</v>
      </c>
      <c r="F4" t="n">
        <v>18.68</v>
      </c>
      <c r="G4" t="n">
        <v>9.75</v>
      </c>
      <c r="H4" t="n">
        <v>0.16</v>
      </c>
      <c r="I4" t="n">
        <v>115</v>
      </c>
      <c r="J4" t="n">
        <v>168.61</v>
      </c>
      <c r="K4" t="n">
        <v>51.39</v>
      </c>
      <c r="L4" t="n">
        <v>1.5</v>
      </c>
      <c r="M4" t="n">
        <v>113</v>
      </c>
      <c r="N4" t="n">
        <v>30.71</v>
      </c>
      <c r="O4" t="n">
        <v>21028.94</v>
      </c>
      <c r="P4" t="n">
        <v>236.34</v>
      </c>
      <c r="Q4" t="n">
        <v>467.23</v>
      </c>
      <c r="R4" t="n">
        <v>159.09</v>
      </c>
      <c r="S4" t="n">
        <v>39.61</v>
      </c>
      <c r="T4" t="n">
        <v>54258.42</v>
      </c>
      <c r="U4" t="n">
        <v>0.25</v>
      </c>
      <c r="V4" t="n">
        <v>0.62</v>
      </c>
      <c r="W4" t="n">
        <v>2.8</v>
      </c>
      <c r="X4" t="n">
        <v>3.35</v>
      </c>
      <c r="Y4" t="n">
        <v>1</v>
      </c>
      <c r="Z4" t="n">
        <v>10</v>
      </c>
      <c r="AA4" t="n">
        <v>195.1472673808413</v>
      </c>
      <c r="AB4" t="n">
        <v>267.009100520168</v>
      </c>
      <c r="AC4" t="n">
        <v>241.5261267162275</v>
      </c>
      <c r="AD4" t="n">
        <v>195147.2673808413</v>
      </c>
      <c r="AE4" t="n">
        <v>267009.100520168</v>
      </c>
      <c r="AF4" t="n">
        <v>2.157644484306107e-06</v>
      </c>
      <c r="AG4" t="n">
        <v>0.2598958333333333</v>
      </c>
      <c r="AH4" t="n">
        <v>241526.1267162275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4.2271</v>
      </c>
      <c r="E5" t="n">
        <v>23.66</v>
      </c>
      <c r="F5" t="n">
        <v>18.07</v>
      </c>
      <c r="G5" t="n">
        <v>11.41</v>
      </c>
      <c r="H5" t="n">
        <v>0.18</v>
      </c>
      <c r="I5" t="n">
        <v>95</v>
      </c>
      <c r="J5" t="n">
        <v>168.97</v>
      </c>
      <c r="K5" t="n">
        <v>51.39</v>
      </c>
      <c r="L5" t="n">
        <v>1.75</v>
      </c>
      <c r="M5" t="n">
        <v>93</v>
      </c>
      <c r="N5" t="n">
        <v>30.83</v>
      </c>
      <c r="O5" t="n">
        <v>21073.68</v>
      </c>
      <c r="P5" t="n">
        <v>228.09</v>
      </c>
      <c r="Q5" t="n">
        <v>467.15</v>
      </c>
      <c r="R5" t="n">
        <v>139.09</v>
      </c>
      <c r="S5" t="n">
        <v>39.61</v>
      </c>
      <c r="T5" t="n">
        <v>44359.6</v>
      </c>
      <c r="U5" t="n">
        <v>0.28</v>
      </c>
      <c r="V5" t="n">
        <v>0.65</v>
      </c>
      <c r="W5" t="n">
        <v>2.76</v>
      </c>
      <c r="X5" t="n">
        <v>2.73</v>
      </c>
      <c r="Y5" t="n">
        <v>1</v>
      </c>
      <c r="Z5" t="n">
        <v>10</v>
      </c>
      <c r="AA5" t="n">
        <v>178.8177247601944</v>
      </c>
      <c r="AB5" t="n">
        <v>244.6662998980336</v>
      </c>
      <c r="AC5" t="n">
        <v>221.3156916271449</v>
      </c>
      <c r="AD5" t="n">
        <v>178817.7247601944</v>
      </c>
      <c r="AE5" t="n">
        <v>244666.2998980336</v>
      </c>
      <c r="AF5" t="n">
        <v>2.27593427150031e-06</v>
      </c>
      <c r="AG5" t="n">
        <v>0.2464583333333333</v>
      </c>
      <c r="AH5" t="n">
        <v>221315.6916271449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4.3901</v>
      </c>
      <c r="E6" t="n">
        <v>22.78</v>
      </c>
      <c r="F6" t="n">
        <v>17.66</v>
      </c>
      <c r="G6" t="n">
        <v>13.08</v>
      </c>
      <c r="H6" t="n">
        <v>0.21</v>
      </c>
      <c r="I6" t="n">
        <v>81</v>
      </c>
      <c r="J6" t="n">
        <v>169.33</v>
      </c>
      <c r="K6" t="n">
        <v>51.39</v>
      </c>
      <c r="L6" t="n">
        <v>2</v>
      </c>
      <c r="M6" t="n">
        <v>79</v>
      </c>
      <c r="N6" t="n">
        <v>30.94</v>
      </c>
      <c r="O6" t="n">
        <v>21118.46</v>
      </c>
      <c r="P6" t="n">
        <v>222.45</v>
      </c>
      <c r="Q6" t="n">
        <v>467.11</v>
      </c>
      <c r="R6" t="n">
        <v>125.81</v>
      </c>
      <c r="S6" t="n">
        <v>39.61</v>
      </c>
      <c r="T6" t="n">
        <v>37789.28</v>
      </c>
      <c r="U6" t="n">
        <v>0.31</v>
      </c>
      <c r="V6" t="n">
        <v>0.66</v>
      </c>
      <c r="W6" t="n">
        <v>2.74</v>
      </c>
      <c r="X6" t="n">
        <v>2.33</v>
      </c>
      <c r="Y6" t="n">
        <v>1</v>
      </c>
      <c r="Z6" t="n">
        <v>10</v>
      </c>
      <c r="AA6" t="n">
        <v>168.1276056280603</v>
      </c>
      <c r="AB6" t="n">
        <v>230.0396072866839</v>
      </c>
      <c r="AC6" t="n">
        <v>208.0849500299256</v>
      </c>
      <c r="AD6" t="n">
        <v>168127.6056280603</v>
      </c>
      <c r="AE6" t="n">
        <v>230039.6072866839</v>
      </c>
      <c r="AF6" t="n">
        <v>2.363695925176483e-06</v>
      </c>
      <c r="AG6" t="n">
        <v>0.2372916666666667</v>
      </c>
      <c r="AH6" t="n">
        <v>208084.9500299256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4.5147</v>
      </c>
      <c r="E7" t="n">
        <v>22.15</v>
      </c>
      <c r="F7" t="n">
        <v>17.37</v>
      </c>
      <c r="G7" t="n">
        <v>14.68</v>
      </c>
      <c r="H7" t="n">
        <v>0.24</v>
      </c>
      <c r="I7" t="n">
        <v>71</v>
      </c>
      <c r="J7" t="n">
        <v>169.7</v>
      </c>
      <c r="K7" t="n">
        <v>51.39</v>
      </c>
      <c r="L7" t="n">
        <v>2.25</v>
      </c>
      <c r="M7" t="n">
        <v>69</v>
      </c>
      <c r="N7" t="n">
        <v>31.05</v>
      </c>
      <c r="O7" t="n">
        <v>21163.27</v>
      </c>
      <c r="P7" t="n">
        <v>218.46</v>
      </c>
      <c r="Q7" t="n">
        <v>467.08</v>
      </c>
      <c r="R7" t="n">
        <v>116.25</v>
      </c>
      <c r="S7" t="n">
        <v>39.61</v>
      </c>
      <c r="T7" t="n">
        <v>33062.7</v>
      </c>
      <c r="U7" t="n">
        <v>0.34</v>
      </c>
      <c r="V7" t="n">
        <v>0.67</v>
      </c>
      <c r="W7" t="n">
        <v>2.73</v>
      </c>
      <c r="X7" t="n">
        <v>2.04</v>
      </c>
      <c r="Y7" t="n">
        <v>1</v>
      </c>
      <c r="Z7" t="n">
        <v>10</v>
      </c>
      <c r="AA7" t="n">
        <v>160.7043414185368</v>
      </c>
      <c r="AB7" t="n">
        <v>219.8827697039151</v>
      </c>
      <c r="AC7" t="n">
        <v>198.8974667708421</v>
      </c>
      <c r="AD7" t="n">
        <v>160704.3414185368</v>
      </c>
      <c r="AE7" t="n">
        <v>219882.7697039151</v>
      </c>
      <c r="AF7" t="n">
        <v>2.430782440808699e-06</v>
      </c>
      <c r="AG7" t="n">
        <v>0.2307291666666667</v>
      </c>
      <c r="AH7" t="n">
        <v>198897.4667708421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4.618</v>
      </c>
      <c r="E8" t="n">
        <v>21.65</v>
      </c>
      <c r="F8" t="n">
        <v>17.15</v>
      </c>
      <c r="G8" t="n">
        <v>16.33</v>
      </c>
      <c r="H8" t="n">
        <v>0.26</v>
      </c>
      <c r="I8" t="n">
        <v>63</v>
      </c>
      <c r="J8" t="n">
        <v>170.06</v>
      </c>
      <c r="K8" t="n">
        <v>51.39</v>
      </c>
      <c r="L8" t="n">
        <v>2.5</v>
      </c>
      <c r="M8" t="n">
        <v>61</v>
      </c>
      <c r="N8" t="n">
        <v>31.17</v>
      </c>
      <c r="O8" t="n">
        <v>21208.12</v>
      </c>
      <c r="P8" t="n">
        <v>215.08</v>
      </c>
      <c r="Q8" t="n">
        <v>467.29</v>
      </c>
      <c r="R8" t="n">
        <v>108.66</v>
      </c>
      <c r="S8" t="n">
        <v>39.61</v>
      </c>
      <c r="T8" t="n">
        <v>29307.38</v>
      </c>
      <c r="U8" t="n">
        <v>0.36</v>
      </c>
      <c r="V8" t="n">
        <v>0.68</v>
      </c>
      <c r="W8" t="n">
        <v>2.72</v>
      </c>
      <c r="X8" t="n">
        <v>1.81</v>
      </c>
      <c r="Y8" t="n">
        <v>1</v>
      </c>
      <c r="Z8" t="n">
        <v>10</v>
      </c>
      <c r="AA8" t="n">
        <v>154.8634766762827</v>
      </c>
      <c r="AB8" t="n">
        <v>211.8910408828007</v>
      </c>
      <c r="AC8" t="n">
        <v>191.6684573319505</v>
      </c>
      <c r="AD8" t="n">
        <v>154863.4766762826</v>
      </c>
      <c r="AE8" t="n">
        <v>211891.0408828007</v>
      </c>
      <c r="AF8" t="n">
        <v>2.486400715807157e-06</v>
      </c>
      <c r="AG8" t="n">
        <v>0.2255208333333333</v>
      </c>
      <c r="AH8" t="n">
        <v>191668.4573319505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4.7013</v>
      </c>
      <c r="E9" t="n">
        <v>21.27</v>
      </c>
      <c r="F9" t="n">
        <v>16.97</v>
      </c>
      <c r="G9" t="n">
        <v>17.86</v>
      </c>
      <c r="H9" t="n">
        <v>0.29</v>
      </c>
      <c r="I9" t="n">
        <v>57</v>
      </c>
      <c r="J9" t="n">
        <v>170.42</v>
      </c>
      <c r="K9" t="n">
        <v>51.39</v>
      </c>
      <c r="L9" t="n">
        <v>2.75</v>
      </c>
      <c r="M9" t="n">
        <v>55</v>
      </c>
      <c r="N9" t="n">
        <v>31.28</v>
      </c>
      <c r="O9" t="n">
        <v>21253.01</v>
      </c>
      <c r="P9" t="n">
        <v>212.33</v>
      </c>
      <c r="Q9" t="n">
        <v>467.17</v>
      </c>
      <c r="R9" t="n">
        <v>103.01</v>
      </c>
      <c r="S9" t="n">
        <v>39.61</v>
      </c>
      <c r="T9" t="n">
        <v>26510.82</v>
      </c>
      <c r="U9" t="n">
        <v>0.38</v>
      </c>
      <c r="V9" t="n">
        <v>0.6899999999999999</v>
      </c>
      <c r="W9" t="n">
        <v>2.71</v>
      </c>
      <c r="X9" t="n">
        <v>1.63</v>
      </c>
      <c r="Y9" t="n">
        <v>1</v>
      </c>
      <c r="Z9" t="n">
        <v>10</v>
      </c>
      <c r="AA9" t="n">
        <v>150.3221414859625</v>
      </c>
      <c r="AB9" t="n">
        <v>205.6773857258392</v>
      </c>
      <c r="AC9" t="n">
        <v>186.0478247022476</v>
      </c>
      <c r="AD9" t="n">
        <v>150322.1414859625</v>
      </c>
      <c r="AE9" t="n">
        <v>205677.3857258392</v>
      </c>
      <c r="AF9" t="n">
        <v>2.531250689741054e-06</v>
      </c>
      <c r="AG9" t="n">
        <v>0.2215625</v>
      </c>
      <c r="AH9" t="n">
        <v>186047.8247022476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4.7704</v>
      </c>
      <c r="E10" t="n">
        <v>20.96</v>
      </c>
      <c r="F10" t="n">
        <v>16.83</v>
      </c>
      <c r="G10" t="n">
        <v>19.42</v>
      </c>
      <c r="H10" t="n">
        <v>0.31</v>
      </c>
      <c r="I10" t="n">
        <v>52</v>
      </c>
      <c r="J10" t="n">
        <v>170.79</v>
      </c>
      <c r="K10" t="n">
        <v>51.39</v>
      </c>
      <c r="L10" t="n">
        <v>3</v>
      </c>
      <c r="M10" t="n">
        <v>50</v>
      </c>
      <c r="N10" t="n">
        <v>31.4</v>
      </c>
      <c r="O10" t="n">
        <v>21297.94</v>
      </c>
      <c r="P10" t="n">
        <v>210.25</v>
      </c>
      <c r="Q10" t="n">
        <v>467.14</v>
      </c>
      <c r="R10" t="n">
        <v>98.56</v>
      </c>
      <c r="S10" t="n">
        <v>39.61</v>
      </c>
      <c r="T10" t="n">
        <v>24312.43</v>
      </c>
      <c r="U10" t="n">
        <v>0.4</v>
      </c>
      <c r="V10" t="n">
        <v>0.6899999999999999</v>
      </c>
      <c r="W10" t="n">
        <v>2.7</v>
      </c>
      <c r="X10" t="n">
        <v>1.49</v>
      </c>
      <c r="Y10" t="n">
        <v>1</v>
      </c>
      <c r="Z10" t="n">
        <v>10</v>
      </c>
      <c r="AA10" t="n">
        <v>146.7981760046131</v>
      </c>
      <c r="AB10" t="n">
        <v>200.8557406878746</v>
      </c>
      <c r="AC10" t="n">
        <v>181.6863506994835</v>
      </c>
      <c r="AD10" t="n">
        <v>146798.1760046131</v>
      </c>
      <c r="AE10" t="n">
        <v>200855.7406878746</v>
      </c>
      <c r="AF10" t="n">
        <v>2.568455169919112e-06</v>
      </c>
      <c r="AG10" t="n">
        <v>0.2183333333333334</v>
      </c>
      <c r="AH10" t="n">
        <v>181686.3506994835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4.847</v>
      </c>
      <c r="E11" t="n">
        <v>20.63</v>
      </c>
      <c r="F11" t="n">
        <v>16.67</v>
      </c>
      <c r="G11" t="n">
        <v>21.28</v>
      </c>
      <c r="H11" t="n">
        <v>0.34</v>
      </c>
      <c r="I11" t="n">
        <v>47</v>
      </c>
      <c r="J11" t="n">
        <v>171.15</v>
      </c>
      <c r="K11" t="n">
        <v>51.39</v>
      </c>
      <c r="L11" t="n">
        <v>3.25</v>
      </c>
      <c r="M11" t="n">
        <v>45</v>
      </c>
      <c r="N11" t="n">
        <v>31.51</v>
      </c>
      <c r="O11" t="n">
        <v>21342.91</v>
      </c>
      <c r="P11" t="n">
        <v>207.73</v>
      </c>
      <c r="Q11" t="n">
        <v>467.11</v>
      </c>
      <c r="R11" t="n">
        <v>93.11</v>
      </c>
      <c r="S11" t="n">
        <v>39.61</v>
      </c>
      <c r="T11" t="n">
        <v>21612.81</v>
      </c>
      <c r="U11" t="n">
        <v>0.43</v>
      </c>
      <c r="V11" t="n">
        <v>0.7</v>
      </c>
      <c r="W11" t="n">
        <v>2.69</v>
      </c>
      <c r="X11" t="n">
        <v>1.33</v>
      </c>
      <c r="Y11" t="n">
        <v>1</v>
      </c>
      <c r="Z11" t="n">
        <v>10</v>
      </c>
      <c r="AA11" t="n">
        <v>142.8916894368276</v>
      </c>
      <c r="AB11" t="n">
        <v>195.5107134238091</v>
      </c>
      <c r="AC11" t="n">
        <v>176.8514453357058</v>
      </c>
      <c r="AD11" t="n">
        <v>142891.6894368276</v>
      </c>
      <c r="AE11" t="n">
        <v>195510.7134238091</v>
      </c>
      <c r="AF11" t="n">
        <v>2.609697762996382e-06</v>
      </c>
      <c r="AG11" t="n">
        <v>0.2148958333333333</v>
      </c>
      <c r="AH11" t="n">
        <v>176851.4453357058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4.8958</v>
      </c>
      <c r="E12" t="n">
        <v>20.43</v>
      </c>
      <c r="F12" t="n">
        <v>16.56</v>
      </c>
      <c r="G12" t="n">
        <v>22.58</v>
      </c>
      <c r="H12" t="n">
        <v>0.36</v>
      </c>
      <c r="I12" t="n">
        <v>44</v>
      </c>
      <c r="J12" t="n">
        <v>171.52</v>
      </c>
      <c r="K12" t="n">
        <v>51.39</v>
      </c>
      <c r="L12" t="n">
        <v>3.5</v>
      </c>
      <c r="M12" t="n">
        <v>42</v>
      </c>
      <c r="N12" t="n">
        <v>31.63</v>
      </c>
      <c r="O12" t="n">
        <v>21387.92</v>
      </c>
      <c r="P12" t="n">
        <v>205.88</v>
      </c>
      <c r="Q12" t="n">
        <v>467.08</v>
      </c>
      <c r="R12" t="n">
        <v>89.73</v>
      </c>
      <c r="S12" t="n">
        <v>39.61</v>
      </c>
      <c r="T12" t="n">
        <v>19934.18</v>
      </c>
      <c r="U12" t="n">
        <v>0.44</v>
      </c>
      <c r="V12" t="n">
        <v>0.7</v>
      </c>
      <c r="W12" t="n">
        <v>2.69</v>
      </c>
      <c r="X12" t="n">
        <v>1.23</v>
      </c>
      <c r="Y12" t="n">
        <v>1</v>
      </c>
      <c r="Z12" t="n">
        <v>10</v>
      </c>
      <c r="AA12" t="n">
        <v>140.3283130709652</v>
      </c>
      <c r="AB12" t="n">
        <v>192.003388791854</v>
      </c>
      <c r="AC12" t="n">
        <v>173.6788548440623</v>
      </c>
      <c r="AD12" t="n">
        <v>140328.3130709651</v>
      </c>
      <c r="AE12" t="n">
        <v>192003.388791854</v>
      </c>
      <c r="AF12" t="n">
        <v>2.635972417593911e-06</v>
      </c>
      <c r="AG12" t="n">
        <v>0.2128125</v>
      </c>
      <c r="AH12" t="n">
        <v>173678.8548440623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4.9361</v>
      </c>
      <c r="E13" t="n">
        <v>20.26</v>
      </c>
      <c r="F13" t="n">
        <v>16.5</v>
      </c>
      <c r="G13" t="n">
        <v>24.14</v>
      </c>
      <c r="H13" t="n">
        <v>0.39</v>
      </c>
      <c r="I13" t="n">
        <v>41</v>
      </c>
      <c r="J13" t="n">
        <v>171.88</v>
      </c>
      <c r="K13" t="n">
        <v>51.39</v>
      </c>
      <c r="L13" t="n">
        <v>3.75</v>
      </c>
      <c r="M13" t="n">
        <v>39</v>
      </c>
      <c r="N13" t="n">
        <v>31.74</v>
      </c>
      <c r="O13" t="n">
        <v>21432.96</v>
      </c>
      <c r="P13" t="n">
        <v>204.65</v>
      </c>
      <c r="Q13" t="n">
        <v>467.15</v>
      </c>
      <c r="R13" t="n">
        <v>87.65000000000001</v>
      </c>
      <c r="S13" t="n">
        <v>39.61</v>
      </c>
      <c r="T13" t="n">
        <v>18909.59</v>
      </c>
      <c r="U13" t="n">
        <v>0.45</v>
      </c>
      <c r="V13" t="n">
        <v>0.71</v>
      </c>
      <c r="W13" t="n">
        <v>2.68</v>
      </c>
      <c r="X13" t="n">
        <v>1.16</v>
      </c>
      <c r="Y13" t="n">
        <v>1</v>
      </c>
      <c r="Z13" t="n">
        <v>10</v>
      </c>
      <c r="AA13" t="n">
        <v>138.4624791500495</v>
      </c>
      <c r="AB13" t="n">
        <v>189.4504725064754</v>
      </c>
      <c r="AC13" t="n">
        <v>171.3695853059189</v>
      </c>
      <c r="AD13" t="n">
        <v>138462.4791500495</v>
      </c>
      <c r="AE13" t="n">
        <v>189450.4725064754</v>
      </c>
      <c r="AF13" t="n">
        <v>2.657670544239001e-06</v>
      </c>
      <c r="AG13" t="n">
        <v>0.2110416666666667</v>
      </c>
      <c r="AH13" t="n">
        <v>171369.5853059189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4.9804</v>
      </c>
      <c r="E14" t="n">
        <v>20.08</v>
      </c>
      <c r="F14" t="n">
        <v>16.42</v>
      </c>
      <c r="G14" t="n">
        <v>25.92</v>
      </c>
      <c r="H14" t="n">
        <v>0.41</v>
      </c>
      <c r="I14" t="n">
        <v>38</v>
      </c>
      <c r="J14" t="n">
        <v>172.25</v>
      </c>
      <c r="K14" t="n">
        <v>51.39</v>
      </c>
      <c r="L14" t="n">
        <v>4</v>
      </c>
      <c r="M14" t="n">
        <v>36</v>
      </c>
      <c r="N14" t="n">
        <v>31.86</v>
      </c>
      <c r="O14" t="n">
        <v>21478.05</v>
      </c>
      <c r="P14" t="n">
        <v>203.22</v>
      </c>
      <c r="Q14" t="n">
        <v>467.09</v>
      </c>
      <c r="R14" t="n">
        <v>85.3</v>
      </c>
      <c r="S14" t="n">
        <v>39.61</v>
      </c>
      <c r="T14" t="n">
        <v>17750.19</v>
      </c>
      <c r="U14" t="n">
        <v>0.46</v>
      </c>
      <c r="V14" t="n">
        <v>0.71</v>
      </c>
      <c r="W14" t="n">
        <v>2.67</v>
      </c>
      <c r="X14" t="n">
        <v>1.08</v>
      </c>
      <c r="Y14" t="n">
        <v>1</v>
      </c>
      <c r="Z14" t="n">
        <v>10</v>
      </c>
      <c r="AA14" t="n">
        <v>136.3782448019479</v>
      </c>
      <c r="AB14" t="n">
        <v>186.5987311214743</v>
      </c>
      <c r="AC14" t="n">
        <v>168.7900101162573</v>
      </c>
      <c r="AD14" t="n">
        <v>136378.2448019479</v>
      </c>
      <c r="AE14" t="n">
        <v>186598.7311214743</v>
      </c>
      <c r="AF14" t="n">
        <v>2.681522331097004e-06</v>
      </c>
      <c r="AG14" t="n">
        <v>0.2091666666666666</v>
      </c>
      <c r="AH14" t="n">
        <v>168790.0101162573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5.0106</v>
      </c>
      <c r="E15" t="n">
        <v>19.96</v>
      </c>
      <c r="F15" t="n">
        <v>16.37</v>
      </c>
      <c r="G15" t="n">
        <v>27.28</v>
      </c>
      <c r="H15" t="n">
        <v>0.44</v>
      </c>
      <c r="I15" t="n">
        <v>36</v>
      </c>
      <c r="J15" t="n">
        <v>172.61</v>
      </c>
      <c r="K15" t="n">
        <v>51.39</v>
      </c>
      <c r="L15" t="n">
        <v>4.25</v>
      </c>
      <c r="M15" t="n">
        <v>34</v>
      </c>
      <c r="N15" t="n">
        <v>31.97</v>
      </c>
      <c r="O15" t="n">
        <v>21523.17</v>
      </c>
      <c r="P15" t="n">
        <v>202.28</v>
      </c>
      <c r="Q15" t="n">
        <v>467.12</v>
      </c>
      <c r="R15" t="n">
        <v>83.59999999999999</v>
      </c>
      <c r="S15" t="n">
        <v>39.61</v>
      </c>
      <c r="T15" t="n">
        <v>16909.24</v>
      </c>
      <c r="U15" t="n">
        <v>0.47</v>
      </c>
      <c r="V15" t="n">
        <v>0.71</v>
      </c>
      <c r="W15" t="n">
        <v>2.67</v>
      </c>
      <c r="X15" t="n">
        <v>1.03</v>
      </c>
      <c r="Y15" t="n">
        <v>1</v>
      </c>
      <c r="Z15" t="n">
        <v>10</v>
      </c>
      <c r="AA15" t="n">
        <v>135.0051023197093</v>
      </c>
      <c r="AB15" t="n">
        <v>184.7199369985054</v>
      </c>
      <c r="AC15" t="n">
        <v>167.0905254674798</v>
      </c>
      <c r="AD15" t="n">
        <v>135005.1023197093</v>
      </c>
      <c r="AE15" t="n">
        <v>184719.9369985054</v>
      </c>
      <c r="AF15" t="n">
        <v>2.697782465704492e-06</v>
      </c>
      <c r="AG15" t="n">
        <v>0.2079166666666667</v>
      </c>
      <c r="AH15" t="n">
        <v>167090.5254674798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5.0599</v>
      </c>
      <c r="E16" t="n">
        <v>19.76</v>
      </c>
      <c r="F16" t="n">
        <v>16.27</v>
      </c>
      <c r="G16" t="n">
        <v>29.59</v>
      </c>
      <c r="H16" t="n">
        <v>0.46</v>
      </c>
      <c r="I16" t="n">
        <v>33</v>
      </c>
      <c r="J16" t="n">
        <v>172.98</v>
      </c>
      <c r="K16" t="n">
        <v>51.39</v>
      </c>
      <c r="L16" t="n">
        <v>4.5</v>
      </c>
      <c r="M16" t="n">
        <v>31</v>
      </c>
      <c r="N16" t="n">
        <v>32.09</v>
      </c>
      <c r="O16" t="n">
        <v>21568.34</v>
      </c>
      <c r="P16" t="n">
        <v>200.51</v>
      </c>
      <c r="Q16" t="n">
        <v>467.09</v>
      </c>
      <c r="R16" t="n">
        <v>80.40000000000001</v>
      </c>
      <c r="S16" t="n">
        <v>39.61</v>
      </c>
      <c r="T16" t="n">
        <v>15327.11</v>
      </c>
      <c r="U16" t="n">
        <v>0.49</v>
      </c>
      <c r="V16" t="n">
        <v>0.72</v>
      </c>
      <c r="W16" t="n">
        <v>2.67</v>
      </c>
      <c r="X16" t="n">
        <v>0.9399999999999999</v>
      </c>
      <c r="Y16" t="n">
        <v>1</v>
      </c>
      <c r="Z16" t="n">
        <v>10</v>
      </c>
      <c r="AA16" t="n">
        <v>132.6468993562081</v>
      </c>
      <c r="AB16" t="n">
        <v>181.4933396672724</v>
      </c>
      <c r="AC16" t="n">
        <v>164.1718700569809</v>
      </c>
      <c r="AD16" t="n">
        <v>132646.899356208</v>
      </c>
      <c r="AE16" t="n">
        <v>181493.3396672724</v>
      </c>
      <c r="AF16" t="n">
        <v>2.724326327828634e-06</v>
      </c>
      <c r="AG16" t="n">
        <v>0.2058333333333333</v>
      </c>
      <c r="AH16" t="n">
        <v>164171.8700569809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5.0778</v>
      </c>
      <c r="E17" t="n">
        <v>19.69</v>
      </c>
      <c r="F17" t="n">
        <v>16.24</v>
      </c>
      <c r="G17" t="n">
        <v>30.44</v>
      </c>
      <c r="H17" t="n">
        <v>0.49</v>
      </c>
      <c r="I17" t="n">
        <v>32</v>
      </c>
      <c r="J17" t="n">
        <v>173.35</v>
      </c>
      <c r="K17" t="n">
        <v>51.39</v>
      </c>
      <c r="L17" t="n">
        <v>4.75</v>
      </c>
      <c r="M17" t="n">
        <v>30</v>
      </c>
      <c r="N17" t="n">
        <v>32.2</v>
      </c>
      <c r="O17" t="n">
        <v>21613.54</v>
      </c>
      <c r="P17" t="n">
        <v>199.79</v>
      </c>
      <c r="Q17" t="n">
        <v>467.07</v>
      </c>
      <c r="R17" t="n">
        <v>79.43000000000001</v>
      </c>
      <c r="S17" t="n">
        <v>39.61</v>
      </c>
      <c r="T17" t="n">
        <v>14844.37</v>
      </c>
      <c r="U17" t="n">
        <v>0.5</v>
      </c>
      <c r="V17" t="n">
        <v>0.72</v>
      </c>
      <c r="W17" t="n">
        <v>2.66</v>
      </c>
      <c r="X17" t="n">
        <v>0.9</v>
      </c>
      <c r="Y17" t="n">
        <v>1</v>
      </c>
      <c r="Z17" t="n">
        <v>10</v>
      </c>
      <c r="AA17" t="n">
        <v>131.7785743323999</v>
      </c>
      <c r="AB17" t="n">
        <v>180.3052590619023</v>
      </c>
      <c r="AC17" t="n">
        <v>163.0971781971053</v>
      </c>
      <c r="AD17" t="n">
        <v>131778.5743323999</v>
      </c>
      <c r="AE17" t="n">
        <v>180305.2590619023</v>
      </c>
      <c r="AF17" t="n">
        <v>2.733963957281417e-06</v>
      </c>
      <c r="AG17" t="n">
        <v>0.2051041666666667</v>
      </c>
      <c r="AH17" t="n">
        <v>163097.1781971053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5.1096</v>
      </c>
      <c r="E18" t="n">
        <v>19.57</v>
      </c>
      <c r="F18" t="n">
        <v>16.18</v>
      </c>
      <c r="G18" t="n">
        <v>32.36</v>
      </c>
      <c r="H18" t="n">
        <v>0.51</v>
      </c>
      <c r="I18" t="n">
        <v>30</v>
      </c>
      <c r="J18" t="n">
        <v>173.71</v>
      </c>
      <c r="K18" t="n">
        <v>51.39</v>
      </c>
      <c r="L18" t="n">
        <v>5</v>
      </c>
      <c r="M18" t="n">
        <v>28</v>
      </c>
      <c r="N18" t="n">
        <v>32.32</v>
      </c>
      <c r="O18" t="n">
        <v>21658.78</v>
      </c>
      <c r="P18" t="n">
        <v>198.5</v>
      </c>
      <c r="Q18" t="n">
        <v>467.07</v>
      </c>
      <c r="R18" t="n">
        <v>77.53</v>
      </c>
      <c r="S18" t="n">
        <v>39.61</v>
      </c>
      <c r="T18" t="n">
        <v>13908.2</v>
      </c>
      <c r="U18" t="n">
        <v>0.51</v>
      </c>
      <c r="V18" t="n">
        <v>0.72</v>
      </c>
      <c r="W18" t="n">
        <v>2.66</v>
      </c>
      <c r="X18" t="n">
        <v>0.85</v>
      </c>
      <c r="Y18" t="n">
        <v>1</v>
      </c>
      <c r="Z18" t="n">
        <v>10</v>
      </c>
      <c r="AA18" t="n">
        <v>130.2318002751078</v>
      </c>
      <c r="AB18" t="n">
        <v>178.188894557861</v>
      </c>
      <c r="AC18" t="n">
        <v>161.1827965509928</v>
      </c>
      <c r="AD18" t="n">
        <v>130231.8002751078</v>
      </c>
      <c r="AE18" t="n">
        <v>178188.894557861</v>
      </c>
      <c r="AF18" t="n">
        <v>2.751085555974069e-06</v>
      </c>
      <c r="AG18" t="n">
        <v>0.2038541666666667</v>
      </c>
      <c r="AH18" t="n">
        <v>161182.7965509928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5.1504</v>
      </c>
      <c r="E19" t="n">
        <v>19.42</v>
      </c>
      <c r="F19" t="n">
        <v>16.09</v>
      </c>
      <c r="G19" t="n">
        <v>34.49</v>
      </c>
      <c r="H19" t="n">
        <v>0.53</v>
      </c>
      <c r="I19" t="n">
        <v>28</v>
      </c>
      <c r="J19" t="n">
        <v>174.08</v>
      </c>
      <c r="K19" t="n">
        <v>51.39</v>
      </c>
      <c r="L19" t="n">
        <v>5.25</v>
      </c>
      <c r="M19" t="n">
        <v>26</v>
      </c>
      <c r="N19" t="n">
        <v>32.44</v>
      </c>
      <c r="O19" t="n">
        <v>21704.07</v>
      </c>
      <c r="P19" t="n">
        <v>197.05</v>
      </c>
      <c r="Q19" t="n">
        <v>467.07</v>
      </c>
      <c r="R19" t="n">
        <v>74.68000000000001</v>
      </c>
      <c r="S19" t="n">
        <v>39.61</v>
      </c>
      <c r="T19" t="n">
        <v>12490.05</v>
      </c>
      <c r="U19" t="n">
        <v>0.53</v>
      </c>
      <c r="V19" t="n">
        <v>0.72</v>
      </c>
      <c r="W19" t="n">
        <v>2.65</v>
      </c>
      <c r="X19" t="n">
        <v>0.76</v>
      </c>
      <c r="Y19" t="n">
        <v>1</v>
      </c>
      <c r="Z19" t="n">
        <v>10</v>
      </c>
      <c r="AA19" t="n">
        <v>128.3444240490466</v>
      </c>
      <c r="AB19" t="n">
        <v>175.6065031402028</v>
      </c>
      <c r="AC19" t="n">
        <v>158.846864945826</v>
      </c>
      <c r="AD19" t="n">
        <v>128344.4240490466</v>
      </c>
      <c r="AE19" t="n">
        <v>175606.5031402028</v>
      </c>
      <c r="AF19" t="n">
        <v>2.773052890145774e-06</v>
      </c>
      <c r="AG19" t="n">
        <v>0.2022916666666667</v>
      </c>
      <c r="AH19" t="n">
        <v>158846.864945826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5.1628</v>
      </c>
      <c r="E20" t="n">
        <v>19.37</v>
      </c>
      <c r="F20" t="n">
        <v>16.08</v>
      </c>
      <c r="G20" t="n">
        <v>35.74</v>
      </c>
      <c r="H20" t="n">
        <v>0.5600000000000001</v>
      </c>
      <c r="I20" t="n">
        <v>27</v>
      </c>
      <c r="J20" t="n">
        <v>174.45</v>
      </c>
      <c r="K20" t="n">
        <v>51.39</v>
      </c>
      <c r="L20" t="n">
        <v>5.5</v>
      </c>
      <c r="M20" t="n">
        <v>25</v>
      </c>
      <c r="N20" t="n">
        <v>32.56</v>
      </c>
      <c r="O20" t="n">
        <v>21749.39</v>
      </c>
      <c r="P20" t="n">
        <v>196.55</v>
      </c>
      <c r="Q20" t="n">
        <v>467.1</v>
      </c>
      <c r="R20" t="n">
        <v>74.44</v>
      </c>
      <c r="S20" t="n">
        <v>39.61</v>
      </c>
      <c r="T20" t="n">
        <v>12373.93</v>
      </c>
      <c r="U20" t="n">
        <v>0.53</v>
      </c>
      <c r="V20" t="n">
        <v>0.73</v>
      </c>
      <c r="W20" t="n">
        <v>2.65</v>
      </c>
      <c r="X20" t="n">
        <v>0.75</v>
      </c>
      <c r="Y20" t="n">
        <v>1</v>
      </c>
      <c r="Z20" t="n">
        <v>10</v>
      </c>
      <c r="AA20" t="n">
        <v>127.7849235757819</v>
      </c>
      <c r="AB20" t="n">
        <v>174.8409699092636</v>
      </c>
      <c r="AC20" t="n">
        <v>158.1543931320147</v>
      </c>
      <c r="AD20" t="n">
        <v>127784.9235757819</v>
      </c>
      <c r="AE20" t="n">
        <v>174840.9699092636</v>
      </c>
      <c r="AF20" t="n">
        <v>2.779729236805801e-06</v>
      </c>
      <c r="AG20" t="n">
        <v>0.2017708333333333</v>
      </c>
      <c r="AH20" t="n">
        <v>158154.3931320147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5.181</v>
      </c>
      <c r="E21" t="n">
        <v>19.3</v>
      </c>
      <c r="F21" t="n">
        <v>16.05</v>
      </c>
      <c r="G21" t="n">
        <v>37.03</v>
      </c>
      <c r="H21" t="n">
        <v>0.58</v>
      </c>
      <c r="I21" t="n">
        <v>26</v>
      </c>
      <c r="J21" t="n">
        <v>174.82</v>
      </c>
      <c r="K21" t="n">
        <v>51.39</v>
      </c>
      <c r="L21" t="n">
        <v>5.75</v>
      </c>
      <c r="M21" t="n">
        <v>24</v>
      </c>
      <c r="N21" t="n">
        <v>32.67</v>
      </c>
      <c r="O21" t="n">
        <v>21794.75</v>
      </c>
      <c r="P21" t="n">
        <v>195.68</v>
      </c>
      <c r="Q21" t="n">
        <v>467.11</v>
      </c>
      <c r="R21" t="n">
        <v>73.04000000000001</v>
      </c>
      <c r="S21" t="n">
        <v>39.61</v>
      </c>
      <c r="T21" t="n">
        <v>11681.11</v>
      </c>
      <c r="U21" t="n">
        <v>0.54</v>
      </c>
      <c r="V21" t="n">
        <v>0.73</v>
      </c>
      <c r="W21" t="n">
        <v>2.65</v>
      </c>
      <c r="X21" t="n">
        <v>0.71</v>
      </c>
      <c r="Y21" t="n">
        <v>1</v>
      </c>
      <c r="Z21" t="n">
        <v>10</v>
      </c>
      <c r="AA21" t="n">
        <v>126.8733141676921</v>
      </c>
      <c r="AB21" t="n">
        <v>173.5936656997471</v>
      </c>
      <c r="AC21" t="n">
        <v>157.0261298856517</v>
      </c>
      <c r="AD21" t="n">
        <v>126873.3141676921</v>
      </c>
      <c r="AE21" t="n">
        <v>173593.6656997471</v>
      </c>
      <c r="AF21" t="n">
        <v>2.789528390774552e-06</v>
      </c>
      <c r="AG21" t="n">
        <v>0.2010416666666667</v>
      </c>
      <c r="AH21" t="n">
        <v>157026.1298856517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5.1973</v>
      </c>
      <c r="E22" t="n">
        <v>19.24</v>
      </c>
      <c r="F22" t="n">
        <v>16.02</v>
      </c>
      <c r="G22" t="n">
        <v>38.45</v>
      </c>
      <c r="H22" t="n">
        <v>0.61</v>
      </c>
      <c r="I22" t="n">
        <v>25</v>
      </c>
      <c r="J22" t="n">
        <v>175.18</v>
      </c>
      <c r="K22" t="n">
        <v>51.39</v>
      </c>
      <c r="L22" t="n">
        <v>6</v>
      </c>
      <c r="M22" t="n">
        <v>23</v>
      </c>
      <c r="N22" t="n">
        <v>32.79</v>
      </c>
      <c r="O22" t="n">
        <v>21840.16</v>
      </c>
      <c r="P22" t="n">
        <v>194.76</v>
      </c>
      <c r="Q22" t="n">
        <v>467.1</v>
      </c>
      <c r="R22" t="n">
        <v>72.25</v>
      </c>
      <c r="S22" t="n">
        <v>39.61</v>
      </c>
      <c r="T22" t="n">
        <v>11289.13</v>
      </c>
      <c r="U22" t="n">
        <v>0.55</v>
      </c>
      <c r="V22" t="n">
        <v>0.73</v>
      </c>
      <c r="W22" t="n">
        <v>2.65</v>
      </c>
      <c r="X22" t="n">
        <v>0.6899999999999999</v>
      </c>
      <c r="Y22" t="n">
        <v>1</v>
      </c>
      <c r="Z22" t="n">
        <v>10</v>
      </c>
      <c r="AA22" t="n">
        <v>125.9903475365568</v>
      </c>
      <c r="AB22" t="n">
        <v>172.3855518012898</v>
      </c>
      <c r="AC22" t="n">
        <v>155.9333166820641</v>
      </c>
      <c r="AD22" t="n">
        <v>125990.3475365568</v>
      </c>
      <c r="AE22" t="n">
        <v>172385.5518012898</v>
      </c>
      <c r="AF22" t="n">
        <v>2.798304556142169e-06</v>
      </c>
      <c r="AG22" t="n">
        <v>0.2004166666666667</v>
      </c>
      <c r="AH22" t="n">
        <v>155933.3166820641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5.2129</v>
      </c>
      <c r="E23" t="n">
        <v>19.18</v>
      </c>
      <c r="F23" t="n">
        <v>16</v>
      </c>
      <c r="G23" t="n">
        <v>39.99</v>
      </c>
      <c r="H23" t="n">
        <v>0.63</v>
      </c>
      <c r="I23" t="n">
        <v>24</v>
      </c>
      <c r="J23" t="n">
        <v>175.55</v>
      </c>
      <c r="K23" t="n">
        <v>51.39</v>
      </c>
      <c r="L23" t="n">
        <v>6.25</v>
      </c>
      <c r="M23" t="n">
        <v>22</v>
      </c>
      <c r="N23" t="n">
        <v>32.91</v>
      </c>
      <c r="O23" t="n">
        <v>21885.6</v>
      </c>
      <c r="P23" t="n">
        <v>193.88</v>
      </c>
      <c r="Q23" t="n">
        <v>467.1</v>
      </c>
      <c r="R23" t="n">
        <v>71.76000000000001</v>
      </c>
      <c r="S23" t="n">
        <v>39.61</v>
      </c>
      <c r="T23" t="n">
        <v>11048.93</v>
      </c>
      <c r="U23" t="n">
        <v>0.55</v>
      </c>
      <c r="V23" t="n">
        <v>0.73</v>
      </c>
      <c r="W23" t="n">
        <v>2.64</v>
      </c>
      <c r="X23" t="n">
        <v>0.66</v>
      </c>
      <c r="Y23" t="n">
        <v>1</v>
      </c>
      <c r="Z23" t="n">
        <v>10</v>
      </c>
      <c r="AA23" t="n">
        <v>125.1685778812566</v>
      </c>
      <c r="AB23" t="n">
        <v>171.2611703049902</v>
      </c>
      <c r="AC23" t="n">
        <v>154.9162445776917</v>
      </c>
      <c r="AD23" t="n">
        <v>125168.5778812566</v>
      </c>
      <c r="AE23" t="n">
        <v>171261.1703049902</v>
      </c>
      <c r="AF23" t="n">
        <v>2.806703830972527e-06</v>
      </c>
      <c r="AG23" t="n">
        <v>0.1997916666666667</v>
      </c>
      <c r="AH23" t="n">
        <v>154916.2445776917</v>
      </c>
    </row>
    <row r="24">
      <c r="A24" t="n">
        <v>22</v>
      </c>
      <c r="B24" t="n">
        <v>85</v>
      </c>
      <c r="C24" t="inlineStr">
        <is>
          <t xml:space="preserve">CONCLUIDO	</t>
        </is>
      </c>
      <c r="D24" t="n">
        <v>5.2308</v>
      </c>
      <c r="E24" t="n">
        <v>19.12</v>
      </c>
      <c r="F24" t="n">
        <v>15.97</v>
      </c>
      <c r="G24" t="n">
        <v>41.65</v>
      </c>
      <c r="H24" t="n">
        <v>0.66</v>
      </c>
      <c r="I24" t="n">
        <v>23</v>
      </c>
      <c r="J24" t="n">
        <v>175.92</v>
      </c>
      <c r="K24" t="n">
        <v>51.39</v>
      </c>
      <c r="L24" t="n">
        <v>6.5</v>
      </c>
      <c r="M24" t="n">
        <v>21</v>
      </c>
      <c r="N24" t="n">
        <v>33.03</v>
      </c>
      <c r="O24" t="n">
        <v>21931.08</v>
      </c>
      <c r="P24" t="n">
        <v>192.92</v>
      </c>
      <c r="Q24" t="n">
        <v>467.12</v>
      </c>
      <c r="R24" t="n">
        <v>70.59</v>
      </c>
      <c r="S24" t="n">
        <v>39.61</v>
      </c>
      <c r="T24" t="n">
        <v>10471.5</v>
      </c>
      <c r="U24" t="n">
        <v>0.5600000000000001</v>
      </c>
      <c r="V24" t="n">
        <v>0.73</v>
      </c>
      <c r="W24" t="n">
        <v>2.64</v>
      </c>
      <c r="X24" t="n">
        <v>0.63</v>
      </c>
      <c r="Y24" t="n">
        <v>1</v>
      </c>
      <c r="Z24" t="n">
        <v>10</v>
      </c>
      <c r="AA24" t="n">
        <v>124.2404503052416</v>
      </c>
      <c r="AB24" t="n">
        <v>169.9912652093882</v>
      </c>
      <c r="AC24" t="n">
        <v>153.7675374420906</v>
      </c>
      <c r="AD24" t="n">
        <v>124240.4503052416</v>
      </c>
      <c r="AE24" t="n">
        <v>169991.2652093882</v>
      </c>
      <c r="AF24" t="n">
        <v>2.816341460425309e-06</v>
      </c>
      <c r="AG24" t="n">
        <v>0.1991666666666667</v>
      </c>
      <c r="AH24" t="n">
        <v>153767.5374420906</v>
      </c>
    </row>
    <row r="25">
      <c r="A25" t="n">
        <v>23</v>
      </c>
      <c r="B25" t="n">
        <v>85</v>
      </c>
      <c r="C25" t="inlineStr">
        <is>
          <t xml:space="preserve">CONCLUIDO	</t>
        </is>
      </c>
      <c r="D25" t="n">
        <v>5.2465</v>
      </c>
      <c r="E25" t="n">
        <v>19.06</v>
      </c>
      <c r="F25" t="n">
        <v>15.94</v>
      </c>
      <c r="G25" t="n">
        <v>43.48</v>
      </c>
      <c r="H25" t="n">
        <v>0.68</v>
      </c>
      <c r="I25" t="n">
        <v>22</v>
      </c>
      <c r="J25" t="n">
        <v>176.29</v>
      </c>
      <c r="K25" t="n">
        <v>51.39</v>
      </c>
      <c r="L25" t="n">
        <v>6.75</v>
      </c>
      <c r="M25" t="n">
        <v>20</v>
      </c>
      <c r="N25" t="n">
        <v>33.15</v>
      </c>
      <c r="O25" t="n">
        <v>21976.61</v>
      </c>
      <c r="P25" t="n">
        <v>192.26</v>
      </c>
      <c r="Q25" t="n">
        <v>467.1</v>
      </c>
      <c r="R25" t="n">
        <v>69.70999999999999</v>
      </c>
      <c r="S25" t="n">
        <v>39.61</v>
      </c>
      <c r="T25" t="n">
        <v>10036.39</v>
      </c>
      <c r="U25" t="n">
        <v>0.57</v>
      </c>
      <c r="V25" t="n">
        <v>0.73</v>
      </c>
      <c r="W25" t="n">
        <v>2.65</v>
      </c>
      <c r="X25" t="n">
        <v>0.61</v>
      </c>
      <c r="Y25" t="n">
        <v>1</v>
      </c>
      <c r="Z25" t="n">
        <v>10</v>
      </c>
      <c r="AA25" t="n">
        <v>123.5077258266581</v>
      </c>
      <c r="AB25" t="n">
        <v>168.9887192522682</v>
      </c>
      <c r="AC25" t="n">
        <v>152.8606730640357</v>
      </c>
      <c r="AD25" t="n">
        <v>123507.7258266581</v>
      </c>
      <c r="AE25" t="n">
        <v>168988.7192522682</v>
      </c>
      <c r="AF25" t="n">
        <v>2.824794576760989e-06</v>
      </c>
      <c r="AG25" t="n">
        <v>0.1985416666666666</v>
      </c>
      <c r="AH25" t="n">
        <v>152860.6730640357</v>
      </c>
    </row>
    <row r="26">
      <c r="A26" t="n">
        <v>24</v>
      </c>
      <c r="B26" t="n">
        <v>85</v>
      </c>
      <c r="C26" t="inlineStr">
        <is>
          <t xml:space="preserve">CONCLUIDO	</t>
        </is>
      </c>
      <c r="D26" t="n">
        <v>5.2659</v>
      </c>
      <c r="E26" t="n">
        <v>18.99</v>
      </c>
      <c r="F26" t="n">
        <v>15.91</v>
      </c>
      <c r="G26" t="n">
        <v>45.45</v>
      </c>
      <c r="H26" t="n">
        <v>0.7</v>
      </c>
      <c r="I26" t="n">
        <v>21</v>
      </c>
      <c r="J26" t="n">
        <v>176.66</v>
      </c>
      <c r="K26" t="n">
        <v>51.39</v>
      </c>
      <c r="L26" t="n">
        <v>7</v>
      </c>
      <c r="M26" t="n">
        <v>19</v>
      </c>
      <c r="N26" t="n">
        <v>33.27</v>
      </c>
      <c r="O26" t="n">
        <v>22022.17</v>
      </c>
      <c r="P26" t="n">
        <v>191.36</v>
      </c>
      <c r="Q26" t="n">
        <v>467.09</v>
      </c>
      <c r="R26" t="n">
        <v>68.55</v>
      </c>
      <c r="S26" t="n">
        <v>39.61</v>
      </c>
      <c r="T26" t="n">
        <v>9461.780000000001</v>
      </c>
      <c r="U26" t="n">
        <v>0.58</v>
      </c>
      <c r="V26" t="n">
        <v>0.73</v>
      </c>
      <c r="W26" t="n">
        <v>2.64</v>
      </c>
      <c r="X26" t="n">
        <v>0.57</v>
      </c>
      <c r="Y26" t="n">
        <v>1</v>
      </c>
      <c r="Z26" t="n">
        <v>10</v>
      </c>
      <c r="AA26" t="n">
        <v>122.5841095208544</v>
      </c>
      <c r="AB26" t="n">
        <v>167.7249866755925</v>
      </c>
      <c r="AC26" t="n">
        <v>151.7175493508177</v>
      </c>
      <c r="AD26" t="n">
        <v>122584.1095208544</v>
      </c>
      <c r="AE26" t="n">
        <v>167724.9866755925</v>
      </c>
      <c r="AF26" t="n">
        <v>2.835239828793614e-06</v>
      </c>
      <c r="AG26" t="n">
        <v>0.1978125</v>
      </c>
      <c r="AH26" t="n">
        <v>151717.5493508177</v>
      </c>
    </row>
    <row r="27">
      <c r="A27" t="n">
        <v>25</v>
      </c>
      <c r="B27" t="n">
        <v>85</v>
      </c>
      <c r="C27" t="inlineStr">
        <is>
          <t xml:space="preserve">CONCLUIDO	</t>
        </is>
      </c>
      <c r="D27" t="n">
        <v>5.2794</v>
      </c>
      <c r="E27" t="n">
        <v>18.94</v>
      </c>
      <c r="F27" t="n">
        <v>15.89</v>
      </c>
      <c r="G27" t="n">
        <v>47.67</v>
      </c>
      <c r="H27" t="n">
        <v>0.73</v>
      </c>
      <c r="I27" t="n">
        <v>20</v>
      </c>
      <c r="J27" t="n">
        <v>177.03</v>
      </c>
      <c r="K27" t="n">
        <v>51.39</v>
      </c>
      <c r="L27" t="n">
        <v>7.25</v>
      </c>
      <c r="M27" t="n">
        <v>18</v>
      </c>
      <c r="N27" t="n">
        <v>33.39</v>
      </c>
      <c r="O27" t="n">
        <v>22067.77</v>
      </c>
      <c r="P27" t="n">
        <v>190.69</v>
      </c>
      <c r="Q27" t="n">
        <v>467.07</v>
      </c>
      <c r="R27" t="n">
        <v>68.2</v>
      </c>
      <c r="S27" t="n">
        <v>39.61</v>
      </c>
      <c r="T27" t="n">
        <v>9288.620000000001</v>
      </c>
      <c r="U27" t="n">
        <v>0.58</v>
      </c>
      <c r="V27" t="n">
        <v>0.73</v>
      </c>
      <c r="W27" t="n">
        <v>2.64</v>
      </c>
      <c r="X27" t="n">
        <v>0.5600000000000001</v>
      </c>
      <c r="Y27" t="n">
        <v>1</v>
      </c>
      <c r="Z27" t="n">
        <v>10</v>
      </c>
      <c r="AA27" t="n">
        <v>121.9271030828136</v>
      </c>
      <c r="AB27" t="n">
        <v>166.8260414819872</v>
      </c>
      <c r="AC27" t="n">
        <v>150.9043982248124</v>
      </c>
      <c r="AD27" t="n">
        <v>121927.1030828136</v>
      </c>
      <c r="AE27" t="n">
        <v>166826.0414819872</v>
      </c>
      <c r="AF27" t="n">
        <v>2.842508432012192e-06</v>
      </c>
      <c r="AG27" t="n">
        <v>0.1972916666666667</v>
      </c>
      <c r="AH27" t="n">
        <v>150904.3982248124</v>
      </c>
    </row>
    <row r="28">
      <c r="A28" t="n">
        <v>26</v>
      </c>
      <c r="B28" t="n">
        <v>85</v>
      </c>
      <c r="C28" t="inlineStr">
        <is>
          <t xml:space="preserve">CONCLUIDO	</t>
        </is>
      </c>
      <c r="D28" t="n">
        <v>5.2786</v>
      </c>
      <c r="E28" t="n">
        <v>18.94</v>
      </c>
      <c r="F28" t="n">
        <v>15.89</v>
      </c>
      <c r="G28" t="n">
        <v>47.68</v>
      </c>
      <c r="H28" t="n">
        <v>0.75</v>
      </c>
      <c r="I28" t="n">
        <v>20</v>
      </c>
      <c r="J28" t="n">
        <v>177.4</v>
      </c>
      <c r="K28" t="n">
        <v>51.39</v>
      </c>
      <c r="L28" t="n">
        <v>7.5</v>
      </c>
      <c r="M28" t="n">
        <v>18</v>
      </c>
      <c r="N28" t="n">
        <v>33.51</v>
      </c>
      <c r="O28" t="n">
        <v>22113.42</v>
      </c>
      <c r="P28" t="n">
        <v>190.44</v>
      </c>
      <c r="Q28" t="n">
        <v>467.15</v>
      </c>
      <c r="R28" t="n">
        <v>68.12</v>
      </c>
      <c r="S28" t="n">
        <v>39.61</v>
      </c>
      <c r="T28" t="n">
        <v>9253.059999999999</v>
      </c>
      <c r="U28" t="n">
        <v>0.58</v>
      </c>
      <c r="V28" t="n">
        <v>0.73</v>
      </c>
      <c r="W28" t="n">
        <v>2.64</v>
      </c>
      <c r="X28" t="n">
        <v>0.5600000000000001</v>
      </c>
      <c r="Y28" t="n">
        <v>1</v>
      </c>
      <c r="Z28" t="n">
        <v>10</v>
      </c>
      <c r="AA28" t="n">
        <v>121.8306977513111</v>
      </c>
      <c r="AB28" t="n">
        <v>166.6941354543225</v>
      </c>
      <c r="AC28" t="n">
        <v>150.7850811232966</v>
      </c>
      <c r="AD28" t="n">
        <v>121830.6977513111</v>
      </c>
      <c r="AE28" t="n">
        <v>166694.1354543225</v>
      </c>
      <c r="AF28" t="n">
        <v>2.84207769996961e-06</v>
      </c>
      <c r="AG28" t="n">
        <v>0.1972916666666667</v>
      </c>
      <c r="AH28" t="n">
        <v>150785.0811232966</v>
      </c>
    </row>
    <row r="29">
      <c r="A29" t="n">
        <v>27</v>
      </c>
      <c r="B29" t="n">
        <v>85</v>
      </c>
      <c r="C29" t="inlineStr">
        <is>
          <t xml:space="preserve">CONCLUIDO	</t>
        </is>
      </c>
      <c r="D29" t="n">
        <v>5.2989</v>
      </c>
      <c r="E29" t="n">
        <v>18.87</v>
      </c>
      <c r="F29" t="n">
        <v>15.86</v>
      </c>
      <c r="G29" t="n">
        <v>50.07</v>
      </c>
      <c r="H29" t="n">
        <v>0.77</v>
      </c>
      <c r="I29" t="n">
        <v>19</v>
      </c>
      <c r="J29" t="n">
        <v>177.77</v>
      </c>
      <c r="K29" t="n">
        <v>51.39</v>
      </c>
      <c r="L29" t="n">
        <v>7.75</v>
      </c>
      <c r="M29" t="n">
        <v>17</v>
      </c>
      <c r="N29" t="n">
        <v>33.63</v>
      </c>
      <c r="O29" t="n">
        <v>22159.1</v>
      </c>
      <c r="P29" t="n">
        <v>190</v>
      </c>
      <c r="Q29" t="n">
        <v>467.07</v>
      </c>
      <c r="R29" t="n">
        <v>67.06</v>
      </c>
      <c r="S29" t="n">
        <v>39.61</v>
      </c>
      <c r="T29" t="n">
        <v>8725.4</v>
      </c>
      <c r="U29" t="n">
        <v>0.59</v>
      </c>
      <c r="V29" t="n">
        <v>0.74</v>
      </c>
      <c r="W29" t="n">
        <v>2.64</v>
      </c>
      <c r="X29" t="n">
        <v>0.52</v>
      </c>
      <c r="Y29" t="n">
        <v>1</v>
      </c>
      <c r="Z29" t="n">
        <v>10</v>
      </c>
      <c r="AA29" t="n">
        <v>121.1085929461812</v>
      </c>
      <c r="AB29" t="n">
        <v>165.7061198029287</v>
      </c>
      <c r="AC29" t="n">
        <v>149.8913602989828</v>
      </c>
      <c r="AD29" t="n">
        <v>121108.5929461812</v>
      </c>
      <c r="AE29" t="n">
        <v>165706.1198029287</v>
      </c>
      <c r="AF29" t="n">
        <v>2.85300752555014e-06</v>
      </c>
      <c r="AG29" t="n">
        <v>0.1965625</v>
      </c>
      <c r="AH29" t="n">
        <v>149891.3602989829</v>
      </c>
    </row>
    <row r="30">
      <c r="A30" t="n">
        <v>28</v>
      </c>
      <c r="B30" t="n">
        <v>85</v>
      </c>
      <c r="C30" t="inlineStr">
        <is>
          <t xml:space="preserve">CONCLUIDO	</t>
        </is>
      </c>
      <c r="D30" t="n">
        <v>5.3178</v>
      </c>
      <c r="E30" t="n">
        <v>18.8</v>
      </c>
      <c r="F30" t="n">
        <v>15.82</v>
      </c>
      <c r="G30" t="n">
        <v>52.74</v>
      </c>
      <c r="H30" t="n">
        <v>0.8</v>
      </c>
      <c r="I30" t="n">
        <v>18</v>
      </c>
      <c r="J30" t="n">
        <v>178.14</v>
      </c>
      <c r="K30" t="n">
        <v>51.39</v>
      </c>
      <c r="L30" t="n">
        <v>8</v>
      </c>
      <c r="M30" t="n">
        <v>16</v>
      </c>
      <c r="N30" t="n">
        <v>33.75</v>
      </c>
      <c r="O30" t="n">
        <v>22204.83</v>
      </c>
      <c r="P30" t="n">
        <v>188.91</v>
      </c>
      <c r="Q30" t="n">
        <v>467.07</v>
      </c>
      <c r="R30" t="n">
        <v>65.77</v>
      </c>
      <c r="S30" t="n">
        <v>39.61</v>
      </c>
      <c r="T30" t="n">
        <v>8087.4</v>
      </c>
      <c r="U30" t="n">
        <v>0.6</v>
      </c>
      <c r="V30" t="n">
        <v>0.74</v>
      </c>
      <c r="W30" t="n">
        <v>2.64</v>
      </c>
      <c r="X30" t="n">
        <v>0.49</v>
      </c>
      <c r="Y30" t="n">
        <v>1</v>
      </c>
      <c r="Z30" t="n">
        <v>10</v>
      </c>
      <c r="AA30" t="n">
        <v>120.1072471588636</v>
      </c>
      <c r="AB30" t="n">
        <v>164.336034320463</v>
      </c>
      <c r="AC30" t="n">
        <v>148.6520338520362</v>
      </c>
      <c r="AD30" t="n">
        <v>120107.2471588636</v>
      </c>
      <c r="AE30" t="n">
        <v>164336.034320463</v>
      </c>
      <c r="AF30" t="n">
        <v>2.86318357005615e-06</v>
      </c>
      <c r="AG30" t="n">
        <v>0.1958333333333333</v>
      </c>
      <c r="AH30" t="n">
        <v>148652.0338520362</v>
      </c>
    </row>
    <row r="31">
      <c r="A31" t="n">
        <v>29</v>
      </c>
      <c r="B31" t="n">
        <v>85</v>
      </c>
      <c r="C31" t="inlineStr">
        <is>
          <t xml:space="preserve">CONCLUIDO	</t>
        </is>
      </c>
      <c r="D31" t="n">
        <v>5.3217</v>
      </c>
      <c r="E31" t="n">
        <v>18.79</v>
      </c>
      <c r="F31" t="n">
        <v>15.81</v>
      </c>
      <c r="G31" t="n">
        <v>52.69</v>
      </c>
      <c r="H31" t="n">
        <v>0.82</v>
      </c>
      <c r="I31" t="n">
        <v>18</v>
      </c>
      <c r="J31" t="n">
        <v>178.51</v>
      </c>
      <c r="K31" t="n">
        <v>51.39</v>
      </c>
      <c r="L31" t="n">
        <v>8.25</v>
      </c>
      <c r="M31" t="n">
        <v>16</v>
      </c>
      <c r="N31" t="n">
        <v>33.87</v>
      </c>
      <c r="O31" t="n">
        <v>22250.6</v>
      </c>
      <c r="P31" t="n">
        <v>187.9</v>
      </c>
      <c r="Q31" t="n">
        <v>467.11</v>
      </c>
      <c r="R31" t="n">
        <v>65.44</v>
      </c>
      <c r="S31" t="n">
        <v>39.61</v>
      </c>
      <c r="T31" t="n">
        <v>7922.42</v>
      </c>
      <c r="U31" t="n">
        <v>0.61</v>
      </c>
      <c r="V31" t="n">
        <v>0.74</v>
      </c>
      <c r="W31" t="n">
        <v>2.64</v>
      </c>
      <c r="X31" t="n">
        <v>0.47</v>
      </c>
      <c r="Y31" t="n">
        <v>1</v>
      </c>
      <c r="Z31" t="n">
        <v>10</v>
      </c>
      <c r="AA31" t="n">
        <v>119.5413014957883</v>
      </c>
      <c r="AB31" t="n">
        <v>163.5616824964832</v>
      </c>
      <c r="AC31" t="n">
        <v>147.9515850793272</v>
      </c>
      <c r="AD31" t="n">
        <v>119541.3014957883</v>
      </c>
      <c r="AE31" t="n">
        <v>163561.6824964832</v>
      </c>
      <c r="AF31" t="n">
        <v>2.865283388763739e-06</v>
      </c>
      <c r="AG31" t="n">
        <v>0.1957291666666666</v>
      </c>
      <c r="AH31" t="n">
        <v>147951.5850793272</v>
      </c>
    </row>
    <row r="32">
      <c r="A32" t="n">
        <v>30</v>
      </c>
      <c r="B32" t="n">
        <v>85</v>
      </c>
      <c r="C32" t="inlineStr">
        <is>
          <t xml:space="preserve">CONCLUIDO	</t>
        </is>
      </c>
      <c r="D32" t="n">
        <v>5.3389</v>
      </c>
      <c r="E32" t="n">
        <v>18.73</v>
      </c>
      <c r="F32" t="n">
        <v>15.78</v>
      </c>
      <c r="G32" t="n">
        <v>55.7</v>
      </c>
      <c r="H32" t="n">
        <v>0.84</v>
      </c>
      <c r="I32" t="n">
        <v>17</v>
      </c>
      <c r="J32" t="n">
        <v>178.88</v>
      </c>
      <c r="K32" t="n">
        <v>51.39</v>
      </c>
      <c r="L32" t="n">
        <v>8.5</v>
      </c>
      <c r="M32" t="n">
        <v>15</v>
      </c>
      <c r="N32" t="n">
        <v>33.99</v>
      </c>
      <c r="O32" t="n">
        <v>22296.41</v>
      </c>
      <c r="P32" t="n">
        <v>186.98</v>
      </c>
      <c r="Q32" t="n">
        <v>467.09</v>
      </c>
      <c r="R32" t="n">
        <v>64.8</v>
      </c>
      <c r="S32" t="n">
        <v>39.61</v>
      </c>
      <c r="T32" t="n">
        <v>7604.31</v>
      </c>
      <c r="U32" t="n">
        <v>0.61</v>
      </c>
      <c r="V32" t="n">
        <v>0.74</v>
      </c>
      <c r="W32" t="n">
        <v>2.63</v>
      </c>
      <c r="X32" t="n">
        <v>0.45</v>
      </c>
      <c r="Y32" t="n">
        <v>1</v>
      </c>
      <c r="Z32" t="n">
        <v>10</v>
      </c>
      <c r="AA32" t="n">
        <v>118.6842625514449</v>
      </c>
      <c r="AB32" t="n">
        <v>162.3890440029436</v>
      </c>
      <c r="AC32" t="n">
        <v>146.8908615578021</v>
      </c>
      <c r="AD32" t="n">
        <v>118684.2625514449</v>
      </c>
      <c r="AE32" t="n">
        <v>162389.0440029436</v>
      </c>
      <c r="AF32" t="n">
        <v>2.874544127679261e-06</v>
      </c>
      <c r="AG32" t="n">
        <v>0.1951041666666667</v>
      </c>
      <c r="AH32" t="n">
        <v>146890.8615578021</v>
      </c>
    </row>
    <row r="33">
      <c r="A33" t="n">
        <v>31</v>
      </c>
      <c r="B33" t="n">
        <v>85</v>
      </c>
      <c r="C33" t="inlineStr">
        <is>
          <t xml:space="preserve">CONCLUIDO	</t>
        </is>
      </c>
      <c r="D33" t="n">
        <v>5.3394</v>
      </c>
      <c r="E33" t="n">
        <v>18.73</v>
      </c>
      <c r="F33" t="n">
        <v>15.78</v>
      </c>
      <c r="G33" t="n">
        <v>55.69</v>
      </c>
      <c r="H33" t="n">
        <v>0.87</v>
      </c>
      <c r="I33" t="n">
        <v>17</v>
      </c>
      <c r="J33" t="n">
        <v>179.26</v>
      </c>
      <c r="K33" t="n">
        <v>51.39</v>
      </c>
      <c r="L33" t="n">
        <v>8.75</v>
      </c>
      <c r="M33" t="n">
        <v>15</v>
      </c>
      <c r="N33" t="n">
        <v>34.11</v>
      </c>
      <c r="O33" t="n">
        <v>22342.26</v>
      </c>
      <c r="P33" t="n">
        <v>187.02</v>
      </c>
      <c r="Q33" t="n">
        <v>467.09</v>
      </c>
      <c r="R33" t="n">
        <v>64.34999999999999</v>
      </c>
      <c r="S33" t="n">
        <v>39.61</v>
      </c>
      <c r="T33" t="n">
        <v>7381.79</v>
      </c>
      <c r="U33" t="n">
        <v>0.62</v>
      </c>
      <c r="V33" t="n">
        <v>0.74</v>
      </c>
      <c r="W33" t="n">
        <v>2.64</v>
      </c>
      <c r="X33" t="n">
        <v>0.45</v>
      </c>
      <c r="Y33" t="n">
        <v>1</v>
      </c>
      <c r="Z33" t="n">
        <v>10</v>
      </c>
      <c r="AA33" t="n">
        <v>118.6914737779108</v>
      </c>
      <c r="AB33" t="n">
        <v>162.398910721131</v>
      </c>
      <c r="AC33" t="n">
        <v>146.8997866102538</v>
      </c>
      <c r="AD33" t="n">
        <v>118691.4737779108</v>
      </c>
      <c r="AE33" t="n">
        <v>162398.910721131</v>
      </c>
      <c r="AF33" t="n">
        <v>2.874813335205876e-06</v>
      </c>
      <c r="AG33" t="n">
        <v>0.1951041666666667</v>
      </c>
      <c r="AH33" t="n">
        <v>146899.7866102538</v>
      </c>
    </row>
    <row r="34">
      <c r="A34" t="n">
        <v>32</v>
      </c>
      <c r="B34" t="n">
        <v>85</v>
      </c>
      <c r="C34" t="inlineStr">
        <is>
          <t xml:space="preserve">CONCLUIDO	</t>
        </is>
      </c>
      <c r="D34" t="n">
        <v>5.353</v>
      </c>
      <c r="E34" t="n">
        <v>18.68</v>
      </c>
      <c r="F34" t="n">
        <v>15.77</v>
      </c>
      <c r="G34" t="n">
        <v>59.12</v>
      </c>
      <c r="H34" t="n">
        <v>0.89</v>
      </c>
      <c r="I34" t="n">
        <v>16</v>
      </c>
      <c r="J34" t="n">
        <v>179.63</v>
      </c>
      <c r="K34" t="n">
        <v>51.39</v>
      </c>
      <c r="L34" t="n">
        <v>9</v>
      </c>
      <c r="M34" t="n">
        <v>14</v>
      </c>
      <c r="N34" t="n">
        <v>34.24</v>
      </c>
      <c r="O34" t="n">
        <v>22388.15</v>
      </c>
      <c r="P34" t="n">
        <v>186.32</v>
      </c>
      <c r="Q34" t="n">
        <v>467.07</v>
      </c>
      <c r="R34" t="n">
        <v>64.06999999999999</v>
      </c>
      <c r="S34" t="n">
        <v>39.61</v>
      </c>
      <c r="T34" t="n">
        <v>7244.3</v>
      </c>
      <c r="U34" t="n">
        <v>0.62</v>
      </c>
      <c r="V34" t="n">
        <v>0.74</v>
      </c>
      <c r="W34" t="n">
        <v>2.63</v>
      </c>
      <c r="X34" t="n">
        <v>0.43</v>
      </c>
      <c r="Y34" t="n">
        <v>1</v>
      </c>
      <c r="Z34" t="n">
        <v>10</v>
      </c>
      <c r="AA34" t="n">
        <v>118.0576312515974</v>
      </c>
      <c r="AB34" t="n">
        <v>161.5316594134708</v>
      </c>
      <c r="AC34" t="n">
        <v>146.1153045502016</v>
      </c>
      <c r="AD34" t="n">
        <v>118057.6312515974</v>
      </c>
      <c r="AE34" t="n">
        <v>161531.6594134708</v>
      </c>
      <c r="AF34" t="n">
        <v>2.882135779929777e-06</v>
      </c>
      <c r="AG34" t="n">
        <v>0.1945833333333333</v>
      </c>
      <c r="AH34" t="n">
        <v>146115.3045502015</v>
      </c>
    </row>
    <row r="35">
      <c r="A35" t="n">
        <v>33</v>
      </c>
      <c r="B35" t="n">
        <v>85</v>
      </c>
      <c r="C35" t="inlineStr">
        <is>
          <t xml:space="preserve">CONCLUIDO	</t>
        </is>
      </c>
      <c r="D35" t="n">
        <v>5.35</v>
      </c>
      <c r="E35" t="n">
        <v>18.69</v>
      </c>
      <c r="F35" t="n">
        <v>15.78</v>
      </c>
      <c r="G35" t="n">
        <v>59.16</v>
      </c>
      <c r="H35" t="n">
        <v>0.91</v>
      </c>
      <c r="I35" t="n">
        <v>16</v>
      </c>
      <c r="J35" t="n">
        <v>180</v>
      </c>
      <c r="K35" t="n">
        <v>51.39</v>
      </c>
      <c r="L35" t="n">
        <v>9.25</v>
      </c>
      <c r="M35" t="n">
        <v>14</v>
      </c>
      <c r="N35" t="n">
        <v>34.36</v>
      </c>
      <c r="O35" t="n">
        <v>22434.08</v>
      </c>
      <c r="P35" t="n">
        <v>186.27</v>
      </c>
      <c r="Q35" t="n">
        <v>467.07</v>
      </c>
      <c r="R35" t="n">
        <v>64.48999999999999</v>
      </c>
      <c r="S35" t="n">
        <v>39.61</v>
      </c>
      <c r="T35" t="n">
        <v>7455.52</v>
      </c>
      <c r="U35" t="n">
        <v>0.61</v>
      </c>
      <c r="V35" t="n">
        <v>0.74</v>
      </c>
      <c r="W35" t="n">
        <v>2.63</v>
      </c>
      <c r="X35" t="n">
        <v>0.44</v>
      </c>
      <c r="Y35" t="n">
        <v>1</v>
      </c>
      <c r="Z35" t="n">
        <v>10</v>
      </c>
      <c r="AA35" t="n">
        <v>118.1203941612828</v>
      </c>
      <c r="AB35" t="n">
        <v>161.6175343954064</v>
      </c>
      <c r="AC35" t="n">
        <v>146.1929837443875</v>
      </c>
      <c r="AD35" t="n">
        <v>118120.3941612828</v>
      </c>
      <c r="AE35" t="n">
        <v>161617.5343954064</v>
      </c>
      <c r="AF35" t="n">
        <v>2.880520534770093e-06</v>
      </c>
      <c r="AG35" t="n">
        <v>0.1946875</v>
      </c>
      <c r="AH35" t="n">
        <v>146192.9837443875</v>
      </c>
    </row>
    <row r="36">
      <c r="A36" t="n">
        <v>34</v>
      </c>
      <c r="B36" t="n">
        <v>85</v>
      </c>
      <c r="C36" t="inlineStr">
        <is>
          <t xml:space="preserve">CONCLUIDO	</t>
        </is>
      </c>
      <c r="D36" t="n">
        <v>5.3783</v>
      </c>
      <c r="E36" t="n">
        <v>18.59</v>
      </c>
      <c r="F36" t="n">
        <v>15.71</v>
      </c>
      <c r="G36" t="n">
        <v>62.85</v>
      </c>
      <c r="H36" t="n">
        <v>0.93</v>
      </c>
      <c r="I36" t="n">
        <v>15</v>
      </c>
      <c r="J36" t="n">
        <v>180.37</v>
      </c>
      <c r="K36" t="n">
        <v>51.39</v>
      </c>
      <c r="L36" t="n">
        <v>9.5</v>
      </c>
      <c r="M36" t="n">
        <v>13</v>
      </c>
      <c r="N36" t="n">
        <v>34.48</v>
      </c>
      <c r="O36" t="n">
        <v>22480.05</v>
      </c>
      <c r="P36" t="n">
        <v>184.31</v>
      </c>
      <c r="Q36" t="n">
        <v>467.07</v>
      </c>
      <c r="R36" t="n">
        <v>62.16</v>
      </c>
      <c r="S36" t="n">
        <v>39.61</v>
      </c>
      <c r="T36" t="n">
        <v>6296.29</v>
      </c>
      <c r="U36" t="n">
        <v>0.64</v>
      </c>
      <c r="V36" t="n">
        <v>0.74</v>
      </c>
      <c r="W36" t="n">
        <v>2.64</v>
      </c>
      <c r="X36" t="n">
        <v>0.38</v>
      </c>
      <c r="Y36" t="n">
        <v>1</v>
      </c>
      <c r="Z36" t="n">
        <v>10</v>
      </c>
      <c r="AA36" t="n">
        <v>116.4860425389973</v>
      </c>
      <c r="AB36" t="n">
        <v>159.3813424032917</v>
      </c>
      <c r="AC36" t="n">
        <v>144.1702107774844</v>
      </c>
      <c r="AD36" t="n">
        <v>116486.0425389973</v>
      </c>
      <c r="AE36" t="n">
        <v>159381.3424032917</v>
      </c>
      <c r="AF36" t="n">
        <v>2.895757680776447e-06</v>
      </c>
      <c r="AG36" t="n">
        <v>0.1936458333333333</v>
      </c>
      <c r="AH36" t="n">
        <v>144170.2107774844</v>
      </c>
    </row>
    <row r="37">
      <c r="A37" t="n">
        <v>35</v>
      </c>
      <c r="B37" t="n">
        <v>85</v>
      </c>
      <c r="C37" t="inlineStr">
        <is>
          <t xml:space="preserve">CONCLUIDO	</t>
        </is>
      </c>
      <c r="D37" t="n">
        <v>5.3762</v>
      </c>
      <c r="E37" t="n">
        <v>18.6</v>
      </c>
      <c r="F37" t="n">
        <v>15.72</v>
      </c>
      <c r="G37" t="n">
        <v>62.88</v>
      </c>
      <c r="H37" t="n">
        <v>0.96</v>
      </c>
      <c r="I37" t="n">
        <v>15</v>
      </c>
      <c r="J37" t="n">
        <v>180.75</v>
      </c>
      <c r="K37" t="n">
        <v>51.39</v>
      </c>
      <c r="L37" t="n">
        <v>9.75</v>
      </c>
      <c r="M37" t="n">
        <v>13</v>
      </c>
      <c r="N37" t="n">
        <v>34.6</v>
      </c>
      <c r="O37" t="n">
        <v>22526.07</v>
      </c>
      <c r="P37" t="n">
        <v>184.18</v>
      </c>
      <c r="Q37" t="n">
        <v>467.11</v>
      </c>
      <c r="R37" t="n">
        <v>62.5</v>
      </c>
      <c r="S37" t="n">
        <v>39.61</v>
      </c>
      <c r="T37" t="n">
        <v>6466.2</v>
      </c>
      <c r="U37" t="n">
        <v>0.63</v>
      </c>
      <c r="V37" t="n">
        <v>0.74</v>
      </c>
      <c r="W37" t="n">
        <v>2.63</v>
      </c>
      <c r="X37" t="n">
        <v>0.39</v>
      </c>
      <c r="Y37" t="n">
        <v>1</v>
      </c>
      <c r="Z37" t="n">
        <v>10</v>
      </c>
      <c r="AA37" t="n">
        <v>116.4925023939247</v>
      </c>
      <c r="AB37" t="n">
        <v>159.390181061792</v>
      </c>
      <c r="AC37" t="n">
        <v>144.1782058868226</v>
      </c>
      <c r="AD37" t="n">
        <v>116492.5023939247</v>
      </c>
      <c r="AE37" t="n">
        <v>159390.181061792</v>
      </c>
      <c r="AF37" t="n">
        <v>2.894627009164668e-06</v>
      </c>
      <c r="AG37" t="n">
        <v>0.19375</v>
      </c>
      <c r="AH37" t="n">
        <v>144178.2058868226</v>
      </c>
    </row>
    <row r="38">
      <c r="A38" t="n">
        <v>36</v>
      </c>
      <c r="B38" t="n">
        <v>85</v>
      </c>
      <c r="C38" t="inlineStr">
        <is>
          <t xml:space="preserve">CONCLUIDO	</t>
        </is>
      </c>
      <c r="D38" t="n">
        <v>5.3739</v>
      </c>
      <c r="E38" t="n">
        <v>18.61</v>
      </c>
      <c r="F38" t="n">
        <v>15.73</v>
      </c>
      <c r="G38" t="n">
        <v>62.91</v>
      </c>
      <c r="H38" t="n">
        <v>0.98</v>
      </c>
      <c r="I38" t="n">
        <v>15</v>
      </c>
      <c r="J38" t="n">
        <v>181.12</v>
      </c>
      <c r="K38" t="n">
        <v>51.39</v>
      </c>
      <c r="L38" t="n">
        <v>10</v>
      </c>
      <c r="M38" t="n">
        <v>13</v>
      </c>
      <c r="N38" t="n">
        <v>34.73</v>
      </c>
      <c r="O38" t="n">
        <v>22572.13</v>
      </c>
      <c r="P38" t="n">
        <v>183.96</v>
      </c>
      <c r="Q38" t="n">
        <v>467.08</v>
      </c>
      <c r="R38" t="n">
        <v>62.77</v>
      </c>
      <c r="S38" t="n">
        <v>39.61</v>
      </c>
      <c r="T38" t="n">
        <v>6602.73</v>
      </c>
      <c r="U38" t="n">
        <v>0.63</v>
      </c>
      <c r="V38" t="n">
        <v>0.74</v>
      </c>
      <c r="W38" t="n">
        <v>2.63</v>
      </c>
      <c r="X38" t="n">
        <v>0.39</v>
      </c>
      <c r="Y38" t="n">
        <v>1</v>
      </c>
      <c r="Z38" t="n">
        <v>10</v>
      </c>
      <c r="AA38" t="n">
        <v>116.4627144784996</v>
      </c>
      <c r="AB38" t="n">
        <v>159.3494239217573</v>
      </c>
      <c r="AC38" t="n">
        <v>144.1413385510297</v>
      </c>
      <c r="AD38" t="n">
        <v>116462.7144784996</v>
      </c>
      <c r="AE38" t="n">
        <v>159349.4239217573</v>
      </c>
      <c r="AF38" t="n">
        <v>2.893388654542244e-06</v>
      </c>
      <c r="AG38" t="n">
        <v>0.1938541666666667</v>
      </c>
      <c r="AH38" t="n">
        <v>144141.3385510297</v>
      </c>
    </row>
    <row r="39">
      <c r="A39" t="n">
        <v>37</v>
      </c>
      <c r="B39" t="n">
        <v>85</v>
      </c>
      <c r="C39" t="inlineStr">
        <is>
          <t xml:space="preserve">CONCLUIDO	</t>
        </is>
      </c>
      <c r="D39" t="n">
        <v>5.3893</v>
      </c>
      <c r="E39" t="n">
        <v>18.56</v>
      </c>
      <c r="F39" t="n">
        <v>15.71</v>
      </c>
      <c r="G39" t="n">
        <v>67.31999999999999</v>
      </c>
      <c r="H39" t="n">
        <v>1</v>
      </c>
      <c r="I39" t="n">
        <v>14</v>
      </c>
      <c r="J39" t="n">
        <v>181.49</v>
      </c>
      <c r="K39" t="n">
        <v>51.39</v>
      </c>
      <c r="L39" t="n">
        <v>10.25</v>
      </c>
      <c r="M39" t="n">
        <v>12</v>
      </c>
      <c r="N39" t="n">
        <v>34.85</v>
      </c>
      <c r="O39" t="n">
        <v>22618.23</v>
      </c>
      <c r="P39" t="n">
        <v>183.43</v>
      </c>
      <c r="Q39" t="n">
        <v>467.08</v>
      </c>
      <c r="R39" t="n">
        <v>62.11</v>
      </c>
      <c r="S39" t="n">
        <v>39.61</v>
      </c>
      <c r="T39" t="n">
        <v>6276.54</v>
      </c>
      <c r="U39" t="n">
        <v>0.64</v>
      </c>
      <c r="V39" t="n">
        <v>0.74</v>
      </c>
      <c r="W39" t="n">
        <v>2.63</v>
      </c>
      <c r="X39" t="n">
        <v>0.38</v>
      </c>
      <c r="Y39" t="n">
        <v>1</v>
      </c>
      <c r="Z39" t="n">
        <v>10</v>
      </c>
      <c r="AA39" t="n">
        <v>115.8569255118075</v>
      </c>
      <c r="AB39" t="n">
        <v>158.5205567320066</v>
      </c>
      <c r="AC39" t="n">
        <v>143.3915772825462</v>
      </c>
      <c r="AD39" t="n">
        <v>115856.9255118075</v>
      </c>
      <c r="AE39" t="n">
        <v>158520.5567320066</v>
      </c>
      <c r="AF39" t="n">
        <v>2.901680246361956e-06</v>
      </c>
      <c r="AG39" t="n">
        <v>0.1933333333333333</v>
      </c>
      <c r="AH39" t="n">
        <v>143391.5772825462</v>
      </c>
    </row>
    <row r="40">
      <c r="A40" t="n">
        <v>38</v>
      </c>
      <c r="B40" t="n">
        <v>85</v>
      </c>
      <c r="C40" t="inlineStr">
        <is>
          <t xml:space="preserve">CONCLUIDO	</t>
        </is>
      </c>
      <c r="D40" t="n">
        <v>5.3916</v>
      </c>
      <c r="E40" t="n">
        <v>18.55</v>
      </c>
      <c r="F40" t="n">
        <v>15.7</v>
      </c>
      <c r="G40" t="n">
        <v>67.29000000000001</v>
      </c>
      <c r="H40" t="n">
        <v>1.02</v>
      </c>
      <c r="I40" t="n">
        <v>14</v>
      </c>
      <c r="J40" t="n">
        <v>181.87</v>
      </c>
      <c r="K40" t="n">
        <v>51.39</v>
      </c>
      <c r="L40" t="n">
        <v>10.5</v>
      </c>
      <c r="M40" t="n">
        <v>12</v>
      </c>
      <c r="N40" t="n">
        <v>34.98</v>
      </c>
      <c r="O40" t="n">
        <v>22664.49</v>
      </c>
      <c r="P40" t="n">
        <v>182.43</v>
      </c>
      <c r="Q40" t="n">
        <v>467.07</v>
      </c>
      <c r="R40" t="n">
        <v>61.78</v>
      </c>
      <c r="S40" t="n">
        <v>39.61</v>
      </c>
      <c r="T40" t="n">
        <v>6109.94</v>
      </c>
      <c r="U40" t="n">
        <v>0.64</v>
      </c>
      <c r="V40" t="n">
        <v>0.74</v>
      </c>
      <c r="W40" t="n">
        <v>2.63</v>
      </c>
      <c r="X40" t="n">
        <v>0.37</v>
      </c>
      <c r="Y40" t="n">
        <v>1</v>
      </c>
      <c r="Z40" t="n">
        <v>10</v>
      </c>
      <c r="AA40" t="n">
        <v>115.3395985768005</v>
      </c>
      <c r="AB40" t="n">
        <v>157.8127271966768</v>
      </c>
      <c r="AC40" t="n">
        <v>142.7513020046231</v>
      </c>
      <c r="AD40" t="n">
        <v>115339.5985768005</v>
      </c>
      <c r="AE40" t="n">
        <v>157812.7271966768</v>
      </c>
      <c r="AF40" t="n">
        <v>2.902918600984381e-06</v>
      </c>
      <c r="AG40" t="n">
        <v>0.1932291666666667</v>
      </c>
      <c r="AH40" t="n">
        <v>142751.3020046231</v>
      </c>
    </row>
    <row r="41">
      <c r="A41" t="n">
        <v>39</v>
      </c>
      <c r="B41" t="n">
        <v>85</v>
      </c>
      <c r="C41" t="inlineStr">
        <is>
          <t xml:space="preserve">CONCLUIDO	</t>
        </is>
      </c>
      <c r="D41" t="n">
        <v>5.3853</v>
      </c>
      <c r="E41" t="n">
        <v>18.57</v>
      </c>
      <c r="F41" t="n">
        <v>15.72</v>
      </c>
      <c r="G41" t="n">
        <v>67.38</v>
      </c>
      <c r="H41" t="n">
        <v>1.05</v>
      </c>
      <c r="I41" t="n">
        <v>14</v>
      </c>
      <c r="J41" t="n">
        <v>182.24</v>
      </c>
      <c r="K41" t="n">
        <v>51.39</v>
      </c>
      <c r="L41" t="n">
        <v>10.75</v>
      </c>
      <c r="M41" t="n">
        <v>12</v>
      </c>
      <c r="N41" t="n">
        <v>35.1</v>
      </c>
      <c r="O41" t="n">
        <v>22710.68</v>
      </c>
      <c r="P41" t="n">
        <v>181.76</v>
      </c>
      <c r="Q41" t="n">
        <v>467.08</v>
      </c>
      <c r="R41" t="n">
        <v>62.62</v>
      </c>
      <c r="S41" t="n">
        <v>39.61</v>
      </c>
      <c r="T41" t="n">
        <v>6529.77</v>
      </c>
      <c r="U41" t="n">
        <v>0.63</v>
      </c>
      <c r="V41" t="n">
        <v>0.74</v>
      </c>
      <c r="W41" t="n">
        <v>2.63</v>
      </c>
      <c r="X41" t="n">
        <v>0.39</v>
      </c>
      <c r="Y41" t="n">
        <v>1</v>
      </c>
      <c r="Z41" t="n">
        <v>10</v>
      </c>
      <c r="AA41" t="n">
        <v>115.2115860287791</v>
      </c>
      <c r="AB41" t="n">
        <v>157.637574780959</v>
      </c>
      <c r="AC41" t="n">
        <v>142.5928658896333</v>
      </c>
      <c r="AD41" t="n">
        <v>115211.5860287791</v>
      </c>
      <c r="AE41" t="n">
        <v>157637.574780959</v>
      </c>
      <c r="AF41" t="n">
        <v>2.899526586149044e-06</v>
      </c>
      <c r="AG41" t="n">
        <v>0.1934375</v>
      </c>
      <c r="AH41" t="n">
        <v>142592.8658896333</v>
      </c>
    </row>
    <row r="42">
      <c r="A42" t="n">
        <v>40</v>
      </c>
      <c r="B42" t="n">
        <v>85</v>
      </c>
      <c r="C42" t="inlineStr">
        <is>
          <t xml:space="preserve">CONCLUIDO	</t>
        </is>
      </c>
      <c r="D42" t="n">
        <v>5.4056</v>
      </c>
      <c r="E42" t="n">
        <v>18.5</v>
      </c>
      <c r="F42" t="n">
        <v>15.69</v>
      </c>
      <c r="G42" t="n">
        <v>72.40000000000001</v>
      </c>
      <c r="H42" t="n">
        <v>1.07</v>
      </c>
      <c r="I42" t="n">
        <v>13</v>
      </c>
      <c r="J42" t="n">
        <v>182.62</v>
      </c>
      <c r="K42" t="n">
        <v>51.39</v>
      </c>
      <c r="L42" t="n">
        <v>11</v>
      </c>
      <c r="M42" t="n">
        <v>11</v>
      </c>
      <c r="N42" t="n">
        <v>35.22</v>
      </c>
      <c r="O42" t="n">
        <v>22756.91</v>
      </c>
      <c r="P42" t="n">
        <v>181.53</v>
      </c>
      <c r="Q42" t="n">
        <v>467.07</v>
      </c>
      <c r="R42" t="n">
        <v>61.39</v>
      </c>
      <c r="S42" t="n">
        <v>39.61</v>
      </c>
      <c r="T42" t="n">
        <v>5919.2</v>
      </c>
      <c r="U42" t="n">
        <v>0.65</v>
      </c>
      <c r="V42" t="n">
        <v>0.74</v>
      </c>
      <c r="W42" t="n">
        <v>2.63</v>
      </c>
      <c r="X42" t="n">
        <v>0.35</v>
      </c>
      <c r="Y42" t="n">
        <v>1</v>
      </c>
      <c r="Z42" t="n">
        <v>10</v>
      </c>
      <c r="AA42" t="n">
        <v>114.6224691131405</v>
      </c>
      <c r="AB42" t="n">
        <v>156.8315190269787</v>
      </c>
      <c r="AC42" t="n">
        <v>141.8637389655062</v>
      </c>
      <c r="AD42" t="n">
        <v>114622.4691131405</v>
      </c>
      <c r="AE42" t="n">
        <v>156831.5190269787</v>
      </c>
      <c r="AF42" t="n">
        <v>2.910456411729573e-06</v>
      </c>
      <c r="AG42" t="n">
        <v>0.1927083333333333</v>
      </c>
      <c r="AH42" t="n">
        <v>141863.7389655062</v>
      </c>
    </row>
    <row r="43">
      <c r="A43" t="n">
        <v>41</v>
      </c>
      <c r="B43" t="n">
        <v>85</v>
      </c>
      <c r="C43" t="inlineStr">
        <is>
          <t xml:space="preserve">CONCLUIDO	</t>
        </is>
      </c>
      <c r="D43" t="n">
        <v>5.4075</v>
      </c>
      <c r="E43" t="n">
        <v>18.49</v>
      </c>
      <c r="F43" t="n">
        <v>15.68</v>
      </c>
      <c r="G43" t="n">
        <v>72.37</v>
      </c>
      <c r="H43" t="n">
        <v>1.09</v>
      </c>
      <c r="I43" t="n">
        <v>13</v>
      </c>
      <c r="J43" t="n">
        <v>182.99</v>
      </c>
      <c r="K43" t="n">
        <v>51.39</v>
      </c>
      <c r="L43" t="n">
        <v>11.25</v>
      </c>
      <c r="M43" t="n">
        <v>11</v>
      </c>
      <c r="N43" t="n">
        <v>35.35</v>
      </c>
      <c r="O43" t="n">
        <v>22803.18</v>
      </c>
      <c r="P43" t="n">
        <v>181.58</v>
      </c>
      <c r="Q43" t="n">
        <v>467.07</v>
      </c>
      <c r="R43" t="n">
        <v>61.29</v>
      </c>
      <c r="S43" t="n">
        <v>39.61</v>
      </c>
      <c r="T43" t="n">
        <v>5871.96</v>
      </c>
      <c r="U43" t="n">
        <v>0.65</v>
      </c>
      <c r="V43" t="n">
        <v>0.74</v>
      </c>
      <c r="W43" t="n">
        <v>2.63</v>
      </c>
      <c r="X43" t="n">
        <v>0.35</v>
      </c>
      <c r="Y43" t="n">
        <v>1</v>
      </c>
      <c r="Z43" t="n">
        <v>10</v>
      </c>
      <c r="AA43" t="n">
        <v>114.5851437199086</v>
      </c>
      <c r="AB43" t="n">
        <v>156.7804487772785</v>
      </c>
      <c r="AC43" t="n">
        <v>141.8175427887599</v>
      </c>
      <c r="AD43" t="n">
        <v>114585.1437199086</v>
      </c>
      <c r="AE43" t="n">
        <v>156780.4487772785</v>
      </c>
      <c r="AF43" t="n">
        <v>2.911479400330706e-06</v>
      </c>
      <c r="AG43" t="n">
        <v>0.1926041666666667</v>
      </c>
      <c r="AH43" t="n">
        <v>141817.5427887599</v>
      </c>
    </row>
    <row r="44">
      <c r="A44" t="n">
        <v>42</v>
      </c>
      <c r="B44" t="n">
        <v>85</v>
      </c>
      <c r="C44" t="inlineStr">
        <is>
          <t xml:space="preserve">CONCLUIDO	</t>
        </is>
      </c>
      <c r="D44" t="n">
        <v>5.4048</v>
      </c>
      <c r="E44" t="n">
        <v>18.5</v>
      </c>
      <c r="F44" t="n">
        <v>15.69</v>
      </c>
      <c r="G44" t="n">
        <v>72.41</v>
      </c>
      <c r="H44" t="n">
        <v>1.11</v>
      </c>
      <c r="I44" t="n">
        <v>13</v>
      </c>
      <c r="J44" t="n">
        <v>183.37</v>
      </c>
      <c r="K44" t="n">
        <v>51.39</v>
      </c>
      <c r="L44" t="n">
        <v>11.5</v>
      </c>
      <c r="M44" t="n">
        <v>11</v>
      </c>
      <c r="N44" t="n">
        <v>35.48</v>
      </c>
      <c r="O44" t="n">
        <v>22849.49</v>
      </c>
      <c r="P44" t="n">
        <v>181.02</v>
      </c>
      <c r="Q44" t="n">
        <v>467.08</v>
      </c>
      <c r="R44" t="n">
        <v>61.65</v>
      </c>
      <c r="S44" t="n">
        <v>39.61</v>
      </c>
      <c r="T44" t="n">
        <v>6050.13</v>
      </c>
      <c r="U44" t="n">
        <v>0.64</v>
      </c>
      <c r="V44" t="n">
        <v>0.74</v>
      </c>
      <c r="W44" t="n">
        <v>2.63</v>
      </c>
      <c r="X44" t="n">
        <v>0.36</v>
      </c>
      <c r="Y44" t="n">
        <v>1</v>
      </c>
      <c r="Z44" t="n">
        <v>10</v>
      </c>
      <c r="AA44" t="n">
        <v>114.4108855609672</v>
      </c>
      <c r="AB44" t="n">
        <v>156.5420210764877</v>
      </c>
      <c r="AC44" t="n">
        <v>141.6018702930971</v>
      </c>
      <c r="AD44" t="n">
        <v>114410.8855609672</v>
      </c>
      <c r="AE44" t="n">
        <v>156542.0210764877</v>
      </c>
      <c r="AF44" t="n">
        <v>2.91002567968699e-06</v>
      </c>
      <c r="AG44" t="n">
        <v>0.1927083333333333</v>
      </c>
      <c r="AH44" t="n">
        <v>141601.8702930971</v>
      </c>
    </row>
    <row r="45">
      <c r="A45" t="n">
        <v>43</v>
      </c>
      <c r="B45" t="n">
        <v>85</v>
      </c>
      <c r="C45" t="inlineStr">
        <is>
          <t xml:space="preserve">CONCLUIDO	</t>
        </is>
      </c>
      <c r="D45" t="n">
        <v>5.4304</v>
      </c>
      <c r="E45" t="n">
        <v>18.41</v>
      </c>
      <c r="F45" t="n">
        <v>15.64</v>
      </c>
      <c r="G45" t="n">
        <v>78.18000000000001</v>
      </c>
      <c r="H45" t="n">
        <v>1.13</v>
      </c>
      <c r="I45" t="n">
        <v>12</v>
      </c>
      <c r="J45" t="n">
        <v>183.74</v>
      </c>
      <c r="K45" t="n">
        <v>51.39</v>
      </c>
      <c r="L45" t="n">
        <v>11.75</v>
      </c>
      <c r="M45" t="n">
        <v>10</v>
      </c>
      <c r="N45" t="n">
        <v>35.6</v>
      </c>
      <c r="O45" t="n">
        <v>22895.85</v>
      </c>
      <c r="P45" t="n">
        <v>179.15</v>
      </c>
      <c r="Q45" t="n">
        <v>467.07</v>
      </c>
      <c r="R45" t="n">
        <v>59.8</v>
      </c>
      <c r="S45" t="n">
        <v>39.61</v>
      </c>
      <c r="T45" t="n">
        <v>5131</v>
      </c>
      <c r="U45" t="n">
        <v>0.66</v>
      </c>
      <c r="V45" t="n">
        <v>0.75</v>
      </c>
      <c r="W45" t="n">
        <v>2.63</v>
      </c>
      <c r="X45" t="n">
        <v>0.3</v>
      </c>
      <c r="Y45" t="n">
        <v>1</v>
      </c>
      <c r="Z45" t="n">
        <v>10</v>
      </c>
      <c r="AA45" t="n">
        <v>112.9472676048104</v>
      </c>
      <c r="AB45" t="n">
        <v>154.539434418608</v>
      </c>
      <c r="AC45" t="n">
        <v>139.7904076951967</v>
      </c>
      <c r="AD45" t="n">
        <v>112947.2676048104</v>
      </c>
      <c r="AE45" t="n">
        <v>154539.4344186079</v>
      </c>
      <c r="AF45" t="n">
        <v>2.923809105049629e-06</v>
      </c>
      <c r="AG45" t="n">
        <v>0.1917708333333333</v>
      </c>
      <c r="AH45" t="n">
        <v>139790.4076951967</v>
      </c>
    </row>
    <row r="46">
      <c r="A46" t="n">
        <v>44</v>
      </c>
      <c r="B46" t="n">
        <v>85</v>
      </c>
      <c r="C46" t="inlineStr">
        <is>
          <t xml:space="preserve">CONCLUIDO	</t>
        </is>
      </c>
      <c r="D46" t="n">
        <v>5.4273</v>
      </c>
      <c r="E46" t="n">
        <v>18.43</v>
      </c>
      <c r="F46" t="n">
        <v>15.65</v>
      </c>
      <c r="G46" t="n">
        <v>78.23</v>
      </c>
      <c r="H46" t="n">
        <v>1.16</v>
      </c>
      <c r="I46" t="n">
        <v>12</v>
      </c>
      <c r="J46" t="n">
        <v>184.12</v>
      </c>
      <c r="K46" t="n">
        <v>51.39</v>
      </c>
      <c r="L46" t="n">
        <v>12</v>
      </c>
      <c r="M46" t="n">
        <v>10</v>
      </c>
      <c r="N46" t="n">
        <v>35.73</v>
      </c>
      <c r="O46" t="n">
        <v>22942.24</v>
      </c>
      <c r="P46" t="n">
        <v>179.4</v>
      </c>
      <c r="Q46" t="n">
        <v>467.07</v>
      </c>
      <c r="R46" t="n">
        <v>60.22</v>
      </c>
      <c r="S46" t="n">
        <v>39.61</v>
      </c>
      <c r="T46" t="n">
        <v>5340.29</v>
      </c>
      <c r="U46" t="n">
        <v>0.66</v>
      </c>
      <c r="V46" t="n">
        <v>0.75</v>
      </c>
      <c r="W46" t="n">
        <v>2.63</v>
      </c>
      <c r="X46" t="n">
        <v>0.31</v>
      </c>
      <c r="Y46" t="n">
        <v>1</v>
      </c>
      <c r="Z46" t="n">
        <v>10</v>
      </c>
      <c r="AA46" t="n">
        <v>113.1423574438502</v>
      </c>
      <c r="AB46" t="n">
        <v>154.8063649431382</v>
      </c>
      <c r="AC46" t="n">
        <v>140.0318627451052</v>
      </c>
      <c r="AD46" t="n">
        <v>113142.3574438502</v>
      </c>
      <c r="AE46" t="n">
        <v>154806.3649431382</v>
      </c>
      <c r="AF46" t="n">
        <v>2.922140018384622e-06</v>
      </c>
      <c r="AG46" t="n">
        <v>0.1919791666666667</v>
      </c>
      <c r="AH46" t="n">
        <v>140031.8627451052</v>
      </c>
    </row>
    <row r="47">
      <c r="A47" t="n">
        <v>45</v>
      </c>
      <c r="B47" t="n">
        <v>85</v>
      </c>
      <c r="C47" t="inlineStr">
        <is>
          <t xml:space="preserve">CONCLUIDO	</t>
        </is>
      </c>
      <c r="D47" t="n">
        <v>5.4291</v>
      </c>
      <c r="E47" t="n">
        <v>18.42</v>
      </c>
      <c r="F47" t="n">
        <v>15.64</v>
      </c>
      <c r="G47" t="n">
        <v>78.2</v>
      </c>
      <c r="H47" t="n">
        <v>1.18</v>
      </c>
      <c r="I47" t="n">
        <v>12</v>
      </c>
      <c r="J47" t="n">
        <v>184.5</v>
      </c>
      <c r="K47" t="n">
        <v>51.39</v>
      </c>
      <c r="L47" t="n">
        <v>12.25</v>
      </c>
      <c r="M47" t="n">
        <v>10</v>
      </c>
      <c r="N47" t="n">
        <v>35.85</v>
      </c>
      <c r="O47" t="n">
        <v>22988.69</v>
      </c>
      <c r="P47" t="n">
        <v>178.75</v>
      </c>
      <c r="Q47" t="n">
        <v>467.08</v>
      </c>
      <c r="R47" t="n">
        <v>59.93</v>
      </c>
      <c r="S47" t="n">
        <v>39.61</v>
      </c>
      <c r="T47" t="n">
        <v>5193.68</v>
      </c>
      <c r="U47" t="n">
        <v>0.66</v>
      </c>
      <c r="V47" t="n">
        <v>0.75</v>
      </c>
      <c r="W47" t="n">
        <v>2.63</v>
      </c>
      <c r="X47" t="n">
        <v>0.31</v>
      </c>
      <c r="Y47" t="n">
        <v>1</v>
      </c>
      <c r="Z47" t="n">
        <v>10</v>
      </c>
      <c r="AA47" t="n">
        <v>112.7958922818147</v>
      </c>
      <c r="AB47" t="n">
        <v>154.3323160234773</v>
      </c>
      <c r="AC47" t="n">
        <v>139.6030563890048</v>
      </c>
      <c r="AD47" t="n">
        <v>112795.8922818147</v>
      </c>
      <c r="AE47" t="n">
        <v>154332.3160234773</v>
      </c>
      <c r="AF47" t="n">
        <v>2.923109165480432e-06</v>
      </c>
      <c r="AG47" t="n">
        <v>0.191875</v>
      </c>
      <c r="AH47" t="n">
        <v>139603.0563890048</v>
      </c>
    </row>
    <row r="48">
      <c r="A48" t="n">
        <v>46</v>
      </c>
      <c r="B48" t="n">
        <v>85</v>
      </c>
      <c r="C48" t="inlineStr">
        <is>
          <t xml:space="preserve">CONCLUIDO	</t>
        </is>
      </c>
      <c r="D48" t="n">
        <v>5.4296</v>
      </c>
      <c r="E48" t="n">
        <v>18.42</v>
      </c>
      <c r="F48" t="n">
        <v>15.64</v>
      </c>
      <c r="G48" t="n">
        <v>78.19</v>
      </c>
      <c r="H48" t="n">
        <v>1.2</v>
      </c>
      <c r="I48" t="n">
        <v>12</v>
      </c>
      <c r="J48" t="n">
        <v>184.87</v>
      </c>
      <c r="K48" t="n">
        <v>51.39</v>
      </c>
      <c r="L48" t="n">
        <v>12.5</v>
      </c>
      <c r="M48" t="n">
        <v>10</v>
      </c>
      <c r="N48" t="n">
        <v>35.98</v>
      </c>
      <c r="O48" t="n">
        <v>23035.17</v>
      </c>
      <c r="P48" t="n">
        <v>178.12</v>
      </c>
      <c r="Q48" t="n">
        <v>467.07</v>
      </c>
      <c r="R48" t="n">
        <v>59.78</v>
      </c>
      <c r="S48" t="n">
        <v>39.61</v>
      </c>
      <c r="T48" t="n">
        <v>5119.65</v>
      </c>
      <c r="U48" t="n">
        <v>0.66</v>
      </c>
      <c r="V48" t="n">
        <v>0.75</v>
      </c>
      <c r="W48" t="n">
        <v>2.63</v>
      </c>
      <c r="X48" t="n">
        <v>0.3</v>
      </c>
      <c r="Y48" t="n">
        <v>1</v>
      </c>
      <c r="Z48" t="n">
        <v>10</v>
      </c>
      <c r="AA48" t="n">
        <v>112.5050695302395</v>
      </c>
      <c r="AB48" t="n">
        <v>153.934399504578</v>
      </c>
      <c r="AC48" t="n">
        <v>139.2431164641898</v>
      </c>
      <c r="AD48" t="n">
        <v>112505.0695302395</v>
      </c>
      <c r="AE48" t="n">
        <v>153934.399504578</v>
      </c>
      <c r="AF48" t="n">
        <v>2.923378373007047e-06</v>
      </c>
      <c r="AG48" t="n">
        <v>0.191875</v>
      </c>
      <c r="AH48" t="n">
        <v>139243.1164641898</v>
      </c>
    </row>
    <row r="49">
      <c r="A49" t="n">
        <v>47</v>
      </c>
      <c r="B49" t="n">
        <v>85</v>
      </c>
      <c r="C49" t="inlineStr">
        <is>
          <t xml:space="preserve">CONCLUIDO	</t>
        </is>
      </c>
      <c r="D49" t="n">
        <v>5.4482</v>
      </c>
      <c r="E49" t="n">
        <v>18.35</v>
      </c>
      <c r="F49" t="n">
        <v>15.61</v>
      </c>
      <c r="G49" t="n">
        <v>85.14</v>
      </c>
      <c r="H49" t="n">
        <v>1.22</v>
      </c>
      <c r="I49" t="n">
        <v>11</v>
      </c>
      <c r="J49" t="n">
        <v>185.25</v>
      </c>
      <c r="K49" t="n">
        <v>51.39</v>
      </c>
      <c r="L49" t="n">
        <v>12.75</v>
      </c>
      <c r="M49" t="n">
        <v>9</v>
      </c>
      <c r="N49" t="n">
        <v>36.11</v>
      </c>
      <c r="O49" t="n">
        <v>23081.7</v>
      </c>
      <c r="P49" t="n">
        <v>177.11</v>
      </c>
      <c r="Q49" t="n">
        <v>467.07</v>
      </c>
      <c r="R49" t="n">
        <v>58.98</v>
      </c>
      <c r="S49" t="n">
        <v>39.61</v>
      </c>
      <c r="T49" t="n">
        <v>4723.47</v>
      </c>
      <c r="U49" t="n">
        <v>0.67</v>
      </c>
      <c r="V49" t="n">
        <v>0.75</v>
      </c>
      <c r="W49" t="n">
        <v>2.62</v>
      </c>
      <c r="X49" t="n">
        <v>0.28</v>
      </c>
      <c r="Y49" t="n">
        <v>1</v>
      </c>
      <c r="Z49" t="n">
        <v>10</v>
      </c>
      <c r="AA49" t="n">
        <v>111.6187619455195</v>
      </c>
      <c r="AB49" t="n">
        <v>152.7217143660338</v>
      </c>
      <c r="AC49" t="n">
        <v>138.1461682932535</v>
      </c>
      <c r="AD49" t="n">
        <v>111618.7619455195</v>
      </c>
      <c r="AE49" t="n">
        <v>152721.7143660338</v>
      </c>
      <c r="AF49" t="n">
        <v>2.933392892997088e-06</v>
      </c>
      <c r="AG49" t="n">
        <v>0.1911458333333333</v>
      </c>
      <c r="AH49" t="n">
        <v>138146.1682932535</v>
      </c>
    </row>
    <row r="50">
      <c r="A50" t="n">
        <v>48</v>
      </c>
      <c r="B50" t="n">
        <v>85</v>
      </c>
      <c r="C50" t="inlineStr">
        <is>
          <t xml:space="preserve">CONCLUIDO	</t>
        </is>
      </c>
      <c r="D50" t="n">
        <v>5.4472</v>
      </c>
      <c r="E50" t="n">
        <v>18.36</v>
      </c>
      <c r="F50" t="n">
        <v>15.61</v>
      </c>
      <c r="G50" t="n">
        <v>85.16</v>
      </c>
      <c r="H50" t="n">
        <v>1.24</v>
      </c>
      <c r="I50" t="n">
        <v>11</v>
      </c>
      <c r="J50" t="n">
        <v>185.63</v>
      </c>
      <c r="K50" t="n">
        <v>51.39</v>
      </c>
      <c r="L50" t="n">
        <v>13</v>
      </c>
      <c r="M50" t="n">
        <v>9</v>
      </c>
      <c r="N50" t="n">
        <v>36.24</v>
      </c>
      <c r="O50" t="n">
        <v>23128.27</v>
      </c>
      <c r="P50" t="n">
        <v>176.63</v>
      </c>
      <c r="Q50" t="n">
        <v>467.07</v>
      </c>
      <c r="R50" t="n">
        <v>58.88</v>
      </c>
      <c r="S50" t="n">
        <v>39.61</v>
      </c>
      <c r="T50" t="n">
        <v>4676.75</v>
      </c>
      <c r="U50" t="n">
        <v>0.67</v>
      </c>
      <c r="V50" t="n">
        <v>0.75</v>
      </c>
      <c r="W50" t="n">
        <v>2.63</v>
      </c>
      <c r="X50" t="n">
        <v>0.28</v>
      </c>
      <c r="Y50" t="n">
        <v>1</v>
      </c>
      <c r="Z50" t="n">
        <v>10</v>
      </c>
      <c r="AA50" t="n">
        <v>111.4260258554758</v>
      </c>
      <c r="AB50" t="n">
        <v>152.4580043447199</v>
      </c>
      <c r="AC50" t="n">
        <v>137.9076263862545</v>
      </c>
      <c r="AD50" t="n">
        <v>111426.0258554758</v>
      </c>
      <c r="AE50" t="n">
        <v>152458.0043447199</v>
      </c>
      <c r="AF50" t="n">
        <v>2.93285447794386e-06</v>
      </c>
      <c r="AG50" t="n">
        <v>0.19125</v>
      </c>
      <c r="AH50" t="n">
        <v>137907.6263862545</v>
      </c>
    </row>
    <row r="51">
      <c r="A51" t="n">
        <v>49</v>
      </c>
      <c r="B51" t="n">
        <v>85</v>
      </c>
      <c r="C51" t="inlineStr">
        <is>
          <t xml:space="preserve">CONCLUIDO	</t>
        </is>
      </c>
      <c r="D51" t="n">
        <v>5.4453</v>
      </c>
      <c r="E51" t="n">
        <v>18.36</v>
      </c>
      <c r="F51" t="n">
        <v>15.62</v>
      </c>
      <c r="G51" t="n">
        <v>85.2</v>
      </c>
      <c r="H51" t="n">
        <v>1.26</v>
      </c>
      <c r="I51" t="n">
        <v>11</v>
      </c>
      <c r="J51" t="n">
        <v>186.01</v>
      </c>
      <c r="K51" t="n">
        <v>51.39</v>
      </c>
      <c r="L51" t="n">
        <v>13.25</v>
      </c>
      <c r="M51" t="n">
        <v>9</v>
      </c>
      <c r="N51" t="n">
        <v>36.36</v>
      </c>
      <c r="O51" t="n">
        <v>23174.88</v>
      </c>
      <c r="P51" t="n">
        <v>176.44</v>
      </c>
      <c r="Q51" t="n">
        <v>467.08</v>
      </c>
      <c r="R51" t="n">
        <v>59.28</v>
      </c>
      <c r="S51" t="n">
        <v>39.61</v>
      </c>
      <c r="T51" t="n">
        <v>4876.78</v>
      </c>
      <c r="U51" t="n">
        <v>0.67</v>
      </c>
      <c r="V51" t="n">
        <v>0.75</v>
      </c>
      <c r="W51" t="n">
        <v>2.63</v>
      </c>
      <c r="X51" t="n">
        <v>0.28</v>
      </c>
      <c r="Y51" t="n">
        <v>1</v>
      </c>
      <c r="Z51" t="n">
        <v>10</v>
      </c>
      <c r="AA51" t="n">
        <v>111.3994937295017</v>
      </c>
      <c r="AB51" t="n">
        <v>152.4217019194475</v>
      </c>
      <c r="AC51" t="n">
        <v>137.8747886134992</v>
      </c>
      <c r="AD51" t="n">
        <v>111399.4937295017</v>
      </c>
      <c r="AE51" t="n">
        <v>152421.7019194475</v>
      </c>
      <c r="AF51" t="n">
        <v>2.931831489342726e-06</v>
      </c>
      <c r="AG51" t="n">
        <v>0.19125</v>
      </c>
      <c r="AH51" t="n">
        <v>137874.7886134992</v>
      </c>
    </row>
    <row r="52">
      <c r="A52" t="n">
        <v>50</v>
      </c>
      <c r="B52" t="n">
        <v>85</v>
      </c>
      <c r="C52" t="inlineStr">
        <is>
          <t xml:space="preserve">CONCLUIDO	</t>
        </is>
      </c>
      <c r="D52" t="n">
        <v>5.447</v>
      </c>
      <c r="E52" t="n">
        <v>18.36</v>
      </c>
      <c r="F52" t="n">
        <v>15.61</v>
      </c>
      <c r="G52" t="n">
        <v>85.17</v>
      </c>
      <c r="H52" t="n">
        <v>1.29</v>
      </c>
      <c r="I52" t="n">
        <v>11</v>
      </c>
      <c r="J52" t="n">
        <v>186.38</v>
      </c>
      <c r="K52" t="n">
        <v>51.39</v>
      </c>
      <c r="L52" t="n">
        <v>13.5</v>
      </c>
      <c r="M52" t="n">
        <v>9</v>
      </c>
      <c r="N52" t="n">
        <v>36.49</v>
      </c>
      <c r="O52" t="n">
        <v>23221.54</v>
      </c>
      <c r="P52" t="n">
        <v>176.38</v>
      </c>
      <c r="Q52" t="n">
        <v>467.08</v>
      </c>
      <c r="R52" t="n">
        <v>59.1</v>
      </c>
      <c r="S52" t="n">
        <v>39.61</v>
      </c>
      <c r="T52" t="n">
        <v>4785.48</v>
      </c>
      <c r="U52" t="n">
        <v>0.67</v>
      </c>
      <c r="V52" t="n">
        <v>0.75</v>
      </c>
      <c r="W52" t="n">
        <v>2.63</v>
      </c>
      <c r="X52" t="n">
        <v>0.28</v>
      </c>
      <c r="Y52" t="n">
        <v>1</v>
      </c>
      <c r="Z52" t="n">
        <v>10</v>
      </c>
      <c r="AA52" t="n">
        <v>111.3190285087095</v>
      </c>
      <c r="AB52" t="n">
        <v>152.3116058544845</v>
      </c>
      <c r="AC52" t="n">
        <v>137.7751999624556</v>
      </c>
      <c r="AD52" t="n">
        <v>111319.0285087095</v>
      </c>
      <c r="AE52" t="n">
        <v>152311.6058544845</v>
      </c>
      <c r="AF52" t="n">
        <v>2.932746794933214e-06</v>
      </c>
      <c r="AG52" t="n">
        <v>0.19125</v>
      </c>
      <c r="AH52" t="n">
        <v>137775.1999624556</v>
      </c>
    </row>
    <row r="53">
      <c r="A53" t="n">
        <v>51</v>
      </c>
      <c r="B53" t="n">
        <v>85</v>
      </c>
      <c r="C53" t="inlineStr">
        <is>
          <t xml:space="preserve">CONCLUIDO	</t>
        </is>
      </c>
      <c r="D53" t="n">
        <v>5.4434</v>
      </c>
      <c r="E53" t="n">
        <v>18.37</v>
      </c>
      <c r="F53" t="n">
        <v>15.63</v>
      </c>
      <c r="G53" t="n">
        <v>85.23</v>
      </c>
      <c r="H53" t="n">
        <v>1.31</v>
      </c>
      <c r="I53" t="n">
        <v>11</v>
      </c>
      <c r="J53" t="n">
        <v>186.76</v>
      </c>
      <c r="K53" t="n">
        <v>51.39</v>
      </c>
      <c r="L53" t="n">
        <v>13.75</v>
      </c>
      <c r="M53" t="n">
        <v>9</v>
      </c>
      <c r="N53" t="n">
        <v>36.62</v>
      </c>
      <c r="O53" t="n">
        <v>23268.24</v>
      </c>
      <c r="P53" t="n">
        <v>175.17</v>
      </c>
      <c r="Q53" t="n">
        <v>467.07</v>
      </c>
      <c r="R53" t="n">
        <v>59.49</v>
      </c>
      <c r="S53" t="n">
        <v>39.61</v>
      </c>
      <c r="T53" t="n">
        <v>4983.25</v>
      </c>
      <c r="U53" t="n">
        <v>0.67</v>
      </c>
      <c r="V53" t="n">
        <v>0.75</v>
      </c>
      <c r="W53" t="n">
        <v>2.63</v>
      </c>
      <c r="X53" t="n">
        <v>0.29</v>
      </c>
      <c r="Y53" t="n">
        <v>1</v>
      </c>
      <c r="Z53" t="n">
        <v>10</v>
      </c>
      <c r="AA53" t="n">
        <v>110.8933728230796</v>
      </c>
      <c r="AB53" t="n">
        <v>151.7292049668024</v>
      </c>
      <c r="AC53" t="n">
        <v>137.2483825980889</v>
      </c>
      <c r="AD53" t="n">
        <v>110893.3728230796</v>
      </c>
      <c r="AE53" t="n">
        <v>151729.2049668024</v>
      </c>
      <c r="AF53" t="n">
        <v>2.930808500741593e-06</v>
      </c>
      <c r="AG53" t="n">
        <v>0.1913541666666667</v>
      </c>
      <c r="AH53" t="n">
        <v>137248.3825980889</v>
      </c>
    </row>
    <row r="54">
      <c r="A54" t="n">
        <v>52</v>
      </c>
      <c r="B54" t="n">
        <v>85</v>
      </c>
      <c r="C54" t="inlineStr">
        <is>
          <t xml:space="preserve">CONCLUIDO	</t>
        </is>
      </c>
      <c r="D54" t="n">
        <v>5.4625</v>
      </c>
      <c r="E54" t="n">
        <v>18.31</v>
      </c>
      <c r="F54" t="n">
        <v>15.6</v>
      </c>
      <c r="G54" t="n">
        <v>93.56999999999999</v>
      </c>
      <c r="H54" t="n">
        <v>1.33</v>
      </c>
      <c r="I54" t="n">
        <v>10</v>
      </c>
      <c r="J54" t="n">
        <v>187.14</v>
      </c>
      <c r="K54" t="n">
        <v>51.39</v>
      </c>
      <c r="L54" t="n">
        <v>14</v>
      </c>
      <c r="M54" t="n">
        <v>8</v>
      </c>
      <c r="N54" t="n">
        <v>36.75</v>
      </c>
      <c r="O54" t="n">
        <v>23314.98</v>
      </c>
      <c r="P54" t="n">
        <v>174.61</v>
      </c>
      <c r="Q54" t="n">
        <v>467.08</v>
      </c>
      <c r="R54" t="n">
        <v>58.45</v>
      </c>
      <c r="S54" t="n">
        <v>39.61</v>
      </c>
      <c r="T54" t="n">
        <v>4464.95</v>
      </c>
      <c r="U54" t="n">
        <v>0.68</v>
      </c>
      <c r="V54" t="n">
        <v>0.75</v>
      </c>
      <c r="W54" t="n">
        <v>2.63</v>
      </c>
      <c r="X54" t="n">
        <v>0.26</v>
      </c>
      <c r="Y54" t="n">
        <v>1</v>
      </c>
      <c r="Z54" t="n">
        <v>10</v>
      </c>
      <c r="AA54" t="n">
        <v>110.2044631090548</v>
      </c>
      <c r="AB54" t="n">
        <v>150.7866083035226</v>
      </c>
      <c r="AC54" t="n">
        <v>136.3957460374094</v>
      </c>
      <c r="AD54" t="n">
        <v>110204.4631090548</v>
      </c>
      <c r="AE54" t="n">
        <v>150786.6083035226</v>
      </c>
      <c r="AF54" t="n">
        <v>2.94109222825825e-06</v>
      </c>
      <c r="AG54" t="n">
        <v>0.1907291666666666</v>
      </c>
      <c r="AH54" t="n">
        <v>136395.7460374094</v>
      </c>
    </row>
    <row r="55">
      <c r="A55" t="n">
        <v>53</v>
      </c>
      <c r="B55" t="n">
        <v>85</v>
      </c>
      <c r="C55" t="inlineStr">
        <is>
          <t xml:space="preserve">CONCLUIDO	</t>
        </is>
      </c>
      <c r="D55" t="n">
        <v>5.4633</v>
      </c>
      <c r="E55" t="n">
        <v>18.3</v>
      </c>
      <c r="F55" t="n">
        <v>15.59</v>
      </c>
      <c r="G55" t="n">
        <v>93.56</v>
      </c>
      <c r="H55" t="n">
        <v>1.35</v>
      </c>
      <c r="I55" t="n">
        <v>10</v>
      </c>
      <c r="J55" t="n">
        <v>187.52</v>
      </c>
      <c r="K55" t="n">
        <v>51.39</v>
      </c>
      <c r="L55" t="n">
        <v>14.25</v>
      </c>
      <c r="M55" t="n">
        <v>8</v>
      </c>
      <c r="N55" t="n">
        <v>36.88</v>
      </c>
      <c r="O55" t="n">
        <v>23361.77</v>
      </c>
      <c r="P55" t="n">
        <v>174.62</v>
      </c>
      <c r="Q55" t="n">
        <v>467.07</v>
      </c>
      <c r="R55" t="n">
        <v>58.43</v>
      </c>
      <c r="S55" t="n">
        <v>39.61</v>
      </c>
      <c r="T55" t="n">
        <v>4457.27</v>
      </c>
      <c r="U55" t="n">
        <v>0.68</v>
      </c>
      <c r="V55" t="n">
        <v>0.75</v>
      </c>
      <c r="W55" t="n">
        <v>2.62</v>
      </c>
      <c r="X55" t="n">
        <v>0.26</v>
      </c>
      <c r="Y55" t="n">
        <v>1</v>
      </c>
      <c r="Z55" t="n">
        <v>10</v>
      </c>
      <c r="AA55" t="n">
        <v>110.1730906206438</v>
      </c>
      <c r="AB55" t="n">
        <v>150.7436830808222</v>
      </c>
      <c r="AC55" t="n">
        <v>136.3569175377176</v>
      </c>
      <c r="AD55" t="n">
        <v>110173.0906206438</v>
      </c>
      <c r="AE55" t="n">
        <v>150743.6830808222</v>
      </c>
      <c r="AF55" t="n">
        <v>2.941522960300832e-06</v>
      </c>
      <c r="AG55" t="n">
        <v>0.190625</v>
      </c>
      <c r="AH55" t="n">
        <v>136356.9175377176</v>
      </c>
    </row>
    <row r="56">
      <c r="A56" t="n">
        <v>54</v>
      </c>
      <c r="B56" t="n">
        <v>85</v>
      </c>
      <c r="C56" t="inlineStr">
        <is>
          <t xml:space="preserve">CONCLUIDO	</t>
        </is>
      </c>
      <c r="D56" t="n">
        <v>5.4622</v>
      </c>
      <c r="E56" t="n">
        <v>18.31</v>
      </c>
      <c r="F56" t="n">
        <v>15.6</v>
      </c>
      <c r="G56" t="n">
        <v>93.58</v>
      </c>
      <c r="H56" t="n">
        <v>1.37</v>
      </c>
      <c r="I56" t="n">
        <v>10</v>
      </c>
      <c r="J56" t="n">
        <v>187.9</v>
      </c>
      <c r="K56" t="n">
        <v>51.39</v>
      </c>
      <c r="L56" t="n">
        <v>14.5</v>
      </c>
      <c r="M56" t="n">
        <v>8</v>
      </c>
      <c r="N56" t="n">
        <v>37.01</v>
      </c>
      <c r="O56" t="n">
        <v>23408.6</v>
      </c>
      <c r="P56" t="n">
        <v>174.2</v>
      </c>
      <c r="Q56" t="n">
        <v>467.08</v>
      </c>
      <c r="R56" t="n">
        <v>58.6</v>
      </c>
      <c r="S56" t="n">
        <v>39.61</v>
      </c>
      <c r="T56" t="n">
        <v>4538.54</v>
      </c>
      <c r="U56" t="n">
        <v>0.68</v>
      </c>
      <c r="V56" t="n">
        <v>0.75</v>
      </c>
      <c r="W56" t="n">
        <v>2.62</v>
      </c>
      <c r="X56" t="n">
        <v>0.26</v>
      </c>
      <c r="Y56" t="n">
        <v>1</v>
      </c>
      <c r="Z56" t="n">
        <v>10</v>
      </c>
      <c r="AA56" t="n">
        <v>110.0288487914824</v>
      </c>
      <c r="AB56" t="n">
        <v>150.5463250466632</v>
      </c>
      <c r="AC56" t="n">
        <v>136.178395077345</v>
      </c>
      <c r="AD56" t="n">
        <v>110028.8487914824</v>
      </c>
      <c r="AE56" t="n">
        <v>150546.3250466632</v>
      </c>
      <c r="AF56" t="n">
        <v>2.940930703742281e-06</v>
      </c>
      <c r="AG56" t="n">
        <v>0.1907291666666666</v>
      </c>
      <c r="AH56" t="n">
        <v>136178.395077345</v>
      </c>
    </row>
    <row r="57">
      <c r="A57" t="n">
        <v>55</v>
      </c>
      <c r="B57" t="n">
        <v>85</v>
      </c>
      <c r="C57" t="inlineStr">
        <is>
          <t xml:space="preserve">CONCLUIDO	</t>
        </is>
      </c>
      <c r="D57" t="n">
        <v>5.4622</v>
      </c>
      <c r="E57" t="n">
        <v>18.31</v>
      </c>
      <c r="F57" t="n">
        <v>15.6</v>
      </c>
      <c r="G57" t="n">
        <v>93.58</v>
      </c>
      <c r="H57" t="n">
        <v>1.39</v>
      </c>
      <c r="I57" t="n">
        <v>10</v>
      </c>
      <c r="J57" t="n">
        <v>188.28</v>
      </c>
      <c r="K57" t="n">
        <v>51.39</v>
      </c>
      <c r="L57" t="n">
        <v>14.75</v>
      </c>
      <c r="M57" t="n">
        <v>8</v>
      </c>
      <c r="N57" t="n">
        <v>37.14</v>
      </c>
      <c r="O57" t="n">
        <v>23455.48</v>
      </c>
      <c r="P57" t="n">
        <v>173.18</v>
      </c>
      <c r="Q57" t="n">
        <v>467.07</v>
      </c>
      <c r="R57" t="n">
        <v>58.47</v>
      </c>
      <c r="S57" t="n">
        <v>39.61</v>
      </c>
      <c r="T57" t="n">
        <v>4477.33</v>
      </c>
      <c r="U57" t="n">
        <v>0.68</v>
      </c>
      <c r="V57" t="n">
        <v>0.75</v>
      </c>
      <c r="W57" t="n">
        <v>2.63</v>
      </c>
      <c r="X57" t="n">
        <v>0.26</v>
      </c>
      <c r="Y57" t="n">
        <v>1</v>
      </c>
      <c r="Z57" t="n">
        <v>10</v>
      </c>
      <c r="AA57" t="n">
        <v>109.5771953886372</v>
      </c>
      <c r="AB57" t="n">
        <v>149.9283529353489</v>
      </c>
      <c r="AC57" t="n">
        <v>135.619401357005</v>
      </c>
      <c r="AD57" t="n">
        <v>109577.1953886372</v>
      </c>
      <c r="AE57" t="n">
        <v>149928.3529353489</v>
      </c>
      <c r="AF57" t="n">
        <v>2.940930703742281e-06</v>
      </c>
      <c r="AG57" t="n">
        <v>0.1907291666666666</v>
      </c>
      <c r="AH57" t="n">
        <v>135619.401357005</v>
      </c>
    </row>
    <row r="58">
      <c r="A58" t="n">
        <v>56</v>
      </c>
      <c r="B58" t="n">
        <v>85</v>
      </c>
      <c r="C58" t="inlineStr">
        <is>
          <t xml:space="preserve">CONCLUIDO	</t>
        </is>
      </c>
      <c r="D58" t="n">
        <v>5.4667</v>
      </c>
      <c r="E58" t="n">
        <v>18.29</v>
      </c>
      <c r="F58" t="n">
        <v>15.58</v>
      </c>
      <c r="G58" t="n">
        <v>93.48999999999999</v>
      </c>
      <c r="H58" t="n">
        <v>1.41</v>
      </c>
      <c r="I58" t="n">
        <v>10</v>
      </c>
      <c r="J58" t="n">
        <v>188.66</v>
      </c>
      <c r="K58" t="n">
        <v>51.39</v>
      </c>
      <c r="L58" t="n">
        <v>15</v>
      </c>
      <c r="M58" t="n">
        <v>8</v>
      </c>
      <c r="N58" t="n">
        <v>37.27</v>
      </c>
      <c r="O58" t="n">
        <v>23502.4</v>
      </c>
      <c r="P58" t="n">
        <v>171.36</v>
      </c>
      <c r="Q58" t="n">
        <v>467.08</v>
      </c>
      <c r="R58" t="n">
        <v>57.96</v>
      </c>
      <c r="S58" t="n">
        <v>39.61</v>
      </c>
      <c r="T58" t="n">
        <v>4218.65</v>
      </c>
      <c r="U58" t="n">
        <v>0.68</v>
      </c>
      <c r="V58" t="n">
        <v>0.75</v>
      </c>
      <c r="W58" t="n">
        <v>2.63</v>
      </c>
      <c r="X58" t="n">
        <v>0.25</v>
      </c>
      <c r="Y58" t="n">
        <v>1</v>
      </c>
      <c r="Z58" t="n">
        <v>10</v>
      </c>
      <c r="AA58" t="n">
        <v>108.6436271308657</v>
      </c>
      <c r="AB58" t="n">
        <v>148.6510036589418</v>
      </c>
      <c r="AC58" t="n">
        <v>134.4639605027668</v>
      </c>
      <c r="AD58" t="n">
        <v>108643.6271308657</v>
      </c>
      <c r="AE58" t="n">
        <v>148651.0036589418</v>
      </c>
      <c r="AF58" t="n">
        <v>2.943353571481807e-06</v>
      </c>
      <c r="AG58" t="n">
        <v>0.1905208333333333</v>
      </c>
      <c r="AH58" t="n">
        <v>134463.9605027668</v>
      </c>
    </row>
    <row r="59">
      <c r="A59" t="n">
        <v>57</v>
      </c>
      <c r="B59" t="n">
        <v>85</v>
      </c>
      <c r="C59" t="inlineStr">
        <is>
          <t xml:space="preserve">CONCLUIDO	</t>
        </is>
      </c>
      <c r="D59" t="n">
        <v>5.4835</v>
      </c>
      <c r="E59" t="n">
        <v>18.24</v>
      </c>
      <c r="F59" t="n">
        <v>15.56</v>
      </c>
      <c r="G59" t="n">
        <v>103.73</v>
      </c>
      <c r="H59" t="n">
        <v>1.43</v>
      </c>
      <c r="I59" t="n">
        <v>9</v>
      </c>
      <c r="J59" t="n">
        <v>189.04</v>
      </c>
      <c r="K59" t="n">
        <v>51.39</v>
      </c>
      <c r="L59" t="n">
        <v>15.25</v>
      </c>
      <c r="M59" t="n">
        <v>7</v>
      </c>
      <c r="N59" t="n">
        <v>37.4</v>
      </c>
      <c r="O59" t="n">
        <v>23549.36</v>
      </c>
      <c r="P59" t="n">
        <v>170.24</v>
      </c>
      <c r="Q59" t="n">
        <v>467.11</v>
      </c>
      <c r="R59" t="n">
        <v>57.31</v>
      </c>
      <c r="S59" t="n">
        <v>39.61</v>
      </c>
      <c r="T59" t="n">
        <v>3899.79</v>
      </c>
      <c r="U59" t="n">
        <v>0.6899999999999999</v>
      </c>
      <c r="V59" t="n">
        <v>0.75</v>
      </c>
      <c r="W59" t="n">
        <v>2.62</v>
      </c>
      <c r="X59" t="n">
        <v>0.23</v>
      </c>
      <c r="Y59" t="n">
        <v>1</v>
      </c>
      <c r="Z59" t="n">
        <v>10</v>
      </c>
      <c r="AA59" t="n">
        <v>107.7827355660534</v>
      </c>
      <c r="AB59" t="n">
        <v>147.4730938401109</v>
      </c>
      <c r="AC59" t="n">
        <v>133.3984687438379</v>
      </c>
      <c r="AD59" t="n">
        <v>107782.7355660534</v>
      </c>
      <c r="AE59" t="n">
        <v>147473.0938401109</v>
      </c>
      <c r="AF59" t="n">
        <v>2.952398944376038e-06</v>
      </c>
      <c r="AG59" t="n">
        <v>0.19</v>
      </c>
      <c r="AH59" t="n">
        <v>133398.4687438379</v>
      </c>
    </row>
    <row r="60">
      <c r="A60" t="n">
        <v>58</v>
      </c>
      <c r="B60" t="n">
        <v>85</v>
      </c>
      <c r="C60" t="inlineStr">
        <is>
          <t xml:space="preserve">CONCLUIDO	</t>
        </is>
      </c>
      <c r="D60" t="n">
        <v>5.483</v>
      </c>
      <c r="E60" t="n">
        <v>18.24</v>
      </c>
      <c r="F60" t="n">
        <v>15.56</v>
      </c>
      <c r="G60" t="n">
        <v>103.74</v>
      </c>
      <c r="H60" t="n">
        <v>1.45</v>
      </c>
      <c r="I60" t="n">
        <v>9</v>
      </c>
      <c r="J60" t="n">
        <v>189.42</v>
      </c>
      <c r="K60" t="n">
        <v>51.39</v>
      </c>
      <c r="L60" t="n">
        <v>15.5</v>
      </c>
      <c r="M60" t="n">
        <v>7</v>
      </c>
      <c r="N60" t="n">
        <v>37.53</v>
      </c>
      <c r="O60" t="n">
        <v>23596.37</v>
      </c>
      <c r="P60" t="n">
        <v>170.33</v>
      </c>
      <c r="Q60" t="n">
        <v>467.09</v>
      </c>
      <c r="R60" t="n">
        <v>57.31</v>
      </c>
      <c r="S60" t="n">
        <v>39.61</v>
      </c>
      <c r="T60" t="n">
        <v>3899.15</v>
      </c>
      <c r="U60" t="n">
        <v>0.6899999999999999</v>
      </c>
      <c r="V60" t="n">
        <v>0.75</v>
      </c>
      <c r="W60" t="n">
        <v>2.62</v>
      </c>
      <c r="X60" t="n">
        <v>0.23</v>
      </c>
      <c r="Y60" t="n">
        <v>1</v>
      </c>
      <c r="Z60" t="n">
        <v>10</v>
      </c>
      <c r="AA60" t="n">
        <v>107.8320657322481</v>
      </c>
      <c r="AB60" t="n">
        <v>147.5405895497918</v>
      </c>
      <c r="AC60" t="n">
        <v>133.4595227577177</v>
      </c>
      <c r="AD60" t="n">
        <v>107832.0657322481</v>
      </c>
      <c r="AE60" t="n">
        <v>147540.5895497918</v>
      </c>
      <c r="AF60" t="n">
        <v>2.952129736849424e-06</v>
      </c>
      <c r="AG60" t="n">
        <v>0.19</v>
      </c>
      <c r="AH60" t="n">
        <v>133459.5227577177</v>
      </c>
    </row>
    <row r="61">
      <c r="A61" t="n">
        <v>59</v>
      </c>
      <c r="B61" t="n">
        <v>85</v>
      </c>
      <c r="C61" t="inlineStr">
        <is>
          <t xml:space="preserve">CONCLUIDO	</t>
        </is>
      </c>
      <c r="D61" t="n">
        <v>5.4829</v>
      </c>
      <c r="E61" t="n">
        <v>18.24</v>
      </c>
      <c r="F61" t="n">
        <v>15.56</v>
      </c>
      <c r="G61" t="n">
        <v>103.74</v>
      </c>
      <c r="H61" t="n">
        <v>1.47</v>
      </c>
      <c r="I61" t="n">
        <v>9</v>
      </c>
      <c r="J61" t="n">
        <v>189.81</v>
      </c>
      <c r="K61" t="n">
        <v>51.39</v>
      </c>
      <c r="L61" t="n">
        <v>15.75</v>
      </c>
      <c r="M61" t="n">
        <v>7</v>
      </c>
      <c r="N61" t="n">
        <v>37.66</v>
      </c>
      <c r="O61" t="n">
        <v>23643.43</v>
      </c>
      <c r="P61" t="n">
        <v>170.76</v>
      </c>
      <c r="Q61" t="n">
        <v>467.07</v>
      </c>
      <c r="R61" t="n">
        <v>57.32</v>
      </c>
      <c r="S61" t="n">
        <v>39.61</v>
      </c>
      <c r="T61" t="n">
        <v>3903.56</v>
      </c>
      <c r="U61" t="n">
        <v>0.6899999999999999</v>
      </c>
      <c r="V61" t="n">
        <v>0.75</v>
      </c>
      <c r="W61" t="n">
        <v>2.62</v>
      </c>
      <c r="X61" t="n">
        <v>0.23</v>
      </c>
      <c r="Y61" t="n">
        <v>1</v>
      </c>
      <c r="Z61" t="n">
        <v>10</v>
      </c>
      <c r="AA61" t="n">
        <v>108.0236766449188</v>
      </c>
      <c r="AB61" t="n">
        <v>147.8027600537846</v>
      </c>
      <c r="AC61" t="n">
        <v>133.6966720767681</v>
      </c>
      <c r="AD61" t="n">
        <v>108023.6766449188</v>
      </c>
      <c r="AE61" t="n">
        <v>147802.7600537846</v>
      </c>
      <c r="AF61" t="n">
        <v>2.952075895344102e-06</v>
      </c>
      <c r="AG61" t="n">
        <v>0.19</v>
      </c>
      <c r="AH61" t="n">
        <v>133696.6720767681</v>
      </c>
    </row>
    <row r="62">
      <c r="A62" t="n">
        <v>60</v>
      </c>
      <c r="B62" t="n">
        <v>85</v>
      </c>
      <c r="C62" t="inlineStr">
        <is>
          <t xml:space="preserve">CONCLUIDO	</t>
        </is>
      </c>
      <c r="D62" t="n">
        <v>5.4841</v>
      </c>
      <c r="E62" t="n">
        <v>18.23</v>
      </c>
      <c r="F62" t="n">
        <v>15.56</v>
      </c>
      <c r="G62" t="n">
        <v>103.71</v>
      </c>
      <c r="H62" t="n">
        <v>1.49</v>
      </c>
      <c r="I62" t="n">
        <v>9</v>
      </c>
      <c r="J62" t="n">
        <v>190.19</v>
      </c>
      <c r="K62" t="n">
        <v>51.39</v>
      </c>
      <c r="L62" t="n">
        <v>16</v>
      </c>
      <c r="M62" t="n">
        <v>7</v>
      </c>
      <c r="N62" t="n">
        <v>37.79</v>
      </c>
      <c r="O62" t="n">
        <v>23690.52</v>
      </c>
      <c r="P62" t="n">
        <v>170.75</v>
      </c>
      <c r="Q62" t="n">
        <v>467.07</v>
      </c>
      <c r="R62" t="n">
        <v>57.27</v>
      </c>
      <c r="S62" t="n">
        <v>39.61</v>
      </c>
      <c r="T62" t="n">
        <v>3880.3</v>
      </c>
      <c r="U62" t="n">
        <v>0.6899999999999999</v>
      </c>
      <c r="V62" t="n">
        <v>0.75</v>
      </c>
      <c r="W62" t="n">
        <v>2.62</v>
      </c>
      <c r="X62" t="n">
        <v>0.22</v>
      </c>
      <c r="Y62" t="n">
        <v>1</v>
      </c>
      <c r="Z62" t="n">
        <v>10</v>
      </c>
      <c r="AA62" t="n">
        <v>107.9958046519987</v>
      </c>
      <c r="AB62" t="n">
        <v>147.7646243634457</v>
      </c>
      <c r="AC62" t="n">
        <v>133.6621760031914</v>
      </c>
      <c r="AD62" t="n">
        <v>107995.8046519987</v>
      </c>
      <c r="AE62" t="n">
        <v>147764.6243634457</v>
      </c>
      <c r="AF62" t="n">
        <v>2.952721993407975e-06</v>
      </c>
      <c r="AG62" t="n">
        <v>0.1898958333333333</v>
      </c>
      <c r="AH62" t="n">
        <v>133662.1760031914</v>
      </c>
    </row>
    <row r="63">
      <c r="A63" t="n">
        <v>61</v>
      </c>
      <c r="B63" t="n">
        <v>85</v>
      </c>
      <c r="C63" t="inlineStr">
        <is>
          <t xml:space="preserve">CONCLUIDO	</t>
        </is>
      </c>
      <c r="D63" t="n">
        <v>5.4818</v>
      </c>
      <c r="E63" t="n">
        <v>18.24</v>
      </c>
      <c r="F63" t="n">
        <v>15.56</v>
      </c>
      <c r="G63" t="n">
        <v>103.76</v>
      </c>
      <c r="H63" t="n">
        <v>1.51</v>
      </c>
      <c r="I63" t="n">
        <v>9</v>
      </c>
      <c r="J63" t="n">
        <v>190.57</v>
      </c>
      <c r="K63" t="n">
        <v>51.39</v>
      </c>
      <c r="L63" t="n">
        <v>16.25</v>
      </c>
      <c r="M63" t="n">
        <v>7</v>
      </c>
      <c r="N63" t="n">
        <v>37.93</v>
      </c>
      <c r="O63" t="n">
        <v>23737.67</v>
      </c>
      <c r="P63" t="n">
        <v>170.15</v>
      </c>
      <c r="Q63" t="n">
        <v>467.07</v>
      </c>
      <c r="R63" t="n">
        <v>57.48</v>
      </c>
      <c r="S63" t="n">
        <v>39.61</v>
      </c>
      <c r="T63" t="n">
        <v>3985.56</v>
      </c>
      <c r="U63" t="n">
        <v>0.6899999999999999</v>
      </c>
      <c r="V63" t="n">
        <v>0.75</v>
      </c>
      <c r="W63" t="n">
        <v>2.62</v>
      </c>
      <c r="X63" t="n">
        <v>0.23</v>
      </c>
      <c r="Y63" t="n">
        <v>1</v>
      </c>
      <c r="Z63" t="n">
        <v>10</v>
      </c>
      <c r="AA63" t="n">
        <v>107.7757740053343</v>
      </c>
      <c r="AB63" t="n">
        <v>147.4635687256127</v>
      </c>
      <c r="AC63" t="n">
        <v>133.3898526928988</v>
      </c>
      <c r="AD63" t="n">
        <v>107775.7740053343</v>
      </c>
      <c r="AE63" t="n">
        <v>147463.5687256127</v>
      </c>
      <c r="AF63" t="n">
        <v>2.951483638785551e-06</v>
      </c>
      <c r="AG63" t="n">
        <v>0.19</v>
      </c>
      <c r="AH63" t="n">
        <v>133389.8526928988</v>
      </c>
    </row>
    <row r="64">
      <c r="A64" t="n">
        <v>62</v>
      </c>
      <c r="B64" t="n">
        <v>85</v>
      </c>
      <c r="C64" t="inlineStr">
        <is>
          <t xml:space="preserve">CONCLUIDO	</t>
        </is>
      </c>
      <c r="D64" t="n">
        <v>5.4819</v>
      </c>
      <c r="E64" t="n">
        <v>18.24</v>
      </c>
      <c r="F64" t="n">
        <v>15.56</v>
      </c>
      <c r="G64" t="n">
        <v>103.76</v>
      </c>
      <c r="H64" t="n">
        <v>1.53</v>
      </c>
      <c r="I64" t="n">
        <v>9</v>
      </c>
      <c r="J64" t="n">
        <v>190.95</v>
      </c>
      <c r="K64" t="n">
        <v>51.39</v>
      </c>
      <c r="L64" t="n">
        <v>16.5</v>
      </c>
      <c r="M64" t="n">
        <v>7</v>
      </c>
      <c r="N64" t="n">
        <v>38.06</v>
      </c>
      <c r="O64" t="n">
        <v>23784.85</v>
      </c>
      <c r="P64" t="n">
        <v>169.6</v>
      </c>
      <c r="Q64" t="n">
        <v>467.07</v>
      </c>
      <c r="R64" t="n">
        <v>57.56</v>
      </c>
      <c r="S64" t="n">
        <v>39.61</v>
      </c>
      <c r="T64" t="n">
        <v>4023.98</v>
      </c>
      <c r="U64" t="n">
        <v>0.6899999999999999</v>
      </c>
      <c r="V64" t="n">
        <v>0.75</v>
      </c>
      <c r="W64" t="n">
        <v>2.62</v>
      </c>
      <c r="X64" t="n">
        <v>0.23</v>
      </c>
      <c r="Y64" t="n">
        <v>1</v>
      </c>
      <c r="Z64" t="n">
        <v>10</v>
      </c>
      <c r="AA64" t="n">
        <v>107.5311844224986</v>
      </c>
      <c r="AB64" t="n">
        <v>147.1289104678462</v>
      </c>
      <c r="AC64" t="n">
        <v>133.0871337495577</v>
      </c>
      <c r="AD64" t="n">
        <v>107531.1844224986</v>
      </c>
      <c r="AE64" t="n">
        <v>147128.9104678462</v>
      </c>
      <c r="AF64" t="n">
        <v>2.951537480290874e-06</v>
      </c>
      <c r="AG64" t="n">
        <v>0.19</v>
      </c>
      <c r="AH64" t="n">
        <v>133087.1337495577</v>
      </c>
    </row>
    <row r="65">
      <c r="A65" t="n">
        <v>63</v>
      </c>
      <c r="B65" t="n">
        <v>85</v>
      </c>
      <c r="C65" t="inlineStr">
        <is>
          <t xml:space="preserve">CONCLUIDO	</t>
        </is>
      </c>
      <c r="D65" t="n">
        <v>5.4786</v>
      </c>
      <c r="E65" t="n">
        <v>18.25</v>
      </c>
      <c r="F65" t="n">
        <v>15.58</v>
      </c>
      <c r="G65" t="n">
        <v>103.84</v>
      </c>
      <c r="H65" t="n">
        <v>1.55</v>
      </c>
      <c r="I65" t="n">
        <v>9</v>
      </c>
      <c r="J65" t="n">
        <v>191.34</v>
      </c>
      <c r="K65" t="n">
        <v>51.39</v>
      </c>
      <c r="L65" t="n">
        <v>16.75</v>
      </c>
      <c r="M65" t="n">
        <v>7</v>
      </c>
      <c r="N65" t="n">
        <v>38.19</v>
      </c>
      <c r="O65" t="n">
        <v>23832.09</v>
      </c>
      <c r="P65" t="n">
        <v>168.5</v>
      </c>
      <c r="Q65" t="n">
        <v>467.07</v>
      </c>
      <c r="R65" t="n">
        <v>57.97</v>
      </c>
      <c r="S65" t="n">
        <v>39.61</v>
      </c>
      <c r="T65" t="n">
        <v>4232.23</v>
      </c>
      <c r="U65" t="n">
        <v>0.68</v>
      </c>
      <c r="V65" t="n">
        <v>0.75</v>
      </c>
      <c r="W65" t="n">
        <v>2.62</v>
      </c>
      <c r="X65" t="n">
        <v>0.24</v>
      </c>
      <c r="Y65" t="n">
        <v>1</v>
      </c>
      <c r="Z65" t="n">
        <v>10</v>
      </c>
      <c r="AA65" t="n">
        <v>107.1485722089194</v>
      </c>
      <c r="AB65" t="n">
        <v>146.6054035575677</v>
      </c>
      <c r="AC65" t="n">
        <v>132.6135896040495</v>
      </c>
      <c r="AD65" t="n">
        <v>107148.5722089194</v>
      </c>
      <c r="AE65" t="n">
        <v>146605.4035575677</v>
      </c>
      <c r="AF65" t="n">
        <v>2.949760710615221e-06</v>
      </c>
      <c r="AG65" t="n">
        <v>0.1901041666666667</v>
      </c>
      <c r="AH65" t="n">
        <v>132613.5896040495</v>
      </c>
    </row>
    <row r="66">
      <c r="A66" t="n">
        <v>64</v>
      </c>
      <c r="B66" t="n">
        <v>85</v>
      </c>
      <c r="C66" t="inlineStr">
        <is>
          <t xml:space="preserve">CONCLUIDO	</t>
        </is>
      </c>
      <c r="D66" t="n">
        <v>5.4859</v>
      </c>
      <c r="E66" t="n">
        <v>18.23</v>
      </c>
      <c r="F66" t="n">
        <v>15.55</v>
      </c>
      <c r="G66" t="n">
        <v>103.67</v>
      </c>
      <c r="H66" t="n">
        <v>1.57</v>
      </c>
      <c r="I66" t="n">
        <v>9</v>
      </c>
      <c r="J66" t="n">
        <v>191.72</v>
      </c>
      <c r="K66" t="n">
        <v>51.39</v>
      </c>
      <c r="L66" t="n">
        <v>17</v>
      </c>
      <c r="M66" t="n">
        <v>7</v>
      </c>
      <c r="N66" t="n">
        <v>38.33</v>
      </c>
      <c r="O66" t="n">
        <v>23879.37</v>
      </c>
      <c r="P66" t="n">
        <v>167.04</v>
      </c>
      <c r="Q66" t="n">
        <v>467.09</v>
      </c>
      <c r="R66" t="n">
        <v>57.07</v>
      </c>
      <c r="S66" t="n">
        <v>39.61</v>
      </c>
      <c r="T66" t="n">
        <v>3782.03</v>
      </c>
      <c r="U66" t="n">
        <v>0.6899999999999999</v>
      </c>
      <c r="V66" t="n">
        <v>0.75</v>
      </c>
      <c r="W66" t="n">
        <v>2.62</v>
      </c>
      <c r="X66" t="n">
        <v>0.22</v>
      </c>
      <c r="Y66" t="n">
        <v>1</v>
      </c>
      <c r="Z66" t="n">
        <v>10</v>
      </c>
      <c r="AA66" t="n">
        <v>106.305806343045</v>
      </c>
      <c r="AB66" t="n">
        <v>145.4522941196731</v>
      </c>
      <c r="AC66" t="n">
        <v>131.5705313125079</v>
      </c>
      <c r="AD66" t="n">
        <v>106305.806343045</v>
      </c>
      <c r="AE66" t="n">
        <v>145452.2941196731</v>
      </c>
      <c r="AF66" t="n">
        <v>2.953691140503786e-06</v>
      </c>
      <c r="AG66" t="n">
        <v>0.1898958333333333</v>
      </c>
      <c r="AH66" t="n">
        <v>131570.5313125079</v>
      </c>
    </row>
    <row r="67">
      <c r="A67" t="n">
        <v>65</v>
      </c>
      <c r="B67" t="n">
        <v>85</v>
      </c>
      <c r="C67" t="inlineStr">
        <is>
          <t xml:space="preserve">CONCLUIDO	</t>
        </is>
      </c>
      <c r="D67" t="n">
        <v>5.5023</v>
      </c>
      <c r="E67" t="n">
        <v>18.17</v>
      </c>
      <c r="F67" t="n">
        <v>15.53</v>
      </c>
      <c r="G67" t="n">
        <v>116.48</v>
      </c>
      <c r="H67" t="n">
        <v>1.59</v>
      </c>
      <c r="I67" t="n">
        <v>8</v>
      </c>
      <c r="J67" t="n">
        <v>192.1</v>
      </c>
      <c r="K67" t="n">
        <v>51.39</v>
      </c>
      <c r="L67" t="n">
        <v>17.25</v>
      </c>
      <c r="M67" t="n">
        <v>6</v>
      </c>
      <c r="N67" t="n">
        <v>38.46</v>
      </c>
      <c r="O67" t="n">
        <v>23926.69</v>
      </c>
      <c r="P67" t="n">
        <v>166.4</v>
      </c>
      <c r="Q67" t="n">
        <v>467.07</v>
      </c>
      <c r="R67" t="n">
        <v>56.33</v>
      </c>
      <c r="S67" t="n">
        <v>39.61</v>
      </c>
      <c r="T67" t="n">
        <v>3413.76</v>
      </c>
      <c r="U67" t="n">
        <v>0.7</v>
      </c>
      <c r="V67" t="n">
        <v>0.75</v>
      </c>
      <c r="W67" t="n">
        <v>2.62</v>
      </c>
      <c r="X67" t="n">
        <v>0.2</v>
      </c>
      <c r="Y67" t="n">
        <v>1</v>
      </c>
      <c r="Z67" t="n">
        <v>10</v>
      </c>
      <c r="AA67" t="n">
        <v>105.6732439646529</v>
      </c>
      <c r="AB67" t="n">
        <v>144.5867943668749</v>
      </c>
      <c r="AC67" t="n">
        <v>130.7876336413799</v>
      </c>
      <c r="AD67" t="n">
        <v>105673.2439646529</v>
      </c>
      <c r="AE67" t="n">
        <v>144586.7943668749</v>
      </c>
      <c r="AF67" t="n">
        <v>2.962521147376726e-06</v>
      </c>
      <c r="AG67" t="n">
        <v>0.1892708333333334</v>
      </c>
      <c r="AH67" t="n">
        <v>130787.6336413799</v>
      </c>
    </row>
    <row r="68">
      <c r="A68" t="n">
        <v>66</v>
      </c>
      <c r="B68" t="n">
        <v>85</v>
      </c>
      <c r="C68" t="inlineStr">
        <is>
          <t xml:space="preserve">CONCLUIDO	</t>
        </is>
      </c>
      <c r="D68" t="n">
        <v>5.5016</v>
      </c>
      <c r="E68" t="n">
        <v>18.18</v>
      </c>
      <c r="F68" t="n">
        <v>15.53</v>
      </c>
      <c r="G68" t="n">
        <v>116.5</v>
      </c>
      <c r="H68" t="n">
        <v>1.61</v>
      </c>
      <c r="I68" t="n">
        <v>8</v>
      </c>
      <c r="J68" t="n">
        <v>192.49</v>
      </c>
      <c r="K68" t="n">
        <v>51.39</v>
      </c>
      <c r="L68" t="n">
        <v>17.5</v>
      </c>
      <c r="M68" t="n">
        <v>6</v>
      </c>
      <c r="N68" t="n">
        <v>38.59</v>
      </c>
      <c r="O68" t="n">
        <v>23974.06</v>
      </c>
      <c r="P68" t="n">
        <v>166.36</v>
      </c>
      <c r="Q68" t="n">
        <v>467.07</v>
      </c>
      <c r="R68" t="n">
        <v>56.39</v>
      </c>
      <c r="S68" t="n">
        <v>39.61</v>
      </c>
      <c r="T68" t="n">
        <v>3447.33</v>
      </c>
      <c r="U68" t="n">
        <v>0.7</v>
      </c>
      <c r="V68" t="n">
        <v>0.75</v>
      </c>
      <c r="W68" t="n">
        <v>2.62</v>
      </c>
      <c r="X68" t="n">
        <v>0.2</v>
      </c>
      <c r="Y68" t="n">
        <v>1</v>
      </c>
      <c r="Z68" t="n">
        <v>10</v>
      </c>
      <c r="AA68" t="n">
        <v>105.6691292399963</v>
      </c>
      <c r="AB68" t="n">
        <v>144.5811644190709</v>
      </c>
      <c r="AC68" t="n">
        <v>130.7825410078926</v>
      </c>
      <c r="AD68" t="n">
        <v>105669.1292399963</v>
      </c>
      <c r="AE68" t="n">
        <v>144581.1644190709</v>
      </c>
      <c r="AF68" t="n">
        <v>2.962144256839466e-06</v>
      </c>
      <c r="AG68" t="n">
        <v>0.189375</v>
      </c>
      <c r="AH68" t="n">
        <v>130782.5410078926</v>
      </c>
    </row>
    <row r="69">
      <c r="A69" t="n">
        <v>67</v>
      </c>
      <c r="B69" t="n">
        <v>85</v>
      </c>
      <c r="C69" t="inlineStr">
        <is>
          <t xml:space="preserve">CONCLUIDO	</t>
        </is>
      </c>
      <c r="D69" t="n">
        <v>5.5025</v>
      </c>
      <c r="E69" t="n">
        <v>18.17</v>
      </c>
      <c r="F69" t="n">
        <v>15.53</v>
      </c>
      <c r="G69" t="n">
        <v>116.47</v>
      </c>
      <c r="H69" t="n">
        <v>1.63</v>
      </c>
      <c r="I69" t="n">
        <v>8</v>
      </c>
      <c r="J69" t="n">
        <v>192.87</v>
      </c>
      <c r="K69" t="n">
        <v>51.39</v>
      </c>
      <c r="L69" t="n">
        <v>17.75</v>
      </c>
      <c r="M69" t="n">
        <v>6</v>
      </c>
      <c r="N69" t="n">
        <v>38.73</v>
      </c>
      <c r="O69" t="n">
        <v>24021.47</v>
      </c>
      <c r="P69" t="n">
        <v>166.26</v>
      </c>
      <c r="Q69" t="n">
        <v>467.07</v>
      </c>
      <c r="R69" t="n">
        <v>56.24</v>
      </c>
      <c r="S69" t="n">
        <v>39.61</v>
      </c>
      <c r="T69" t="n">
        <v>3373.37</v>
      </c>
      <c r="U69" t="n">
        <v>0.7</v>
      </c>
      <c r="V69" t="n">
        <v>0.75</v>
      </c>
      <c r="W69" t="n">
        <v>2.62</v>
      </c>
      <c r="X69" t="n">
        <v>0.2</v>
      </c>
      <c r="Y69" t="n">
        <v>1</v>
      </c>
      <c r="Z69" t="n">
        <v>10</v>
      </c>
      <c r="AA69" t="n">
        <v>105.6079447617317</v>
      </c>
      <c r="AB69" t="n">
        <v>144.4974491166406</v>
      </c>
      <c r="AC69" t="n">
        <v>130.7068153764311</v>
      </c>
      <c r="AD69" t="n">
        <v>105607.9447617317</v>
      </c>
      <c r="AE69" t="n">
        <v>144497.4491166406</v>
      </c>
      <c r="AF69" t="n">
        <v>2.962628830387372e-06</v>
      </c>
      <c r="AG69" t="n">
        <v>0.1892708333333334</v>
      </c>
      <c r="AH69" t="n">
        <v>130706.8153764311</v>
      </c>
    </row>
    <row r="70">
      <c r="A70" t="n">
        <v>68</v>
      </c>
      <c r="B70" t="n">
        <v>85</v>
      </c>
      <c r="C70" t="inlineStr">
        <is>
          <t xml:space="preserve">CONCLUIDO	</t>
        </is>
      </c>
      <c r="D70" t="n">
        <v>5.5036</v>
      </c>
      <c r="E70" t="n">
        <v>18.17</v>
      </c>
      <c r="F70" t="n">
        <v>15.53</v>
      </c>
      <c r="G70" t="n">
        <v>116.45</v>
      </c>
      <c r="H70" t="n">
        <v>1.65</v>
      </c>
      <c r="I70" t="n">
        <v>8</v>
      </c>
      <c r="J70" t="n">
        <v>193.26</v>
      </c>
      <c r="K70" t="n">
        <v>51.39</v>
      </c>
      <c r="L70" t="n">
        <v>18</v>
      </c>
      <c r="M70" t="n">
        <v>6</v>
      </c>
      <c r="N70" t="n">
        <v>38.86</v>
      </c>
      <c r="O70" t="n">
        <v>24068.93</v>
      </c>
      <c r="P70" t="n">
        <v>166.11</v>
      </c>
      <c r="Q70" t="n">
        <v>467.07</v>
      </c>
      <c r="R70" t="n">
        <v>56.31</v>
      </c>
      <c r="S70" t="n">
        <v>39.61</v>
      </c>
      <c r="T70" t="n">
        <v>3408.2</v>
      </c>
      <c r="U70" t="n">
        <v>0.7</v>
      </c>
      <c r="V70" t="n">
        <v>0.75</v>
      </c>
      <c r="W70" t="n">
        <v>2.62</v>
      </c>
      <c r="X70" t="n">
        <v>0.19</v>
      </c>
      <c r="Y70" t="n">
        <v>1</v>
      </c>
      <c r="Z70" t="n">
        <v>10</v>
      </c>
      <c r="AA70" t="n">
        <v>105.5213532567069</v>
      </c>
      <c r="AB70" t="n">
        <v>144.3789707993182</v>
      </c>
      <c r="AC70" t="n">
        <v>130.5996444634285</v>
      </c>
      <c r="AD70" t="n">
        <v>105521.3532567069</v>
      </c>
      <c r="AE70" t="n">
        <v>144378.9707993182</v>
      </c>
      <c r="AF70" t="n">
        <v>2.963221086945922e-06</v>
      </c>
      <c r="AG70" t="n">
        <v>0.1892708333333334</v>
      </c>
      <c r="AH70" t="n">
        <v>130599.6444634285</v>
      </c>
    </row>
    <row r="71">
      <c r="A71" t="n">
        <v>69</v>
      </c>
      <c r="B71" t="n">
        <v>85</v>
      </c>
      <c r="C71" t="inlineStr">
        <is>
          <t xml:space="preserve">CONCLUIDO	</t>
        </is>
      </c>
      <c r="D71" t="n">
        <v>5.4999</v>
      </c>
      <c r="E71" t="n">
        <v>18.18</v>
      </c>
      <c r="F71" t="n">
        <v>15.54</v>
      </c>
      <c r="G71" t="n">
        <v>116.54</v>
      </c>
      <c r="H71" t="n">
        <v>1.67</v>
      </c>
      <c r="I71" t="n">
        <v>8</v>
      </c>
      <c r="J71" t="n">
        <v>193.64</v>
      </c>
      <c r="K71" t="n">
        <v>51.39</v>
      </c>
      <c r="L71" t="n">
        <v>18.25</v>
      </c>
      <c r="M71" t="n">
        <v>6</v>
      </c>
      <c r="N71" t="n">
        <v>39</v>
      </c>
      <c r="O71" t="n">
        <v>24116.44</v>
      </c>
      <c r="P71" t="n">
        <v>165.51</v>
      </c>
      <c r="Q71" t="n">
        <v>467.07</v>
      </c>
      <c r="R71" t="n">
        <v>56.63</v>
      </c>
      <c r="S71" t="n">
        <v>39.61</v>
      </c>
      <c r="T71" t="n">
        <v>3567.46</v>
      </c>
      <c r="U71" t="n">
        <v>0.7</v>
      </c>
      <c r="V71" t="n">
        <v>0.75</v>
      </c>
      <c r="W71" t="n">
        <v>2.62</v>
      </c>
      <c r="X71" t="n">
        <v>0.21</v>
      </c>
      <c r="Y71" t="n">
        <v>1</v>
      </c>
      <c r="Z71" t="n">
        <v>10</v>
      </c>
      <c r="AA71" t="n">
        <v>105.3468673423926</v>
      </c>
      <c r="AB71" t="n">
        <v>144.1402314735783</v>
      </c>
      <c r="AC71" t="n">
        <v>130.3836900838644</v>
      </c>
      <c r="AD71" t="n">
        <v>105346.8673423926</v>
      </c>
      <c r="AE71" t="n">
        <v>144140.2314735783</v>
      </c>
      <c r="AF71" t="n">
        <v>2.961228951248979e-06</v>
      </c>
      <c r="AG71" t="n">
        <v>0.189375</v>
      </c>
      <c r="AH71" t="n">
        <v>130383.6900838644</v>
      </c>
    </row>
    <row r="72">
      <c r="A72" t="n">
        <v>70</v>
      </c>
      <c r="B72" t="n">
        <v>85</v>
      </c>
      <c r="C72" t="inlineStr">
        <is>
          <t xml:space="preserve">CONCLUIDO	</t>
        </is>
      </c>
      <c r="D72" t="n">
        <v>5.5004</v>
      </c>
      <c r="E72" t="n">
        <v>18.18</v>
      </c>
      <c r="F72" t="n">
        <v>15.54</v>
      </c>
      <c r="G72" t="n">
        <v>116.53</v>
      </c>
      <c r="H72" t="n">
        <v>1.69</v>
      </c>
      <c r="I72" t="n">
        <v>8</v>
      </c>
      <c r="J72" t="n">
        <v>194.03</v>
      </c>
      <c r="K72" t="n">
        <v>51.39</v>
      </c>
      <c r="L72" t="n">
        <v>18.5</v>
      </c>
      <c r="M72" t="n">
        <v>6</v>
      </c>
      <c r="N72" t="n">
        <v>39.13</v>
      </c>
      <c r="O72" t="n">
        <v>24163.99</v>
      </c>
      <c r="P72" t="n">
        <v>163.65</v>
      </c>
      <c r="Q72" t="n">
        <v>467.07</v>
      </c>
      <c r="R72" t="n">
        <v>56.55</v>
      </c>
      <c r="S72" t="n">
        <v>39.61</v>
      </c>
      <c r="T72" t="n">
        <v>3526.93</v>
      </c>
      <c r="U72" t="n">
        <v>0.7</v>
      </c>
      <c r="V72" t="n">
        <v>0.75</v>
      </c>
      <c r="W72" t="n">
        <v>2.62</v>
      </c>
      <c r="X72" t="n">
        <v>0.2</v>
      </c>
      <c r="Y72" t="n">
        <v>1</v>
      </c>
      <c r="Z72" t="n">
        <v>10</v>
      </c>
      <c r="AA72" t="n">
        <v>104.5196061102918</v>
      </c>
      <c r="AB72" t="n">
        <v>143.0083361596286</v>
      </c>
      <c r="AC72" t="n">
        <v>129.3598212700527</v>
      </c>
      <c r="AD72" t="n">
        <v>104519.6061102918</v>
      </c>
      <c r="AE72" t="n">
        <v>143008.3361596286</v>
      </c>
      <c r="AF72" t="n">
        <v>2.961498158775593e-06</v>
      </c>
      <c r="AG72" t="n">
        <v>0.189375</v>
      </c>
      <c r="AH72" t="n">
        <v>129359.8212700526</v>
      </c>
    </row>
    <row r="73">
      <c r="A73" t="n">
        <v>71</v>
      </c>
      <c r="B73" t="n">
        <v>85</v>
      </c>
      <c r="C73" t="inlineStr">
        <is>
          <t xml:space="preserve">CONCLUIDO	</t>
        </is>
      </c>
      <c r="D73" t="n">
        <v>5.502</v>
      </c>
      <c r="E73" t="n">
        <v>18.18</v>
      </c>
      <c r="F73" t="n">
        <v>15.53</v>
      </c>
      <c r="G73" t="n">
        <v>116.49</v>
      </c>
      <c r="H73" t="n">
        <v>1.71</v>
      </c>
      <c r="I73" t="n">
        <v>8</v>
      </c>
      <c r="J73" t="n">
        <v>194.41</v>
      </c>
      <c r="K73" t="n">
        <v>51.39</v>
      </c>
      <c r="L73" t="n">
        <v>18.75</v>
      </c>
      <c r="M73" t="n">
        <v>6</v>
      </c>
      <c r="N73" t="n">
        <v>39.27</v>
      </c>
      <c r="O73" t="n">
        <v>24211.59</v>
      </c>
      <c r="P73" t="n">
        <v>163.51</v>
      </c>
      <c r="Q73" t="n">
        <v>467.07</v>
      </c>
      <c r="R73" t="n">
        <v>56.46</v>
      </c>
      <c r="S73" t="n">
        <v>39.61</v>
      </c>
      <c r="T73" t="n">
        <v>3479.02</v>
      </c>
      <c r="U73" t="n">
        <v>0.7</v>
      </c>
      <c r="V73" t="n">
        <v>0.75</v>
      </c>
      <c r="W73" t="n">
        <v>2.62</v>
      </c>
      <c r="X73" t="n">
        <v>0.2</v>
      </c>
      <c r="Y73" t="n">
        <v>1</v>
      </c>
      <c r="Z73" t="n">
        <v>10</v>
      </c>
      <c r="AA73" t="n">
        <v>104.4087617429413</v>
      </c>
      <c r="AB73" t="n">
        <v>142.8566740061115</v>
      </c>
      <c r="AC73" t="n">
        <v>129.222633539608</v>
      </c>
      <c r="AD73" t="n">
        <v>104408.7617429413</v>
      </c>
      <c r="AE73" t="n">
        <v>142856.6740061115</v>
      </c>
      <c r="AF73" t="n">
        <v>2.962359622860757e-06</v>
      </c>
      <c r="AG73" t="n">
        <v>0.189375</v>
      </c>
      <c r="AH73" t="n">
        <v>129222.633539608</v>
      </c>
    </row>
    <row r="74">
      <c r="A74" t="n">
        <v>72</v>
      </c>
      <c r="B74" t="n">
        <v>85</v>
      </c>
      <c r="C74" t="inlineStr">
        <is>
          <t xml:space="preserve">CONCLUIDO	</t>
        </is>
      </c>
      <c r="D74" t="n">
        <v>5.5024</v>
      </c>
      <c r="E74" t="n">
        <v>18.17</v>
      </c>
      <c r="F74" t="n">
        <v>15.53</v>
      </c>
      <c r="G74" t="n">
        <v>116.48</v>
      </c>
      <c r="H74" t="n">
        <v>1.73</v>
      </c>
      <c r="I74" t="n">
        <v>8</v>
      </c>
      <c r="J74" t="n">
        <v>194.8</v>
      </c>
      <c r="K74" t="n">
        <v>51.39</v>
      </c>
      <c r="L74" t="n">
        <v>19</v>
      </c>
      <c r="M74" t="n">
        <v>5</v>
      </c>
      <c r="N74" t="n">
        <v>39.41</v>
      </c>
      <c r="O74" t="n">
        <v>24259.23</v>
      </c>
      <c r="P74" t="n">
        <v>162.77</v>
      </c>
      <c r="Q74" t="n">
        <v>467.07</v>
      </c>
      <c r="R74" t="n">
        <v>56.24</v>
      </c>
      <c r="S74" t="n">
        <v>39.61</v>
      </c>
      <c r="T74" t="n">
        <v>3371.67</v>
      </c>
      <c r="U74" t="n">
        <v>0.7</v>
      </c>
      <c r="V74" t="n">
        <v>0.75</v>
      </c>
      <c r="W74" t="n">
        <v>2.62</v>
      </c>
      <c r="X74" t="n">
        <v>0.2</v>
      </c>
      <c r="Y74" t="n">
        <v>1</v>
      </c>
      <c r="Z74" t="n">
        <v>10</v>
      </c>
      <c r="AA74" t="n">
        <v>104.0757515596858</v>
      </c>
      <c r="AB74" t="n">
        <v>142.401034782009</v>
      </c>
      <c r="AC74" t="n">
        <v>128.81047988356</v>
      </c>
      <c r="AD74" t="n">
        <v>104075.7515596858</v>
      </c>
      <c r="AE74" t="n">
        <v>142401.034782009</v>
      </c>
      <c r="AF74" t="n">
        <v>2.962574988882049e-06</v>
      </c>
      <c r="AG74" t="n">
        <v>0.1892708333333334</v>
      </c>
      <c r="AH74" t="n">
        <v>128810.4798835601</v>
      </c>
    </row>
    <row r="75">
      <c r="A75" t="n">
        <v>73</v>
      </c>
      <c r="B75" t="n">
        <v>85</v>
      </c>
      <c r="C75" t="inlineStr">
        <is>
          <t xml:space="preserve">CONCLUIDO	</t>
        </is>
      </c>
      <c r="D75" t="n">
        <v>5.5158</v>
      </c>
      <c r="E75" t="n">
        <v>18.13</v>
      </c>
      <c r="F75" t="n">
        <v>15.52</v>
      </c>
      <c r="G75" t="n">
        <v>133.03</v>
      </c>
      <c r="H75" t="n">
        <v>1.75</v>
      </c>
      <c r="I75" t="n">
        <v>7</v>
      </c>
      <c r="J75" t="n">
        <v>195.19</v>
      </c>
      <c r="K75" t="n">
        <v>51.39</v>
      </c>
      <c r="L75" t="n">
        <v>19.25</v>
      </c>
      <c r="M75" t="n">
        <v>4</v>
      </c>
      <c r="N75" t="n">
        <v>39.54</v>
      </c>
      <c r="O75" t="n">
        <v>24306.92</v>
      </c>
      <c r="P75" t="n">
        <v>160.78</v>
      </c>
      <c r="Q75" t="n">
        <v>467.07</v>
      </c>
      <c r="R75" t="n">
        <v>56</v>
      </c>
      <c r="S75" t="n">
        <v>39.61</v>
      </c>
      <c r="T75" t="n">
        <v>3255.04</v>
      </c>
      <c r="U75" t="n">
        <v>0.71</v>
      </c>
      <c r="V75" t="n">
        <v>0.75</v>
      </c>
      <c r="W75" t="n">
        <v>2.62</v>
      </c>
      <c r="X75" t="n">
        <v>0.19</v>
      </c>
      <c r="Y75" t="n">
        <v>1</v>
      </c>
      <c r="Z75" t="n">
        <v>10</v>
      </c>
      <c r="AA75" t="n">
        <v>102.9349070020399</v>
      </c>
      <c r="AB75" t="n">
        <v>140.840080927729</v>
      </c>
      <c r="AC75" t="n">
        <v>127.3985012743195</v>
      </c>
      <c r="AD75" t="n">
        <v>102934.9070020399</v>
      </c>
      <c r="AE75" t="n">
        <v>140840.080927729</v>
      </c>
      <c r="AF75" t="n">
        <v>2.969789750595304e-06</v>
      </c>
      <c r="AG75" t="n">
        <v>0.1888541666666667</v>
      </c>
      <c r="AH75" t="n">
        <v>127398.5012743195</v>
      </c>
    </row>
    <row r="76">
      <c r="A76" t="n">
        <v>74</v>
      </c>
      <c r="B76" t="n">
        <v>85</v>
      </c>
      <c r="C76" t="inlineStr">
        <is>
          <t xml:space="preserve">CONCLUIDO	</t>
        </is>
      </c>
      <c r="D76" t="n">
        <v>5.5181</v>
      </c>
      <c r="E76" t="n">
        <v>18.12</v>
      </c>
      <c r="F76" t="n">
        <v>15.51</v>
      </c>
      <c r="G76" t="n">
        <v>132.96</v>
      </c>
      <c r="H76" t="n">
        <v>1.77</v>
      </c>
      <c r="I76" t="n">
        <v>7</v>
      </c>
      <c r="J76" t="n">
        <v>195.57</v>
      </c>
      <c r="K76" t="n">
        <v>51.39</v>
      </c>
      <c r="L76" t="n">
        <v>19.5</v>
      </c>
      <c r="M76" t="n">
        <v>4</v>
      </c>
      <c r="N76" t="n">
        <v>39.68</v>
      </c>
      <c r="O76" t="n">
        <v>24354.66</v>
      </c>
      <c r="P76" t="n">
        <v>161.05</v>
      </c>
      <c r="Q76" t="n">
        <v>467.07</v>
      </c>
      <c r="R76" t="n">
        <v>55.71</v>
      </c>
      <c r="S76" t="n">
        <v>39.61</v>
      </c>
      <c r="T76" t="n">
        <v>3111.29</v>
      </c>
      <c r="U76" t="n">
        <v>0.71</v>
      </c>
      <c r="V76" t="n">
        <v>0.75</v>
      </c>
      <c r="W76" t="n">
        <v>2.62</v>
      </c>
      <c r="X76" t="n">
        <v>0.18</v>
      </c>
      <c r="Y76" t="n">
        <v>1</v>
      </c>
      <c r="Z76" t="n">
        <v>10</v>
      </c>
      <c r="AA76" t="n">
        <v>102.9914691893393</v>
      </c>
      <c r="AB76" t="n">
        <v>140.9174718077396</v>
      </c>
      <c r="AC76" t="n">
        <v>127.4685060773607</v>
      </c>
      <c r="AD76" t="n">
        <v>102991.4691893393</v>
      </c>
      <c r="AE76" t="n">
        <v>140917.4718077396</v>
      </c>
      <c r="AF76" t="n">
        <v>2.971028105217729e-06</v>
      </c>
      <c r="AG76" t="n">
        <v>0.18875</v>
      </c>
      <c r="AH76" t="n">
        <v>127468.5060773607</v>
      </c>
    </row>
    <row r="77">
      <c r="A77" t="n">
        <v>75</v>
      </c>
      <c r="B77" t="n">
        <v>85</v>
      </c>
      <c r="C77" t="inlineStr">
        <is>
          <t xml:space="preserve">CONCLUIDO	</t>
        </is>
      </c>
      <c r="D77" t="n">
        <v>5.518</v>
      </c>
      <c r="E77" t="n">
        <v>18.12</v>
      </c>
      <c r="F77" t="n">
        <v>15.51</v>
      </c>
      <c r="G77" t="n">
        <v>132.97</v>
      </c>
      <c r="H77" t="n">
        <v>1.79</v>
      </c>
      <c r="I77" t="n">
        <v>7</v>
      </c>
      <c r="J77" t="n">
        <v>195.96</v>
      </c>
      <c r="K77" t="n">
        <v>51.39</v>
      </c>
      <c r="L77" t="n">
        <v>19.75</v>
      </c>
      <c r="M77" t="n">
        <v>3</v>
      </c>
      <c r="N77" t="n">
        <v>39.82</v>
      </c>
      <c r="O77" t="n">
        <v>24402.44</v>
      </c>
      <c r="P77" t="n">
        <v>161.1</v>
      </c>
      <c r="Q77" t="n">
        <v>467.07</v>
      </c>
      <c r="R77" t="n">
        <v>55.72</v>
      </c>
      <c r="S77" t="n">
        <v>39.61</v>
      </c>
      <c r="T77" t="n">
        <v>3114.41</v>
      </c>
      <c r="U77" t="n">
        <v>0.71</v>
      </c>
      <c r="V77" t="n">
        <v>0.75</v>
      </c>
      <c r="W77" t="n">
        <v>2.62</v>
      </c>
      <c r="X77" t="n">
        <v>0.18</v>
      </c>
      <c r="Y77" t="n">
        <v>1</v>
      </c>
      <c r="Z77" t="n">
        <v>10</v>
      </c>
      <c r="AA77" t="n">
        <v>103.0152121108394</v>
      </c>
      <c r="AB77" t="n">
        <v>140.9499579203998</v>
      </c>
      <c r="AC77" t="n">
        <v>127.4978917610232</v>
      </c>
      <c r="AD77" t="n">
        <v>103015.2121108394</v>
      </c>
      <c r="AE77" t="n">
        <v>140949.9579203998</v>
      </c>
      <c r="AF77" t="n">
        <v>2.970974263712406e-06</v>
      </c>
      <c r="AG77" t="n">
        <v>0.18875</v>
      </c>
      <c r="AH77" t="n">
        <v>127497.8917610232</v>
      </c>
    </row>
    <row r="78">
      <c r="A78" t="n">
        <v>76</v>
      </c>
      <c r="B78" t="n">
        <v>85</v>
      </c>
      <c r="C78" t="inlineStr">
        <is>
          <t xml:space="preserve">CONCLUIDO	</t>
        </is>
      </c>
      <c r="D78" t="n">
        <v>5.5184</v>
      </c>
      <c r="E78" t="n">
        <v>18.12</v>
      </c>
      <c r="F78" t="n">
        <v>15.51</v>
      </c>
      <c r="G78" t="n">
        <v>132.95</v>
      </c>
      <c r="H78" t="n">
        <v>1.81</v>
      </c>
      <c r="I78" t="n">
        <v>7</v>
      </c>
      <c r="J78" t="n">
        <v>196.35</v>
      </c>
      <c r="K78" t="n">
        <v>51.39</v>
      </c>
      <c r="L78" t="n">
        <v>20</v>
      </c>
      <c r="M78" t="n">
        <v>4</v>
      </c>
      <c r="N78" t="n">
        <v>39.96</v>
      </c>
      <c r="O78" t="n">
        <v>24450.27</v>
      </c>
      <c r="P78" t="n">
        <v>161.56</v>
      </c>
      <c r="Q78" t="n">
        <v>467.07</v>
      </c>
      <c r="R78" t="n">
        <v>55.86</v>
      </c>
      <c r="S78" t="n">
        <v>39.61</v>
      </c>
      <c r="T78" t="n">
        <v>3187.2</v>
      </c>
      <c r="U78" t="n">
        <v>0.71</v>
      </c>
      <c r="V78" t="n">
        <v>0.75</v>
      </c>
      <c r="W78" t="n">
        <v>2.62</v>
      </c>
      <c r="X78" t="n">
        <v>0.18</v>
      </c>
      <c r="Y78" t="n">
        <v>1</v>
      </c>
      <c r="Z78" t="n">
        <v>10</v>
      </c>
      <c r="AA78" t="n">
        <v>103.2095156382729</v>
      </c>
      <c r="AB78" t="n">
        <v>141.2158125787007</v>
      </c>
      <c r="AC78" t="n">
        <v>127.7383736238654</v>
      </c>
      <c r="AD78" t="n">
        <v>103209.5156382729</v>
      </c>
      <c r="AE78" t="n">
        <v>141215.8125787007</v>
      </c>
      <c r="AF78" t="n">
        <v>2.971189629733697e-06</v>
      </c>
      <c r="AG78" t="n">
        <v>0.18875</v>
      </c>
      <c r="AH78" t="n">
        <v>127738.3736238654</v>
      </c>
    </row>
    <row r="79">
      <c r="A79" t="n">
        <v>77</v>
      </c>
      <c r="B79" t="n">
        <v>85</v>
      </c>
      <c r="C79" t="inlineStr">
        <is>
          <t xml:space="preserve">CONCLUIDO	</t>
        </is>
      </c>
      <c r="D79" t="n">
        <v>5.519</v>
      </c>
      <c r="E79" t="n">
        <v>18.12</v>
      </c>
      <c r="F79" t="n">
        <v>15.51</v>
      </c>
      <c r="G79" t="n">
        <v>132.94</v>
      </c>
      <c r="H79" t="n">
        <v>1.83</v>
      </c>
      <c r="I79" t="n">
        <v>7</v>
      </c>
      <c r="J79" t="n">
        <v>196.74</v>
      </c>
      <c r="K79" t="n">
        <v>51.39</v>
      </c>
      <c r="L79" t="n">
        <v>20.25</v>
      </c>
      <c r="M79" t="n">
        <v>4</v>
      </c>
      <c r="N79" t="n">
        <v>40.09</v>
      </c>
      <c r="O79" t="n">
        <v>24498.15</v>
      </c>
      <c r="P79" t="n">
        <v>161.64</v>
      </c>
      <c r="Q79" t="n">
        <v>467.07</v>
      </c>
      <c r="R79" t="n">
        <v>55.67</v>
      </c>
      <c r="S79" t="n">
        <v>39.61</v>
      </c>
      <c r="T79" t="n">
        <v>3091.04</v>
      </c>
      <c r="U79" t="n">
        <v>0.71</v>
      </c>
      <c r="V79" t="n">
        <v>0.75</v>
      </c>
      <c r="W79" t="n">
        <v>2.62</v>
      </c>
      <c r="X79" t="n">
        <v>0.18</v>
      </c>
      <c r="Y79" t="n">
        <v>1</v>
      </c>
      <c r="Z79" t="n">
        <v>10</v>
      </c>
      <c r="AA79" t="n">
        <v>103.2335915329744</v>
      </c>
      <c r="AB79" t="n">
        <v>141.248754279985</v>
      </c>
      <c r="AC79" t="n">
        <v>127.768171415413</v>
      </c>
      <c r="AD79" t="n">
        <v>103233.5915329744</v>
      </c>
      <c r="AE79" t="n">
        <v>141248.7542799849</v>
      </c>
      <c r="AF79" t="n">
        <v>2.971512678765634e-06</v>
      </c>
      <c r="AG79" t="n">
        <v>0.18875</v>
      </c>
      <c r="AH79" t="n">
        <v>127768.171415413</v>
      </c>
    </row>
    <row r="80">
      <c r="A80" t="n">
        <v>78</v>
      </c>
      <c r="B80" t="n">
        <v>85</v>
      </c>
      <c r="C80" t="inlineStr">
        <is>
          <t xml:space="preserve">CONCLUIDO	</t>
        </is>
      </c>
      <c r="D80" t="n">
        <v>5.5201</v>
      </c>
      <c r="E80" t="n">
        <v>18.12</v>
      </c>
      <c r="F80" t="n">
        <v>15.51</v>
      </c>
      <c r="G80" t="n">
        <v>132.91</v>
      </c>
      <c r="H80" t="n">
        <v>1.85</v>
      </c>
      <c r="I80" t="n">
        <v>7</v>
      </c>
      <c r="J80" t="n">
        <v>197.12</v>
      </c>
      <c r="K80" t="n">
        <v>51.39</v>
      </c>
      <c r="L80" t="n">
        <v>20.5</v>
      </c>
      <c r="M80" t="n">
        <v>3</v>
      </c>
      <c r="N80" t="n">
        <v>40.23</v>
      </c>
      <c r="O80" t="n">
        <v>24546.08</v>
      </c>
      <c r="P80" t="n">
        <v>161.9</v>
      </c>
      <c r="Q80" t="n">
        <v>467.07</v>
      </c>
      <c r="R80" t="n">
        <v>55.57</v>
      </c>
      <c r="S80" t="n">
        <v>39.61</v>
      </c>
      <c r="T80" t="n">
        <v>3040.29</v>
      </c>
      <c r="U80" t="n">
        <v>0.71</v>
      </c>
      <c r="V80" t="n">
        <v>0.75</v>
      </c>
      <c r="W80" t="n">
        <v>2.62</v>
      </c>
      <c r="X80" t="n">
        <v>0.17</v>
      </c>
      <c r="Y80" t="n">
        <v>1</v>
      </c>
      <c r="Z80" t="n">
        <v>10</v>
      </c>
      <c r="AA80" t="n">
        <v>103.3273744173993</v>
      </c>
      <c r="AB80" t="n">
        <v>141.3770721598638</v>
      </c>
      <c r="AC80" t="n">
        <v>127.8842428169315</v>
      </c>
      <c r="AD80" t="n">
        <v>103327.3744173993</v>
      </c>
      <c r="AE80" t="n">
        <v>141377.0721598637</v>
      </c>
      <c r="AF80" t="n">
        <v>2.972104935324185e-06</v>
      </c>
      <c r="AG80" t="n">
        <v>0.18875</v>
      </c>
      <c r="AH80" t="n">
        <v>127884.2428169315</v>
      </c>
    </row>
    <row r="81">
      <c r="A81" t="n">
        <v>79</v>
      </c>
      <c r="B81" t="n">
        <v>85</v>
      </c>
      <c r="C81" t="inlineStr">
        <is>
          <t xml:space="preserve">CONCLUIDO	</t>
        </is>
      </c>
      <c r="D81" t="n">
        <v>5.5199</v>
      </c>
      <c r="E81" t="n">
        <v>18.12</v>
      </c>
      <c r="F81" t="n">
        <v>15.51</v>
      </c>
      <c r="G81" t="n">
        <v>132.91</v>
      </c>
      <c r="H81" t="n">
        <v>1.87</v>
      </c>
      <c r="I81" t="n">
        <v>7</v>
      </c>
      <c r="J81" t="n">
        <v>197.51</v>
      </c>
      <c r="K81" t="n">
        <v>51.39</v>
      </c>
      <c r="L81" t="n">
        <v>20.75</v>
      </c>
      <c r="M81" t="n">
        <v>2</v>
      </c>
      <c r="N81" t="n">
        <v>40.37</v>
      </c>
      <c r="O81" t="n">
        <v>24594.05</v>
      </c>
      <c r="P81" t="n">
        <v>162.26</v>
      </c>
      <c r="Q81" t="n">
        <v>467.07</v>
      </c>
      <c r="R81" t="n">
        <v>55.38</v>
      </c>
      <c r="S81" t="n">
        <v>39.61</v>
      </c>
      <c r="T81" t="n">
        <v>2943.9</v>
      </c>
      <c r="U81" t="n">
        <v>0.72</v>
      </c>
      <c r="V81" t="n">
        <v>0.75</v>
      </c>
      <c r="W81" t="n">
        <v>2.63</v>
      </c>
      <c r="X81" t="n">
        <v>0.17</v>
      </c>
      <c r="Y81" t="n">
        <v>1</v>
      </c>
      <c r="Z81" t="n">
        <v>10</v>
      </c>
      <c r="AA81" t="n">
        <v>103.4887799878328</v>
      </c>
      <c r="AB81" t="n">
        <v>141.597914382042</v>
      </c>
      <c r="AC81" t="n">
        <v>128.0840081673791</v>
      </c>
      <c r="AD81" t="n">
        <v>103488.7799878328</v>
      </c>
      <c r="AE81" t="n">
        <v>141597.914382042</v>
      </c>
      <c r="AF81" t="n">
        <v>2.97199725231354e-06</v>
      </c>
      <c r="AG81" t="n">
        <v>0.18875</v>
      </c>
      <c r="AH81" t="n">
        <v>128084.0081673791</v>
      </c>
    </row>
    <row r="82">
      <c r="A82" t="n">
        <v>80</v>
      </c>
      <c r="B82" t="n">
        <v>85</v>
      </c>
      <c r="C82" t="inlineStr">
        <is>
          <t xml:space="preserve">CONCLUIDO	</t>
        </is>
      </c>
      <c r="D82" t="n">
        <v>5.5197</v>
      </c>
      <c r="E82" t="n">
        <v>18.12</v>
      </c>
      <c r="F82" t="n">
        <v>15.51</v>
      </c>
      <c r="G82" t="n">
        <v>132.92</v>
      </c>
      <c r="H82" t="n">
        <v>1.88</v>
      </c>
      <c r="I82" t="n">
        <v>7</v>
      </c>
      <c r="J82" t="n">
        <v>197.9</v>
      </c>
      <c r="K82" t="n">
        <v>51.39</v>
      </c>
      <c r="L82" t="n">
        <v>21</v>
      </c>
      <c r="M82" t="n">
        <v>2</v>
      </c>
      <c r="N82" t="n">
        <v>40.51</v>
      </c>
      <c r="O82" t="n">
        <v>24642.07</v>
      </c>
      <c r="P82" t="n">
        <v>162.59</v>
      </c>
      <c r="Q82" t="n">
        <v>467.11</v>
      </c>
      <c r="R82" t="n">
        <v>55.52</v>
      </c>
      <c r="S82" t="n">
        <v>39.61</v>
      </c>
      <c r="T82" t="n">
        <v>3015.04</v>
      </c>
      <c r="U82" t="n">
        <v>0.71</v>
      </c>
      <c r="V82" t="n">
        <v>0.75</v>
      </c>
      <c r="W82" t="n">
        <v>2.62</v>
      </c>
      <c r="X82" t="n">
        <v>0.17</v>
      </c>
      <c r="Y82" t="n">
        <v>1</v>
      </c>
      <c r="Z82" t="n">
        <v>10</v>
      </c>
      <c r="AA82" t="n">
        <v>103.6370517130698</v>
      </c>
      <c r="AB82" t="n">
        <v>141.8007862977981</v>
      </c>
      <c r="AC82" t="n">
        <v>128.267518272228</v>
      </c>
      <c r="AD82" t="n">
        <v>103637.0517130698</v>
      </c>
      <c r="AE82" t="n">
        <v>141800.7862977981</v>
      </c>
      <c r="AF82" t="n">
        <v>2.971889569302894e-06</v>
      </c>
      <c r="AG82" t="n">
        <v>0.18875</v>
      </c>
      <c r="AH82" t="n">
        <v>128267.518272228</v>
      </c>
    </row>
    <row r="83">
      <c r="A83" t="n">
        <v>81</v>
      </c>
      <c r="B83" t="n">
        <v>85</v>
      </c>
      <c r="C83" t="inlineStr">
        <is>
          <t xml:space="preserve">CONCLUIDO	</t>
        </is>
      </c>
      <c r="D83" t="n">
        <v>5.5198</v>
      </c>
      <c r="E83" t="n">
        <v>18.12</v>
      </c>
      <c r="F83" t="n">
        <v>15.51</v>
      </c>
      <c r="G83" t="n">
        <v>132.92</v>
      </c>
      <c r="H83" t="n">
        <v>1.9</v>
      </c>
      <c r="I83" t="n">
        <v>7</v>
      </c>
      <c r="J83" t="n">
        <v>198.29</v>
      </c>
      <c r="K83" t="n">
        <v>51.39</v>
      </c>
      <c r="L83" t="n">
        <v>21.25</v>
      </c>
      <c r="M83" t="n">
        <v>2</v>
      </c>
      <c r="N83" t="n">
        <v>40.65</v>
      </c>
      <c r="O83" t="n">
        <v>24690.13</v>
      </c>
      <c r="P83" t="n">
        <v>162.69</v>
      </c>
      <c r="Q83" t="n">
        <v>467.07</v>
      </c>
      <c r="R83" t="n">
        <v>55.47</v>
      </c>
      <c r="S83" t="n">
        <v>39.61</v>
      </c>
      <c r="T83" t="n">
        <v>2993.07</v>
      </c>
      <c r="U83" t="n">
        <v>0.71</v>
      </c>
      <c r="V83" t="n">
        <v>0.75</v>
      </c>
      <c r="W83" t="n">
        <v>2.62</v>
      </c>
      <c r="X83" t="n">
        <v>0.17</v>
      </c>
      <c r="Y83" t="n">
        <v>1</v>
      </c>
      <c r="Z83" t="n">
        <v>10</v>
      </c>
      <c r="AA83" t="n">
        <v>103.6790313570256</v>
      </c>
      <c r="AB83" t="n">
        <v>141.8582246986695</v>
      </c>
      <c r="AC83" t="n">
        <v>128.3194748327356</v>
      </c>
      <c r="AD83" t="n">
        <v>103679.0313570256</v>
      </c>
      <c r="AE83" t="n">
        <v>141858.2246986695</v>
      </c>
      <c r="AF83" t="n">
        <v>2.971943410808217e-06</v>
      </c>
      <c r="AG83" t="n">
        <v>0.18875</v>
      </c>
      <c r="AH83" t="n">
        <v>128319.4748327356</v>
      </c>
    </row>
    <row r="84">
      <c r="A84" t="n">
        <v>82</v>
      </c>
      <c r="B84" t="n">
        <v>85</v>
      </c>
      <c r="C84" t="inlineStr">
        <is>
          <t xml:space="preserve">CONCLUIDO	</t>
        </is>
      </c>
      <c r="D84" t="n">
        <v>5.5208</v>
      </c>
      <c r="E84" t="n">
        <v>18.11</v>
      </c>
      <c r="F84" t="n">
        <v>15.5</v>
      </c>
      <c r="G84" t="n">
        <v>132.89</v>
      </c>
      <c r="H84" t="n">
        <v>1.92</v>
      </c>
      <c r="I84" t="n">
        <v>7</v>
      </c>
      <c r="J84" t="n">
        <v>198.68</v>
      </c>
      <c r="K84" t="n">
        <v>51.39</v>
      </c>
      <c r="L84" t="n">
        <v>21.5</v>
      </c>
      <c r="M84" t="n">
        <v>1</v>
      </c>
      <c r="N84" t="n">
        <v>40.79</v>
      </c>
      <c r="O84" t="n">
        <v>24738.25</v>
      </c>
      <c r="P84" t="n">
        <v>162.92</v>
      </c>
      <c r="Q84" t="n">
        <v>467.09</v>
      </c>
      <c r="R84" t="n">
        <v>55.35</v>
      </c>
      <c r="S84" t="n">
        <v>39.61</v>
      </c>
      <c r="T84" t="n">
        <v>2933.15</v>
      </c>
      <c r="U84" t="n">
        <v>0.72</v>
      </c>
      <c r="V84" t="n">
        <v>0.75</v>
      </c>
      <c r="W84" t="n">
        <v>2.62</v>
      </c>
      <c r="X84" t="n">
        <v>0.17</v>
      </c>
      <c r="Y84" t="n">
        <v>1</v>
      </c>
      <c r="Z84" t="n">
        <v>10</v>
      </c>
      <c r="AA84" t="n">
        <v>103.7416317182743</v>
      </c>
      <c r="AB84" t="n">
        <v>141.943877274663</v>
      </c>
      <c r="AC84" t="n">
        <v>128.3969528470904</v>
      </c>
      <c r="AD84" t="n">
        <v>103741.6317182743</v>
      </c>
      <c r="AE84" t="n">
        <v>141943.877274663</v>
      </c>
      <c r="AF84" t="n">
        <v>2.972481825861445e-06</v>
      </c>
      <c r="AG84" t="n">
        <v>0.1886458333333333</v>
      </c>
      <c r="AH84" t="n">
        <v>128396.9528470904</v>
      </c>
    </row>
    <row r="85">
      <c r="A85" t="n">
        <v>83</v>
      </c>
      <c r="B85" t="n">
        <v>85</v>
      </c>
      <c r="C85" t="inlineStr">
        <is>
          <t xml:space="preserve">CONCLUIDO	</t>
        </is>
      </c>
      <c r="D85" t="n">
        <v>5.5192</v>
      </c>
      <c r="E85" t="n">
        <v>18.12</v>
      </c>
      <c r="F85" t="n">
        <v>15.51</v>
      </c>
      <c r="G85" t="n">
        <v>132.93</v>
      </c>
      <c r="H85" t="n">
        <v>1.94</v>
      </c>
      <c r="I85" t="n">
        <v>7</v>
      </c>
      <c r="J85" t="n">
        <v>199.07</v>
      </c>
      <c r="K85" t="n">
        <v>51.39</v>
      </c>
      <c r="L85" t="n">
        <v>21.75</v>
      </c>
      <c r="M85" t="n">
        <v>1</v>
      </c>
      <c r="N85" t="n">
        <v>40.93</v>
      </c>
      <c r="O85" t="n">
        <v>24786.41</v>
      </c>
      <c r="P85" t="n">
        <v>163.18</v>
      </c>
      <c r="Q85" t="n">
        <v>467.07</v>
      </c>
      <c r="R85" t="n">
        <v>55.5</v>
      </c>
      <c r="S85" t="n">
        <v>39.61</v>
      </c>
      <c r="T85" t="n">
        <v>3006.26</v>
      </c>
      <c r="U85" t="n">
        <v>0.71</v>
      </c>
      <c r="V85" t="n">
        <v>0.75</v>
      </c>
      <c r="W85" t="n">
        <v>2.63</v>
      </c>
      <c r="X85" t="n">
        <v>0.18</v>
      </c>
      <c r="Y85" t="n">
        <v>1</v>
      </c>
      <c r="Z85" t="n">
        <v>10</v>
      </c>
      <c r="AA85" t="n">
        <v>103.9047952993003</v>
      </c>
      <c r="AB85" t="n">
        <v>142.1671248844918</v>
      </c>
      <c r="AC85" t="n">
        <v>128.5988940183673</v>
      </c>
      <c r="AD85" t="n">
        <v>103904.7952993003</v>
      </c>
      <c r="AE85" t="n">
        <v>142167.1248844918</v>
      </c>
      <c r="AF85" t="n">
        <v>2.97162036177628e-06</v>
      </c>
      <c r="AG85" t="n">
        <v>0.18875</v>
      </c>
      <c r="AH85" t="n">
        <v>128598.8940183673</v>
      </c>
    </row>
    <row r="86">
      <c r="A86" t="n">
        <v>84</v>
      </c>
      <c r="B86" t="n">
        <v>85</v>
      </c>
      <c r="C86" t="inlineStr">
        <is>
          <t xml:space="preserve">CONCLUIDO	</t>
        </is>
      </c>
      <c r="D86" t="n">
        <v>5.5189</v>
      </c>
      <c r="E86" t="n">
        <v>18.12</v>
      </c>
      <c r="F86" t="n">
        <v>15.51</v>
      </c>
      <c r="G86" t="n">
        <v>132.94</v>
      </c>
      <c r="H86" t="n">
        <v>1.96</v>
      </c>
      <c r="I86" t="n">
        <v>7</v>
      </c>
      <c r="J86" t="n">
        <v>199.46</v>
      </c>
      <c r="K86" t="n">
        <v>51.39</v>
      </c>
      <c r="L86" t="n">
        <v>22</v>
      </c>
      <c r="M86" t="n">
        <v>1</v>
      </c>
      <c r="N86" t="n">
        <v>41.07</v>
      </c>
      <c r="O86" t="n">
        <v>24834.62</v>
      </c>
      <c r="P86" t="n">
        <v>163.2</v>
      </c>
      <c r="Q86" t="n">
        <v>467.07</v>
      </c>
      <c r="R86" t="n">
        <v>55.62</v>
      </c>
      <c r="S86" t="n">
        <v>39.61</v>
      </c>
      <c r="T86" t="n">
        <v>3063.6</v>
      </c>
      <c r="U86" t="n">
        <v>0.71</v>
      </c>
      <c r="V86" t="n">
        <v>0.75</v>
      </c>
      <c r="W86" t="n">
        <v>2.62</v>
      </c>
      <c r="X86" t="n">
        <v>0.18</v>
      </c>
      <c r="Y86" t="n">
        <v>1</v>
      </c>
      <c r="Z86" t="n">
        <v>10</v>
      </c>
      <c r="AA86" t="n">
        <v>103.9190898231344</v>
      </c>
      <c r="AB86" t="n">
        <v>142.1866832826316</v>
      </c>
      <c r="AC86" t="n">
        <v>128.6165857904389</v>
      </c>
      <c r="AD86" t="n">
        <v>103919.0898231344</v>
      </c>
      <c r="AE86" t="n">
        <v>142186.6832826316</v>
      </c>
      <c r="AF86" t="n">
        <v>2.971458837260312e-06</v>
      </c>
      <c r="AG86" t="n">
        <v>0.18875</v>
      </c>
      <c r="AH86" t="n">
        <v>128616.5857904389</v>
      </c>
    </row>
    <row r="87">
      <c r="A87" t="n">
        <v>85</v>
      </c>
      <c r="B87" t="n">
        <v>85</v>
      </c>
      <c r="C87" t="inlineStr">
        <is>
          <t xml:space="preserve">CONCLUIDO	</t>
        </is>
      </c>
      <c r="D87" t="n">
        <v>5.5183</v>
      </c>
      <c r="E87" t="n">
        <v>18.12</v>
      </c>
      <c r="F87" t="n">
        <v>15.51</v>
      </c>
      <c r="G87" t="n">
        <v>132.96</v>
      </c>
      <c r="H87" t="n">
        <v>1.98</v>
      </c>
      <c r="I87" t="n">
        <v>7</v>
      </c>
      <c r="J87" t="n">
        <v>199.86</v>
      </c>
      <c r="K87" t="n">
        <v>51.39</v>
      </c>
      <c r="L87" t="n">
        <v>22.25</v>
      </c>
      <c r="M87" t="n">
        <v>1</v>
      </c>
      <c r="N87" t="n">
        <v>41.21</v>
      </c>
      <c r="O87" t="n">
        <v>24882.88</v>
      </c>
      <c r="P87" t="n">
        <v>163.37</v>
      </c>
      <c r="Q87" t="n">
        <v>467.07</v>
      </c>
      <c r="R87" t="n">
        <v>55.59</v>
      </c>
      <c r="S87" t="n">
        <v>39.61</v>
      </c>
      <c r="T87" t="n">
        <v>3052.96</v>
      </c>
      <c r="U87" t="n">
        <v>0.71</v>
      </c>
      <c r="V87" t="n">
        <v>0.75</v>
      </c>
      <c r="W87" t="n">
        <v>2.63</v>
      </c>
      <c r="X87" t="n">
        <v>0.18</v>
      </c>
      <c r="Y87" t="n">
        <v>1</v>
      </c>
      <c r="Z87" t="n">
        <v>10</v>
      </c>
      <c r="AA87" t="n">
        <v>104.0046620001905</v>
      </c>
      <c r="AB87" t="n">
        <v>142.3037669104575</v>
      </c>
      <c r="AC87" t="n">
        <v>128.7224951211531</v>
      </c>
      <c r="AD87" t="n">
        <v>104004.6620001905</v>
      </c>
      <c r="AE87" t="n">
        <v>142303.7669104575</v>
      </c>
      <c r="AF87" t="n">
        <v>2.971135788228375e-06</v>
      </c>
      <c r="AG87" t="n">
        <v>0.18875</v>
      </c>
      <c r="AH87" t="n">
        <v>128722.4951211532</v>
      </c>
    </row>
    <row r="88">
      <c r="A88" t="n">
        <v>86</v>
      </c>
      <c r="B88" t="n">
        <v>85</v>
      </c>
      <c r="C88" t="inlineStr">
        <is>
          <t xml:space="preserve">CONCLUIDO	</t>
        </is>
      </c>
      <c r="D88" t="n">
        <v>5.5173</v>
      </c>
      <c r="E88" t="n">
        <v>18.12</v>
      </c>
      <c r="F88" t="n">
        <v>15.52</v>
      </c>
      <c r="G88" t="n">
        <v>132.99</v>
      </c>
      <c r="H88" t="n">
        <v>2</v>
      </c>
      <c r="I88" t="n">
        <v>7</v>
      </c>
      <c r="J88" t="n">
        <v>200.25</v>
      </c>
      <c r="K88" t="n">
        <v>51.39</v>
      </c>
      <c r="L88" t="n">
        <v>22.5</v>
      </c>
      <c r="M88" t="n">
        <v>0</v>
      </c>
      <c r="N88" t="n">
        <v>41.35</v>
      </c>
      <c r="O88" t="n">
        <v>24931.18</v>
      </c>
      <c r="P88" t="n">
        <v>163.63</v>
      </c>
      <c r="Q88" t="n">
        <v>467.07</v>
      </c>
      <c r="R88" t="n">
        <v>55.63</v>
      </c>
      <c r="S88" t="n">
        <v>39.61</v>
      </c>
      <c r="T88" t="n">
        <v>3072.51</v>
      </c>
      <c r="U88" t="n">
        <v>0.71</v>
      </c>
      <c r="V88" t="n">
        <v>0.75</v>
      </c>
      <c r="W88" t="n">
        <v>2.63</v>
      </c>
      <c r="X88" t="n">
        <v>0.18</v>
      </c>
      <c r="Y88" t="n">
        <v>1</v>
      </c>
      <c r="Z88" t="n">
        <v>10</v>
      </c>
      <c r="AA88" t="n">
        <v>104.1565820351728</v>
      </c>
      <c r="AB88" t="n">
        <v>142.5116306045591</v>
      </c>
      <c r="AC88" t="n">
        <v>128.9105205960283</v>
      </c>
      <c r="AD88" t="n">
        <v>104156.5820351728</v>
      </c>
      <c r="AE88" t="n">
        <v>142511.6306045591</v>
      </c>
      <c r="AF88" t="n">
        <v>2.970597373175147e-06</v>
      </c>
      <c r="AG88" t="n">
        <v>0.18875</v>
      </c>
      <c r="AH88" t="n">
        <v>128910.5205960283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5.0393</v>
      </c>
      <c r="E2" t="n">
        <v>19.84</v>
      </c>
      <c r="F2" t="n">
        <v>17.27</v>
      </c>
      <c r="G2" t="n">
        <v>15.23</v>
      </c>
      <c r="H2" t="n">
        <v>0.34</v>
      </c>
      <c r="I2" t="n">
        <v>68</v>
      </c>
      <c r="J2" t="n">
        <v>51.33</v>
      </c>
      <c r="K2" t="n">
        <v>24.83</v>
      </c>
      <c r="L2" t="n">
        <v>1</v>
      </c>
      <c r="M2" t="n">
        <v>66</v>
      </c>
      <c r="N2" t="n">
        <v>5.51</v>
      </c>
      <c r="O2" t="n">
        <v>6564.78</v>
      </c>
      <c r="P2" t="n">
        <v>92.93000000000001</v>
      </c>
      <c r="Q2" t="n">
        <v>467.13</v>
      </c>
      <c r="R2" t="n">
        <v>112.6</v>
      </c>
      <c r="S2" t="n">
        <v>39.61</v>
      </c>
      <c r="T2" t="n">
        <v>31248.76</v>
      </c>
      <c r="U2" t="n">
        <v>0.35</v>
      </c>
      <c r="V2" t="n">
        <v>0.68</v>
      </c>
      <c r="W2" t="n">
        <v>2.73</v>
      </c>
      <c r="X2" t="n">
        <v>1.93</v>
      </c>
      <c r="Y2" t="n">
        <v>1</v>
      </c>
      <c r="Z2" t="n">
        <v>10</v>
      </c>
      <c r="AA2" t="n">
        <v>67.28366304096151</v>
      </c>
      <c r="AB2" t="n">
        <v>92.0604761183266</v>
      </c>
      <c r="AC2" t="n">
        <v>83.27435348530567</v>
      </c>
      <c r="AD2" t="n">
        <v>67283.66304096152</v>
      </c>
      <c r="AE2" t="n">
        <v>92060.47611832661</v>
      </c>
      <c r="AF2" t="n">
        <v>3.247081212374213e-06</v>
      </c>
      <c r="AG2" t="n">
        <v>0.2066666666666667</v>
      </c>
      <c r="AH2" t="n">
        <v>83274.35348530566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5.2126</v>
      </c>
      <c r="E3" t="n">
        <v>19.18</v>
      </c>
      <c r="F3" t="n">
        <v>16.8</v>
      </c>
      <c r="G3" t="n">
        <v>19.39</v>
      </c>
      <c r="H3" t="n">
        <v>0.42</v>
      </c>
      <c r="I3" t="n">
        <v>52</v>
      </c>
      <c r="J3" t="n">
        <v>51.62</v>
      </c>
      <c r="K3" t="n">
        <v>24.83</v>
      </c>
      <c r="L3" t="n">
        <v>1.25</v>
      </c>
      <c r="M3" t="n">
        <v>50</v>
      </c>
      <c r="N3" t="n">
        <v>5.54</v>
      </c>
      <c r="O3" t="n">
        <v>6599.8</v>
      </c>
      <c r="P3" t="n">
        <v>88.28</v>
      </c>
      <c r="Q3" t="n">
        <v>467.18</v>
      </c>
      <c r="R3" t="n">
        <v>97.69</v>
      </c>
      <c r="S3" t="n">
        <v>39.61</v>
      </c>
      <c r="T3" t="n">
        <v>23875.03</v>
      </c>
      <c r="U3" t="n">
        <v>0.41</v>
      </c>
      <c r="V3" t="n">
        <v>0.6899999999999999</v>
      </c>
      <c r="W3" t="n">
        <v>2.69</v>
      </c>
      <c r="X3" t="n">
        <v>1.47</v>
      </c>
      <c r="Y3" t="n">
        <v>1</v>
      </c>
      <c r="Z3" t="n">
        <v>10</v>
      </c>
      <c r="AA3" t="n">
        <v>62.4025877161413</v>
      </c>
      <c r="AB3" t="n">
        <v>85.38197352106542</v>
      </c>
      <c r="AC3" t="n">
        <v>77.23323780258771</v>
      </c>
      <c r="AD3" t="n">
        <v>62402.58771614131</v>
      </c>
      <c r="AE3" t="n">
        <v>85381.97352106542</v>
      </c>
      <c r="AF3" t="n">
        <v>3.358747351342811e-06</v>
      </c>
      <c r="AG3" t="n">
        <v>0.1997916666666667</v>
      </c>
      <c r="AH3" t="n">
        <v>77233.23780258771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5.3312</v>
      </c>
      <c r="E4" t="n">
        <v>18.76</v>
      </c>
      <c r="F4" t="n">
        <v>16.5</v>
      </c>
      <c r="G4" t="n">
        <v>23.57</v>
      </c>
      <c r="H4" t="n">
        <v>0.5</v>
      </c>
      <c r="I4" t="n">
        <v>42</v>
      </c>
      <c r="J4" t="n">
        <v>51.9</v>
      </c>
      <c r="K4" t="n">
        <v>24.83</v>
      </c>
      <c r="L4" t="n">
        <v>1.5</v>
      </c>
      <c r="M4" t="n">
        <v>40</v>
      </c>
      <c r="N4" t="n">
        <v>5.57</v>
      </c>
      <c r="O4" t="n">
        <v>6634.84</v>
      </c>
      <c r="P4" t="n">
        <v>84.8</v>
      </c>
      <c r="Q4" t="n">
        <v>467.07</v>
      </c>
      <c r="R4" t="n">
        <v>87.65000000000001</v>
      </c>
      <c r="S4" t="n">
        <v>39.61</v>
      </c>
      <c r="T4" t="n">
        <v>18905.38</v>
      </c>
      <c r="U4" t="n">
        <v>0.45</v>
      </c>
      <c r="V4" t="n">
        <v>0.71</v>
      </c>
      <c r="W4" t="n">
        <v>2.68</v>
      </c>
      <c r="X4" t="n">
        <v>1.16</v>
      </c>
      <c r="Y4" t="n">
        <v>1</v>
      </c>
      <c r="Z4" t="n">
        <v>10</v>
      </c>
      <c r="AA4" t="n">
        <v>59.13452613970005</v>
      </c>
      <c r="AB4" t="n">
        <v>80.91046749547947</v>
      </c>
      <c r="AC4" t="n">
        <v>73.18848603628413</v>
      </c>
      <c r="AD4" t="n">
        <v>59134.52613970005</v>
      </c>
      <c r="AE4" t="n">
        <v>80910.46749547946</v>
      </c>
      <c r="AF4" t="n">
        <v>3.435167455680235e-06</v>
      </c>
      <c r="AG4" t="n">
        <v>0.1954166666666667</v>
      </c>
      <c r="AH4" t="n">
        <v>73188.48603628413</v>
      </c>
    </row>
    <row r="5">
      <c r="A5" t="n">
        <v>3</v>
      </c>
      <c r="B5" t="n">
        <v>20</v>
      </c>
      <c r="C5" t="inlineStr">
        <is>
          <t xml:space="preserve">CONCLUIDO	</t>
        </is>
      </c>
      <c r="D5" t="n">
        <v>5.4033</v>
      </c>
      <c r="E5" t="n">
        <v>18.51</v>
      </c>
      <c r="F5" t="n">
        <v>16.33</v>
      </c>
      <c r="G5" t="n">
        <v>28</v>
      </c>
      <c r="H5" t="n">
        <v>0.58</v>
      </c>
      <c r="I5" t="n">
        <v>35</v>
      </c>
      <c r="J5" t="n">
        <v>52.19</v>
      </c>
      <c r="K5" t="n">
        <v>24.83</v>
      </c>
      <c r="L5" t="n">
        <v>1.75</v>
      </c>
      <c r="M5" t="n">
        <v>33</v>
      </c>
      <c r="N5" t="n">
        <v>5.61</v>
      </c>
      <c r="O5" t="n">
        <v>6670.02</v>
      </c>
      <c r="P5" t="n">
        <v>81.91</v>
      </c>
      <c r="Q5" t="n">
        <v>467.07</v>
      </c>
      <c r="R5" t="n">
        <v>82.76000000000001</v>
      </c>
      <c r="S5" t="n">
        <v>39.61</v>
      </c>
      <c r="T5" t="n">
        <v>16493.9</v>
      </c>
      <c r="U5" t="n">
        <v>0.48</v>
      </c>
      <c r="V5" t="n">
        <v>0.71</v>
      </c>
      <c r="W5" t="n">
        <v>2.66</v>
      </c>
      <c r="X5" t="n">
        <v>1</v>
      </c>
      <c r="Y5" t="n">
        <v>1</v>
      </c>
      <c r="Z5" t="n">
        <v>10</v>
      </c>
      <c r="AA5" t="n">
        <v>56.88490568561669</v>
      </c>
      <c r="AB5" t="n">
        <v>77.83243754395419</v>
      </c>
      <c r="AC5" t="n">
        <v>70.40421894328925</v>
      </c>
      <c r="AD5" t="n">
        <v>56884.90568561669</v>
      </c>
      <c r="AE5" t="n">
        <v>77832.43754395419</v>
      </c>
      <c r="AF5" t="n">
        <v>3.481625208822969e-06</v>
      </c>
      <c r="AG5" t="n">
        <v>0.1928125</v>
      </c>
      <c r="AH5" t="n">
        <v>70404.21894328925</v>
      </c>
    </row>
    <row r="6">
      <c r="A6" t="n">
        <v>4</v>
      </c>
      <c r="B6" t="n">
        <v>20</v>
      </c>
      <c r="C6" t="inlineStr">
        <is>
          <t xml:space="preserve">CONCLUIDO	</t>
        </is>
      </c>
      <c r="D6" t="n">
        <v>5.4656</v>
      </c>
      <c r="E6" t="n">
        <v>18.3</v>
      </c>
      <c r="F6" t="n">
        <v>16.18</v>
      </c>
      <c r="G6" t="n">
        <v>32.36</v>
      </c>
      <c r="H6" t="n">
        <v>0.66</v>
      </c>
      <c r="I6" t="n">
        <v>30</v>
      </c>
      <c r="J6" t="n">
        <v>52.47</v>
      </c>
      <c r="K6" t="n">
        <v>24.83</v>
      </c>
      <c r="L6" t="n">
        <v>2</v>
      </c>
      <c r="M6" t="n">
        <v>25</v>
      </c>
      <c r="N6" t="n">
        <v>5.64</v>
      </c>
      <c r="O6" t="n">
        <v>6705.1</v>
      </c>
      <c r="P6" t="n">
        <v>78.89</v>
      </c>
      <c r="Q6" t="n">
        <v>467.11</v>
      </c>
      <c r="R6" t="n">
        <v>77.22</v>
      </c>
      <c r="S6" t="n">
        <v>39.61</v>
      </c>
      <c r="T6" t="n">
        <v>13749.36</v>
      </c>
      <c r="U6" t="n">
        <v>0.51</v>
      </c>
      <c r="V6" t="n">
        <v>0.72</v>
      </c>
      <c r="W6" t="n">
        <v>2.67</v>
      </c>
      <c r="X6" t="n">
        <v>0.85</v>
      </c>
      <c r="Y6" t="n">
        <v>1</v>
      </c>
      <c r="Z6" t="n">
        <v>10</v>
      </c>
      <c r="AA6" t="n">
        <v>54.75410920597161</v>
      </c>
      <c r="AB6" t="n">
        <v>74.91698779639903</v>
      </c>
      <c r="AC6" t="n">
        <v>67.76701562778042</v>
      </c>
      <c r="AD6" t="n">
        <v>54754.10920597161</v>
      </c>
      <c r="AE6" t="n">
        <v>74916.98779639903</v>
      </c>
      <c r="AF6" t="n">
        <v>3.521768315907468e-06</v>
      </c>
      <c r="AG6" t="n">
        <v>0.190625</v>
      </c>
      <c r="AH6" t="n">
        <v>67767.01562778042</v>
      </c>
    </row>
    <row r="7">
      <c r="A7" t="n">
        <v>5</v>
      </c>
      <c r="B7" t="n">
        <v>20</v>
      </c>
      <c r="C7" t="inlineStr">
        <is>
          <t xml:space="preserve">CONCLUIDO	</t>
        </is>
      </c>
      <c r="D7" t="n">
        <v>5.5166</v>
      </c>
      <c r="E7" t="n">
        <v>18.13</v>
      </c>
      <c r="F7" t="n">
        <v>16.06</v>
      </c>
      <c r="G7" t="n">
        <v>37.06</v>
      </c>
      <c r="H7" t="n">
        <v>0.74</v>
      </c>
      <c r="I7" t="n">
        <v>26</v>
      </c>
      <c r="J7" t="n">
        <v>52.75</v>
      </c>
      <c r="K7" t="n">
        <v>24.83</v>
      </c>
      <c r="L7" t="n">
        <v>2.25</v>
      </c>
      <c r="M7" t="n">
        <v>14</v>
      </c>
      <c r="N7" t="n">
        <v>5.68</v>
      </c>
      <c r="O7" t="n">
        <v>6740.19</v>
      </c>
      <c r="P7" t="n">
        <v>76.58</v>
      </c>
      <c r="Q7" t="n">
        <v>467.1</v>
      </c>
      <c r="R7" t="n">
        <v>73.04000000000001</v>
      </c>
      <c r="S7" t="n">
        <v>39.61</v>
      </c>
      <c r="T7" t="n">
        <v>11678.65</v>
      </c>
      <c r="U7" t="n">
        <v>0.54</v>
      </c>
      <c r="V7" t="n">
        <v>0.73</v>
      </c>
      <c r="W7" t="n">
        <v>2.67</v>
      </c>
      <c r="X7" t="n">
        <v>0.73</v>
      </c>
      <c r="Y7" t="n">
        <v>1</v>
      </c>
      <c r="Z7" t="n">
        <v>10</v>
      </c>
      <c r="AA7" t="n">
        <v>53.1197456891642</v>
      </c>
      <c r="AB7" t="n">
        <v>72.68077952967467</v>
      </c>
      <c r="AC7" t="n">
        <v>65.7442279394935</v>
      </c>
      <c r="AD7" t="n">
        <v>53119.7456891642</v>
      </c>
      <c r="AE7" t="n">
        <v>72680.77952967466</v>
      </c>
      <c r="AF7" t="n">
        <v>3.554630249475837e-06</v>
      </c>
      <c r="AG7" t="n">
        <v>0.1888541666666667</v>
      </c>
      <c r="AH7" t="n">
        <v>65744.2279394935</v>
      </c>
    </row>
    <row r="8">
      <c r="A8" t="n">
        <v>6</v>
      </c>
      <c r="B8" t="n">
        <v>20</v>
      </c>
      <c r="C8" t="inlineStr">
        <is>
          <t xml:space="preserve">CONCLUIDO	</t>
        </is>
      </c>
      <c r="D8" t="n">
        <v>5.5249</v>
      </c>
      <c r="E8" t="n">
        <v>18.1</v>
      </c>
      <c r="F8" t="n">
        <v>16.05</v>
      </c>
      <c r="G8" t="n">
        <v>38.51</v>
      </c>
      <c r="H8" t="n">
        <v>0.82</v>
      </c>
      <c r="I8" t="n">
        <v>25</v>
      </c>
      <c r="J8" t="n">
        <v>53.04</v>
      </c>
      <c r="K8" t="n">
        <v>24.83</v>
      </c>
      <c r="L8" t="n">
        <v>2.5</v>
      </c>
      <c r="M8" t="n">
        <v>3</v>
      </c>
      <c r="N8" t="n">
        <v>5.71</v>
      </c>
      <c r="O8" t="n">
        <v>6775.31</v>
      </c>
      <c r="P8" t="n">
        <v>76.06999999999999</v>
      </c>
      <c r="Q8" t="n">
        <v>467.12</v>
      </c>
      <c r="R8" t="n">
        <v>72.12</v>
      </c>
      <c r="S8" t="n">
        <v>39.61</v>
      </c>
      <c r="T8" t="n">
        <v>11225.18</v>
      </c>
      <c r="U8" t="n">
        <v>0.55</v>
      </c>
      <c r="V8" t="n">
        <v>0.73</v>
      </c>
      <c r="W8" t="n">
        <v>2.68</v>
      </c>
      <c r="X8" t="n">
        <v>0.71</v>
      </c>
      <c r="Y8" t="n">
        <v>1</v>
      </c>
      <c r="Z8" t="n">
        <v>10</v>
      </c>
      <c r="AA8" t="n">
        <v>52.80820862983514</v>
      </c>
      <c r="AB8" t="n">
        <v>72.25452078105579</v>
      </c>
      <c r="AC8" t="n">
        <v>65.35865072758477</v>
      </c>
      <c r="AD8" t="n">
        <v>52808.20862983514</v>
      </c>
      <c r="AE8" t="n">
        <v>72254.52078105579</v>
      </c>
      <c r="AF8" t="n">
        <v>3.559978368076179e-06</v>
      </c>
      <c r="AG8" t="n">
        <v>0.1885416666666667</v>
      </c>
      <c r="AH8" t="n">
        <v>65358.65072758477</v>
      </c>
    </row>
    <row r="9">
      <c r="A9" t="n">
        <v>7</v>
      </c>
      <c r="B9" t="n">
        <v>20</v>
      </c>
      <c r="C9" t="inlineStr">
        <is>
          <t xml:space="preserve">CONCLUIDO	</t>
        </is>
      </c>
      <c r="D9" t="n">
        <v>5.5244</v>
      </c>
      <c r="E9" t="n">
        <v>18.1</v>
      </c>
      <c r="F9" t="n">
        <v>16.05</v>
      </c>
      <c r="G9" t="n">
        <v>38.52</v>
      </c>
      <c r="H9" t="n">
        <v>0.89</v>
      </c>
      <c r="I9" t="n">
        <v>25</v>
      </c>
      <c r="J9" t="n">
        <v>53.32</v>
      </c>
      <c r="K9" t="n">
        <v>24.83</v>
      </c>
      <c r="L9" t="n">
        <v>2.75</v>
      </c>
      <c r="M9" t="n">
        <v>0</v>
      </c>
      <c r="N9" t="n">
        <v>5.75</v>
      </c>
      <c r="O9" t="n">
        <v>6810.44</v>
      </c>
      <c r="P9" t="n">
        <v>75.93000000000001</v>
      </c>
      <c r="Q9" t="n">
        <v>467.22</v>
      </c>
      <c r="R9" t="n">
        <v>72.09999999999999</v>
      </c>
      <c r="S9" t="n">
        <v>39.61</v>
      </c>
      <c r="T9" t="n">
        <v>11216.33</v>
      </c>
      <c r="U9" t="n">
        <v>0.55</v>
      </c>
      <c r="V9" t="n">
        <v>0.73</v>
      </c>
      <c r="W9" t="n">
        <v>2.68</v>
      </c>
      <c r="X9" t="n">
        <v>0.71</v>
      </c>
      <c r="Y9" t="n">
        <v>1</v>
      </c>
      <c r="Z9" t="n">
        <v>10</v>
      </c>
      <c r="AA9" t="n">
        <v>52.7515060057522</v>
      </c>
      <c r="AB9" t="n">
        <v>72.17693774924234</v>
      </c>
      <c r="AC9" t="n">
        <v>65.28847211143912</v>
      </c>
      <c r="AD9" t="n">
        <v>52751.50600575221</v>
      </c>
      <c r="AE9" t="n">
        <v>72176.93774924234</v>
      </c>
      <c r="AF9" t="n">
        <v>3.559656192256882e-06</v>
      </c>
      <c r="AG9" t="n">
        <v>0.1885416666666667</v>
      </c>
      <c r="AH9" t="n">
        <v>65288.47211143911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1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120</v>
      </c>
      <c r="C2" t="inlineStr">
        <is>
          <t xml:space="preserve">CONCLUIDO	</t>
        </is>
      </c>
      <c r="D2" t="n">
        <v>2.6178</v>
      </c>
      <c r="E2" t="n">
        <v>38.2</v>
      </c>
      <c r="F2" t="n">
        <v>23.37</v>
      </c>
      <c r="G2" t="n">
        <v>5.27</v>
      </c>
      <c r="H2" t="n">
        <v>0.08</v>
      </c>
      <c r="I2" t="n">
        <v>266</v>
      </c>
      <c r="J2" t="n">
        <v>232.68</v>
      </c>
      <c r="K2" t="n">
        <v>57.72</v>
      </c>
      <c r="L2" t="n">
        <v>1</v>
      </c>
      <c r="M2" t="n">
        <v>264</v>
      </c>
      <c r="N2" t="n">
        <v>53.95</v>
      </c>
      <c r="O2" t="n">
        <v>28931.02</v>
      </c>
      <c r="P2" t="n">
        <v>366.01</v>
      </c>
      <c r="Q2" t="n">
        <v>467.41</v>
      </c>
      <c r="R2" t="n">
        <v>312.36</v>
      </c>
      <c r="S2" t="n">
        <v>39.61</v>
      </c>
      <c r="T2" t="n">
        <v>130140.32</v>
      </c>
      <c r="U2" t="n">
        <v>0.13</v>
      </c>
      <c r="V2" t="n">
        <v>0.5</v>
      </c>
      <c r="W2" t="n">
        <v>3.06</v>
      </c>
      <c r="X2" t="n">
        <v>8.029999999999999</v>
      </c>
      <c r="Y2" t="n">
        <v>1</v>
      </c>
      <c r="Z2" t="n">
        <v>10</v>
      </c>
      <c r="AA2" t="n">
        <v>451.3318710047078</v>
      </c>
      <c r="AB2" t="n">
        <v>617.5321772655179</v>
      </c>
      <c r="AC2" t="n">
        <v>558.5957729791504</v>
      </c>
      <c r="AD2" t="n">
        <v>451331.8710047078</v>
      </c>
      <c r="AE2" t="n">
        <v>617532.1772655179</v>
      </c>
      <c r="AF2" t="n">
        <v>1.335359325742794e-06</v>
      </c>
      <c r="AG2" t="n">
        <v>0.3979166666666667</v>
      </c>
      <c r="AH2" t="n">
        <v>558595.7729791504</v>
      </c>
    </row>
    <row r="3">
      <c r="A3" t="n">
        <v>1</v>
      </c>
      <c r="B3" t="n">
        <v>120</v>
      </c>
      <c r="C3" t="inlineStr">
        <is>
          <t xml:space="preserve">CONCLUIDO	</t>
        </is>
      </c>
      <c r="D3" t="n">
        <v>3.0882</v>
      </c>
      <c r="E3" t="n">
        <v>32.38</v>
      </c>
      <c r="F3" t="n">
        <v>20.97</v>
      </c>
      <c r="G3" t="n">
        <v>6.59</v>
      </c>
      <c r="H3" t="n">
        <v>0.1</v>
      </c>
      <c r="I3" t="n">
        <v>191</v>
      </c>
      <c r="J3" t="n">
        <v>233.1</v>
      </c>
      <c r="K3" t="n">
        <v>57.72</v>
      </c>
      <c r="L3" t="n">
        <v>1.25</v>
      </c>
      <c r="M3" t="n">
        <v>189</v>
      </c>
      <c r="N3" t="n">
        <v>54.13</v>
      </c>
      <c r="O3" t="n">
        <v>28983.75</v>
      </c>
      <c r="P3" t="n">
        <v>328.07</v>
      </c>
      <c r="Q3" t="n">
        <v>467.31</v>
      </c>
      <c r="R3" t="n">
        <v>234.06</v>
      </c>
      <c r="S3" t="n">
        <v>39.61</v>
      </c>
      <c r="T3" t="n">
        <v>91364.49000000001</v>
      </c>
      <c r="U3" t="n">
        <v>0.17</v>
      </c>
      <c r="V3" t="n">
        <v>0.5600000000000001</v>
      </c>
      <c r="W3" t="n">
        <v>2.92</v>
      </c>
      <c r="X3" t="n">
        <v>5.63</v>
      </c>
      <c r="Y3" t="n">
        <v>1</v>
      </c>
      <c r="Z3" t="n">
        <v>10</v>
      </c>
      <c r="AA3" t="n">
        <v>343.51602405785</v>
      </c>
      <c r="AB3" t="n">
        <v>470.0137789733566</v>
      </c>
      <c r="AC3" t="n">
        <v>425.1563235766206</v>
      </c>
      <c r="AD3" t="n">
        <v>343516.02405785</v>
      </c>
      <c r="AE3" t="n">
        <v>470013.7789733566</v>
      </c>
      <c r="AF3" t="n">
        <v>1.57531387797345e-06</v>
      </c>
      <c r="AG3" t="n">
        <v>0.3372916666666667</v>
      </c>
      <c r="AH3" t="n">
        <v>425156.3235766206</v>
      </c>
    </row>
    <row r="4">
      <c r="A4" t="n">
        <v>2</v>
      </c>
      <c r="B4" t="n">
        <v>120</v>
      </c>
      <c r="C4" t="inlineStr">
        <is>
          <t xml:space="preserve">CONCLUIDO	</t>
        </is>
      </c>
      <c r="D4" t="n">
        <v>3.4232</v>
      </c>
      <c r="E4" t="n">
        <v>29.21</v>
      </c>
      <c r="F4" t="n">
        <v>19.72</v>
      </c>
      <c r="G4" t="n">
        <v>7.94</v>
      </c>
      <c r="H4" t="n">
        <v>0.11</v>
      </c>
      <c r="I4" t="n">
        <v>149</v>
      </c>
      <c r="J4" t="n">
        <v>233.53</v>
      </c>
      <c r="K4" t="n">
        <v>57.72</v>
      </c>
      <c r="L4" t="n">
        <v>1.5</v>
      </c>
      <c r="M4" t="n">
        <v>147</v>
      </c>
      <c r="N4" t="n">
        <v>54.31</v>
      </c>
      <c r="O4" t="n">
        <v>29036.54</v>
      </c>
      <c r="P4" t="n">
        <v>308.14</v>
      </c>
      <c r="Q4" t="n">
        <v>467.3</v>
      </c>
      <c r="R4" t="n">
        <v>192.97</v>
      </c>
      <c r="S4" t="n">
        <v>39.61</v>
      </c>
      <c r="T4" t="n">
        <v>71031.25999999999</v>
      </c>
      <c r="U4" t="n">
        <v>0.21</v>
      </c>
      <c r="V4" t="n">
        <v>0.59</v>
      </c>
      <c r="W4" t="n">
        <v>2.85</v>
      </c>
      <c r="X4" t="n">
        <v>4.38</v>
      </c>
      <c r="Y4" t="n">
        <v>1</v>
      </c>
      <c r="Z4" t="n">
        <v>10</v>
      </c>
      <c r="AA4" t="n">
        <v>291.4653436933192</v>
      </c>
      <c r="AB4" t="n">
        <v>398.7957417846536</v>
      </c>
      <c r="AC4" t="n">
        <v>360.7352359020643</v>
      </c>
      <c r="AD4" t="n">
        <v>291465.3436933192</v>
      </c>
      <c r="AE4" t="n">
        <v>398795.7417846536</v>
      </c>
      <c r="AF4" t="n">
        <v>1.746199879243156e-06</v>
      </c>
      <c r="AG4" t="n">
        <v>0.3042708333333333</v>
      </c>
      <c r="AH4" t="n">
        <v>360735.2359020644</v>
      </c>
    </row>
    <row r="5">
      <c r="A5" t="n">
        <v>3</v>
      </c>
      <c r="B5" t="n">
        <v>120</v>
      </c>
      <c r="C5" t="inlineStr">
        <is>
          <t xml:space="preserve">CONCLUIDO	</t>
        </is>
      </c>
      <c r="D5" t="n">
        <v>3.6692</v>
      </c>
      <c r="E5" t="n">
        <v>27.25</v>
      </c>
      <c r="F5" t="n">
        <v>18.94</v>
      </c>
      <c r="G5" t="n">
        <v>9.24</v>
      </c>
      <c r="H5" t="n">
        <v>0.13</v>
      </c>
      <c r="I5" t="n">
        <v>123</v>
      </c>
      <c r="J5" t="n">
        <v>233.96</v>
      </c>
      <c r="K5" t="n">
        <v>57.72</v>
      </c>
      <c r="L5" t="n">
        <v>1.75</v>
      </c>
      <c r="M5" t="n">
        <v>121</v>
      </c>
      <c r="N5" t="n">
        <v>54.49</v>
      </c>
      <c r="O5" t="n">
        <v>29089.39</v>
      </c>
      <c r="P5" t="n">
        <v>295.76</v>
      </c>
      <c r="Q5" t="n">
        <v>467.23</v>
      </c>
      <c r="R5" t="n">
        <v>167.47</v>
      </c>
      <c r="S5" t="n">
        <v>39.61</v>
      </c>
      <c r="T5" t="n">
        <v>58409.11</v>
      </c>
      <c r="U5" t="n">
        <v>0.24</v>
      </c>
      <c r="V5" t="n">
        <v>0.62</v>
      </c>
      <c r="W5" t="n">
        <v>2.81</v>
      </c>
      <c r="X5" t="n">
        <v>3.6</v>
      </c>
      <c r="Y5" t="n">
        <v>1</v>
      </c>
      <c r="Z5" t="n">
        <v>10</v>
      </c>
      <c r="AA5" t="n">
        <v>261.246310846311</v>
      </c>
      <c r="AB5" t="n">
        <v>357.4487278737383</v>
      </c>
      <c r="AC5" t="n">
        <v>323.3343229679083</v>
      </c>
      <c r="AD5" t="n">
        <v>261246.310846311</v>
      </c>
      <c r="AE5" t="n">
        <v>357448.7278737383</v>
      </c>
      <c r="AF5" t="n">
        <v>1.871686315996433e-06</v>
      </c>
      <c r="AG5" t="n">
        <v>0.2838541666666667</v>
      </c>
      <c r="AH5" t="n">
        <v>323334.3229679083</v>
      </c>
    </row>
    <row r="6">
      <c r="A6" t="n">
        <v>4</v>
      </c>
      <c r="B6" t="n">
        <v>120</v>
      </c>
      <c r="C6" t="inlineStr">
        <is>
          <t xml:space="preserve">CONCLUIDO	</t>
        </is>
      </c>
      <c r="D6" t="n">
        <v>3.8781</v>
      </c>
      <c r="E6" t="n">
        <v>25.79</v>
      </c>
      <c r="F6" t="n">
        <v>18.34</v>
      </c>
      <c r="G6" t="n">
        <v>10.58</v>
      </c>
      <c r="H6" t="n">
        <v>0.15</v>
      </c>
      <c r="I6" t="n">
        <v>104</v>
      </c>
      <c r="J6" t="n">
        <v>234.39</v>
      </c>
      <c r="K6" t="n">
        <v>57.72</v>
      </c>
      <c r="L6" t="n">
        <v>2</v>
      </c>
      <c r="M6" t="n">
        <v>102</v>
      </c>
      <c r="N6" t="n">
        <v>54.67</v>
      </c>
      <c r="O6" t="n">
        <v>29142.31</v>
      </c>
      <c r="P6" t="n">
        <v>286.09</v>
      </c>
      <c r="Q6" t="n">
        <v>467.19</v>
      </c>
      <c r="R6" t="n">
        <v>147.86</v>
      </c>
      <c r="S6" t="n">
        <v>39.61</v>
      </c>
      <c r="T6" t="n">
        <v>48700.05</v>
      </c>
      <c r="U6" t="n">
        <v>0.27</v>
      </c>
      <c r="V6" t="n">
        <v>0.64</v>
      </c>
      <c r="W6" t="n">
        <v>2.78</v>
      </c>
      <c r="X6" t="n">
        <v>3</v>
      </c>
      <c r="Y6" t="n">
        <v>1</v>
      </c>
      <c r="Z6" t="n">
        <v>10</v>
      </c>
      <c r="AA6" t="n">
        <v>239.3195131701432</v>
      </c>
      <c r="AB6" t="n">
        <v>327.4475159510094</v>
      </c>
      <c r="AC6" t="n">
        <v>296.1963846042175</v>
      </c>
      <c r="AD6" t="n">
        <v>239319.5131701432</v>
      </c>
      <c r="AE6" t="n">
        <v>327447.5159510094</v>
      </c>
      <c r="AF6" t="n">
        <v>1.978247765743423e-06</v>
      </c>
      <c r="AG6" t="n">
        <v>0.2686458333333333</v>
      </c>
      <c r="AH6" t="n">
        <v>296196.3846042175</v>
      </c>
    </row>
    <row r="7">
      <c r="A7" t="n">
        <v>5</v>
      </c>
      <c r="B7" t="n">
        <v>120</v>
      </c>
      <c r="C7" t="inlineStr">
        <is>
          <t xml:space="preserve">CONCLUIDO	</t>
        </is>
      </c>
      <c r="D7" t="n">
        <v>4.0273</v>
      </c>
      <c r="E7" t="n">
        <v>24.83</v>
      </c>
      <c r="F7" t="n">
        <v>17.98</v>
      </c>
      <c r="G7" t="n">
        <v>11.85</v>
      </c>
      <c r="H7" t="n">
        <v>0.17</v>
      </c>
      <c r="I7" t="n">
        <v>91</v>
      </c>
      <c r="J7" t="n">
        <v>234.82</v>
      </c>
      <c r="K7" t="n">
        <v>57.72</v>
      </c>
      <c r="L7" t="n">
        <v>2.25</v>
      </c>
      <c r="M7" t="n">
        <v>89</v>
      </c>
      <c r="N7" t="n">
        <v>54.85</v>
      </c>
      <c r="O7" t="n">
        <v>29195.29</v>
      </c>
      <c r="P7" t="n">
        <v>280.15</v>
      </c>
      <c r="Q7" t="n">
        <v>467.11</v>
      </c>
      <c r="R7" t="n">
        <v>135.54</v>
      </c>
      <c r="S7" t="n">
        <v>39.61</v>
      </c>
      <c r="T7" t="n">
        <v>42608.08</v>
      </c>
      <c r="U7" t="n">
        <v>0.29</v>
      </c>
      <c r="V7" t="n">
        <v>0.65</v>
      </c>
      <c r="W7" t="n">
        <v>2.77</v>
      </c>
      <c r="X7" t="n">
        <v>2.64</v>
      </c>
      <c r="Y7" t="n">
        <v>1</v>
      </c>
      <c r="Z7" t="n">
        <v>10</v>
      </c>
      <c r="AA7" t="n">
        <v>225.8418885724933</v>
      </c>
      <c r="AB7" t="n">
        <v>309.006835385681</v>
      </c>
      <c r="AC7" t="n">
        <v>279.5156567103803</v>
      </c>
      <c r="AD7" t="n">
        <v>225841.8885724933</v>
      </c>
      <c r="AE7" t="n">
        <v>309006.835385681</v>
      </c>
      <c r="AF7" t="n">
        <v>2.054355799741751e-06</v>
      </c>
      <c r="AG7" t="n">
        <v>0.2586458333333333</v>
      </c>
      <c r="AH7" t="n">
        <v>279515.6567103803</v>
      </c>
    </row>
    <row r="8">
      <c r="A8" t="n">
        <v>6</v>
      </c>
      <c r="B8" t="n">
        <v>120</v>
      </c>
      <c r="C8" t="inlineStr">
        <is>
          <t xml:space="preserve">CONCLUIDO	</t>
        </is>
      </c>
      <c r="D8" t="n">
        <v>4.1716</v>
      </c>
      <c r="E8" t="n">
        <v>23.97</v>
      </c>
      <c r="F8" t="n">
        <v>17.62</v>
      </c>
      <c r="G8" t="n">
        <v>13.21</v>
      </c>
      <c r="H8" t="n">
        <v>0.19</v>
      </c>
      <c r="I8" t="n">
        <v>80</v>
      </c>
      <c r="J8" t="n">
        <v>235.25</v>
      </c>
      <c r="K8" t="n">
        <v>57.72</v>
      </c>
      <c r="L8" t="n">
        <v>2.5</v>
      </c>
      <c r="M8" t="n">
        <v>78</v>
      </c>
      <c r="N8" t="n">
        <v>55.03</v>
      </c>
      <c r="O8" t="n">
        <v>29248.33</v>
      </c>
      <c r="P8" t="n">
        <v>274.34</v>
      </c>
      <c r="Q8" t="n">
        <v>467.1</v>
      </c>
      <c r="R8" t="n">
        <v>124.21</v>
      </c>
      <c r="S8" t="n">
        <v>39.61</v>
      </c>
      <c r="T8" t="n">
        <v>36998.31</v>
      </c>
      <c r="U8" t="n">
        <v>0.32</v>
      </c>
      <c r="V8" t="n">
        <v>0.66</v>
      </c>
      <c r="W8" t="n">
        <v>2.74</v>
      </c>
      <c r="X8" t="n">
        <v>2.28</v>
      </c>
      <c r="Y8" t="n">
        <v>1</v>
      </c>
      <c r="Z8" t="n">
        <v>10</v>
      </c>
      <c r="AA8" t="n">
        <v>213.6513414178374</v>
      </c>
      <c r="AB8" t="n">
        <v>292.3271909597053</v>
      </c>
      <c r="AC8" t="n">
        <v>264.4278941383865</v>
      </c>
      <c r="AD8" t="n">
        <v>213651.3414178374</v>
      </c>
      <c r="AE8" t="n">
        <v>292327.1909597053</v>
      </c>
      <c r="AF8" t="n">
        <v>2.127964307154344e-06</v>
      </c>
      <c r="AG8" t="n">
        <v>0.2496875</v>
      </c>
      <c r="AH8" t="n">
        <v>264427.8941383865</v>
      </c>
    </row>
    <row r="9">
      <c r="A9" t="n">
        <v>7</v>
      </c>
      <c r="B9" t="n">
        <v>120</v>
      </c>
      <c r="C9" t="inlineStr">
        <is>
          <t xml:space="preserve">CONCLUIDO	</t>
        </is>
      </c>
      <c r="D9" t="n">
        <v>4.2775</v>
      </c>
      <c r="E9" t="n">
        <v>23.38</v>
      </c>
      <c r="F9" t="n">
        <v>17.39</v>
      </c>
      <c r="G9" t="n">
        <v>14.49</v>
      </c>
      <c r="H9" t="n">
        <v>0.21</v>
      </c>
      <c r="I9" t="n">
        <v>72</v>
      </c>
      <c r="J9" t="n">
        <v>235.68</v>
      </c>
      <c r="K9" t="n">
        <v>57.72</v>
      </c>
      <c r="L9" t="n">
        <v>2.75</v>
      </c>
      <c r="M9" t="n">
        <v>70</v>
      </c>
      <c r="N9" t="n">
        <v>55.21</v>
      </c>
      <c r="O9" t="n">
        <v>29301.44</v>
      </c>
      <c r="P9" t="n">
        <v>270.47</v>
      </c>
      <c r="Q9" t="n">
        <v>467.29</v>
      </c>
      <c r="R9" t="n">
        <v>116.73</v>
      </c>
      <c r="S9" t="n">
        <v>39.61</v>
      </c>
      <c r="T9" t="n">
        <v>33295.9</v>
      </c>
      <c r="U9" t="n">
        <v>0.34</v>
      </c>
      <c r="V9" t="n">
        <v>0.67</v>
      </c>
      <c r="W9" t="n">
        <v>2.73</v>
      </c>
      <c r="X9" t="n">
        <v>2.05</v>
      </c>
      <c r="Y9" t="n">
        <v>1</v>
      </c>
      <c r="Z9" t="n">
        <v>10</v>
      </c>
      <c r="AA9" t="n">
        <v>205.5497916016707</v>
      </c>
      <c r="AB9" t="n">
        <v>281.2422930860789</v>
      </c>
      <c r="AC9" t="n">
        <v>254.4009233600636</v>
      </c>
      <c r="AD9" t="n">
        <v>205549.7916016707</v>
      </c>
      <c r="AE9" t="n">
        <v>281242.2930860788</v>
      </c>
      <c r="AF9" t="n">
        <v>2.18198468785423e-06</v>
      </c>
      <c r="AG9" t="n">
        <v>0.2435416666666667</v>
      </c>
      <c r="AH9" t="n">
        <v>254400.9233600635</v>
      </c>
    </row>
    <row r="10">
      <c r="A10" t="n">
        <v>8</v>
      </c>
      <c r="B10" t="n">
        <v>120</v>
      </c>
      <c r="C10" t="inlineStr">
        <is>
          <t xml:space="preserve">CONCLUIDO	</t>
        </is>
      </c>
      <c r="D10" t="n">
        <v>4.3732</v>
      </c>
      <c r="E10" t="n">
        <v>22.87</v>
      </c>
      <c r="F10" t="n">
        <v>17.2</v>
      </c>
      <c r="G10" t="n">
        <v>15.87</v>
      </c>
      <c r="H10" t="n">
        <v>0.23</v>
      </c>
      <c r="I10" t="n">
        <v>65</v>
      </c>
      <c r="J10" t="n">
        <v>236.11</v>
      </c>
      <c r="K10" t="n">
        <v>57.72</v>
      </c>
      <c r="L10" t="n">
        <v>3</v>
      </c>
      <c r="M10" t="n">
        <v>63</v>
      </c>
      <c r="N10" t="n">
        <v>55.39</v>
      </c>
      <c r="O10" t="n">
        <v>29354.61</v>
      </c>
      <c r="P10" t="n">
        <v>267.2</v>
      </c>
      <c r="Q10" t="n">
        <v>467.18</v>
      </c>
      <c r="R10" t="n">
        <v>110.79</v>
      </c>
      <c r="S10" t="n">
        <v>39.61</v>
      </c>
      <c r="T10" t="n">
        <v>30360.97</v>
      </c>
      <c r="U10" t="n">
        <v>0.36</v>
      </c>
      <c r="V10" t="n">
        <v>0.68</v>
      </c>
      <c r="W10" t="n">
        <v>2.71</v>
      </c>
      <c r="X10" t="n">
        <v>1.86</v>
      </c>
      <c r="Y10" t="n">
        <v>1</v>
      </c>
      <c r="Z10" t="n">
        <v>10</v>
      </c>
      <c r="AA10" t="n">
        <v>198.7421269969271</v>
      </c>
      <c r="AB10" t="n">
        <v>271.9277460409073</v>
      </c>
      <c r="AC10" t="n">
        <v>245.9753436118314</v>
      </c>
      <c r="AD10" t="n">
        <v>198742.1269969271</v>
      </c>
      <c r="AE10" t="n">
        <v>271927.7460409073</v>
      </c>
      <c r="AF10" t="n">
        <v>2.230801972396053e-06</v>
      </c>
      <c r="AG10" t="n">
        <v>0.2382291666666667</v>
      </c>
      <c r="AH10" t="n">
        <v>245975.3436118314</v>
      </c>
    </row>
    <row r="11">
      <c r="A11" t="n">
        <v>9</v>
      </c>
      <c r="B11" t="n">
        <v>120</v>
      </c>
      <c r="C11" t="inlineStr">
        <is>
          <t xml:space="preserve">CONCLUIDO	</t>
        </is>
      </c>
      <c r="D11" t="n">
        <v>4.4466</v>
      </c>
      <c r="E11" t="n">
        <v>22.49</v>
      </c>
      <c r="F11" t="n">
        <v>17.05</v>
      </c>
      <c r="G11" t="n">
        <v>17.05</v>
      </c>
      <c r="H11" t="n">
        <v>0.24</v>
      </c>
      <c r="I11" t="n">
        <v>60</v>
      </c>
      <c r="J11" t="n">
        <v>236.54</v>
      </c>
      <c r="K11" t="n">
        <v>57.72</v>
      </c>
      <c r="L11" t="n">
        <v>3.25</v>
      </c>
      <c r="M11" t="n">
        <v>58</v>
      </c>
      <c r="N11" t="n">
        <v>55.57</v>
      </c>
      <c r="O11" t="n">
        <v>29407.85</v>
      </c>
      <c r="P11" t="n">
        <v>264.55</v>
      </c>
      <c r="Q11" t="n">
        <v>467.16</v>
      </c>
      <c r="R11" t="n">
        <v>105.89</v>
      </c>
      <c r="S11" t="n">
        <v>39.61</v>
      </c>
      <c r="T11" t="n">
        <v>27935.45</v>
      </c>
      <c r="U11" t="n">
        <v>0.37</v>
      </c>
      <c r="V11" t="n">
        <v>0.68</v>
      </c>
      <c r="W11" t="n">
        <v>2.7</v>
      </c>
      <c r="X11" t="n">
        <v>1.71</v>
      </c>
      <c r="Y11" t="n">
        <v>1</v>
      </c>
      <c r="Z11" t="n">
        <v>10</v>
      </c>
      <c r="AA11" t="n">
        <v>193.6301263069753</v>
      </c>
      <c r="AB11" t="n">
        <v>264.9332811713654</v>
      </c>
      <c r="AC11" t="n">
        <v>239.6484206526431</v>
      </c>
      <c r="AD11" t="n">
        <v>193630.1263069753</v>
      </c>
      <c r="AE11" t="n">
        <v>264933.2811713654</v>
      </c>
      <c r="AF11" t="n">
        <v>2.268243860435446e-06</v>
      </c>
      <c r="AG11" t="n">
        <v>0.2342708333333333</v>
      </c>
      <c r="AH11" t="n">
        <v>239648.4206526431</v>
      </c>
    </row>
    <row r="12">
      <c r="A12" t="n">
        <v>10</v>
      </c>
      <c r="B12" t="n">
        <v>120</v>
      </c>
      <c r="C12" t="inlineStr">
        <is>
          <t xml:space="preserve">CONCLUIDO	</t>
        </is>
      </c>
      <c r="D12" t="n">
        <v>4.524</v>
      </c>
      <c r="E12" t="n">
        <v>22.1</v>
      </c>
      <c r="F12" t="n">
        <v>16.89</v>
      </c>
      <c r="G12" t="n">
        <v>18.43</v>
      </c>
      <c r="H12" t="n">
        <v>0.26</v>
      </c>
      <c r="I12" t="n">
        <v>55</v>
      </c>
      <c r="J12" t="n">
        <v>236.98</v>
      </c>
      <c r="K12" t="n">
        <v>57.72</v>
      </c>
      <c r="L12" t="n">
        <v>3.5</v>
      </c>
      <c r="M12" t="n">
        <v>53</v>
      </c>
      <c r="N12" t="n">
        <v>55.75</v>
      </c>
      <c r="O12" t="n">
        <v>29461.15</v>
      </c>
      <c r="P12" t="n">
        <v>261.99</v>
      </c>
      <c r="Q12" t="n">
        <v>467.07</v>
      </c>
      <c r="R12" t="n">
        <v>100.59</v>
      </c>
      <c r="S12" t="n">
        <v>39.61</v>
      </c>
      <c r="T12" t="n">
        <v>25308.83</v>
      </c>
      <c r="U12" t="n">
        <v>0.39</v>
      </c>
      <c r="V12" t="n">
        <v>0.6899999999999999</v>
      </c>
      <c r="W12" t="n">
        <v>2.7</v>
      </c>
      <c r="X12" t="n">
        <v>1.56</v>
      </c>
      <c r="Y12" t="n">
        <v>1</v>
      </c>
      <c r="Z12" t="n">
        <v>10</v>
      </c>
      <c r="AA12" t="n">
        <v>188.5394813272675</v>
      </c>
      <c r="AB12" t="n">
        <v>257.9680361267264</v>
      </c>
      <c r="AC12" t="n">
        <v>233.3479288192794</v>
      </c>
      <c r="AD12" t="n">
        <v>188539.4813272675</v>
      </c>
      <c r="AE12" t="n">
        <v>257968.0361267263</v>
      </c>
      <c r="AF12" t="n">
        <v>2.307726178340745e-06</v>
      </c>
      <c r="AG12" t="n">
        <v>0.2302083333333333</v>
      </c>
      <c r="AH12" t="n">
        <v>233347.9288192794</v>
      </c>
    </row>
    <row r="13">
      <c r="A13" t="n">
        <v>11</v>
      </c>
      <c r="B13" t="n">
        <v>120</v>
      </c>
      <c r="C13" t="inlineStr">
        <is>
          <t xml:space="preserve">CONCLUIDO	</t>
        </is>
      </c>
      <c r="D13" t="n">
        <v>4.5905</v>
      </c>
      <c r="E13" t="n">
        <v>21.78</v>
      </c>
      <c r="F13" t="n">
        <v>16.75</v>
      </c>
      <c r="G13" t="n">
        <v>19.71</v>
      </c>
      <c r="H13" t="n">
        <v>0.28</v>
      </c>
      <c r="I13" t="n">
        <v>51</v>
      </c>
      <c r="J13" t="n">
        <v>237.41</v>
      </c>
      <c r="K13" t="n">
        <v>57.72</v>
      </c>
      <c r="L13" t="n">
        <v>3.75</v>
      </c>
      <c r="M13" t="n">
        <v>49</v>
      </c>
      <c r="N13" t="n">
        <v>55.93</v>
      </c>
      <c r="O13" t="n">
        <v>29514.51</v>
      </c>
      <c r="P13" t="n">
        <v>259.4</v>
      </c>
      <c r="Q13" t="n">
        <v>467.12</v>
      </c>
      <c r="R13" t="n">
        <v>96.16</v>
      </c>
      <c r="S13" t="n">
        <v>39.61</v>
      </c>
      <c r="T13" t="n">
        <v>23114.18</v>
      </c>
      <c r="U13" t="n">
        <v>0.41</v>
      </c>
      <c r="V13" t="n">
        <v>0.7</v>
      </c>
      <c r="W13" t="n">
        <v>2.69</v>
      </c>
      <c r="X13" t="n">
        <v>1.42</v>
      </c>
      <c r="Y13" t="n">
        <v>1</v>
      </c>
      <c r="Z13" t="n">
        <v>10</v>
      </c>
      <c r="AA13" t="n">
        <v>184.0904159341663</v>
      </c>
      <c r="AB13" t="n">
        <v>251.8806285769758</v>
      </c>
      <c r="AC13" t="n">
        <v>227.841494902345</v>
      </c>
      <c r="AD13" t="n">
        <v>184090.4159341663</v>
      </c>
      <c r="AE13" t="n">
        <v>251880.6285769758</v>
      </c>
      <c r="AF13" t="n">
        <v>2.341648324861447e-06</v>
      </c>
      <c r="AG13" t="n">
        <v>0.226875</v>
      </c>
      <c r="AH13" t="n">
        <v>227841.494902345</v>
      </c>
    </row>
    <row r="14">
      <c r="A14" t="n">
        <v>12</v>
      </c>
      <c r="B14" t="n">
        <v>120</v>
      </c>
      <c r="C14" t="inlineStr">
        <is>
          <t xml:space="preserve">CONCLUIDO	</t>
        </is>
      </c>
      <c r="D14" t="n">
        <v>4.6343</v>
      </c>
      <c r="E14" t="n">
        <v>21.58</v>
      </c>
      <c r="F14" t="n">
        <v>16.68</v>
      </c>
      <c r="G14" t="n">
        <v>20.85</v>
      </c>
      <c r="H14" t="n">
        <v>0.3</v>
      </c>
      <c r="I14" t="n">
        <v>48</v>
      </c>
      <c r="J14" t="n">
        <v>237.84</v>
      </c>
      <c r="K14" t="n">
        <v>57.72</v>
      </c>
      <c r="L14" t="n">
        <v>4</v>
      </c>
      <c r="M14" t="n">
        <v>46</v>
      </c>
      <c r="N14" t="n">
        <v>56.12</v>
      </c>
      <c r="O14" t="n">
        <v>29567.95</v>
      </c>
      <c r="P14" t="n">
        <v>258.17</v>
      </c>
      <c r="Q14" t="n">
        <v>467.12</v>
      </c>
      <c r="R14" t="n">
        <v>93.72</v>
      </c>
      <c r="S14" t="n">
        <v>39.61</v>
      </c>
      <c r="T14" t="n">
        <v>21912.17</v>
      </c>
      <c r="U14" t="n">
        <v>0.42</v>
      </c>
      <c r="V14" t="n">
        <v>0.7</v>
      </c>
      <c r="W14" t="n">
        <v>2.69</v>
      </c>
      <c r="X14" t="n">
        <v>1.35</v>
      </c>
      <c r="Y14" t="n">
        <v>1</v>
      </c>
      <c r="Z14" t="n">
        <v>10</v>
      </c>
      <c r="AA14" t="n">
        <v>181.5375723929106</v>
      </c>
      <c r="AB14" t="n">
        <v>248.3877154203231</v>
      </c>
      <c r="AC14" t="n">
        <v>224.6819404750277</v>
      </c>
      <c r="AD14" t="n">
        <v>181537.5723929107</v>
      </c>
      <c r="AE14" t="n">
        <v>248387.7154203231</v>
      </c>
      <c r="AF14" t="n">
        <v>2.363991031893128e-06</v>
      </c>
      <c r="AG14" t="n">
        <v>0.2247916666666666</v>
      </c>
      <c r="AH14" t="n">
        <v>224681.9404750277</v>
      </c>
    </row>
    <row r="15">
      <c r="A15" t="n">
        <v>13</v>
      </c>
      <c r="B15" t="n">
        <v>120</v>
      </c>
      <c r="C15" t="inlineStr">
        <is>
          <t xml:space="preserve">CONCLUIDO	</t>
        </is>
      </c>
      <c r="D15" t="n">
        <v>4.6806</v>
      </c>
      <c r="E15" t="n">
        <v>21.36</v>
      </c>
      <c r="F15" t="n">
        <v>16.61</v>
      </c>
      <c r="G15" t="n">
        <v>22.14</v>
      </c>
      <c r="H15" t="n">
        <v>0.32</v>
      </c>
      <c r="I15" t="n">
        <v>45</v>
      </c>
      <c r="J15" t="n">
        <v>238.28</v>
      </c>
      <c r="K15" t="n">
        <v>57.72</v>
      </c>
      <c r="L15" t="n">
        <v>4.25</v>
      </c>
      <c r="M15" t="n">
        <v>43</v>
      </c>
      <c r="N15" t="n">
        <v>56.3</v>
      </c>
      <c r="O15" t="n">
        <v>29621.44</v>
      </c>
      <c r="P15" t="n">
        <v>256.76</v>
      </c>
      <c r="Q15" t="n">
        <v>467.15</v>
      </c>
      <c r="R15" t="n">
        <v>91.48999999999999</v>
      </c>
      <c r="S15" t="n">
        <v>39.61</v>
      </c>
      <c r="T15" t="n">
        <v>20810.28</v>
      </c>
      <c r="U15" t="n">
        <v>0.43</v>
      </c>
      <c r="V15" t="n">
        <v>0.7</v>
      </c>
      <c r="W15" t="n">
        <v>2.68</v>
      </c>
      <c r="X15" t="n">
        <v>1.27</v>
      </c>
      <c r="Y15" t="n">
        <v>1</v>
      </c>
      <c r="Z15" t="n">
        <v>10</v>
      </c>
      <c r="AA15" t="n">
        <v>178.844371121988</v>
      </c>
      <c r="AB15" t="n">
        <v>244.702758625794</v>
      </c>
      <c r="AC15" t="n">
        <v>221.3486707850981</v>
      </c>
      <c r="AD15" t="n">
        <v>178844.371121988</v>
      </c>
      <c r="AE15" t="n">
        <v>244702.758625794</v>
      </c>
      <c r="AF15" t="n">
        <v>2.387609007591002e-06</v>
      </c>
      <c r="AG15" t="n">
        <v>0.2225</v>
      </c>
      <c r="AH15" t="n">
        <v>221348.670785098</v>
      </c>
    </row>
    <row r="16">
      <c r="A16" t="n">
        <v>14</v>
      </c>
      <c r="B16" t="n">
        <v>120</v>
      </c>
      <c r="C16" t="inlineStr">
        <is>
          <t xml:space="preserve">CONCLUIDO	</t>
        </is>
      </c>
      <c r="D16" t="n">
        <v>4.7337</v>
      </c>
      <c r="E16" t="n">
        <v>21.13</v>
      </c>
      <c r="F16" t="n">
        <v>16.5</v>
      </c>
      <c r="G16" t="n">
        <v>23.58</v>
      </c>
      <c r="H16" t="n">
        <v>0.34</v>
      </c>
      <c r="I16" t="n">
        <v>42</v>
      </c>
      <c r="J16" t="n">
        <v>238.71</v>
      </c>
      <c r="K16" t="n">
        <v>57.72</v>
      </c>
      <c r="L16" t="n">
        <v>4.5</v>
      </c>
      <c r="M16" t="n">
        <v>40</v>
      </c>
      <c r="N16" t="n">
        <v>56.49</v>
      </c>
      <c r="O16" t="n">
        <v>29675.01</v>
      </c>
      <c r="P16" t="n">
        <v>254.89</v>
      </c>
      <c r="Q16" t="n">
        <v>467.19</v>
      </c>
      <c r="R16" t="n">
        <v>88.03</v>
      </c>
      <c r="S16" t="n">
        <v>39.61</v>
      </c>
      <c r="T16" t="n">
        <v>19093.95</v>
      </c>
      <c r="U16" t="n">
        <v>0.45</v>
      </c>
      <c r="V16" t="n">
        <v>0.71</v>
      </c>
      <c r="W16" t="n">
        <v>2.68</v>
      </c>
      <c r="X16" t="n">
        <v>1.17</v>
      </c>
      <c r="Y16" t="n">
        <v>1</v>
      </c>
      <c r="Z16" t="n">
        <v>10</v>
      </c>
      <c r="AA16" t="n">
        <v>175.614228487752</v>
      </c>
      <c r="AB16" t="n">
        <v>240.2831349697989</v>
      </c>
      <c r="AC16" t="n">
        <v>217.3508498078489</v>
      </c>
      <c r="AD16" t="n">
        <v>175614.228487752</v>
      </c>
      <c r="AE16" t="n">
        <v>240283.1349697989</v>
      </c>
      <c r="AF16" t="n">
        <v>2.414695714060916e-06</v>
      </c>
      <c r="AG16" t="n">
        <v>0.2201041666666667</v>
      </c>
      <c r="AH16" t="n">
        <v>217350.8498078489</v>
      </c>
    </row>
    <row r="17">
      <c r="A17" t="n">
        <v>15</v>
      </c>
      <c r="B17" t="n">
        <v>120</v>
      </c>
      <c r="C17" t="inlineStr">
        <is>
          <t xml:space="preserve">CONCLUIDO	</t>
        </is>
      </c>
      <c r="D17" t="n">
        <v>4.7639</v>
      </c>
      <c r="E17" t="n">
        <v>20.99</v>
      </c>
      <c r="F17" t="n">
        <v>16.46</v>
      </c>
      <c r="G17" t="n">
        <v>24.69</v>
      </c>
      <c r="H17" t="n">
        <v>0.35</v>
      </c>
      <c r="I17" t="n">
        <v>40</v>
      </c>
      <c r="J17" t="n">
        <v>239.14</v>
      </c>
      <c r="K17" t="n">
        <v>57.72</v>
      </c>
      <c r="L17" t="n">
        <v>4.75</v>
      </c>
      <c r="M17" t="n">
        <v>38</v>
      </c>
      <c r="N17" t="n">
        <v>56.67</v>
      </c>
      <c r="O17" t="n">
        <v>29728.63</v>
      </c>
      <c r="P17" t="n">
        <v>253.93</v>
      </c>
      <c r="Q17" t="n">
        <v>467.09</v>
      </c>
      <c r="R17" t="n">
        <v>86.44</v>
      </c>
      <c r="S17" t="n">
        <v>39.61</v>
      </c>
      <c r="T17" t="n">
        <v>18310.41</v>
      </c>
      <c r="U17" t="n">
        <v>0.46</v>
      </c>
      <c r="V17" t="n">
        <v>0.71</v>
      </c>
      <c r="W17" t="n">
        <v>2.68</v>
      </c>
      <c r="X17" t="n">
        <v>1.13</v>
      </c>
      <c r="Y17" t="n">
        <v>1</v>
      </c>
      <c r="Z17" t="n">
        <v>10</v>
      </c>
      <c r="AA17" t="n">
        <v>173.9199626773019</v>
      </c>
      <c r="AB17" t="n">
        <v>237.96496574221</v>
      </c>
      <c r="AC17" t="n">
        <v>215.2539233977694</v>
      </c>
      <c r="AD17" t="n">
        <v>173919.9626773019</v>
      </c>
      <c r="AE17" t="n">
        <v>237964.96574221</v>
      </c>
      <c r="AF17" t="n">
        <v>2.430100959548513e-06</v>
      </c>
      <c r="AG17" t="n">
        <v>0.2186458333333333</v>
      </c>
      <c r="AH17" t="n">
        <v>215253.9233977694</v>
      </c>
    </row>
    <row r="18">
      <c r="A18" t="n">
        <v>16</v>
      </c>
      <c r="B18" t="n">
        <v>120</v>
      </c>
      <c r="C18" t="inlineStr">
        <is>
          <t xml:space="preserve">CONCLUIDO	</t>
        </is>
      </c>
      <c r="D18" t="n">
        <v>4.7919</v>
      </c>
      <c r="E18" t="n">
        <v>20.87</v>
      </c>
      <c r="F18" t="n">
        <v>16.43</v>
      </c>
      <c r="G18" t="n">
        <v>25.94</v>
      </c>
      <c r="H18" t="n">
        <v>0.37</v>
      </c>
      <c r="I18" t="n">
        <v>38</v>
      </c>
      <c r="J18" t="n">
        <v>239.58</v>
      </c>
      <c r="K18" t="n">
        <v>57.72</v>
      </c>
      <c r="L18" t="n">
        <v>5</v>
      </c>
      <c r="M18" t="n">
        <v>36</v>
      </c>
      <c r="N18" t="n">
        <v>56.86</v>
      </c>
      <c r="O18" t="n">
        <v>29782.33</v>
      </c>
      <c r="P18" t="n">
        <v>253.18</v>
      </c>
      <c r="Q18" t="n">
        <v>467.13</v>
      </c>
      <c r="R18" t="n">
        <v>85.67</v>
      </c>
      <c r="S18" t="n">
        <v>39.61</v>
      </c>
      <c r="T18" t="n">
        <v>17934.56</v>
      </c>
      <c r="U18" t="n">
        <v>0.46</v>
      </c>
      <c r="V18" t="n">
        <v>0.71</v>
      </c>
      <c r="W18" t="n">
        <v>2.67</v>
      </c>
      <c r="X18" t="n">
        <v>1.09</v>
      </c>
      <c r="Y18" t="n">
        <v>1</v>
      </c>
      <c r="Z18" t="n">
        <v>10</v>
      </c>
      <c r="AA18" t="n">
        <v>172.4574312484089</v>
      </c>
      <c r="AB18" t="n">
        <v>235.9638657188668</v>
      </c>
      <c r="AC18" t="n">
        <v>213.4438055520919</v>
      </c>
      <c r="AD18" t="n">
        <v>172457.4312484089</v>
      </c>
      <c r="AE18" t="n">
        <v>235963.8657188668</v>
      </c>
      <c r="AF18" t="n">
        <v>2.444383968609862e-06</v>
      </c>
      <c r="AG18" t="n">
        <v>0.2173958333333333</v>
      </c>
      <c r="AH18" t="n">
        <v>213443.8055520919</v>
      </c>
    </row>
    <row r="19">
      <c r="A19" t="n">
        <v>17</v>
      </c>
      <c r="B19" t="n">
        <v>120</v>
      </c>
      <c r="C19" t="inlineStr">
        <is>
          <t xml:space="preserve">CONCLUIDO	</t>
        </is>
      </c>
      <c r="D19" t="n">
        <v>4.8318</v>
      </c>
      <c r="E19" t="n">
        <v>20.7</v>
      </c>
      <c r="F19" t="n">
        <v>16.35</v>
      </c>
      <c r="G19" t="n">
        <v>27.25</v>
      </c>
      <c r="H19" t="n">
        <v>0.39</v>
      </c>
      <c r="I19" t="n">
        <v>36</v>
      </c>
      <c r="J19" t="n">
        <v>240.02</v>
      </c>
      <c r="K19" t="n">
        <v>57.72</v>
      </c>
      <c r="L19" t="n">
        <v>5.25</v>
      </c>
      <c r="M19" t="n">
        <v>34</v>
      </c>
      <c r="N19" t="n">
        <v>57.04</v>
      </c>
      <c r="O19" t="n">
        <v>29836.09</v>
      </c>
      <c r="P19" t="n">
        <v>251.82</v>
      </c>
      <c r="Q19" t="n">
        <v>467.09</v>
      </c>
      <c r="R19" t="n">
        <v>83.09999999999999</v>
      </c>
      <c r="S19" t="n">
        <v>39.61</v>
      </c>
      <c r="T19" t="n">
        <v>16659.99</v>
      </c>
      <c r="U19" t="n">
        <v>0.48</v>
      </c>
      <c r="V19" t="n">
        <v>0.71</v>
      </c>
      <c r="W19" t="n">
        <v>2.66</v>
      </c>
      <c r="X19" t="n">
        <v>1.01</v>
      </c>
      <c r="Y19" t="n">
        <v>1</v>
      </c>
      <c r="Z19" t="n">
        <v>10</v>
      </c>
      <c r="AA19" t="n">
        <v>170.1615177161497</v>
      </c>
      <c r="AB19" t="n">
        <v>232.8224955354748</v>
      </c>
      <c r="AC19" t="n">
        <v>210.6022433300612</v>
      </c>
      <c r="AD19" t="n">
        <v>170161.5177161497</v>
      </c>
      <c r="AE19" t="n">
        <v>232822.4955354749</v>
      </c>
      <c r="AF19" t="n">
        <v>2.464737256522284e-06</v>
      </c>
      <c r="AG19" t="n">
        <v>0.215625</v>
      </c>
      <c r="AH19" t="n">
        <v>210602.2433300611</v>
      </c>
    </row>
    <row r="20">
      <c r="A20" t="n">
        <v>18</v>
      </c>
      <c r="B20" t="n">
        <v>120</v>
      </c>
      <c r="C20" t="inlineStr">
        <is>
          <t xml:space="preserve">CONCLUIDO	</t>
        </is>
      </c>
      <c r="D20" t="n">
        <v>4.8672</v>
      </c>
      <c r="E20" t="n">
        <v>20.55</v>
      </c>
      <c r="F20" t="n">
        <v>16.29</v>
      </c>
      <c r="G20" t="n">
        <v>28.74</v>
      </c>
      <c r="H20" t="n">
        <v>0.41</v>
      </c>
      <c r="I20" t="n">
        <v>34</v>
      </c>
      <c r="J20" t="n">
        <v>240.45</v>
      </c>
      <c r="K20" t="n">
        <v>57.72</v>
      </c>
      <c r="L20" t="n">
        <v>5.5</v>
      </c>
      <c r="M20" t="n">
        <v>32</v>
      </c>
      <c r="N20" t="n">
        <v>57.23</v>
      </c>
      <c r="O20" t="n">
        <v>29890.04</v>
      </c>
      <c r="P20" t="n">
        <v>250.59</v>
      </c>
      <c r="Q20" t="n">
        <v>467.1</v>
      </c>
      <c r="R20" t="n">
        <v>80.84999999999999</v>
      </c>
      <c r="S20" t="n">
        <v>39.61</v>
      </c>
      <c r="T20" t="n">
        <v>15544.87</v>
      </c>
      <c r="U20" t="n">
        <v>0.49</v>
      </c>
      <c r="V20" t="n">
        <v>0.72</v>
      </c>
      <c r="W20" t="n">
        <v>2.67</v>
      </c>
      <c r="X20" t="n">
        <v>0.95</v>
      </c>
      <c r="Y20" t="n">
        <v>1</v>
      </c>
      <c r="Z20" t="n">
        <v>10</v>
      </c>
      <c r="AA20" t="n">
        <v>168.1722554441377</v>
      </c>
      <c r="AB20" t="n">
        <v>230.1006991348518</v>
      </c>
      <c r="AC20" t="n">
        <v>208.1402113578474</v>
      </c>
      <c r="AD20" t="n">
        <v>168172.2554441377</v>
      </c>
      <c r="AE20" t="n">
        <v>230100.6991348518</v>
      </c>
      <c r="AF20" t="n">
        <v>2.48279506083556e-06</v>
      </c>
      <c r="AG20" t="n">
        <v>0.2140625</v>
      </c>
      <c r="AH20" t="n">
        <v>208140.2113578474</v>
      </c>
    </row>
    <row r="21">
      <c r="A21" t="n">
        <v>19</v>
      </c>
      <c r="B21" t="n">
        <v>120</v>
      </c>
      <c r="C21" t="inlineStr">
        <is>
          <t xml:space="preserve">CONCLUIDO	</t>
        </is>
      </c>
      <c r="D21" t="n">
        <v>4.8868</v>
      </c>
      <c r="E21" t="n">
        <v>20.46</v>
      </c>
      <c r="F21" t="n">
        <v>16.25</v>
      </c>
      <c r="G21" t="n">
        <v>29.55</v>
      </c>
      <c r="H21" t="n">
        <v>0.42</v>
      </c>
      <c r="I21" t="n">
        <v>33</v>
      </c>
      <c r="J21" t="n">
        <v>240.89</v>
      </c>
      <c r="K21" t="n">
        <v>57.72</v>
      </c>
      <c r="L21" t="n">
        <v>5.75</v>
      </c>
      <c r="M21" t="n">
        <v>31</v>
      </c>
      <c r="N21" t="n">
        <v>57.42</v>
      </c>
      <c r="O21" t="n">
        <v>29943.94</v>
      </c>
      <c r="P21" t="n">
        <v>249.6</v>
      </c>
      <c r="Q21" t="n">
        <v>467.14</v>
      </c>
      <c r="R21" t="n">
        <v>79.83</v>
      </c>
      <c r="S21" t="n">
        <v>39.61</v>
      </c>
      <c r="T21" t="n">
        <v>15039.22</v>
      </c>
      <c r="U21" t="n">
        <v>0.5</v>
      </c>
      <c r="V21" t="n">
        <v>0.72</v>
      </c>
      <c r="W21" t="n">
        <v>2.66</v>
      </c>
      <c r="X21" t="n">
        <v>0.92</v>
      </c>
      <c r="Y21" t="n">
        <v>1</v>
      </c>
      <c r="Z21" t="n">
        <v>10</v>
      </c>
      <c r="AA21" t="n">
        <v>166.9129302892216</v>
      </c>
      <c r="AB21" t="n">
        <v>228.3776349003917</v>
      </c>
      <c r="AC21" t="n">
        <v>206.5815939555879</v>
      </c>
      <c r="AD21" t="n">
        <v>166912.9302892216</v>
      </c>
      <c r="AE21" t="n">
        <v>228377.6349003917</v>
      </c>
      <c r="AF21" t="n">
        <v>2.492793167178504e-06</v>
      </c>
      <c r="AG21" t="n">
        <v>0.213125</v>
      </c>
      <c r="AH21" t="n">
        <v>206581.5939555879</v>
      </c>
    </row>
    <row r="22">
      <c r="A22" t="n">
        <v>20</v>
      </c>
      <c r="B22" t="n">
        <v>120</v>
      </c>
      <c r="C22" t="inlineStr">
        <is>
          <t xml:space="preserve">CONCLUIDO	</t>
        </is>
      </c>
      <c r="D22" t="n">
        <v>4.9184</v>
      </c>
      <c r="E22" t="n">
        <v>20.33</v>
      </c>
      <c r="F22" t="n">
        <v>16.21</v>
      </c>
      <c r="G22" t="n">
        <v>31.38</v>
      </c>
      <c r="H22" t="n">
        <v>0.44</v>
      </c>
      <c r="I22" t="n">
        <v>31</v>
      </c>
      <c r="J22" t="n">
        <v>241.33</v>
      </c>
      <c r="K22" t="n">
        <v>57.72</v>
      </c>
      <c r="L22" t="n">
        <v>6</v>
      </c>
      <c r="M22" t="n">
        <v>29</v>
      </c>
      <c r="N22" t="n">
        <v>57.6</v>
      </c>
      <c r="O22" t="n">
        <v>29997.9</v>
      </c>
      <c r="P22" t="n">
        <v>249</v>
      </c>
      <c r="Q22" t="n">
        <v>467.15</v>
      </c>
      <c r="R22" t="n">
        <v>78.54000000000001</v>
      </c>
      <c r="S22" t="n">
        <v>39.61</v>
      </c>
      <c r="T22" t="n">
        <v>14406.42</v>
      </c>
      <c r="U22" t="n">
        <v>0.5</v>
      </c>
      <c r="V22" t="n">
        <v>0.72</v>
      </c>
      <c r="W22" t="n">
        <v>2.66</v>
      </c>
      <c r="X22" t="n">
        <v>0.88</v>
      </c>
      <c r="Y22" t="n">
        <v>1</v>
      </c>
      <c r="Z22" t="n">
        <v>10</v>
      </c>
      <c r="AA22" t="n">
        <v>165.4555338986412</v>
      </c>
      <c r="AB22" t="n">
        <v>226.3835608630094</v>
      </c>
      <c r="AC22" t="n">
        <v>204.7778315456322</v>
      </c>
      <c r="AD22" t="n">
        <v>165455.5338986412</v>
      </c>
      <c r="AE22" t="n">
        <v>226383.5608630095</v>
      </c>
      <c r="AF22" t="n">
        <v>2.508912563119169e-06</v>
      </c>
      <c r="AG22" t="n">
        <v>0.2117708333333333</v>
      </c>
      <c r="AH22" t="n">
        <v>204777.8315456322</v>
      </c>
    </row>
    <row r="23">
      <c r="A23" t="n">
        <v>21</v>
      </c>
      <c r="B23" t="n">
        <v>120</v>
      </c>
      <c r="C23" t="inlineStr">
        <is>
          <t xml:space="preserve">CONCLUIDO	</t>
        </is>
      </c>
      <c r="D23" t="n">
        <v>4.9379</v>
      </c>
      <c r="E23" t="n">
        <v>20.25</v>
      </c>
      <c r="F23" t="n">
        <v>16.18</v>
      </c>
      <c r="G23" t="n">
        <v>32.35</v>
      </c>
      <c r="H23" t="n">
        <v>0.46</v>
      </c>
      <c r="I23" t="n">
        <v>30</v>
      </c>
      <c r="J23" t="n">
        <v>241.77</v>
      </c>
      <c r="K23" t="n">
        <v>57.72</v>
      </c>
      <c r="L23" t="n">
        <v>6.25</v>
      </c>
      <c r="M23" t="n">
        <v>28</v>
      </c>
      <c r="N23" t="n">
        <v>57.79</v>
      </c>
      <c r="O23" t="n">
        <v>30051.93</v>
      </c>
      <c r="P23" t="n">
        <v>248.11</v>
      </c>
      <c r="Q23" t="n">
        <v>467.08</v>
      </c>
      <c r="R23" t="n">
        <v>77.47</v>
      </c>
      <c r="S23" t="n">
        <v>39.61</v>
      </c>
      <c r="T23" t="n">
        <v>13874.79</v>
      </c>
      <c r="U23" t="n">
        <v>0.51</v>
      </c>
      <c r="V23" t="n">
        <v>0.72</v>
      </c>
      <c r="W23" t="n">
        <v>2.66</v>
      </c>
      <c r="X23" t="n">
        <v>0.84</v>
      </c>
      <c r="Y23" t="n">
        <v>1</v>
      </c>
      <c r="Z23" t="n">
        <v>10</v>
      </c>
      <c r="AA23" t="n">
        <v>164.2975962690337</v>
      </c>
      <c r="AB23" t="n">
        <v>224.7992195135786</v>
      </c>
      <c r="AC23" t="n">
        <v>203.3446975109535</v>
      </c>
      <c r="AD23" t="n">
        <v>164297.5962690337</v>
      </c>
      <c r="AE23" t="n">
        <v>224799.2195135786</v>
      </c>
      <c r="AF23" t="n">
        <v>2.518859658715466e-06</v>
      </c>
      <c r="AG23" t="n">
        <v>0.2109375</v>
      </c>
      <c r="AH23" t="n">
        <v>203344.6975109535</v>
      </c>
    </row>
    <row r="24">
      <c r="A24" t="n">
        <v>22</v>
      </c>
      <c r="B24" t="n">
        <v>120</v>
      </c>
      <c r="C24" t="inlineStr">
        <is>
          <t xml:space="preserve">CONCLUIDO	</t>
        </is>
      </c>
      <c r="D24" t="n">
        <v>4.9533</v>
      </c>
      <c r="E24" t="n">
        <v>20.19</v>
      </c>
      <c r="F24" t="n">
        <v>16.16</v>
      </c>
      <c r="G24" t="n">
        <v>33.43</v>
      </c>
      <c r="H24" t="n">
        <v>0.48</v>
      </c>
      <c r="I24" t="n">
        <v>29</v>
      </c>
      <c r="J24" t="n">
        <v>242.2</v>
      </c>
      <c r="K24" t="n">
        <v>57.72</v>
      </c>
      <c r="L24" t="n">
        <v>6.5</v>
      </c>
      <c r="M24" t="n">
        <v>27</v>
      </c>
      <c r="N24" t="n">
        <v>57.98</v>
      </c>
      <c r="O24" t="n">
        <v>30106.03</v>
      </c>
      <c r="P24" t="n">
        <v>247.54</v>
      </c>
      <c r="Q24" t="n">
        <v>467.09</v>
      </c>
      <c r="R24" t="n">
        <v>76.56999999999999</v>
      </c>
      <c r="S24" t="n">
        <v>39.61</v>
      </c>
      <c r="T24" t="n">
        <v>13429.08</v>
      </c>
      <c r="U24" t="n">
        <v>0.52</v>
      </c>
      <c r="V24" t="n">
        <v>0.72</v>
      </c>
      <c r="W24" t="n">
        <v>2.67</v>
      </c>
      <c r="X24" t="n">
        <v>0.82</v>
      </c>
      <c r="Y24" t="n">
        <v>1</v>
      </c>
      <c r="Z24" t="n">
        <v>10</v>
      </c>
      <c r="AA24" t="n">
        <v>163.4637439917315</v>
      </c>
      <c r="AB24" t="n">
        <v>223.6583060408081</v>
      </c>
      <c r="AC24" t="n">
        <v>202.3126712187417</v>
      </c>
      <c r="AD24" t="n">
        <v>163463.7439917315</v>
      </c>
      <c r="AE24" t="n">
        <v>223658.3060408081</v>
      </c>
      <c r="AF24" t="n">
        <v>2.526715313699207e-06</v>
      </c>
      <c r="AG24" t="n">
        <v>0.2103125</v>
      </c>
      <c r="AH24" t="n">
        <v>202312.6712187417</v>
      </c>
    </row>
    <row r="25">
      <c r="A25" t="n">
        <v>23</v>
      </c>
      <c r="B25" t="n">
        <v>120</v>
      </c>
      <c r="C25" t="inlineStr">
        <is>
          <t xml:space="preserve">CONCLUIDO	</t>
        </is>
      </c>
      <c r="D25" t="n">
        <v>4.9751</v>
      </c>
      <c r="E25" t="n">
        <v>20.1</v>
      </c>
      <c r="F25" t="n">
        <v>16.12</v>
      </c>
      <c r="G25" t="n">
        <v>34.53</v>
      </c>
      <c r="H25" t="n">
        <v>0.49</v>
      </c>
      <c r="I25" t="n">
        <v>28</v>
      </c>
      <c r="J25" t="n">
        <v>242.64</v>
      </c>
      <c r="K25" t="n">
        <v>57.72</v>
      </c>
      <c r="L25" t="n">
        <v>6.75</v>
      </c>
      <c r="M25" t="n">
        <v>26</v>
      </c>
      <c r="N25" t="n">
        <v>58.17</v>
      </c>
      <c r="O25" t="n">
        <v>30160.2</v>
      </c>
      <c r="P25" t="n">
        <v>246.73</v>
      </c>
      <c r="Q25" t="n">
        <v>467.09</v>
      </c>
      <c r="R25" t="n">
        <v>75.48999999999999</v>
      </c>
      <c r="S25" t="n">
        <v>39.61</v>
      </c>
      <c r="T25" t="n">
        <v>12898.17</v>
      </c>
      <c r="U25" t="n">
        <v>0.52</v>
      </c>
      <c r="V25" t="n">
        <v>0.72</v>
      </c>
      <c r="W25" t="n">
        <v>2.65</v>
      </c>
      <c r="X25" t="n">
        <v>0.78</v>
      </c>
      <c r="Y25" t="n">
        <v>1</v>
      </c>
      <c r="Z25" t="n">
        <v>10</v>
      </c>
      <c r="AA25" t="n">
        <v>162.2614544320872</v>
      </c>
      <c r="AB25" t="n">
        <v>222.0132804240316</v>
      </c>
      <c r="AC25" t="n">
        <v>200.8246445380219</v>
      </c>
      <c r="AD25" t="n">
        <v>162261.4544320872</v>
      </c>
      <c r="AE25" t="n">
        <v>222013.2804240316</v>
      </c>
      <c r="AF25" t="n">
        <v>2.5378356564684e-06</v>
      </c>
      <c r="AG25" t="n">
        <v>0.209375</v>
      </c>
      <c r="AH25" t="n">
        <v>200824.6445380219</v>
      </c>
    </row>
    <row r="26">
      <c r="A26" t="n">
        <v>24</v>
      </c>
      <c r="B26" t="n">
        <v>120</v>
      </c>
      <c r="C26" t="inlineStr">
        <is>
          <t xml:space="preserve">CONCLUIDO	</t>
        </is>
      </c>
      <c r="D26" t="n">
        <v>4.9923</v>
      </c>
      <c r="E26" t="n">
        <v>20.03</v>
      </c>
      <c r="F26" t="n">
        <v>16.09</v>
      </c>
      <c r="G26" t="n">
        <v>35.76</v>
      </c>
      <c r="H26" t="n">
        <v>0.51</v>
      </c>
      <c r="I26" t="n">
        <v>27</v>
      </c>
      <c r="J26" t="n">
        <v>243.08</v>
      </c>
      <c r="K26" t="n">
        <v>57.72</v>
      </c>
      <c r="L26" t="n">
        <v>7</v>
      </c>
      <c r="M26" t="n">
        <v>25</v>
      </c>
      <c r="N26" t="n">
        <v>58.36</v>
      </c>
      <c r="O26" t="n">
        <v>30214.44</v>
      </c>
      <c r="P26" t="n">
        <v>246</v>
      </c>
      <c r="Q26" t="n">
        <v>467.08</v>
      </c>
      <c r="R26" t="n">
        <v>74.73</v>
      </c>
      <c r="S26" t="n">
        <v>39.61</v>
      </c>
      <c r="T26" t="n">
        <v>12520.51</v>
      </c>
      <c r="U26" t="n">
        <v>0.53</v>
      </c>
      <c r="V26" t="n">
        <v>0.72</v>
      </c>
      <c r="W26" t="n">
        <v>2.65</v>
      </c>
      <c r="X26" t="n">
        <v>0.76</v>
      </c>
      <c r="Y26" t="n">
        <v>1</v>
      </c>
      <c r="Z26" t="n">
        <v>10</v>
      </c>
      <c r="AA26" t="n">
        <v>161.2800969132067</v>
      </c>
      <c r="AB26" t="n">
        <v>220.6705437722619</v>
      </c>
      <c r="AC26" t="n">
        <v>199.6100567877539</v>
      </c>
      <c r="AD26" t="n">
        <v>161280.0969132067</v>
      </c>
      <c r="AE26" t="n">
        <v>220670.5437722619</v>
      </c>
      <c r="AF26" t="n">
        <v>2.5466095048918e-06</v>
      </c>
      <c r="AG26" t="n">
        <v>0.2086458333333333</v>
      </c>
      <c r="AH26" t="n">
        <v>199610.0567877539</v>
      </c>
    </row>
    <row r="27">
      <c r="A27" t="n">
        <v>25</v>
      </c>
      <c r="B27" t="n">
        <v>120</v>
      </c>
      <c r="C27" t="inlineStr">
        <is>
          <t xml:space="preserve">CONCLUIDO	</t>
        </is>
      </c>
      <c r="D27" t="n">
        <v>5.0145</v>
      </c>
      <c r="E27" t="n">
        <v>19.94</v>
      </c>
      <c r="F27" t="n">
        <v>16.05</v>
      </c>
      <c r="G27" t="n">
        <v>37.04</v>
      </c>
      <c r="H27" t="n">
        <v>0.53</v>
      </c>
      <c r="I27" t="n">
        <v>26</v>
      </c>
      <c r="J27" t="n">
        <v>243.52</v>
      </c>
      <c r="K27" t="n">
        <v>57.72</v>
      </c>
      <c r="L27" t="n">
        <v>7.25</v>
      </c>
      <c r="M27" t="n">
        <v>24</v>
      </c>
      <c r="N27" t="n">
        <v>58.55</v>
      </c>
      <c r="O27" t="n">
        <v>30268.74</v>
      </c>
      <c r="P27" t="n">
        <v>245.26</v>
      </c>
      <c r="Q27" t="n">
        <v>467.11</v>
      </c>
      <c r="R27" t="n">
        <v>73.25</v>
      </c>
      <c r="S27" t="n">
        <v>39.61</v>
      </c>
      <c r="T27" t="n">
        <v>11787.88</v>
      </c>
      <c r="U27" t="n">
        <v>0.54</v>
      </c>
      <c r="V27" t="n">
        <v>0.73</v>
      </c>
      <c r="W27" t="n">
        <v>2.65</v>
      </c>
      <c r="X27" t="n">
        <v>0.71</v>
      </c>
      <c r="Y27" t="n">
        <v>1</v>
      </c>
      <c r="Z27" t="n">
        <v>10</v>
      </c>
      <c r="AA27" t="n">
        <v>160.117781740258</v>
      </c>
      <c r="AB27" t="n">
        <v>219.0802128749079</v>
      </c>
      <c r="AC27" t="n">
        <v>198.1715048391994</v>
      </c>
      <c r="AD27" t="n">
        <v>160117.781740258</v>
      </c>
      <c r="AE27" t="n">
        <v>219080.2128749079</v>
      </c>
      <c r="AF27" t="n">
        <v>2.557933890647583e-06</v>
      </c>
      <c r="AG27" t="n">
        <v>0.2077083333333334</v>
      </c>
      <c r="AH27" t="n">
        <v>198171.5048391994</v>
      </c>
    </row>
    <row r="28">
      <c r="A28" t="n">
        <v>26</v>
      </c>
      <c r="B28" t="n">
        <v>120</v>
      </c>
      <c r="C28" t="inlineStr">
        <is>
          <t xml:space="preserve">CONCLUIDO	</t>
        </is>
      </c>
      <c r="D28" t="n">
        <v>5.0336</v>
      </c>
      <c r="E28" t="n">
        <v>19.87</v>
      </c>
      <c r="F28" t="n">
        <v>16.02</v>
      </c>
      <c r="G28" t="n">
        <v>38.45</v>
      </c>
      <c r="H28" t="n">
        <v>0.55</v>
      </c>
      <c r="I28" t="n">
        <v>25</v>
      </c>
      <c r="J28" t="n">
        <v>243.96</v>
      </c>
      <c r="K28" t="n">
        <v>57.72</v>
      </c>
      <c r="L28" t="n">
        <v>7.5</v>
      </c>
      <c r="M28" t="n">
        <v>23</v>
      </c>
      <c r="N28" t="n">
        <v>58.74</v>
      </c>
      <c r="O28" t="n">
        <v>30323.11</v>
      </c>
      <c r="P28" t="n">
        <v>244.39</v>
      </c>
      <c r="Q28" t="n">
        <v>467.09</v>
      </c>
      <c r="R28" t="n">
        <v>72.52</v>
      </c>
      <c r="S28" t="n">
        <v>39.61</v>
      </c>
      <c r="T28" t="n">
        <v>11426.39</v>
      </c>
      <c r="U28" t="n">
        <v>0.55</v>
      </c>
      <c r="V28" t="n">
        <v>0.73</v>
      </c>
      <c r="W28" t="n">
        <v>2.64</v>
      </c>
      <c r="X28" t="n">
        <v>0.6899999999999999</v>
      </c>
      <c r="Y28" t="n">
        <v>1</v>
      </c>
      <c r="Z28" t="n">
        <v>10</v>
      </c>
      <c r="AA28" t="n">
        <v>159.0249143095247</v>
      </c>
      <c r="AB28" t="n">
        <v>217.5849034422709</v>
      </c>
      <c r="AC28" t="n">
        <v>196.818905640133</v>
      </c>
      <c r="AD28" t="n">
        <v>159024.9143095247</v>
      </c>
      <c r="AE28" t="n">
        <v>217584.9034422709</v>
      </c>
      <c r="AF28" t="n">
        <v>2.567676943257289e-06</v>
      </c>
      <c r="AG28" t="n">
        <v>0.2069791666666667</v>
      </c>
      <c r="AH28" t="n">
        <v>196818.905640133</v>
      </c>
    </row>
    <row r="29">
      <c r="A29" t="n">
        <v>27</v>
      </c>
      <c r="B29" t="n">
        <v>120</v>
      </c>
      <c r="C29" t="inlineStr">
        <is>
          <t xml:space="preserve">CONCLUIDO	</t>
        </is>
      </c>
      <c r="D29" t="n">
        <v>5.0497</v>
      </c>
      <c r="E29" t="n">
        <v>19.8</v>
      </c>
      <c r="F29" t="n">
        <v>16</v>
      </c>
      <c r="G29" t="n">
        <v>40</v>
      </c>
      <c r="H29" t="n">
        <v>0.5600000000000001</v>
      </c>
      <c r="I29" t="n">
        <v>24</v>
      </c>
      <c r="J29" t="n">
        <v>244.41</v>
      </c>
      <c r="K29" t="n">
        <v>57.72</v>
      </c>
      <c r="L29" t="n">
        <v>7.75</v>
      </c>
      <c r="M29" t="n">
        <v>22</v>
      </c>
      <c r="N29" t="n">
        <v>58.93</v>
      </c>
      <c r="O29" t="n">
        <v>30377.55</v>
      </c>
      <c r="P29" t="n">
        <v>244.02</v>
      </c>
      <c r="Q29" t="n">
        <v>467.12</v>
      </c>
      <c r="R29" t="n">
        <v>71.56</v>
      </c>
      <c r="S29" t="n">
        <v>39.61</v>
      </c>
      <c r="T29" t="n">
        <v>10950.45</v>
      </c>
      <c r="U29" t="n">
        <v>0.55</v>
      </c>
      <c r="V29" t="n">
        <v>0.73</v>
      </c>
      <c r="W29" t="n">
        <v>2.65</v>
      </c>
      <c r="X29" t="n">
        <v>0.67</v>
      </c>
      <c r="Y29" t="n">
        <v>1</v>
      </c>
      <c r="Z29" t="n">
        <v>10</v>
      </c>
      <c r="AA29" t="n">
        <v>158.2967297632361</v>
      </c>
      <c r="AB29" t="n">
        <v>216.5885692208045</v>
      </c>
      <c r="AC29" t="n">
        <v>195.9176601583991</v>
      </c>
      <c r="AD29" t="n">
        <v>158296.7297632361</v>
      </c>
      <c r="AE29" t="n">
        <v>216588.5692208045</v>
      </c>
      <c r="AF29" t="n">
        <v>2.575889673467564e-06</v>
      </c>
      <c r="AG29" t="n">
        <v>0.20625</v>
      </c>
      <c r="AH29" t="n">
        <v>195917.6601583991</v>
      </c>
    </row>
    <row r="30">
      <c r="A30" t="n">
        <v>28</v>
      </c>
      <c r="B30" t="n">
        <v>120</v>
      </c>
      <c r="C30" t="inlineStr">
        <is>
          <t xml:space="preserve">CONCLUIDO	</t>
        </is>
      </c>
      <c r="D30" t="n">
        <v>5.0686</v>
      </c>
      <c r="E30" t="n">
        <v>19.73</v>
      </c>
      <c r="F30" t="n">
        <v>15.97</v>
      </c>
      <c r="G30" t="n">
        <v>41.67</v>
      </c>
      <c r="H30" t="n">
        <v>0.58</v>
      </c>
      <c r="I30" t="n">
        <v>23</v>
      </c>
      <c r="J30" t="n">
        <v>244.85</v>
      </c>
      <c r="K30" t="n">
        <v>57.72</v>
      </c>
      <c r="L30" t="n">
        <v>8</v>
      </c>
      <c r="M30" t="n">
        <v>21</v>
      </c>
      <c r="N30" t="n">
        <v>59.12</v>
      </c>
      <c r="O30" t="n">
        <v>30432.06</v>
      </c>
      <c r="P30" t="n">
        <v>243.27</v>
      </c>
      <c r="Q30" t="n">
        <v>467.08</v>
      </c>
      <c r="R30" t="n">
        <v>70.73</v>
      </c>
      <c r="S30" t="n">
        <v>39.61</v>
      </c>
      <c r="T30" t="n">
        <v>10538.75</v>
      </c>
      <c r="U30" t="n">
        <v>0.5600000000000001</v>
      </c>
      <c r="V30" t="n">
        <v>0.73</v>
      </c>
      <c r="W30" t="n">
        <v>2.65</v>
      </c>
      <c r="X30" t="n">
        <v>0.64</v>
      </c>
      <c r="Y30" t="n">
        <v>1</v>
      </c>
      <c r="Z30" t="n">
        <v>10</v>
      </c>
      <c r="AA30" t="n">
        <v>157.2816572902955</v>
      </c>
      <c r="AB30" t="n">
        <v>215.1997022814908</v>
      </c>
      <c r="AC30" t="n">
        <v>194.6613447304861</v>
      </c>
      <c r="AD30" t="n">
        <v>157281.6572902955</v>
      </c>
      <c r="AE30" t="n">
        <v>215199.7022814908</v>
      </c>
      <c r="AF30" t="n">
        <v>2.585530704583974e-06</v>
      </c>
      <c r="AG30" t="n">
        <v>0.2055208333333333</v>
      </c>
      <c r="AH30" t="n">
        <v>194661.3447304861</v>
      </c>
    </row>
    <row r="31">
      <c r="A31" t="n">
        <v>29</v>
      </c>
      <c r="B31" t="n">
        <v>120</v>
      </c>
      <c r="C31" t="inlineStr">
        <is>
          <t xml:space="preserve">CONCLUIDO	</t>
        </is>
      </c>
      <c r="D31" t="n">
        <v>5.0746</v>
      </c>
      <c r="E31" t="n">
        <v>19.71</v>
      </c>
      <c r="F31" t="n">
        <v>15.95</v>
      </c>
      <c r="G31" t="n">
        <v>41.61</v>
      </c>
      <c r="H31" t="n">
        <v>0.6</v>
      </c>
      <c r="I31" t="n">
        <v>23</v>
      </c>
      <c r="J31" t="n">
        <v>245.29</v>
      </c>
      <c r="K31" t="n">
        <v>57.72</v>
      </c>
      <c r="L31" t="n">
        <v>8.25</v>
      </c>
      <c r="M31" t="n">
        <v>21</v>
      </c>
      <c r="N31" t="n">
        <v>59.32</v>
      </c>
      <c r="O31" t="n">
        <v>30486.64</v>
      </c>
      <c r="P31" t="n">
        <v>242.58</v>
      </c>
      <c r="Q31" t="n">
        <v>467.11</v>
      </c>
      <c r="R31" t="n">
        <v>70.11</v>
      </c>
      <c r="S31" t="n">
        <v>39.61</v>
      </c>
      <c r="T31" t="n">
        <v>10229.45</v>
      </c>
      <c r="U31" t="n">
        <v>0.5600000000000001</v>
      </c>
      <c r="V31" t="n">
        <v>0.73</v>
      </c>
      <c r="W31" t="n">
        <v>2.64</v>
      </c>
      <c r="X31" t="n">
        <v>0.62</v>
      </c>
      <c r="Y31" t="n">
        <v>1</v>
      </c>
      <c r="Z31" t="n">
        <v>10</v>
      </c>
      <c r="AA31" t="n">
        <v>156.7201663535133</v>
      </c>
      <c r="AB31" t="n">
        <v>214.4314456105541</v>
      </c>
      <c r="AC31" t="n">
        <v>193.9664093979683</v>
      </c>
      <c r="AD31" t="n">
        <v>156720.1663535133</v>
      </c>
      <c r="AE31" t="n">
        <v>214431.4456105541</v>
      </c>
      <c r="AF31" t="n">
        <v>2.588591349382835e-06</v>
      </c>
      <c r="AG31" t="n">
        <v>0.2053125</v>
      </c>
      <c r="AH31" t="n">
        <v>193966.4093979683</v>
      </c>
    </row>
    <row r="32">
      <c r="A32" t="n">
        <v>30</v>
      </c>
      <c r="B32" t="n">
        <v>120</v>
      </c>
      <c r="C32" t="inlineStr">
        <is>
          <t xml:space="preserve">CONCLUIDO	</t>
        </is>
      </c>
      <c r="D32" t="n">
        <v>5.0905</v>
      </c>
      <c r="E32" t="n">
        <v>19.64</v>
      </c>
      <c r="F32" t="n">
        <v>15.93</v>
      </c>
      <c r="G32" t="n">
        <v>43.45</v>
      </c>
      <c r="H32" t="n">
        <v>0.62</v>
      </c>
      <c r="I32" t="n">
        <v>22</v>
      </c>
      <c r="J32" t="n">
        <v>245.73</v>
      </c>
      <c r="K32" t="n">
        <v>57.72</v>
      </c>
      <c r="L32" t="n">
        <v>8.5</v>
      </c>
      <c r="M32" t="n">
        <v>20</v>
      </c>
      <c r="N32" t="n">
        <v>59.51</v>
      </c>
      <c r="O32" t="n">
        <v>30541.29</v>
      </c>
      <c r="P32" t="n">
        <v>242.05</v>
      </c>
      <c r="Q32" t="n">
        <v>467.09</v>
      </c>
      <c r="R32" t="n">
        <v>69.56</v>
      </c>
      <c r="S32" t="n">
        <v>39.61</v>
      </c>
      <c r="T32" t="n">
        <v>9960.799999999999</v>
      </c>
      <c r="U32" t="n">
        <v>0.57</v>
      </c>
      <c r="V32" t="n">
        <v>0.73</v>
      </c>
      <c r="W32" t="n">
        <v>2.64</v>
      </c>
      <c r="X32" t="n">
        <v>0.6</v>
      </c>
      <c r="Y32" t="n">
        <v>1</v>
      </c>
      <c r="Z32" t="n">
        <v>10</v>
      </c>
      <c r="AA32" t="n">
        <v>155.9351208530027</v>
      </c>
      <c r="AB32" t="n">
        <v>213.3573117229928</v>
      </c>
      <c r="AC32" t="n">
        <v>192.9947893410792</v>
      </c>
      <c r="AD32" t="n">
        <v>155935.1208530027</v>
      </c>
      <c r="AE32" t="n">
        <v>213357.3117229929</v>
      </c>
      <c r="AF32" t="n">
        <v>2.596702058099815e-06</v>
      </c>
      <c r="AG32" t="n">
        <v>0.2045833333333333</v>
      </c>
      <c r="AH32" t="n">
        <v>192994.7893410792</v>
      </c>
    </row>
    <row r="33">
      <c r="A33" t="n">
        <v>31</v>
      </c>
      <c r="B33" t="n">
        <v>120</v>
      </c>
      <c r="C33" t="inlineStr">
        <is>
          <t xml:space="preserve">CONCLUIDO	</t>
        </is>
      </c>
      <c r="D33" t="n">
        <v>5.1099</v>
      </c>
      <c r="E33" t="n">
        <v>19.57</v>
      </c>
      <c r="F33" t="n">
        <v>15.9</v>
      </c>
      <c r="G33" t="n">
        <v>45.44</v>
      </c>
      <c r="H33" t="n">
        <v>0.63</v>
      </c>
      <c r="I33" t="n">
        <v>21</v>
      </c>
      <c r="J33" t="n">
        <v>246.18</v>
      </c>
      <c r="K33" t="n">
        <v>57.72</v>
      </c>
      <c r="L33" t="n">
        <v>8.75</v>
      </c>
      <c r="M33" t="n">
        <v>19</v>
      </c>
      <c r="N33" t="n">
        <v>59.7</v>
      </c>
      <c r="O33" t="n">
        <v>30596.01</v>
      </c>
      <c r="P33" t="n">
        <v>241.4</v>
      </c>
      <c r="Q33" t="n">
        <v>467.07</v>
      </c>
      <c r="R33" t="n">
        <v>68.5</v>
      </c>
      <c r="S33" t="n">
        <v>39.61</v>
      </c>
      <c r="T33" t="n">
        <v>9434.690000000001</v>
      </c>
      <c r="U33" t="n">
        <v>0.58</v>
      </c>
      <c r="V33" t="n">
        <v>0.73</v>
      </c>
      <c r="W33" t="n">
        <v>2.64</v>
      </c>
      <c r="X33" t="n">
        <v>0.57</v>
      </c>
      <c r="Y33" t="n">
        <v>1</v>
      </c>
      <c r="Z33" t="n">
        <v>10</v>
      </c>
      <c r="AA33" t="n">
        <v>154.9692461887294</v>
      </c>
      <c r="AB33" t="n">
        <v>212.035759395952</v>
      </c>
      <c r="AC33" t="n">
        <v>191.7993641133203</v>
      </c>
      <c r="AD33" t="n">
        <v>154969.2461887294</v>
      </c>
      <c r="AE33" t="n">
        <v>212035.759395952</v>
      </c>
      <c r="AF33" t="n">
        <v>2.606598142949463e-06</v>
      </c>
      <c r="AG33" t="n">
        <v>0.2038541666666667</v>
      </c>
      <c r="AH33" t="n">
        <v>191799.3641133203</v>
      </c>
    </row>
    <row r="34">
      <c r="A34" t="n">
        <v>32</v>
      </c>
      <c r="B34" t="n">
        <v>120</v>
      </c>
      <c r="C34" t="inlineStr">
        <is>
          <t xml:space="preserve">CONCLUIDO	</t>
        </is>
      </c>
      <c r="D34" t="n">
        <v>5.1073</v>
      </c>
      <c r="E34" t="n">
        <v>19.58</v>
      </c>
      <c r="F34" t="n">
        <v>15.91</v>
      </c>
      <c r="G34" t="n">
        <v>45.47</v>
      </c>
      <c r="H34" t="n">
        <v>0.65</v>
      </c>
      <c r="I34" t="n">
        <v>21</v>
      </c>
      <c r="J34" t="n">
        <v>246.62</v>
      </c>
      <c r="K34" t="n">
        <v>57.72</v>
      </c>
      <c r="L34" t="n">
        <v>9</v>
      </c>
      <c r="M34" t="n">
        <v>19</v>
      </c>
      <c r="N34" t="n">
        <v>59.9</v>
      </c>
      <c r="O34" t="n">
        <v>30650.8</v>
      </c>
      <c r="P34" t="n">
        <v>240.85</v>
      </c>
      <c r="Q34" t="n">
        <v>467.08</v>
      </c>
      <c r="R34" t="n">
        <v>68.73999999999999</v>
      </c>
      <c r="S34" t="n">
        <v>39.61</v>
      </c>
      <c r="T34" t="n">
        <v>9554.41</v>
      </c>
      <c r="U34" t="n">
        <v>0.58</v>
      </c>
      <c r="V34" t="n">
        <v>0.73</v>
      </c>
      <c r="W34" t="n">
        <v>2.65</v>
      </c>
      <c r="X34" t="n">
        <v>0.58</v>
      </c>
      <c r="Y34" t="n">
        <v>1</v>
      </c>
      <c r="Z34" t="n">
        <v>10</v>
      </c>
      <c r="AA34" t="n">
        <v>154.8110385362408</v>
      </c>
      <c r="AB34" t="n">
        <v>211.8192927061881</v>
      </c>
      <c r="AC34" t="n">
        <v>191.6035567006145</v>
      </c>
      <c r="AD34" t="n">
        <v>154811.0385362408</v>
      </c>
      <c r="AE34" t="n">
        <v>211819.2927061881</v>
      </c>
      <c r="AF34" t="n">
        <v>2.605271863536625e-06</v>
      </c>
      <c r="AG34" t="n">
        <v>0.2039583333333333</v>
      </c>
      <c r="AH34" t="n">
        <v>191603.5567006145</v>
      </c>
    </row>
    <row r="35">
      <c r="A35" t="n">
        <v>33</v>
      </c>
      <c r="B35" t="n">
        <v>120</v>
      </c>
      <c r="C35" t="inlineStr">
        <is>
          <t xml:space="preserve">CONCLUIDO	</t>
        </is>
      </c>
      <c r="D35" t="n">
        <v>5.1273</v>
      </c>
      <c r="E35" t="n">
        <v>19.5</v>
      </c>
      <c r="F35" t="n">
        <v>15.88</v>
      </c>
      <c r="G35" t="n">
        <v>47.65</v>
      </c>
      <c r="H35" t="n">
        <v>0.67</v>
      </c>
      <c r="I35" t="n">
        <v>20</v>
      </c>
      <c r="J35" t="n">
        <v>247.07</v>
      </c>
      <c r="K35" t="n">
        <v>57.72</v>
      </c>
      <c r="L35" t="n">
        <v>9.25</v>
      </c>
      <c r="M35" t="n">
        <v>18</v>
      </c>
      <c r="N35" t="n">
        <v>60.09</v>
      </c>
      <c r="O35" t="n">
        <v>30705.66</v>
      </c>
      <c r="P35" t="n">
        <v>240.91</v>
      </c>
      <c r="Q35" t="n">
        <v>467.11</v>
      </c>
      <c r="R35" t="n">
        <v>67.86</v>
      </c>
      <c r="S35" t="n">
        <v>39.61</v>
      </c>
      <c r="T35" t="n">
        <v>9121.92</v>
      </c>
      <c r="U35" t="n">
        <v>0.58</v>
      </c>
      <c r="V35" t="n">
        <v>0.73</v>
      </c>
      <c r="W35" t="n">
        <v>2.64</v>
      </c>
      <c r="X35" t="n">
        <v>0.55</v>
      </c>
      <c r="Y35" t="n">
        <v>1</v>
      </c>
      <c r="Z35" t="n">
        <v>10</v>
      </c>
      <c r="AA35" t="n">
        <v>154.169428485168</v>
      </c>
      <c r="AB35" t="n">
        <v>210.941413528473</v>
      </c>
      <c r="AC35" t="n">
        <v>190.8094610795091</v>
      </c>
      <c r="AD35" t="n">
        <v>154169.428485168</v>
      </c>
      <c r="AE35" t="n">
        <v>210941.413528473</v>
      </c>
      <c r="AF35" t="n">
        <v>2.615474012866159e-06</v>
      </c>
      <c r="AG35" t="n">
        <v>0.203125</v>
      </c>
      <c r="AH35" t="n">
        <v>190809.4610795091</v>
      </c>
    </row>
    <row r="36">
      <c r="A36" t="n">
        <v>34</v>
      </c>
      <c r="B36" t="n">
        <v>120</v>
      </c>
      <c r="C36" t="inlineStr">
        <is>
          <t xml:space="preserve">CONCLUIDO	</t>
        </is>
      </c>
      <c r="D36" t="n">
        <v>5.1232</v>
      </c>
      <c r="E36" t="n">
        <v>19.52</v>
      </c>
      <c r="F36" t="n">
        <v>15.9</v>
      </c>
      <c r="G36" t="n">
        <v>47.7</v>
      </c>
      <c r="H36" t="n">
        <v>0.68</v>
      </c>
      <c r="I36" t="n">
        <v>20</v>
      </c>
      <c r="J36" t="n">
        <v>247.51</v>
      </c>
      <c r="K36" t="n">
        <v>57.72</v>
      </c>
      <c r="L36" t="n">
        <v>9.5</v>
      </c>
      <c r="M36" t="n">
        <v>18</v>
      </c>
      <c r="N36" t="n">
        <v>60.29</v>
      </c>
      <c r="O36" t="n">
        <v>30760.6</v>
      </c>
      <c r="P36" t="n">
        <v>240.55</v>
      </c>
      <c r="Q36" t="n">
        <v>467.11</v>
      </c>
      <c r="R36" t="n">
        <v>68.20999999999999</v>
      </c>
      <c r="S36" t="n">
        <v>39.61</v>
      </c>
      <c r="T36" t="n">
        <v>9296.4</v>
      </c>
      <c r="U36" t="n">
        <v>0.58</v>
      </c>
      <c r="V36" t="n">
        <v>0.73</v>
      </c>
      <c r="W36" t="n">
        <v>2.65</v>
      </c>
      <c r="X36" t="n">
        <v>0.5600000000000001</v>
      </c>
      <c r="Y36" t="n">
        <v>1</v>
      </c>
      <c r="Z36" t="n">
        <v>10</v>
      </c>
      <c r="AA36" t="n">
        <v>154.1699228440832</v>
      </c>
      <c r="AB36" t="n">
        <v>210.9420899321504</v>
      </c>
      <c r="AC36" t="n">
        <v>190.8100729281688</v>
      </c>
      <c r="AD36" t="n">
        <v>154169.9228440832</v>
      </c>
      <c r="AE36" t="n">
        <v>210942.0899321504</v>
      </c>
      <c r="AF36" t="n">
        <v>2.613382572253604e-06</v>
      </c>
      <c r="AG36" t="n">
        <v>0.2033333333333333</v>
      </c>
      <c r="AH36" t="n">
        <v>190810.0729281688</v>
      </c>
    </row>
    <row r="37">
      <c r="A37" t="n">
        <v>35</v>
      </c>
      <c r="B37" t="n">
        <v>120</v>
      </c>
      <c r="C37" t="inlineStr">
        <is>
          <t xml:space="preserve">CONCLUIDO	</t>
        </is>
      </c>
      <c r="D37" t="n">
        <v>5.1435</v>
      </c>
      <c r="E37" t="n">
        <v>19.44</v>
      </c>
      <c r="F37" t="n">
        <v>15.87</v>
      </c>
      <c r="G37" t="n">
        <v>50.11</v>
      </c>
      <c r="H37" t="n">
        <v>0.7</v>
      </c>
      <c r="I37" t="n">
        <v>19</v>
      </c>
      <c r="J37" t="n">
        <v>247.96</v>
      </c>
      <c r="K37" t="n">
        <v>57.72</v>
      </c>
      <c r="L37" t="n">
        <v>9.75</v>
      </c>
      <c r="M37" t="n">
        <v>17</v>
      </c>
      <c r="N37" t="n">
        <v>60.48</v>
      </c>
      <c r="O37" t="n">
        <v>30815.6</v>
      </c>
      <c r="P37" t="n">
        <v>240.25</v>
      </c>
      <c r="Q37" t="n">
        <v>467.1</v>
      </c>
      <c r="R37" t="n">
        <v>67.43000000000001</v>
      </c>
      <c r="S37" t="n">
        <v>39.61</v>
      </c>
      <c r="T37" t="n">
        <v>8909.610000000001</v>
      </c>
      <c r="U37" t="n">
        <v>0.59</v>
      </c>
      <c r="V37" t="n">
        <v>0.74</v>
      </c>
      <c r="W37" t="n">
        <v>2.64</v>
      </c>
      <c r="X37" t="n">
        <v>0.53</v>
      </c>
      <c r="Y37" t="n">
        <v>1</v>
      </c>
      <c r="Z37" t="n">
        <v>10</v>
      </c>
      <c r="AA37" t="n">
        <v>153.3546663876739</v>
      </c>
      <c r="AB37" t="n">
        <v>209.8266200819152</v>
      </c>
      <c r="AC37" t="n">
        <v>189.801061954868</v>
      </c>
      <c r="AD37" t="n">
        <v>153354.6663876739</v>
      </c>
      <c r="AE37" t="n">
        <v>209826.6200819152</v>
      </c>
      <c r="AF37" t="n">
        <v>2.623737753823082e-06</v>
      </c>
      <c r="AG37" t="n">
        <v>0.2025</v>
      </c>
      <c r="AH37" t="n">
        <v>189801.061954868</v>
      </c>
    </row>
    <row r="38">
      <c r="A38" t="n">
        <v>36</v>
      </c>
      <c r="B38" t="n">
        <v>120</v>
      </c>
      <c r="C38" t="inlineStr">
        <is>
          <t xml:space="preserve">CONCLUIDO	</t>
        </is>
      </c>
      <c r="D38" t="n">
        <v>5.1437</v>
      </c>
      <c r="E38" t="n">
        <v>19.44</v>
      </c>
      <c r="F38" t="n">
        <v>15.87</v>
      </c>
      <c r="G38" t="n">
        <v>50.11</v>
      </c>
      <c r="H38" t="n">
        <v>0.72</v>
      </c>
      <c r="I38" t="n">
        <v>19</v>
      </c>
      <c r="J38" t="n">
        <v>248.4</v>
      </c>
      <c r="K38" t="n">
        <v>57.72</v>
      </c>
      <c r="L38" t="n">
        <v>10</v>
      </c>
      <c r="M38" t="n">
        <v>17</v>
      </c>
      <c r="N38" t="n">
        <v>60.68</v>
      </c>
      <c r="O38" t="n">
        <v>30870.67</v>
      </c>
      <c r="P38" t="n">
        <v>239.8</v>
      </c>
      <c r="Q38" t="n">
        <v>467.08</v>
      </c>
      <c r="R38" t="n">
        <v>67.37</v>
      </c>
      <c r="S38" t="n">
        <v>39.61</v>
      </c>
      <c r="T38" t="n">
        <v>8880.290000000001</v>
      </c>
      <c r="U38" t="n">
        <v>0.59</v>
      </c>
      <c r="V38" t="n">
        <v>0.74</v>
      </c>
      <c r="W38" t="n">
        <v>2.64</v>
      </c>
      <c r="X38" t="n">
        <v>0.53</v>
      </c>
      <c r="Y38" t="n">
        <v>1</v>
      </c>
      <c r="Z38" t="n">
        <v>10</v>
      </c>
      <c r="AA38" t="n">
        <v>153.1371942724043</v>
      </c>
      <c r="AB38" t="n">
        <v>209.5290651396109</v>
      </c>
      <c r="AC38" t="n">
        <v>189.5319052386361</v>
      </c>
      <c r="AD38" t="n">
        <v>153137.1942724042</v>
      </c>
      <c r="AE38" t="n">
        <v>209529.0651396108</v>
      </c>
      <c r="AF38" t="n">
        <v>2.623839775316377e-06</v>
      </c>
      <c r="AG38" t="n">
        <v>0.2025</v>
      </c>
      <c r="AH38" t="n">
        <v>189531.9052386361</v>
      </c>
    </row>
    <row r="39">
      <c r="A39" t="n">
        <v>37</v>
      </c>
      <c r="B39" t="n">
        <v>120</v>
      </c>
      <c r="C39" t="inlineStr">
        <is>
          <t xml:space="preserve">CONCLUIDO	</t>
        </is>
      </c>
      <c r="D39" t="n">
        <v>5.1643</v>
      </c>
      <c r="E39" t="n">
        <v>19.36</v>
      </c>
      <c r="F39" t="n">
        <v>15.83</v>
      </c>
      <c r="G39" t="n">
        <v>52.78</v>
      </c>
      <c r="H39" t="n">
        <v>0.73</v>
      </c>
      <c r="I39" t="n">
        <v>18</v>
      </c>
      <c r="J39" t="n">
        <v>248.85</v>
      </c>
      <c r="K39" t="n">
        <v>57.72</v>
      </c>
      <c r="L39" t="n">
        <v>10.25</v>
      </c>
      <c r="M39" t="n">
        <v>16</v>
      </c>
      <c r="N39" t="n">
        <v>60.88</v>
      </c>
      <c r="O39" t="n">
        <v>30925.82</v>
      </c>
      <c r="P39" t="n">
        <v>239.19</v>
      </c>
      <c r="Q39" t="n">
        <v>467.08</v>
      </c>
      <c r="R39" t="n">
        <v>66.41</v>
      </c>
      <c r="S39" t="n">
        <v>39.61</v>
      </c>
      <c r="T39" t="n">
        <v>8406.879999999999</v>
      </c>
      <c r="U39" t="n">
        <v>0.6</v>
      </c>
      <c r="V39" t="n">
        <v>0.74</v>
      </c>
      <c r="W39" t="n">
        <v>2.64</v>
      </c>
      <c r="X39" t="n">
        <v>0.5</v>
      </c>
      <c r="Y39" t="n">
        <v>1</v>
      </c>
      <c r="Z39" t="n">
        <v>10</v>
      </c>
      <c r="AA39" t="n">
        <v>152.1513840823075</v>
      </c>
      <c r="AB39" t="n">
        <v>208.1802361466451</v>
      </c>
      <c r="AC39" t="n">
        <v>188.3118065916651</v>
      </c>
      <c r="AD39" t="n">
        <v>152151.3840823075</v>
      </c>
      <c r="AE39" t="n">
        <v>208180.2361466451</v>
      </c>
      <c r="AF39" t="n">
        <v>2.634347989125798e-06</v>
      </c>
      <c r="AG39" t="n">
        <v>0.2016666666666667</v>
      </c>
      <c r="AH39" t="n">
        <v>188311.8065916651</v>
      </c>
    </row>
    <row r="40">
      <c r="A40" t="n">
        <v>38</v>
      </c>
      <c r="B40" t="n">
        <v>120</v>
      </c>
      <c r="C40" t="inlineStr">
        <is>
          <t xml:space="preserve">CONCLUIDO	</t>
        </is>
      </c>
      <c r="D40" t="n">
        <v>5.1732</v>
      </c>
      <c r="E40" t="n">
        <v>19.33</v>
      </c>
      <c r="F40" t="n">
        <v>15.8</v>
      </c>
      <c r="G40" t="n">
        <v>52.67</v>
      </c>
      <c r="H40" t="n">
        <v>0.75</v>
      </c>
      <c r="I40" t="n">
        <v>18</v>
      </c>
      <c r="J40" t="n">
        <v>249.3</v>
      </c>
      <c r="K40" t="n">
        <v>57.72</v>
      </c>
      <c r="L40" t="n">
        <v>10.5</v>
      </c>
      <c r="M40" t="n">
        <v>16</v>
      </c>
      <c r="N40" t="n">
        <v>61.07</v>
      </c>
      <c r="O40" t="n">
        <v>30981.04</v>
      </c>
      <c r="P40" t="n">
        <v>238.02</v>
      </c>
      <c r="Q40" t="n">
        <v>467.12</v>
      </c>
      <c r="R40" t="n">
        <v>65.31</v>
      </c>
      <c r="S40" t="n">
        <v>39.61</v>
      </c>
      <c r="T40" t="n">
        <v>7853.58</v>
      </c>
      <c r="U40" t="n">
        <v>0.61</v>
      </c>
      <c r="V40" t="n">
        <v>0.74</v>
      </c>
      <c r="W40" t="n">
        <v>2.63</v>
      </c>
      <c r="X40" t="n">
        <v>0.47</v>
      </c>
      <c r="Y40" t="n">
        <v>1</v>
      </c>
      <c r="Z40" t="n">
        <v>10</v>
      </c>
      <c r="AA40" t="n">
        <v>151.2738672714258</v>
      </c>
      <c r="AB40" t="n">
        <v>206.9795789326878</v>
      </c>
      <c r="AC40" t="n">
        <v>187.2257384170746</v>
      </c>
      <c r="AD40" t="n">
        <v>151273.8672714258</v>
      </c>
      <c r="AE40" t="n">
        <v>206979.5789326878</v>
      </c>
      <c r="AF40" t="n">
        <v>2.638887945577441e-06</v>
      </c>
      <c r="AG40" t="n">
        <v>0.2013541666666666</v>
      </c>
      <c r="AH40" t="n">
        <v>187225.7384170746</v>
      </c>
    </row>
    <row r="41">
      <c r="A41" t="n">
        <v>39</v>
      </c>
      <c r="B41" t="n">
        <v>120</v>
      </c>
      <c r="C41" t="inlineStr">
        <is>
          <t xml:space="preserve">CONCLUIDO	</t>
        </is>
      </c>
      <c r="D41" t="n">
        <v>5.1944</v>
      </c>
      <c r="E41" t="n">
        <v>19.25</v>
      </c>
      <c r="F41" t="n">
        <v>15.77</v>
      </c>
      <c r="G41" t="n">
        <v>55.65</v>
      </c>
      <c r="H41" t="n">
        <v>0.77</v>
      </c>
      <c r="I41" t="n">
        <v>17</v>
      </c>
      <c r="J41" t="n">
        <v>249.75</v>
      </c>
      <c r="K41" t="n">
        <v>57.72</v>
      </c>
      <c r="L41" t="n">
        <v>10.75</v>
      </c>
      <c r="M41" t="n">
        <v>15</v>
      </c>
      <c r="N41" t="n">
        <v>61.27</v>
      </c>
      <c r="O41" t="n">
        <v>31036.33</v>
      </c>
      <c r="P41" t="n">
        <v>237.26</v>
      </c>
      <c r="Q41" t="n">
        <v>467.07</v>
      </c>
      <c r="R41" t="n">
        <v>64.2</v>
      </c>
      <c r="S41" t="n">
        <v>39.61</v>
      </c>
      <c r="T41" t="n">
        <v>7306.91</v>
      </c>
      <c r="U41" t="n">
        <v>0.62</v>
      </c>
      <c r="V41" t="n">
        <v>0.74</v>
      </c>
      <c r="W41" t="n">
        <v>2.63</v>
      </c>
      <c r="X41" t="n">
        <v>0.43</v>
      </c>
      <c r="Y41" t="n">
        <v>1</v>
      </c>
      <c r="Z41" t="n">
        <v>10</v>
      </c>
      <c r="AA41" t="n">
        <v>150.2378606150872</v>
      </c>
      <c r="AB41" t="n">
        <v>205.562068920098</v>
      </c>
      <c r="AC41" t="n">
        <v>185.9435135705982</v>
      </c>
      <c r="AD41" t="n">
        <v>150237.8606150871</v>
      </c>
      <c r="AE41" t="n">
        <v>205562.068920098</v>
      </c>
      <c r="AF41" t="n">
        <v>2.649702223866748e-06</v>
      </c>
      <c r="AG41" t="n">
        <v>0.2005208333333333</v>
      </c>
      <c r="AH41" t="n">
        <v>185943.5135705982</v>
      </c>
    </row>
    <row r="42">
      <c r="A42" t="n">
        <v>40</v>
      </c>
      <c r="B42" t="n">
        <v>120</v>
      </c>
      <c r="C42" t="inlineStr">
        <is>
          <t xml:space="preserve">CONCLUIDO	</t>
        </is>
      </c>
      <c r="D42" t="n">
        <v>5.1884</v>
      </c>
      <c r="E42" t="n">
        <v>19.27</v>
      </c>
      <c r="F42" t="n">
        <v>15.79</v>
      </c>
      <c r="G42" t="n">
        <v>55.73</v>
      </c>
      <c r="H42" t="n">
        <v>0.78</v>
      </c>
      <c r="I42" t="n">
        <v>17</v>
      </c>
      <c r="J42" t="n">
        <v>250.2</v>
      </c>
      <c r="K42" t="n">
        <v>57.72</v>
      </c>
      <c r="L42" t="n">
        <v>11</v>
      </c>
      <c r="M42" t="n">
        <v>15</v>
      </c>
      <c r="N42" t="n">
        <v>61.47</v>
      </c>
      <c r="O42" t="n">
        <v>31091.69</v>
      </c>
      <c r="P42" t="n">
        <v>237.76</v>
      </c>
      <c r="Q42" t="n">
        <v>467.07</v>
      </c>
      <c r="R42" t="n">
        <v>64.70999999999999</v>
      </c>
      <c r="S42" t="n">
        <v>39.61</v>
      </c>
      <c r="T42" t="n">
        <v>7562.48</v>
      </c>
      <c r="U42" t="n">
        <v>0.61</v>
      </c>
      <c r="V42" t="n">
        <v>0.74</v>
      </c>
      <c r="W42" t="n">
        <v>2.64</v>
      </c>
      <c r="X42" t="n">
        <v>0.46</v>
      </c>
      <c r="Y42" t="n">
        <v>1</v>
      </c>
      <c r="Z42" t="n">
        <v>10</v>
      </c>
      <c r="AA42" t="n">
        <v>150.6903510581674</v>
      </c>
      <c r="AB42" t="n">
        <v>206.1811863067895</v>
      </c>
      <c r="AC42" t="n">
        <v>186.5035432628407</v>
      </c>
      <c r="AD42" t="n">
        <v>150690.3510581673</v>
      </c>
      <c r="AE42" t="n">
        <v>206181.1863067895</v>
      </c>
      <c r="AF42" t="n">
        <v>2.646641579067887e-06</v>
      </c>
      <c r="AG42" t="n">
        <v>0.2007291666666667</v>
      </c>
      <c r="AH42" t="n">
        <v>186503.5432628407</v>
      </c>
    </row>
    <row r="43">
      <c r="A43" t="n">
        <v>41</v>
      </c>
      <c r="B43" t="n">
        <v>120</v>
      </c>
      <c r="C43" t="inlineStr">
        <is>
          <t xml:space="preserve">CONCLUIDO	</t>
        </is>
      </c>
      <c r="D43" t="n">
        <v>5.1881</v>
      </c>
      <c r="E43" t="n">
        <v>19.27</v>
      </c>
      <c r="F43" t="n">
        <v>15.79</v>
      </c>
      <c r="G43" t="n">
        <v>55.74</v>
      </c>
      <c r="H43" t="n">
        <v>0.8</v>
      </c>
      <c r="I43" t="n">
        <v>17</v>
      </c>
      <c r="J43" t="n">
        <v>250.65</v>
      </c>
      <c r="K43" t="n">
        <v>57.72</v>
      </c>
      <c r="L43" t="n">
        <v>11.25</v>
      </c>
      <c r="M43" t="n">
        <v>15</v>
      </c>
      <c r="N43" t="n">
        <v>61.67</v>
      </c>
      <c r="O43" t="n">
        <v>31147.12</v>
      </c>
      <c r="P43" t="n">
        <v>237.33</v>
      </c>
      <c r="Q43" t="n">
        <v>467.08</v>
      </c>
      <c r="R43" t="n">
        <v>64.97</v>
      </c>
      <c r="S43" t="n">
        <v>39.61</v>
      </c>
      <c r="T43" t="n">
        <v>7689.54</v>
      </c>
      <c r="U43" t="n">
        <v>0.61</v>
      </c>
      <c r="V43" t="n">
        <v>0.74</v>
      </c>
      <c r="W43" t="n">
        <v>2.63</v>
      </c>
      <c r="X43" t="n">
        <v>0.46</v>
      </c>
      <c r="Y43" t="n">
        <v>1</v>
      </c>
      <c r="Z43" t="n">
        <v>10</v>
      </c>
      <c r="AA43" t="n">
        <v>150.4984721434414</v>
      </c>
      <c r="AB43" t="n">
        <v>205.9186491105613</v>
      </c>
      <c r="AC43" t="n">
        <v>186.2660622481472</v>
      </c>
      <c r="AD43" t="n">
        <v>150498.4721434414</v>
      </c>
      <c r="AE43" t="n">
        <v>205918.6491105614</v>
      </c>
      <c r="AF43" t="n">
        <v>2.646488546827944e-06</v>
      </c>
      <c r="AG43" t="n">
        <v>0.2007291666666667</v>
      </c>
      <c r="AH43" t="n">
        <v>186266.0622481472</v>
      </c>
    </row>
    <row r="44">
      <c r="A44" t="n">
        <v>42</v>
      </c>
      <c r="B44" t="n">
        <v>120</v>
      </c>
      <c r="C44" t="inlineStr">
        <is>
          <t xml:space="preserve">CONCLUIDO	</t>
        </is>
      </c>
      <c r="D44" t="n">
        <v>5.2071</v>
      </c>
      <c r="E44" t="n">
        <v>19.2</v>
      </c>
      <c r="F44" t="n">
        <v>15.77</v>
      </c>
      <c r="G44" t="n">
        <v>59.12</v>
      </c>
      <c r="H44" t="n">
        <v>0.8100000000000001</v>
      </c>
      <c r="I44" t="n">
        <v>16</v>
      </c>
      <c r="J44" t="n">
        <v>251.1</v>
      </c>
      <c r="K44" t="n">
        <v>57.72</v>
      </c>
      <c r="L44" t="n">
        <v>11.5</v>
      </c>
      <c r="M44" t="n">
        <v>14</v>
      </c>
      <c r="N44" t="n">
        <v>61.87</v>
      </c>
      <c r="O44" t="n">
        <v>31202.63</v>
      </c>
      <c r="P44" t="n">
        <v>236.79</v>
      </c>
      <c r="Q44" t="n">
        <v>467.08</v>
      </c>
      <c r="R44" t="n">
        <v>64.18000000000001</v>
      </c>
      <c r="S44" t="n">
        <v>39.61</v>
      </c>
      <c r="T44" t="n">
        <v>7300.52</v>
      </c>
      <c r="U44" t="n">
        <v>0.62</v>
      </c>
      <c r="V44" t="n">
        <v>0.74</v>
      </c>
      <c r="W44" t="n">
        <v>2.63</v>
      </c>
      <c r="X44" t="n">
        <v>0.43</v>
      </c>
      <c r="Y44" t="n">
        <v>1</v>
      </c>
      <c r="Z44" t="n">
        <v>10</v>
      </c>
      <c r="AA44" t="n">
        <v>149.6570078575494</v>
      </c>
      <c r="AB44" t="n">
        <v>204.7673205518201</v>
      </c>
      <c r="AC44" t="n">
        <v>185.2246148711521</v>
      </c>
      <c r="AD44" t="n">
        <v>149657.0078575494</v>
      </c>
      <c r="AE44" t="n">
        <v>204767.3205518201</v>
      </c>
      <c r="AF44" t="n">
        <v>2.656180588691002e-06</v>
      </c>
      <c r="AG44" t="n">
        <v>0.2</v>
      </c>
      <c r="AH44" t="n">
        <v>185224.6148711521</v>
      </c>
    </row>
    <row r="45">
      <c r="A45" t="n">
        <v>43</v>
      </c>
      <c r="B45" t="n">
        <v>120</v>
      </c>
      <c r="C45" t="inlineStr">
        <is>
          <t xml:space="preserve">CONCLUIDO	</t>
        </is>
      </c>
      <c r="D45" t="n">
        <v>5.204</v>
      </c>
      <c r="E45" t="n">
        <v>19.22</v>
      </c>
      <c r="F45" t="n">
        <v>15.78</v>
      </c>
      <c r="G45" t="n">
        <v>59.17</v>
      </c>
      <c r="H45" t="n">
        <v>0.83</v>
      </c>
      <c r="I45" t="n">
        <v>16</v>
      </c>
      <c r="J45" t="n">
        <v>251.55</v>
      </c>
      <c r="K45" t="n">
        <v>57.72</v>
      </c>
      <c r="L45" t="n">
        <v>11.75</v>
      </c>
      <c r="M45" t="n">
        <v>14</v>
      </c>
      <c r="N45" t="n">
        <v>62.07</v>
      </c>
      <c r="O45" t="n">
        <v>31258.21</v>
      </c>
      <c r="P45" t="n">
        <v>237</v>
      </c>
      <c r="Q45" t="n">
        <v>467.07</v>
      </c>
      <c r="R45" t="n">
        <v>64.45</v>
      </c>
      <c r="S45" t="n">
        <v>39.61</v>
      </c>
      <c r="T45" t="n">
        <v>7438.33</v>
      </c>
      <c r="U45" t="n">
        <v>0.61</v>
      </c>
      <c r="V45" t="n">
        <v>0.74</v>
      </c>
      <c r="W45" t="n">
        <v>2.64</v>
      </c>
      <c r="X45" t="n">
        <v>0.45</v>
      </c>
      <c r="Y45" t="n">
        <v>1</v>
      </c>
      <c r="Z45" t="n">
        <v>10</v>
      </c>
      <c r="AA45" t="n">
        <v>149.8668047059427</v>
      </c>
      <c r="AB45" t="n">
        <v>205.0543738553755</v>
      </c>
      <c r="AC45" t="n">
        <v>185.4842722102981</v>
      </c>
      <c r="AD45" t="n">
        <v>149866.8047059427</v>
      </c>
      <c r="AE45" t="n">
        <v>205054.3738553755</v>
      </c>
      <c r="AF45" t="n">
        <v>2.654599255544924e-06</v>
      </c>
      <c r="AG45" t="n">
        <v>0.2002083333333333</v>
      </c>
      <c r="AH45" t="n">
        <v>185484.2722102981</v>
      </c>
    </row>
    <row r="46">
      <c r="A46" t="n">
        <v>44</v>
      </c>
      <c r="B46" t="n">
        <v>120</v>
      </c>
      <c r="C46" t="inlineStr">
        <is>
          <t xml:space="preserve">CONCLUIDO	</t>
        </is>
      </c>
      <c r="D46" t="n">
        <v>5.2049</v>
      </c>
      <c r="E46" t="n">
        <v>19.21</v>
      </c>
      <c r="F46" t="n">
        <v>15.78</v>
      </c>
      <c r="G46" t="n">
        <v>59.16</v>
      </c>
      <c r="H46" t="n">
        <v>0.85</v>
      </c>
      <c r="I46" t="n">
        <v>16</v>
      </c>
      <c r="J46" t="n">
        <v>252</v>
      </c>
      <c r="K46" t="n">
        <v>57.72</v>
      </c>
      <c r="L46" t="n">
        <v>12</v>
      </c>
      <c r="M46" t="n">
        <v>14</v>
      </c>
      <c r="N46" t="n">
        <v>62.27</v>
      </c>
      <c r="O46" t="n">
        <v>31313.87</v>
      </c>
      <c r="P46" t="n">
        <v>236.48</v>
      </c>
      <c r="Q46" t="n">
        <v>467.07</v>
      </c>
      <c r="R46" t="n">
        <v>64.31999999999999</v>
      </c>
      <c r="S46" t="n">
        <v>39.61</v>
      </c>
      <c r="T46" t="n">
        <v>7372.19</v>
      </c>
      <c r="U46" t="n">
        <v>0.62</v>
      </c>
      <c r="V46" t="n">
        <v>0.74</v>
      </c>
      <c r="W46" t="n">
        <v>2.64</v>
      </c>
      <c r="X46" t="n">
        <v>0.44</v>
      </c>
      <c r="Y46" t="n">
        <v>1</v>
      </c>
      <c r="Z46" t="n">
        <v>10</v>
      </c>
      <c r="AA46" t="n">
        <v>149.5993215961882</v>
      </c>
      <c r="AB46" t="n">
        <v>204.6883916640875</v>
      </c>
      <c r="AC46" t="n">
        <v>185.1532188456873</v>
      </c>
      <c r="AD46" t="n">
        <v>149599.3215961882</v>
      </c>
      <c r="AE46" t="n">
        <v>204688.3916640875</v>
      </c>
      <c r="AF46" t="n">
        <v>2.655058352264753e-06</v>
      </c>
      <c r="AG46" t="n">
        <v>0.2001041666666667</v>
      </c>
      <c r="AH46" t="n">
        <v>185153.2188456873</v>
      </c>
    </row>
    <row r="47">
      <c r="A47" t="n">
        <v>45</v>
      </c>
      <c r="B47" t="n">
        <v>120</v>
      </c>
      <c r="C47" t="inlineStr">
        <is>
          <t xml:space="preserve">CONCLUIDO	</t>
        </is>
      </c>
      <c r="D47" t="n">
        <v>5.2302</v>
      </c>
      <c r="E47" t="n">
        <v>19.12</v>
      </c>
      <c r="F47" t="n">
        <v>15.73</v>
      </c>
      <c r="G47" t="n">
        <v>62.91</v>
      </c>
      <c r="H47" t="n">
        <v>0.86</v>
      </c>
      <c r="I47" t="n">
        <v>15</v>
      </c>
      <c r="J47" t="n">
        <v>252.45</v>
      </c>
      <c r="K47" t="n">
        <v>57.72</v>
      </c>
      <c r="L47" t="n">
        <v>12.25</v>
      </c>
      <c r="M47" t="n">
        <v>13</v>
      </c>
      <c r="N47" t="n">
        <v>62.48</v>
      </c>
      <c r="O47" t="n">
        <v>31369.6</v>
      </c>
      <c r="P47" t="n">
        <v>235.28</v>
      </c>
      <c r="Q47" t="n">
        <v>467.09</v>
      </c>
      <c r="R47" t="n">
        <v>62.82</v>
      </c>
      <c r="S47" t="n">
        <v>39.61</v>
      </c>
      <c r="T47" t="n">
        <v>6626.6</v>
      </c>
      <c r="U47" t="n">
        <v>0.63</v>
      </c>
      <c r="V47" t="n">
        <v>0.74</v>
      </c>
      <c r="W47" t="n">
        <v>2.63</v>
      </c>
      <c r="X47" t="n">
        <v>0.39</v>
      </c>
      <c r="Y47" t="n">
        <v>1</v>
      </c>
      <c r="Z47" t="n">
        <v>10</v>
      </c>
      <c r="AA47" t="n">
        <v>148.2106082624433</v>
      </c>
      <c r="AB47" t="n">
        <v>202.7882928151504</v>
      </c>
      <c r="AC47" t="n">
        <v>183.4344627640866</v>
      </c>
      <c r="AD47" t="n">
        <v>148210.6082624433</v>
      </c>
      <c r="AE47" t="n">
        <v>202788.2928151504</v>
      </c>
      <c r="AF47" t="n">
        <v>2.667964071166615e-06</v>
      </c>
      <c r="AG47" t="n">
        <v>0.1991666666666667</v>
      </c>
      <c r="AH47" t="n">
        <v>183434.4627640866</v>
      </c>
    </row>
    <row r="48">
      <c r="A48" t="n">
        <v>46</v>
      </c>
      <c r="B48" t="n">
        <v>120</v>
      </c>
      <c r="C48" t="inlineStr">
        <is>
          <t xml:space="preserve">CONCLUIDO	</t>
        </is>
      </c>
      <c r="D48" t="n">
        <v>5.231</v>
      </c>
      <c r="E48" t="n">
        <v>19.12</v>
      </c>
      <c r="F48" t="n">
        <v>15.72</v>
      </c>
      <c r="G48" t="n">
        <v>62.9</v>
      </c>
      <c r="H48" t="n">
        <v>0.88</v>
      </c>
      <c r="I48" t="n">
        <v>15</v>
      </c>
      <c r="J48" t="n">
        <v>252.9</v>
      </c>
      <c r="K48" t="n">
        <v>57.72</v>
      </c>
      <c r="L48" t="n">
        <v>12.5</v>
      </c>
      <c r="M48" t="n">
        <v>13</v>
      </c>
      <c r="N48" t="n">
        <v>62.68</v>
      </c>
      <c r="O48" t="n">
        <v>31425.4</v>
      </c>
      <c r="P48" t="n">
        <v>235.18</v>
      </c>
      <c r="Q48" t="n">
        <v>467.11</v>
      </c>
      <c r="R48" t="n">
        <v>62.53</v>
      </c>
      <c r="S48" t="n">
        <v>39.61</v>
      </c>
      <c r="T48" t="n">
        <v>6481.52</v>
      </c>
      <c r="U48" t="n">
        <v>0.63</v>
      </c>
      <c r="V48" t="n">
        <v>0.74</v>
      </c>
      <c r="W48" t="n">
        <v>2.64</v>
      </c>
      <c r="X48" t="n">
        <v>0.39</v>
      </c>
      <c r="Y48" t="n">
        <v>1</v>
      </c>
      <c r="Z48" t="n">
        <v>10</v>
      </c>
      <c r="AA48" t="n">
        <v>148.1184274266706</v>
      </c>
      <c r="AB48" t="n">
        <v>202.6621669289148</v>
      </c>
      <c r="AC48" t="n">
        <v>183.3203741554145</v>
      </c>
      <c r="AD48" t="n">
        <v>148118.4274266706</v>
      </c>
      <c r="AE48" t="n">
        <v>202662.1669289148</v>
      </c>
      <c r="AF48" t="n">
        <v>2.668372157139796e-06</v>
      </c>
      <c r="AG48" t="n">
        <v>0.1991666666666667</v>
      </c>
      <c r="AH48" t="n">
        <v>183320.3741554145</v>
      </c>
    </row>
    <row r="49">
      <c r="A49" t="n">
        <v>47</v>
      </c>
      <c r="B49" t="n">
        <v>120</v>
      </c>
      <c r="C49" t="inlineStr">
        <is>
          <t xml:space="preserve">CONCLUIDO	</t>
        </is>
      </c>
      <c r="D49" t="n">
        <v>5.2309</v>
      </c>
      <c r="E49" t="n">
        <v>19.12</v>
      </c>
      <c r="F49" t="n">
        <v>15.72</v>
      </c>
      <c r="G49" t="n">
        <v>62.9</v>
      </c>
      <c r="H49" t="n">
        <v>0.9</v>
      </c>
      <c r="I49" t="n">
        <v>15</v>
      </c>
      <c r="J49" t="n">
        <v>253.35</v>
      </c>
      <c r="K49" t="n">
        <v>57.72</v>
      </c>
      <c r="L49" t="n">
        <v>12.75</v>
      </c>
      <c r="M49" t="n">
        <v>13</v>
      </c>
      <c r="N49" t="n">
        <v>62.88</v>
      </c>
      <c r="O49" t="n">
        <v>31481.28</v>
      </c>
      <c r="P49" t="n">
        <v>234.98</v>
      </c>
      <c r="Q49" t="n">
        <v>467.11</v>
      </c>
      <c r="R49" t="n">
        <v>62.66</v>
      </c>
      <c r="S49" t="n">
        <v>39.61</v>
      </c>
      <c r="T49" t="n">
        <v>6543.58</v>
      </c>
      <c r="U49" t="n">
        <v>0.63</v>
      </c>
      <c r="V49" t="n">
        <v>0.74</v>
      </c>
      <c r="W49" t="n">
        <v>2.63</v>
      </c>
      <c r="X49" t="n">
        <v>0.39</v>
      </c>
      <c r="Y49" t="n">
        <v>1</v>
      </c>
      <c r="Z49" t="n">
        <v>10</v>
      </c>
      <c r="AA49" t="n">
        <v>148.0287406721048</v>
      </c>
      <c r="AB49" t="n">
        <v>202.5394535546176</v>
      </c>
      <c r="AC49" t="n">
        <v>183.2093723733309</v>
      </c>
      <c r="AD49" t="n">
        <v>148028.7406721048</v>
      </c>
      <c r="AE49" t="n">
        <v>202539.4535546176</v>
      </c>
      <c r="AF49" t="n">
        <v>2.668321146393148e-06</v>
      </c>
      <c r="AG49" t="n">
        <v>0.1991666666666667</v>
      </c>
      <c r="AH49" t="n">
        <v>183209.3723733309</v>
      </c>
    </row>
    <row r="50">
      <c r="A50" t="n">
        <v>48</v>
      </c>
      <c r="B50" t="n">
        <v>120</v>
      </c>
      <c r="C50" t="inlineStr">
        <is>
          <t xml:space="preserve">CONCLUIDO	</t>
        </is>
      </c>
      <c r="D50" t="n">
        <v>5.2467</v>
      </c>
      <c r="E50" t="n">
        <v>19.06</v>
      </c>
      <c r="F50" t="n">
        <v>15.71</v>
      </c>
      <c r="G50" t="n">
        <v>67.34</v>
      </c>
      <c r="H50" t="n">
        <v>0.91</v>
      </c>
      <c r="I50" t="n">
        <v>14</v>
      </c>
      <c r="J50" t="n">
        <v>253.81</v>
      </c>
      <c r="K50" t="n">
        <v>57.72</v>
      </c>
      <c r="L50" t="n">
        <v>13</v>
      </c>
      <c r="M50" t="n">
        <v>12</v>
      </c>
      <c r="N50" t="n">
        <v>63.08</v>
      </c>
      <c r="O50" t="n">
        <v>31537.23</v>
      </c>
      <c r="P50" t="n">
        <v>234.82</v>
      </c>
      <c r="Q50" t="n">
        <v>467.07</v>
      </c>
      <c r="R50" t="n">
        <v>62.41</v>
      </c>
      <c r="S50" t="n">
        <v>39.61</v>
      </c>
      <c r="T50" t="n">
        <v>6428.11</v>
      </c>
      <c r="U50" t="n">
        <v>0.63</v>
      </c>
      <c r="V50" t="n">
        <v>0.74</v>
      </c>
      <c r="W50" t="n">
        <v>2.63</v>
      </c>
      <c r="X50" t="n">
        <v>0.38</v>
      </c>
      <c r="Y50" t="n">
        <v>1</v>
      </c>
      <c r="Z50" t="n">
        <v>10</v>
      </c>
      <c r="AA50" t="n">
        <v>147.4904958943011</v>
      </c>
      <c r="AB50" t="n">
        <v>201.8030033039433</v>
      </c>
      <c r="AC50" t="n">
        <v>182.5432079009663</v>
      </c>
      <c r="AD50" t="n">
        <v>147490.4958943012</v>
      </c>
      <c r="AE50" t="n">
        <v>201803.0033039433</v>
      </c>
      <c r="AF50" t="n">
        <v>2.67638084436348e-06</v>
      </c>
      <c r="AG50" t="n">
        <v>0.1985416666666666</v>
      </c>
      <c r="AH50" t="n">
        <v>182543.2079009663</v>
      </c>
    </row>
    <row r="51">
      <c r="A51" t="n">
        <v>49</v>
      </c>
      <c r="B51" t="n">
        <v>120</v>
      </c>
      <c r="C51" t="inlineStr">
        <is>
          <t xml:space="preserve">CONCLUIDO	</t>
        </is>
      </c>
      <c r="D51" t="n">
        <v>5.2481</v>
      </c>
      <c r="E51" t="n">
        <v>19.05</v>
      </c>
      <c r="F51" t="n">
        <v>15.71</v>
      </c>
      <c r="G51" t="n">
        <v>67.31999999999999</v>
      </c>
      <c r="H51" t="n">
        <v>0.93</v>
      </c>
      <c r="I51" t="n">
        <v>14</v>
      </c>
      <c r="J51" t="n">
        <v>254.26</v>
      </c>
      <c r="K51" t="n">
        <v>57.72</v>
      </c>
      <c r="L51" t="n">
        <v>13.25</v>
      </c>
      <c r="M51" t="n">
        <v>12</v>
      </c>
      <c r="N51" t="n">
        <v>63.29</v>
      </c>
      <c r="O51" t="n">
        <v>31593.26</v>
      </c>
      <c r="P51" t="n">
        <v>234.45</v>
      </c>
      <c r="Q51" t="n">
        <v>467.11</v>
      </c>
      <c r="R51" t="n">
        <v>61.95</v>
      </c>
      <c r="S51" t="n">
        <v>39.61</v>
      </c>
      <c r="T51" t="n">
        <v>6195.17</v>
      </c>
      <c r="U51" t="n">
        <v>0.64</v>
      </c>
      <c r="V51" t="n">
        <v>0.74</v>
      </c>
      <c r="W51" t="n">
        <v>2.64</v>
      </c>
      <c r="X51" t="n">
        <v>0.37</v>
      </c>
      <c r="Y51" t="n">
        <v>1</v>
      </c>
      <c r="Z51" t="n">
        <v>10</v>
      </c>
      <c r="AA51" t="n">
        <v>147.2809098664858</v>
      </c>
      <c r="AB51" t="n">
        <v>201.5162384544035</v>
      </c>
      <c r="AC51" t="n">
        <v>182.2838114861895</v>
      </c>
      <c r="AD51" t="n">
        <v>147280.9098664858</v>
      </c>
      <c r="AE51" t="n">
        <v>201516.2384544036</v>
      </c>
      <c r="AF51" t="n">
        <v>2.677094994816548e-06</v>
      </c>
      <c r="AG51" t="n">
        <v>0.1984375</v>
      </c>
      <c r="AH51" t="n">
        <v>182283.8114861895</v>
      </c>
    </row>
    <row r="52">
      <c r="A52" t="n">
        <v>50</v>
      </c>
      <c r="B52" t="n">
        <v>120</v>
      </c>
      <c r="C52" t="inlineStr">
        <is>
          <t xml:space="preserve">CONCLUIDO	</t>
        </is>
      </c>
      <c r="D52" t="n">
        <v>5.2524</v>
      </c>
      <c r="E52" t="n">
        <v>19.04</v>
      </c>
      <c r="F52" t="n">
        <v>15.69</v>
      </c>
      <c r="G52" t="n">
        <v>67.25</v>
      </c>
      <c r="H52" t="n">
        <v>0.9399999999999999</v>
      </c>
      <c r="I52" t="n">
        <v>14</v>
      </c>
      <c r="J52" t="n">
        <v>254.72</v>
      </c>
      <c r="K52" t="n">
        <v>57.72</v>
      </c>
      <c r="L52" t="n">
        <v>13.5</v>
      </c>
      <c r="M52" t="n">
        <v>12</v>
      </c>
      <c r="N52" t="n">
        <v>63.49</v>
      </c>
      <c r="O52" t="n">
        <v>31649.36</v>
      </c>
      <c r="P52" t="n">
        <v>233.6</v>
      </c>
      <c r="Q52" t="n">
        <v>467.07</v>
      </c>
      <c r="R52" t="n">
        <v>61.74</v>
      </c>
      <c r="S52" t="n">
        <v>39.61</v>
      </c>
      <c r="T52" t="n">
        <v>6091.23</v>
      </c>
      <c r="U52" t="n">
        <v>0.64</v>
      </c>
      <c r="V52" t="n">
        <v>0.74</v>
      </c>
      <c r="W52" t="n">
        <v>2.63</v>
      </c>
      <c r="X52" t="n">
        <v>0.36</v>
      </c>
      <c r="Y52" t="n">
        <v>1</v>
      </c>
      <c r="Z52" t="n">
        <v>10</v>
      </c>
      <c r="AA52" t="n">
        <v>146.7233898457661</v>
      </c>
      <c r="AB52" t="n">
        <v>200.7534149660078</v>
      </c>
      <c r="AC52" t="n">
        <v>181.5937908008966</v>
      </c>
      <c r="AD52" t="n">
        <v>146723.3898457661</v>
      </c>
      <c r="AE52" t="n">
        <v>200753.4149660078</v>
      </c>
      <c r="AF52" t="n">
        <v>2.679288456922398e-06</v>
      </c>
      <c r="AG52" t="n">
        <v>0.1983333333333333</v>
      </c>
      <c r="AH52" t="n">
        <v>181593.7908008966</v>
      </c>
    </row>
    <row r="53">
      <c r="A53" t="n">
        <v>51</v>
      </c>
      <c r="B53" t="n">
        <v>120</v>
      </c>
      <c r="C53" t="inlineStr">
        <is>
          <t xml:space="preserve">CONCLUIDO	</t>
        </is>
      </c>
      <c r="D53" t="n">
        <v>5.2498</v>
      </c>
      <c r="E53" t="n">
        <v>19.05</v>
      </c>
      <c r="F53" t="n">
        <v>15.7</v>
      </c>
      <c r="G53" t="n">
        <v>67.29000000000001</v>
      </c>
      <c r="H53" t="n">
        <v>0.96</v>
      </c>
      <c r="I53" t="n">
        <v>14</v>
      </c>
      <c r="J53" t="n">
        <v>255.17</v>
      </c>
      <c r="K53" t="n">
        <v>57.72</v>
      </c>
      <c r="L53" t="n">
        <v>13.75</v>
      </c>
      <c r="M53" t="n">
        <v>12</v>
      </c>
      <c r="N53" t="n">
        <v>63.7</v>
      </c>
      <c r="O53" t="n">
        <v>31705.54</v>
      </c>
      <c r="P53" t="n">
        <v>233.19</v>
      </c>
      <c r="Q53" t="n">
        <v>467.13</v>
      </c>
      <c r="R53" t="n">
        <v>62</v>
      </c>
      <c r="S53" t="n">
        <v>39.61</v>
      </c>
      <c r="T53" t="n">
        <v>6223.33</v>
      </c>
      <c r="U53" t="n">
        <v>0.64</v>
      </c>
      <c r="V53" t="n">
        <v>0.74</v>
      </c>
      <c r="W53" t="n">
        <v>2.63</v>
      </c>
      <c r="X53" t="n">
        <v>0.37</v>
      </c>
      <c r="Y53" t="n">
        <v>1</v>
      </c>
      <c r="Z53" t="n">
        <v>10</v>
      </c>
      <c r="AA53" t="n">
        <v>146.6299096242226</v>
      </c>
      <c r="AB53" t="n">
        <v>200.6255112028358</v>
      </c>
      <c r="AC53" t="n">
        <v>181.4780939933675</v>
      </c>
      <c r="AD53" t="n">
        <v>146629.9096242226</v>
      </c>
      <c r="AE53" t="n">
        <v>200625.5112028357</v>
      </c>
      <c r="AF53" t="n">
        <v>2.677962177509558e-06</v>
      </c>
      <c r="AG53" t="n">
        <v>0.1984375</v>
      </c>
      <c r="AH53" t="n">
        <v>181478.0939933675</v>
      </c>
    </row>
    <row r="54">
      <c r="A54" t="n">
        <v>52</v>
      </c>
      <c r="B54" t="n">
        <v>120</v>
      </c>
      <c r="C54" t="inlineStr">
        <is>
          <t xml:space="preserve">CONCLUIDO	</t>
        </is>
      </c>
      <c r="D54" t="n">
        <v>5.2673</v>
      </c>
      <c r="E54" t="n">
        <v>18.98</v>
      </c>
      <c r="F54" t="n">
        <v>15.68</v>
      </c>
      <c r="G54" t="n">
        <v>72.39</v>
      </c>
      <c r="H54" t="n">
        <v>0.97</v>
      </c>
      <c r="I54" t="n">
        <v>13</v>
      </c>
      <c r="J54" t="n">
        <v>255.63</v>
      </c>
      <c r="K54" t="n">
        <v>57.72</v>
      </c>
      <c r="L54" t="n">
        <v>14</v>
      </c>
      <c r="M54" t="n">
        <v>11</v>
      </c>
      <c r="N54" t="n">
        <v>63.91</v>
      </c>
      <c r="O54" t="n">
        <v>31761.8</v>
      </c>
      <c r="P54" t="n">
        <v>233.05</v>
      </c>
      <c r="Q54" t="n">
        <v>467.07</v>
      </c>
      <c r="R54" t="n">
        <v>61.33</v>
      </c>
      <c r="S54" t="n">
        <v>39.61</v>
      </c>
      <c r="T54" t="n">
        <v>5891.15</v>
      </c>
      <c r="U54" t="n">
        <v>0.65</v>
      </c>
      <c r="V54" t="n">
        <v>0.74</v>
      </c>
      <c r="W54" t="n">
        <v>2.63</v>
      </c>
      <c r="X54" t="n">
        <v>0.35</v>
      </c>
      <c r="Y54" t="n">
        <v>1</v>
      </c>
      <c r="Z54" t="n">
        <v>10</v>
      </c>
      <c r="AA54" t="n">
        <v>146.0367561348831</v>
      </c>
      <c r="AB54" t="n">
        <v>199.8139324306366</v>
      </c>
      <c r="AC54" t="n">
        <v>180.7439711601289</v>
      </c>
      <c r="AD54" t="n">
        <v>146036.7561348831</v>
      </c>
      <c r="AE54" t="n">
        <v>199813.9324306366</v>
      </c>
      <c r="AF54" t="n">
        <v>2.686889058172901e-06</v>
      </c>
      <c r="AG54" t="n">
        <v>0.1977083333333333</v>
      </c>
      <c r="AH54" t="n">
        <v>180743.9711601289</v>
      </c>
    </row>
    <row r="55">
      <c r="A55" t="n">
        <v>53</v>
      </c>
      <c r="B55" t="n">
        <v>120</v>
      </c>
      <c r="C55" t="inlineStr">
        <is>
          <t xml:space="preserve">CONCLUIDO	</t>
        </is>
      </c>
      <c r="D55" t="n">
        <v>5.2659</v>
      </c>
      <c r="E55" t="n">
        <v>18.99</v>
      </c>
      <c r="F55" t="n">
        <v>15.69</v>
      </c>
      <c r="G55" t="n">
        <v>72.41</v>
      </c>
      <c r="H55" t="n">
        <v>0.99</v>
      </c>
      <c r="I55" t="n">
        <v>13</v>
      </c>
      <c r="J55" t="n">
        <v>256.09</v>
      </c>
      <c r="K55" t="n">
        <v>57.72</v>
      </c>
      <c r="L55" t="n">
        <v>14.25</v>
      </c>
      <c r="M55" t="n">
        <v>11</v>
      </c>
      <c r="N55" t="n">
        <v>64.11</v>
      </c>
      <c r="O55" t="n">
        <v>31818.13</v>
      </c>
      <c r="P55" t="n">
        <v>233.74</v>
      </c>
      <c r="Q55" t="n">
        <v>467.07</v>
      </c>
      <c r="R55" t="n">
        <v>61.63</v>
      </c>
      <c r="S55" t="n">
        <v>39.61</v>
      </c>
      <c r="T55" t="n">
        <v>6040.76</v>
      </c>
      <c r="U55" t="n">
        <v>0.64</v>
      </c>
      <c r="V55" t="n">
        <v>0.74</v>
      </c>
      <c r="W55" t="n">
        <v>2.63</v>
      </c>
      <c r="X55" t="n">
        <v>0.36</v>
      </c>
      <c r="Y55" t="n">
        <v>1</v>
      </c>
      <c r="Z55" t="n">
        <v>10</v>
      </c>
      <c r="AA55" t="n">
        <v>146.4156907288072</v>
      </c>
      <c r="AB55" t="n">
        <v>200.3324074594579</v>
      </c>
      <c r="AC55" t="n">
        <v>181.2129636598839</v>
      </c>
      <c r="AD55" t="n">
        <v>146415.6907288072</v>
      </c>
      <c r="AE55" t="n">
        <v>200332.4074594579</v>
      </c>
      <c r="AF55" t="n">
        <v>2.686174907719834e-06</v>
      </c>
      <c r="AG55" t="n">
        <v>0.1978125</v>
      </c>
      <c r="AH55" t="n">
        <v>181212.9636598839</v>
      </c>
    </row>
    <row r="56">
      <c r="A56" t="n">
        <v>54</v>
      </c>
      <c r="B56" t="n">
        <v>120</v>
      </c>
      <c r="C56" t="inlineStr">
        <is>
          <t xml:space="preserve">CONCLUIDO	</t>
        </is>
      </c>
      <c r="D56" t="n">
        <v>5.2682</v>
      </c>
      <c r="E56" t="n">
        <v>18.98</v>
      </c>
      <c r="F56" t="n">
        <v>15.68</v>
      </c>
      <c r="G56" t="n">
        <v>72.37</v>
      </c>
      <c r="H56" t="n">
        <v>1.01</v>
      </c>
      <c r="I56" t="n">
        <v>13</v>
      </c>
      <c r="J56" t="n">
        <v>256.54</v>
      </c>
      <c r="K56" t="n">
        <v>57.72</v>
      </c>
      <c r="L56" t="n">
        <v>14.5</v>
      </c>
      <c r="M56" t="n">
        <v>11</v>
      </c>
      <c r="N56" t="n">
        <v>64.31999999999999</v>
      </c>
      <c r="O56" t="n">
        <v>31874.54</v>
      </c>
      <c r="P56" t="n">
        <v>233.36</v>
      </c>
      <c r="Q56" t="n">
        <v>467.07</v>
      </c>
      <c r="R56" t="n">
        <v>61.38</v>
      </c>
      <c r="S56" t="n">
        <v>39.61</v>
      </c>
      <c r="T56" t="n">
        <v>5915.41</v>
      </c>
      <c r="U56" t="n">
        <v>0.65</v>
      </c>
      <c r="V56" t="n">
        <v>0.74</v>
      </c>
      <c r="W56" t="n">
        <v>2.63</v>
      </c>
      <c r="X56" t="n">
        <v>0.35</v>
      </c>
      <c r="Y56" t="n">
        <v>1</v>
      </c>
      <c r="Z56" t="n">
        <v>10</v>
      </c>
      <c r="AA56" t="n">
        <v>146.1545127814643</v>
      </c>
      <c r="AB56" t="n">
        <v>199.9750522695455</v>
      </c>
      <c r="AC56" t="n">
        <v>180.8897139477455</v>
      </c>
      <c r="AD56" t="n">
        <v>146154.5127814643</v>
      </c>
      <c r="AE56" t="n">
        <v>199975.0522695455</v>
      </c>
      <c r="AF56" t="n">
        <v>2.687348154892731e-06</v>
      </c>
      <c r="AG56" t="n">
        <v>0.1977083333333333</v>
      </c>
      <c r="AH56" t="n">
        <v>180889.7139477455</v>
      </c>
    </row>
    <row r="57">
      <c r="A57" t="n">
        <v>55</v>
      </c>
      <c r="B57" t="n">
        <v>120</v>
      </c>
      <c r="C57" t="inlineStr">
        <is>
          <t xml:space="preserve">CONCLUIDO	</t>
        </is>
      </c>
      <c r="D57" t="n">
        <v>5.2672</v>
      </c>
      <c r="E57" t="n">
        <v>18.99</v>
      </c>
      <c r="F57" t="n">
        <v>15.68</v>
      </c>
      <c r="G57" t="n">
        <v>72.39</v>
      </c>
      <c r="H57" t="n">
        <v>1.02</v>
      </c>
      <c r="I57" t="n">
        <v>13</v>
      </c>
      <c r="J57" t="n">
        <v>257</v>
      </c>
      <c r="K57" t="n">
        <v>57.72</v>
      </c>
      <c r="L57" t="n">
        <v>14.75</v>
      </c>
      <c r="M57" t="n">
        <v>11</v>
      </c>
      <c r="N57" t="n">
        <v>64.53</v>
      </c>
      <c r="O57" t="n">
        <v>31931.15</v>
      </c>
      <c r="P57" t="n">
        <v>232.94</v>
      </c>
      <c r="Q57" t="n">
        <v>467.11</v>
      </c>
      <c r="R57" t="n">
        <v>61.26</v>
      </c>
      <c r="S57" t="n">
        <v>39.61</v>
      </c>
      <c r="T57" t="n">
        <v>5854.11</v>
      </c>
      <c r="U57" t="n">
        <v>0.65</v>
      </c>
      <c r="V57" t="n">
        <v>0.74</v>
      </c>
      <c r="W57" t="n">
        <v>2.63</v>
      </c>
      <c r="X57" t="n">
        <v>0.35</v>
      </c>
      <c r="Y57" t="n">
        <v>1</v>
      </c>
      <c r="Z57" t="n">
        <v>10</v>
      </c>
      <c r="AA57" t="n">
        <v>145.9892960829224</v>
      </c>
      <c r="AB57" t="n">
        <v>199.7489954937543</v>
      </c>
      <c r="AC57" t="n">
        <v>180.6852317133631</v>
      </c>
      <c r="AD57" t="n">
        <v>145989.2960829223</v>
      </c>
      <c r="AE57" t="n">
        <v>199748.9954937543</v>
      </c>
      <c r="AF57" t="n">
        <v>2.686838047426254e-06</v>
      </c>
      <c r="AG57" t="n">
        <v>0.1978125</v>
      </c>
      <c r="AH57" t="n">
        <v>180685.2317133631</v>
      </c>
    </row>
    <row r="58">
      <c r="A58" t="n">
        <v>56</v>
      </c>
      <c r="B58" t="n">
        <v>120</v>
      </c>
      <c r="C58" t="inlineStr">
        <is>
          <t xml:space="preserve">CONCLUIDO	</t>
        </is>
      </c>
      <c r="D58" t="n">
        <v>5.2692</v>
      </c>
      <c r="E58" t="n">
        <v>18.98</v>
      </c>
      <c r="F58" t="n">
        <v>15.68</v>
      </c>
      <c r="G58" t="n">
        <v>72.36</v>
      </c>
      <c r="H58" t="n">
        <v>1.04</v>
      </c>
      <c r="I58" t="n">
        <v>13</v>
      </c>
      <c r="J58" t="n">
        <v>257.46</v>
      </c>
      <c r="K58" t="n">
        <v>57.72</v>
      </c>
      <c r="L58" t="n">
        <v>15</v>
      </c>
      <c r="M58" t="n">
        <v>11</v>
      </c>
      <c r="N58" t="n">
        <v>64.73999999999999</v>
      </c>
      <c r="O58" t="n">
        <v>31987.71</v>
      </c>
      <c r="P58" t="n">
        <v>231.96</v>
      </c>
      <c r="Q58" t="n">
        <v>467.1</v>
      </c>
      <c r="R58" t="n">
        <v>61.24</v>
      </c>
      <c r="S58" t="n">
        <v>39.61</v>
      </c>
      <c r="T58" t="n">
        <v>5844.96</v>
      </c>
      <c r="U58" t="n">
        <v>0.65</v>
      </c>
      <c r="V58" t="n">
        <v>0.74</v>
      </c>
      <c r="W58" t="n">
        <v>2.63</v>
      </c>
      <c r="X58" t="n">
        <v>0.34</v>
      </c>
      <c r="Y58" t="n">
        <v>1</v>
      </c>
      <c r="Z58" t="n">
        <v>10</v>
      </c>
      <c r="AA58" t="n">
        <v>145.4845780304429</v>
      </c>
      <c r="AB58" t="n">
        <v>199.0584179877633</v>
      </c>
      <c r="AC58" t="n">
        <v>180.060561955312</v>
      </c>
      <c r="AD58" t="n">
        <v>145484.5780304429</v>
      </c>
      <c r="AE58" t="n">
        <v>199058.4179877633</v>
      </c>
      <c r="AF58" t="n">
        <v>2.687858262359207e-06</v>
      </c>
      <c r="AG58" t="n">
        <v>0.1977083333333333</v>
      </c>
      <c r="AH58" t="n">
        <v>180060.5619553119</v>
      </c>
    </row>
    <row r="59">
      <c r="A59" t="n">
        <v>57</v>
      </c>
      <c r="B59" t="n">
        <v>120</v>
      </c>
      <c r="C59" t="inlineStr">
        <is>
          <t xml:space="preserve">CONCLUIDO	</t>
        </is>
      </c>
      <c r="D59" t="n">
        <v>5.2912</v>
      </c>
      <c r="E59" t="n">
        <v>18.9</v>
      </c>
      <c r="F59" t="n">
        <v>15.64</v>
      </c>
      <c r="G59" t="n">
        <v>78.22</v>
      </c>
      <c r="H59" t="n">
        <v>1.05</v>
      </c>
      <c r="I59" t="n">
        <v>12</v>
      </c>
      <c r="J59" t="n">
        <v>257.92</v>
      </c>
      <c r="K59" t="n">
        <v>57.72</v>
      </c>
      <c r="L59" t="n">
        <v>15.25</v>
      </c>
      <c r="M59" t="n">
        <v>10</v>
      </c>
      <c r="N59" t="n">
        <v>64.95</v>
      </c>
      <c r="O59" t="n">
        <v>32044.35</v>
      </c>
      <c r="P59" t="n">
        <v>231.25</v>
      </c>
      <c r="Q59" t="n">
        <v>467.07</v>
      </c>
      <c r="R59" t="n">
        <v>60.15</v>
      </c>
      <c r="S59" t="n">
        <v>39.61</v>
      </c>
      <c r="T59" t="n">
        <v>5303.74</v>
      </c>
      <c r="U59" t="n">
        <v>0.66</v>
      </c>
      <c r="V59" t="n">
        <v>0.75</v>
      </c>
      <c r="W59" t="n">
        <v>2.63</v>
      </c>
      <c r="X59" t="n">
        <v>0.31</v>
      </c>
      <c r="Y59" t="n">
        <v>1</v>
      </c>
      <c r="Z59" t="n">
        <v>10</v>
      </c>
      <c r="AA59" t="n">
        <v>144.468473907085</v>
      </c>
      <c r="AB59" t="n">
        <v>197.6681394988356</v>
      </c>
      <c r="AC59" t="n">
        <v>178.802969694099</v>
      </c>
      <c r="AD59" t="n">
        <v>144468.473907085</v>
      </c>
      <c r="AE59" t="n">
        <v>197668.1394988356</v>
      </c>
      <c r="AF59" t="n">
        <v>2.699080626621695e-06</v>
      </c>
      <c r="AG59" t="n">
        <v>0.196875</v>
      </c>
      <c r="AH59" t="n">
        <v>178802.969694099</v>
      </c>
    </row>
    <row r="60">
      <c r="A60" t="n">
        <v>58</v>
      </c>
      <c r="B60" t="n">
        <v>120</v>
      </c>
      <c r="C60" t="inlineStr">
        <is>
          <t xml:space="preserve">CONCLUIDO	</t>
        </is>
      </c>
      <c r="D60" t="n">
        <v>5.2905</v>
      </c>
      <c r="E60" t="n">
        <v>18.9</v>
      </c>
      <c r="F60" t="n">
        <v>15.65</v>
      </c>
      <c r="G60" t="n">
        <v>78.23</v>
      </c>
      <c r="H60" t="n">
        <v>1.07</v>
      </c>
      <c r="I60" t="n">
        <v>12</v>
      </c>
      <c r="J60" t="n">
        <v>258.38</v>
      </c>
      <c r="K60" t="n">
        <v>57.72</v>
      </c>
      <c r="L60" t="n">
        <v>15.5</v>
      </c>
      <c r="M60" t="n">
        <v>10</v>
      </c>
      <c r="N60" t="n">
        <v>65.16</v>
      </c>
      <c r="O60" t="n">
        <v>32101.07</v>
      </c>
      <c r="P60" t="n">
        <v>231.5</v>
      </c>
      <c r="Q60" t="n">
        <v>467.07</v>
      </c>
      <c r="R60" t="n">
        <v>60.22</v>
      </c>
      <c r="S60" t="n">
        <v>39.61</v>
      </c>
      <c r="T60" t="n">
        <v>5340.89</v>
      </c>
      <c r="U60" t="n">
        <v>0.66</v>
      </c>
      <c r="V60" t="n">
        <v>0.75</v>
      </c>
      <c r="W60" t="n">
        <v>2.63</v>
      </c>
      <c r="X60" t="n">
        <v>0.31</v>
      </c>
      <c r="Y60" t="n">
        <v>1</v>
      </c>
      <c r="Z60" t="n">
        <v>10</v>
      </c>
      <c r="AA60" t="n">
        <v>144.6249400659514</v>
      </c>
      <c r="AB60" t="n">
        <v>197.8822234001963</v>
      </c>
      <c r="AC60" t="n">
        <v>178.9966217283825</v>
      </c>
      <c r="AD60" t="n">
        <v>144624.9400659514</v>
      </c>
      <c r="AE60" t="n">
        <v>197882.2234001963</v>
      </c>
      <c r="AF60" t="n">
        <v>2.698723551395162e-06</v>
      </c>
      <c r="AG60" t="n">
        <v>0.196875</v>
      </c>
      <c r="AH60" t="n">
        <v>178996.6217283825</v>
      </c>
    </row>
    <row r="61">
      <c r="A61" t="n">
        <v>59</v>
      </c>
      <c r="B61" t="n">
        <v>120</v>
      </c>
      <c r="C61" t="inlineStr">
        <is>
          <t xml:space="preserve">CONCLUIDO	</t>
        </is>
      </c>
      <c r="D61" t="n">
        <v>5.2923</v>
      </c>
      <c r="E61" t="n">
        <v>18.9</v>
      </c>
      <c r="F61" t="n">
        <v>15.64</v>
      </c>
      <c r="G61" t="n">
        <v>78.2</v>
      </c>
      <c r="H61" t="n">
        <v>1.08</v>
      </c>
      <c r="I61" t="n">
        <v>12</v>
      </c>
      <c r="J61" t="n">
        <v>258.84</v>
      </c>
      <c r="K61" t="n">
        <v>57.72</v>
      </c>
      <c r="L61" t="n">
        <v>15.75</v>
      </c>
      <c r="M61" t="n">
        <v>10</v>
      </c>
      <c r="N61" t="n">
        <v>65.37</v>
      </c>
      <c r="O61" t="n">
        <v>32157.87</v>
      </c>
      <c r="P61" t="n">
        <v>231.15</v>
      </c>
      <c r="Q61" t="n">
        <v>467.07</v>
      </c>
      <c r="R61" t="n">
        <v>59.89</v>
      </c>
      <c r="S61" t="n">
        <v>39.61</v>
      </c>
      <c r="T61" t="n">
        <v>5176.25</v>
      </c>
      <c r="U61" t="n">
        <v>0.66</v>
      </c>
      <c r="V61" t="n">
        <v>0.75</v>
      </c>
      <c r="W61" t="n">
        <v>2.63</v>
      </c>
      <c r="X61" t="n">
        <v>0.31</v>
      </c>
      <c r="Y61" t="n">
        <v>1</v>
      </c>
      <c r="Z61" t="n">
        <v>10</v>
      </c>
      <c r="AA61" t="n">
        <v>144.3932104285639</v>
      </c>
      <c r="AB61" t="n">
        <v>197.5651606871327</v>
      </c>
      <c r="AC61" t="n">
        <v>178.7098190356533</v>
      </c>
      <c r="AD61" t="n">
        <v>144393.2104285639</v>
      </c>
      <c r="AE61" t="n">
        <v>197565.1606871327</v>
      </c>
      <c r="AF61" t="n">
        <v>2.69964174483482e-06</v>
      </c>
      <c r="AG61" t="n">
        <v>0.196875</v>
      </c>
      <c r="AH61" t="n">
        <v>178709.8190356533</v>
      </c>
    </row>
    <row r="62">
      <c r="A62" t="n">
        <v>60</v>
      </c>
      <c r="B62" t="n">
        <v>120</v>
      </c>
      <c r="C62" t="inlineStr">
        <is>
          <t xml:space="preserve">CONCLUIDO	</t>
        </is>
      </c>
      <c r="D62" t="n">
        <v>5.2892</v>
      </c>
      <c r="E62" t="n">
        <v>18.91</v>
      </c>
      <c r="F62" t="n">
        <v>15.65</v>
      </c>
      <c r="G62" t="n">
        <v>78.25</v>
      </c>
      <c r="H62" t="n">
        <v>1.1</v>
      </c>
      <c r="I62" t="n">
        <v>12</v>
      </c>
      <c r="J62" t="n">
        <v>259.3</v>
      </c>
      <c r="K62" t="n">
        <v>57.72</v>
      </c>
      <c r="L62" t="n">
        <v>16</v>
      </c>
      <c r="M62" t="n">
        <v>10</v>
      </c>
      <c r="N62" t="n">
        <v>65.58</v>
      </c>
      <c r="O62" t="n">
        <v>32214.75</v>
      </c>
      <c r="P62" t="n">
        <v>230.96</v>
      </c>
      <c r="Q62" t="n">
        <v>467.07</v>
      </c>
      <c r="R62" t="n">
        <v>60.39</v>
      </c>
      <c r="S62" t="n">
        <v>39.61</v>
      </c>
      <c r="T62" t="n">
        <v>5423.8</v>
      </c>
      <c r="U62" t="n">
        <v>0.66</v>
      </c>
      <c r="V62" t="n">
        <v>0.75</v>
      </c>
      <c r="W62" t="n">
        <v>2.63</v>
      </c>
      <c r="X62" t="n">
        <v>0.32</v>
      </c>
      <c r="Y62" t="n">
        <v>1</v>
      </c>
      <c r="Z62" t="n">
        <v>10</v>
      </c>
      <c r="AA62" t="n">
        <v>144.4133255607257</v>
      </c>
      <c r="AB62" t="n">
        <v>197.5926830983735</v>
      </c>
      <c r="AC62" t="n">
        <v>178.7347147465931</v>
      </c>
      <c r="AD62" t="n">
        <v>144413.3255607257</v>
      </c>
      <c r="AE62" t="n">
        <v>197592.6830983735</v>
      </c>
      <c r="AF62" t="n">
        <v>2.698060411688742e-06</v>
      </c>
      <c r="AG62" t="n">
        <v>0.1969791666666667</v>
      </c>
      <c r="AH62" t="n">
        <v>178734.7147465931</v>
      </c>
    </row>
    <row r="63">
      <c r="A63" t="n">
        <v>61</v>
      </c>
      <c r="B63" t="n">
        <v>120</v>
      </c>
      <c r="C63" t="inlineStr">
        <is>
          <t xml:space="preserve">CONCLUIDO	</t>
        </is>
      </c>
      <c r="D63" t="n">
        <v>5.2936</v>
      </c>
      <c r="E63" t="n">
        <v>18.89</v>
      </c>
      <c r="F63" t="n">
        <v>15.64</v>
      </c>
      <c r="G63" t="n">
        <v>78.18000000000001</v>
      </c>
      <c r="H63" t="n">
        <v>1.11</v>
      </c>
      <c r="I63" t="n">
        <v>12</v>
      </c>
      <c r="J63" t="n">
        <v>259.76</v>
      </c>
      <c r="K63" t="n">
        <v>57.72</v>
      </c>
      <c r="L63" t="n">
        <v>16.25</v>
      </c>
      <c r="M63" t="n">
        <v>10</v>
      </c>
      <c r="N63" t="n">
        <v>65.79000000000001</v>
      </c>
      <c r="O63" t="n">
        <v>32271.71</v>
      </c>
      <c r="P63" t="n">
        <v>230.24</v>
      </c>
      <c r="Q63" t="n">
        <v>467.07</v>
      </c>
      <c r="R63" t="n">
        <v>59.87</v>
      </c>
      <c r="S63" t="n">
        <v>39.61</v>
      </c>
      <c r="T63" t="n">
        <v>5164.37</v>
      </c>
      <c r="U63" t="n">
        <v>0.66</v>
      </c>
      <c r="V63" t="n">
        <v>0.75</v>
      </c>
      <c r="W63" t="n">
        <v>2.63</v>
      </c>
      <c r="X63" t="n">
        <v>0.3</v>
      </c>
      <c r="Y63" t="n">
        <v>1</v>
      </c>
      <c r="Z63" t="n">
        <v>10</v>
      </c>
      <c r="AA63" t="n">
        <v>143.9422000220814</v>
      </c>
      <c r="AB63" t="n">
        <v>196.9480683518087</v>
      </c>
      <c r="AC63" t="n">
        <v>178.1516211267179</v>
      </c>
      <c r="AD63" t="n">
        <v>143942.2000220814</v>
      </c>
      <c r="AE63" t="n">
        <v>196948.0683518087</v>
      </c>
      <c r="AF63" t="n">
        <v>2.700304884541239e-06</v>
      </c>
      <c r="AG63" t="n">
        <v>0.1967708333333333</v>
      </c>
      <c r="AH63" t="n">
        <v>178151.6211267179</v>
      </c>
    </row>
    <row r="64">
      <c r="A64" t="n">
        <v>62</v>
      </c>
      <c r="B64" t="n">
        <v>120</v>
      </c>
      <c r="C64" t="inlineStr">
        <is>
          <t xml:space="preserve">CONCLUIDO	</t>
        </is>
      </c>
      <c r="D64" t="n">
        <v>5.3111</v>
      </c>
      <c r="E64" t="n">
        <v>18.83</v>
      </c>
      <c r="F64" t="n">
        <v>15.62</v>
      </c>
      <c r="G64" t="n">
        <v>85.19</v>
      </c>
      <c r="H64" t="n">
        <v>1.13</v>
      </c>
      <c r="I64" t="n">
        <v>11</v>
      </c>
      <c r="J64" t="n">
        <v>260.23</v>
      </c>
      <c r="K64" t="n">
        <v>57.72</v>
      </c>
      <c r="L64" t="n">
        <v>16.5</v>
      </c>
      <c r="M64" t="n">
        <v>9</v>
      </c>
      <c r="N64" t="n">
        <v>66</v>
      </c>
      <c r="O64" t="n">
        <v>32328.74</v>
      </c>
      <c r="P64" t="n">
        <v>229.66</v>
      </c>
      <c r="Q64" t="n">
        <v>467.07</v>
      </c>
      <c r="R64" t="n">
        <v>59.31</v>
      </c>
      <c r="S64" t="n">
        <v>39.61</v>
      </c>
      <c r="T64" t="n">
        <v>4891.33</v>
      </c>
      <c r="U64" t="n">
        <v>0.67</v>
      </c>
      <c r="V64" t="n">
        <v>0.75</v>
      </c>
      <c r="W64" t="n">
        <v>2.62</v>
      </c>
      <c r="X64" t="n">
        <v>0.29</v>
      </c>
      <c r="Y64" t="n">
        <v>1</v>
      </c>
      <c r="Z64" t="n">
        <v>10</v>
      </c>
      <c r="AA64" t="n">
        <v>143.1627058298021</v>
      </c>
      <c r="AB64" t="n">
        <v>195.881530009076</v>
      </c>
      <c r="AC64" t="n">
        <v>177.1868717065194</v>
      </c>
      <c r="AD64" t="n">
        <v>143162.7058298021</v>
      </c>
      <c r="AE64" t="n">
        <v>195881.5300090761</v>
      </c>
      <c r="AF64" t="n">
        <v>2.709231765204582e-06</v>
      </c>
      <c r="AG64" t="n">
        <v>0.1961458333333333</v>
      </c>
      <c r="AH64" t="n">
        <v>177186.8717065194</v>
      </c>
    </row>
    <row r="65">
      <c r="A65" t="n">
        <v>63</v>
      </c>
      <c r="B65" t="n">
        <v>120</v>
      </c>
      <c r="C65" t="inlineStr">
        <is>
          <t xml:space="preserve">CONCLUIDO	</t>
        </is>
      </c>
      <c r="D65" t="n">
        <v>5.3138</v>
      </c>
      <c r="E65" t="n">
        <v>18.82</v>
      </c>
      <c r="F65" t="n">
        <v>15.61</v>
      </c>
      <c r="G65" t="n">
        <v>85.14</v>
      </c>
      <c r="H65" t="n">
        <v>1.14</v>
      </c>
      <c r="I65" t="n">
        <v>11</v>
      </c>
      <c r="J65" t="n">
        <v>260.69</v>
      </c>
      <c r="K65" t="n">
        <v>57.72</v>
      </c>
      <c r="L65" t="n">
        <v>16.75</v>
      </c>
      <c r="M65" t="n">
        <v>9</v>
      </c>
      <c r="N65" t="n">
        <v>66.20999999999999</v>
      </c>
      <c r="O65" t="n">
        <v>32385.86</v>
      </c>
      <c r="P65" t="n">
        <v>229.58</v>
      </c>
      <c r="Q65" t="n">
        <v>467.09</v>
      </c>
      <c r="R65" t="n">
        <v>58.96</v>
      </c>
      <c r="S65" t="n">
        <v>39.61</v>
      </c>
      <c r="T65" t="n">
        <v>4715.47</v>
      </c>
      <c r="U65" t="n">
        <v>0.67</v>
      </c>
      <c r="V65" t="n">
        <v>0.75</v>
      </c>
      <c r="W65" t="n">
        <v>2.62</v>
      </c>
      <c r="X65" t="n">
        <v>0.28</v>
      </c>
      <c r="Y65" t="n">
        <v>1</v>
      </c>
      <c r="Z65" t="n">
        <v>10</v>
      </c>
      <c r="AA65" t="n">
        <v>143.0311129921236</v>
      </c>
      <c r="AB65" t="n">
        <v>195.701478883098</v>
      </c>
      <c r="AC65" t="n">
        <v>177.0240044073012</v>
      </c>
      <c r="AD65" t="n">
        <v>143031.1129921236</v>
      </c>
      <c r="AE65" t="n">
        <v>195701.478883098</v>
      </c>
      <c r="AF65" t="n">
        <v>2.710609055364069e-06</v>
      </c>
      <c r="AG65" t="n">
        <v>0.1960416666666667</v>
      </c>
      <c r="AH65" t="n">
        <v>177024.0044073013</v>
      </c>
    </row>
    <row r="66">
      <c r="A66" t="n">
        <v>64</v>
      </c>
      <c r="B66" t="n">
        <v>120</v>
      </c>
      <c r="C66" t="inlineStr">
        <is>
          <t xml:space="preserve">CONCLUIDO	</t>
        </is>
      </c>
      <c r="D66" t="n">
        <v>5.3101</v>
      </c>
      <c r="E66" t="n">
        <v>18.83</v>
      </c>
      <c r="F66" t="n">
        <v>15.62</v>
      </c>
      <c r="G66" t="n">
        <v>85.20999999999999</v>
      </c>
      <c r="H66" t="n">
        <v>1.16</v>
      </c>
      <c r="I66" t="n">
        <v>11</v>
      </c>
      <c r="J66" t="n">
        <v>261.15</v>
      </c>
      <c r="K66" t="n">
        <v>57.72</v>
      </c>
      <c r="L66" t="n">
        <v>17</v>
      </c>
      <c r="M66" t="n">
        <v>9</v>
      </c>
      <c r="N66" t="n">
        <v>66.43000000000001</v>
      </c>
      <c r="O66" t="n">
        <v>32443.05</v>
      </c>
      <c r="P66" t="n">
        <v>229.63</v>
      </c>
      <c r="Q66" t="n">
        <v>467.07</v>
      </c>
      <c r="R66" t="n">
        <v>59.29</v>
      </c>
      <c r="S66" t="n">
        <v>39.61</v>
      </c>
      <c r="T66" t="n">
        <v>4881.68</v>
      </c>
      <c r="U66" t="n">
        <v>0.67</v>
      </c>
      <c r="V66" t="n">
        <v>0.75</v>
      </c>
      <c r="W66" t="n">
        <v>2.63</v>
      </c>
      <c r="X66" t="n">
        <v>0.29</v>
      </c>
      <c r="Y66" t="n">
        <v>1</v>
      </c>
      <c r="Z66" t="n">
        <v>10</v>
      </c>
      <c r="AA66" t="n">
        <v>143.1755805772205</v>
      </c>
      <c r="AB66" t="n">
        <v>195.8991458064877</v>
      </c>
      <c r="AC66" t="n">
        <v>177.20280627695</v>
      </c>
      <c r="AD66" t="n">
        <v>143175.5805772205</v>
      </c>
      <c r="AE66" t="n">
        <v>195899.1458064877</v>
      </c>
      <c r="AF66" t="n">
        <v>2.708721657738106e-06</v>
      </c>
      <c r="AG66" t="n">
        <v>0.1961458333333333</v>
      </c>
      <c r="AH66" t="n">
        <v>177202.80627695</v>
      </c>
    </row>
    <row r="67">
      <c r="A67" t="n">
        <v>65</v>
      </c>
      <c r="B67" t="n">
        <v>120</v>
      </c>
      <c r="C67" t="inlineStr">
        <is>
          <t xml:space="preserve">CONCLUIDO	</t>
        </is>
      </c>
      <c r="D67" t="n">
        <v>5.3114</v>
      </c>
      <c r="E67" t="n">
        <v>18.83</v>
      </c>
      <c r="F67" t="n">
        <v>15.62</v>
      </c>
      <c r="G67" t="n">
        <v>85.19</v>
      </c>
      <c r="H67" t="n">
        <v>1.17</v>
      </c>
      <c r="I67" t="n">
        <v>11</v>
      </c>
      <c r="J67" t="n">
        <v>261.62</v>
      </c>
      <c r="K67" t="n">
        <v>57.72</v>
      </c>
      <c r="L67" t="n">
        <v>17.25</v>
      </c>
      <c r="M67" t="n">
        <v>9</v>
      </c>
      <c r="N67" t="n">
        <v>66.64</v>
      </c>
      <c r="O67" t="n">
        <v>32500.33</v>
      </c>
      <c r="P67" t="n">
        <v>229.45</v>
      </c>
      <c r="Q67" t="n">
        <v>467.07</v>
      </c>
      <c r="R67" t="n">
        <v>59.28</v>
      </c>
      <c r="S67" t="n">
        <v>39.61</v>
      </c>
      <c r="T67" t="n">
        <v>4874.9</v>
      </c>
      <c r="U67" t="n">
        <v>0.67</v>
      </c>
      <c r="V67" t="n">
        <v>0.75</v>
      </c>
      <c r="W67" t="n">
        <v>2.62</v>
      </c>
      <c r="X67" t="n">
        <v>0.28</v>
      </c>
      <c r="Y67" t="n">
        <v>1</v>
      </c>
      <c r="Z67" t="n">
        <v>10</v>
      </c>
      <c r="AA67" t="n">
        <v>143.0591184844573</v>
      </c>
      <c r="AB67" t="n">
        <v>195.7397972332243</v>
      </c>
      <c r="AC67" t="n">
        <v>177.0586657078716</v>
      </c>
      <c r="AD67" t="n">
        <v>143059.1184844573</v>
      </c>
      <c r="AE67" t="n">
        <v>195739.7972332243</v>
      </c>
      <c r="AF67" t="n">
        <v>2.709384797444526e-06</v>
      </c>
      <c r="AG67" t="n">
        <v>0.1961458333333333</v>
      </c>
      <c r="AH67" t="n">
        <v>177058.6657078716</v>
      </c>
    </row>
    <row r="68">
      <c r="A68" t="n">
        <v>66</v>
      </c>
      <c r="B68" t="n">
        <v>120</v>
      </c>
      <c r="C68" t="inlineStr">
        <is>
          <t xml:space="preserve">CONCLUIDO	</t>
        </is>
      </c>
      <c r="D68" t="n">
        <v>5.31</v>
      </c>
      <c r="E68" t="n">
        <v>18.83</v>
      </c>
      <c r="F68" t="n">
        <v>15.62</v>
      </c>
      <c r="G68" t="n">
        <v>85.20999999999999</v>
      </c>
      <c r="H68" t="n">
        <v>1.19</v>
      </c>
      <c r="I68" t="n">
        <v>11</v>
      </c>
      <c r="J68" t="n">
        <v>262.08</v>
      </c>
      <c r="K68" t="n">
        <v>57.72</v>
      </c>
      <c r="L68" t="n">
        <v>17.5</v>
      </c>
      <c r="M68" t="n">
        <v>9</v>
      </c>
      <c r="N68" t="n">
        <v>66.86</v>
      </c>
      <c r="O68" t="n">
        <v>32557.69</v>
      </c>
      <c r="P68" t="n">
        <v>229.61</v>
      </c>
      <c r="Q68" t="n">
        <v>467.07</v>
      </c>
      <c r="R68" t="n">
        <v>59.36</v>
      </c>
      <c r="S68" t="n">
        <v>39.61</v>
      </c>
      <c r="T68" t="n">
        <v>4915.15</v>
      </c>
      <c r="U68" t="n">
        <v>0.67</v>
      </c>
      <c r="V68" t="n">
        <v>0.75</v>
      </c>
      <c r="W68" t="n">
        <v>2.63</v>
      </c>
      <c r="X68" t="n">
        <v>0.29</v>
      </c>
      <c r="Y68" t="n">
        <v>1</v>
      </c>
      <c r="Z68" t="n">
        <v>10</v>
      </c>
      <c r="AA68" t="n">
        <v>143.1691250003501</v>
      </c>
      <c r="AB68" t="n">
        <v>195.8903130014136</v>
      </c>
      <c r="AC68" t="n">
        <v>177.1948164623952</v>
      </c>
      <c r="AD68" t="n">
        <v>143169.1250003501</v>
      </c>
      <c r="AE68" t="n">
        <v>195890.3130014136</v>
      </c>
      <c r="AF68" t="n">
        <v>2.708670646991458e-06</v>
      </c>
      <c r="AG68" t="n">
        <v>0.1961458333333333</v>
      </c>
      <c r="AH68" t="n">
        <v>177194.8164623952</v>
      </c>
    </row>
    <row r="69">
      <c r="A69" t="n">
        <v>67</v>
      </c>
      <c r="B69" t="n">
        <v>120</v>
      </c>
      <c r="C69" t="inlineStr">
        <is>
          <t xml:space="preserve">CONCLUIDO	</t>
        </is>
      </c>
      <c r="D69" t="n">
        <v>5.3114</v>
      </c>
      <c r="E69" t="n">
        <v>18.83</v>
      </c>
      <c r="F69" t="n">
        <v>15.62</v>
      </c>
      <c r="G69" t="n">
        <v>85.19</v>
      </c>
      <c r="H69" t="n">
        <v>1.2</v>
      </c>
      <c r="I69" t="n">
        <v>11</v>
      </c>
      <c r="J69" t="n">
        <v>262.55</v>
      </c>
      <c r="K69" t="n">
        <v>57.72</v>
      </c>
      <c r="L69" t="n">
        <v>17.75</v>
      </c>
      <c r="M69" t="n">
        <v>9</v>
      </c>
      <c r="N69" t="n">
        <v>67.06999999999999</v>
      </c>
      <c r="O69" t="n">
        <v>32615.12</v>
      </c>
      <c r="P69" t="n">
        <v>228.92</v>
      </c>
      <c r="Q69" t="n">
        <v>467.08</v>
      </c>
      <c r="R69" t="n">
        <v>59.2</v>
      </c>
      <c r="S69" t="n">
        <v>39.61</v>
      </c>
      <c r="T69" t="n">
        <v>4836.05</v>
      </c>
      <c r="U69" t="n">
        <v>0.67</v>
      </c>
      <c r="V69" t="n">
        <v>0.75</v>
      </c>
      <c r="W69" t="n">
        <v>2.63</v>
      </c>
      <c r="X69" t="n">
        <v>0.28</v>
      </c>
      <c r="Y69" t="n">
        <v>1</v>
      </c>
      <c r="Z69" t="n">
        <v>10</v>
      </c>
      <c r="AA69" t="n">
        <v>142.8177727802079</v>
      </c>
      <c r="AB69" t="n">
        <v>195.4095773932494</v>
      </c>
      <c r="AC69" t="n">
        <v>176.7599615859573</v>
      </c>
      <c r="AD69" t="n">
        <v>142817.7727802079</v>
      </c>
      <c r="AE69" t="n">
        <v>195409.5773932494</v>
      </c>
      <c r="AF69" t="n">
        <v>2.709384797444526e-06</v>
      </c>
      <c r="AG69" t="n">
        <v>0.1961458333333333</v>
      </c>
      <c r="AH69" t="n">
        <v>176759.9615859573</v>
      </c>
    </row>
    <row r="70">
      <c r="A70" t="n">
        <v>68</v>
      </c>
      <c r="B70" t="n">
        <v>120</v>
      </c>
      <c r="C70" t="inlineStr">
        <is>
          <t xml:space="preserve">CONCLUIDO	</t>
        </is>
      </c>
      <c r="D70" t="n">
        <v>5.3096</v>
      </c>
      <c r="E70" t="n">
        <v>18.83</v>
      </c>
      <c r="F70" t="n">
        <v>15.62</v>
      </c>
      <c r="G70" t="n">
        <v>85.22</v>
      </c>
      <c r="H70" t="n">
        <v>1.22</v>
      </c>
      <c r="I70" t="n">
        <v>11</v>
      </c>
      <c r="J70" t="n">
        <v>263.01</v>
      </c>
      <c r="K70" t="n">
        <v>57.72</v>
      </c>
      <c r="L70" t="n">
        <v>18</v>
      </c>
      <c r="M70" t="n">
        <v>9</v>
      </c>
      <c r="N70" t="n">
        <v>67.29000000000001</v>
      </c>
      <c r="O70" t="n">
        <v>32672.64</v>
      </c>
      <c r="P70" t="n">
        <v>228.34</v>
      </c>
      <c r="Q70" t="n">
        <v>467.08</v>
      </c>
      <c r="R70" t="n">
        <v>59.56</v>
      </c>
      <c r="S70" t="n">
        <v>39.61</v>
      </c>
      <c r="T70" t="n">
        <v>5017.85</v>
      </c>
      <c r="U70" t="n">
        <v>0.66</v>
      </c>
      <c r="V70" t="n">
        <v>0.75</v>
      </c>
      <c r="W70" t="n">
        <v>2.62</v>
      </c>
      <c r="X70" t="n">
        <v>0.29</v>
      </c>
      <c r="Y70" t="n">
        <v>1</v>
      </c>
      <c r="Z70" t="n">
        <v>10</v>
      </c>
      <c r="AA70" t="n">
        <v>142.6012271446137</v>
      </c>
      <c r="AB70" t="n">
        <v>195.1132901013103</v>
      </c>
      <c r="AC70" t="n">
        <v>176.491951537319</v>
      </c>
      <c r="AD70" t="n">
        <v>142601.2271446137</v>
      </c>
      <c r="AE70" t="n">
        <v>195113.2901013103</v>
      </c>
      <c r="AF70" t="n">
        <v>2.708466604004867e-06</v>
      </c>
      <c r="AG70" t="n">
        <v>0.1961458333333333</v>
      </c>
      <c r="AH70" t="n">
        <v>176491.951537319</v>
      </c>
    </row>
    <row r="71">
      <c r="A71" t="n">
        <v>69</v>
      </c>
      <c r="B71" t="n">
        <v>120</v>
      </c>
      <c r="C71" t="inlineStr">
        <is>
          <t xml:space="preserve">CONCLUIDO	</t>
        </is>
      </c>
      <c r="D71" t="n">
        <v>5.3314</v>
      </c>
      <c r="E71" t="n">
        <v>18.76</v>
      </c>
      <c r="F71" t="n">
        <v>15.59</v>
      </c>
      <c r="G71" t="n">
        <v>93.56</v>
      </c>
      <c r="H71" t="n">
        <v>1.23</v>
      </c>
      <c r="I71" t="n">
        <v>10</v>
      </c>
      <c r="J71" t="n">
        <v>263.48</v>
      </c>
      <c r="K71" t="n">
        <v>57.72</v>
      </c>
      <c r="L71" t="n">
        <v>18.25</v>
      </c>
      <c r="M71" t="n">
        <v>8</v>
      </c>
      <c r="N71" t="n">
        <v>67.51000000000001</v>
      </c>
      <c r="O71" t="n">
        <v>32730.24</v>
      </c>
      <c r="P71" t="n">
        <v>227.77</v>
      </c>
      <c r="Q71" t="n">
        <v>467.07</v>
      </c>
      <c r="R71" t="n">
        <v>58.41</v>
      </c>
      <c r="S71" t="n">
        <v>39.61</v>
      </c>
      <c r="T71" t="n">
        <v>4444.76</v>
      </c>
      <c r="U71" t="n">
        <v>0.68</v>
      </c>
      <c r="V71" t="n">
        <v>0.75</v>
      </c>
      <c r="W71" t="n">
        <v>2.62</v>
      </c>
      <c r="X71" t="n">
        <v>0.26</v>
      </c>
      <c r="Y71" t="n">
        <v>1</v>
      </c>
      <c r="Z71" t="n">
        <v>10</v>
      </c>
      <c r="AA71" t="n">
        <v>141.6969188284707</v>
      </c>
      <c r="AB71" t="n">
        <v>193.8759755678969</v>
      </c>
      <c r="AC71" t="n">
        <v>175.3727245663923</v>
      </c>
      <c r="AD71" t="n">
        <v>141696.9188284707</v>
      </c>
      <c r="AE71" t="n">
        <v>193875.9755678969</v>
      </c>
      <c r="AF71" t="n">
        <v>2.71958694677406e-06</v>
      </c>
      <c r="AG71" t="n">
        <v>0.1954166666666667</v>
      </c>
      <c r="AH71" t="n">
        <v>175372.7245663923</v>
      </c>
    </row>
    <row r="72">
      <c r="A72" t="n">
        <v>70</v>
      </c>
      <c r="B72" t="n">
        <v>120</v>
      </c>
      <c r="C72" t="inlineStr">
        <is>
          <t xml:space="preserve">CONCLUIDO	</t>
        </is>
      </c>
      <c r="D72" t="n">
        <v>5.3317</v>
      </c>
      <c r="E72" t="n">
        <v>18.76</v>
      </c>
      <c r="F72" t="n">
        <v>15.59</v>
      </c>
      <c r="G72" t="n">
        <v>93.55</v>
      </c>
      <c r="H72" t="n">
        <v>1.25</v>
      </c>
      <c r="I72" t="n">
        <v>10</v>
      </c>
      <c r="J72" t="n">
        <v>263.95</v>
      </c>
      <c r="K72" t="n">
        <v>57.72</v>
      </c>
      <c r="L72" t="n">
        <v>18.5</v>
      </c>
      <c r="M72" t="n">
        <v>8</v>
      </c>
      <c r="N72" t="n">
        <v>67.72</v>
      </c>
      <c r="O72" t="n">
        <v>32787.92</v>
      </c>
      <c r="P72" t="n">
        <v>227.81</v>
      </c>
      <c r="Q72" t="n">
        <v>467.07</v>
      </c>
      <c r="R72" t="n">
        <v>58.33</v>
      </c>
      <c r="S72" t="n">
        <v>39.61</v>
      </c>
      <c r="T72" t="n">
        <v>4404.7</v>
      </c>
      <c r="U72" t="n">
        <v>0.68</v>
      </c>
      <c r="V72" t="n">
        <v>0.75</v>
      </c>
      <c r="W72" t="n">
        <v>2.63</v>
      </c>
      <c r="X72" t="n">
        <v>0.26</v>
      </c>
      <c r="Y72" t="n">
        <v>1</v>
      </c>
      <c r="Z72" t="n">
        <v>10</v>
      </c>
      <c r="AA72" t="n">
        <v>141.7072171009065</v>
      </c>
      <c r="AB72" t="n">
        <v>193.8900661185712</v>
      </c>
      <c r="AC72" t="n">
        <v>175.3854703346865</v>
      </c>
      <c r="AD72" t="n">
        <v>141707.2171009065</v>
      </c>
      <c r="AE72" t="n">
        <v>193890.0661185712</v>
      </c>
      <c r="AF72" t="n">
        <v>2.719739979014003e-06</v>
      </c>
      <c r="AG72" t="n">
        <v>0.1954166666666667</v>
      </c>
      <c r="AH72" t="n">
        <v>175385.4703346865</v>
      </c>
    </row>
    <row r="73">
      <c r="A73" t="n">
        <v>71</v>
      </c>
      <c r="B73" t="n">
        <v>120</v>
      </c>
      <c r="C73" t="inlineStr">
        <is>
          <t xml:space="preserve">CONCLUIDO	</t>
        </is>
      </c>
      <c r="D73" t="n">
        <v>5.3314</v>
      </c>
      <c r="E73" t="n">
        <v>18.76</v>
      </c>
      <c r="F73" t="n">
        <v>15.59</v>
      </c>
      <c r="G73" t="n">
        <v>93.55</v>
      </c>
      <c r="H73" t="n">
        <v>1.26</v>
      </c>
      <c r="I73" t="n">
        <v>10</v>
      </c>
      <c r="J73" t="n">
        <v>264.42</v>
      </c>
      <c r="K73" t="n">
        <v>57.72</v>
      </c>
      <c r="L73" t="n">
        <v>18.75</v>
      </c>
      <c r="M73" t="n">
        <v>8</v>
      </c>
      <c r="N73" t="n">
        <v>67.94</v>
      </c>
      <c r="O73" t="n">
        <v>32845.69</v>
      </c>
      <c r="P73" t="n">
        <v>227.68</v>
      </c>
      <c r="Q73" t="n">
        <v>467.1</v>
      </c>
      <c r="R73" t="n">
        <v>58.32</v>
      </c>
      <c r="S73" t="n">
        <v>39.61</v>
      </c>
      <c r="T73" t="n">
        <v>4402.87</v>
      </c>
      <c r="U73" t="n">
        <v>0.68</v>
      </c>
      <c r="V73" t="n">
        <v>0.75</v>
      </c>
      <c r="W73" t="n">
        <v>2.63</v>
      </c>
      <c r="X73" t="n">
        <v>0.26</v>
      </c>
      <c r="Y73" t="n">
        <v>1</v>
      </c>
      <c r="Z73" t="n">
        <v>10</v>
      </c>
      <c r="AA73" t="n">
        <v>141.6560893385284</v>
      </c>
      <c r="AB73" t="n">
        <v>193.8201108584879</v>
      </c>
      <c r="AC73" t="n">
        <v>175.3221915064427</v>
      </c>
      <c r="AD73" t="n">
        <v>141656.0893385284</v>
      </c>
      <c r="AE73" t="n">
        <v>193820.1108584879</v>
      </c>
      <c r="AF73" t="n">
        <v>2.71958694677406e-06</v>
      </c>
      <c r="AG73" t="n">
        <v>0.1954166666666667</v>
      </c>
      <c r="AH73" t="n">
        <v>175322.1915064427</v>
      </c>
    </row>
    <row r="74">
      <c r="A74" t="n">
        <v>72</v>
      </c>
      <c r="B74" t="n">
        <v>120</v>
      </c>
      <c r="C74" t="inlineStr">
        <is>
          <t xml:space="preserve">CONCLUIDO	</t>
        </is>
      </c>
      <c r="D74" t="n">
        <v>5.3306</v>
      </c>
      <c r="E74" t="n">
        <v>18.76</v>
      </c>
      <c r="F74" t="n">
        <v>15.6</v>
      </c>
      <c r="G74" t="n">
        <v>93.56999999999999</v>
      </c>
      <c r="H74" t="n">
        <v>1.28</v>
      </c>
      <c r="I74" t="n">
        <v>10</v>
      </c>
      <c r="J74" t="n">
        <v>264.89</v>
      </c>
      <c r="K74" t="n">
        <v>57.72</v>
      </c>
      <c r="L74" t="n">
        <v>19</v>
      </c>
      <c r="M74" t="n">
        <v>8</v>
      </c>
      <c r="N74" t="n">
        <v>68.16</v>
      </c>
      <c r="O74" t="n">
        <v>32903.54</v>
      </c>
      <c r="P74" t="n">
        <v>227.84</v>
      </c>
      <c r="Q74" t="n">
        <v>467.07</v>
      </c>
      <c r="R74" t="n">
        <v>58.55</v>
      </c>
      <c r="S74" t="n">
        <v>39.61</v>
      </c>
      <c r="T74" t="n">
        <v>4513.9</v>
      </c>
      <c r="U74" t="n">
        <v>0.68</v>
      </c>
      <c r="V74" t="n">
        <v>0.75</v>
      </c>
      <c r="W74" t="n">
        <v>2.62</v>
      </c>
      <c r="X74" t="n">
        <v>0.26</v>
      </c>
      <c r="Y74" t="n">
        <v>1</v>
      </c>
      <c r="Z74" t="n">
        <v>10</v>
      </c>
      <c r="AA74" t="n">
        <v>141.7727896112499</v>
      </c>
      <c r="AB74" t="n">
        <v>193.9797853200781</v>
      </c>
      <c r="AC74" t="n">
        <v>175.4666268615233</v>
      </c>
      <c r="AD74" t="n">
        <v>141772.7896112499</v>
      </c>
      <c r="AE74" t="n">
        <v>193979.7853200781</v>
      </c>
      <c r="AF74" t="n">
        <v>2.719178860800879e-06</v>
      </c>
      <c r="AG74" t="n">
        <v>0.1954166666666667</v>
      </c>
      <c r="AH74" t="n">
        <v>175466.6268615233</v>
      </c>
    </row>
    <row r="75">
      <c r="A75" t="n">
        <v>73</v>
      </c>
      <c r="B75" t="n">
        <v>120</v>
      </c>
      <c r="C75" t="inlineStr">
        <is>
          <t xml:space="preserve">CONCLUIDO	</t>
        </is>
      </c>
      <c r="D75" t="n">
        <v>5.3313</v>
      </c>
      <c r="E75" t="n">
        <v>18.76</v>
      </c>
      <c r="F75" t="n">
        <v>15.59</v>
      </c>
      <c r="G75" t="n">
        <v>93.56</v>
      </c>
      <c r="H75" t="n">
        <v>1.29</v>
      </c>
      <c r="I75" t="n">
        <v>10</v>
      </c>
      <c r="J75" t="n">
        <v>265.36</v>
      </c>
      <c r="K75" t="n">
        <v>57.72</v>
      </c>
      <c r="L75" t="n">
        <v>19.25</v>
      </c>
      <c r="M75" t="n">
        <v>8</v>
      </c>
      <c r="N75" t="n">
        <v>68.38</v>
      </c>
      <c r="O75" t="n">
        <v>32961.47</v>
      </c>
      <c r="P75" t="n">
        <v>227.29</v>
      </c>
      <c r="Q75" t="n">
        <v>467.07</v>
      </c>
      <c r="R75" t="n">
        <v>58.4</v>
      </c>
      <c r="S75" t="n">
        <v>39.61</v>
      </c>
      <c r="T75" t="n">
        <v>4439.54</v>
      </c>
      <c r="U75" t="n">
        <v>0.68</v>
      </c>
      <c r="V75" t="n">
        <v>0.75</v>
      </c>
      <c r="W75" t="n">
        <v>2.63</v>
      </c>
      <c r="X75" t="n">
        <v>0.26</v>
      </c>
      <c r="Y75" t="n">
        <v>1</v>
      </c>
      <c r="Z75" t="n">
        <v>10</v>
      </c>
      <c r="AA75" t="n">
        <v>141.4817733760219</v>
      </c>
      <c r="AB75" t="n">
        <v>193.5816040683092</v>
      </c>
      <c r="AC75" t="n">
        <v>175.1064474695721</v>
      </c>
      <c r="AD75" t="n">
        <v>141481.7733760219</v>
      </c>
      <c r="AE75" t="n">
        <v>193581.6040683092</v>
      </c>
      <c r="AF75" t="n">
        <v>2.719535936027412e-06</v>
      </c>
      <c r="AG75" t="n">
        <v>0.1954166666666667</v>
      </c>
      <c r="AH75" t="n">
        <v>175106.4474695721</v>
      </c>
    </row>
    <row r="76">
      <c r="A76" t="n">
        <v>74</v>
      </c>
      <c r="B76" t="n">
        <v>120</v>
      </c>
      <c r="C76" t="inlineStr">
        <is>
          <t xml:space="preserve">CONCLUIDO	</t>
        </is>
      </c>
      <c r="D76" t="n">
        <v>5.3335</v>
      </c>
      <c r="E76" t="n">
        <v>18.75</v>
      </c>
      <c r="F76" t="n">
        <v>15.59</v>
      </c>
      <c r="G76" t="n">
        <v>93.51000000000001</v>
      </c>
      <c r="H76" t="n">
        <v>1.31</v>
      </c>
      <c r="I76" t="n">
        <v>10</v>
      </c>
      <c r="J76" t="n">
        <v>265.83</v>
      </c>
      <c r="K76" t="n">
        <v>57.72</v>
      </c>
      <c r="L76" t="n">
        <v>19.5</v>
      </c>
      <c r="M76" t="n">
        <v>8</v>
      </c>
      <c r="N76" t="n">
        <v>68.59999999999999</v>
      </c>
      <c r="O76" t="n">
        <v>33019.48</v>
      </c>
      <c r="P76" t="n">
        <v>226.52</v>
      </c>
      <c r="Q76" t="n">
        <v>467.07</v>
      </c>
      <c r="R76" t="n">
        <v>58.22</v>
      </c>
      <c r="S76" t="n">
        <v>39.61</v>
      </c>
      <c r="T76" t="n">
        <v>4349.81</v>
      </c>
      <c r="U76" t="n">
        <v>0.68</v>
      </c>
      <c r="V76" t="n">
        <v>0.75</v>
      </c>
      <c r="W76" t="n">
        <v>2.62</v>
      </c>
      <c r="X76" t="n">
        <v>0.25</v>
      </c>
      <c r="Y76" t="n">
        <v>1</v>
      </c>
      <c r="Z76" t="n">
        <v>10</v>
      </c>
      <c r="AA76" t="n">
        <v>141.0748334734483</v>
      </c>
      <c r="AB76" t="n">
        <v>193.0248109406867</v>
      </c>
      <c r="AC76" t="n">
        <v>174.6027938965857</v>
      </c>
      <c r="AD76" t="n">
        <v>141074.8334734483</v>
      </c>
      <c r="AE76" t="n">
        <v>193024.8109406867</v>
      </c>
      <c r="AF76" t="n">
        <v>2.720658172453661e-06</v>
      </c>
      <c r="AG76" t="n">
        <v>0.1953125</v>
      </c>
      <c r="AH76" t="n">
        <v>174602.7938965857</v>
      </c>
    </row>
    <row r="77">
      <c r="A77" t="n">
        <v>75</v>
      </c>
      <c r="B77" t="n">
        <v>120</v>
      </c>
      <c r="C77" t="inlineStr">
        <is>
          <t xml:space="preserve">CONCLUIDO	</t>
        </is>
      </c>
      <c r="D77" t="n">
        <v>5.3347</v>
      </c>
      <c r="E77" t="n">
        <v>18.75</v>
      </c>
      <c r="F77" t="n">
        <v>15.58</v>
      </c>
      <c r="G77" t="n">
        <v>93.48</v>
      </c>
      <c r="H77" t="n">
        <v>1.32</v>
      </c>
      <c r="I77" t="n">
        <v>10</v>
      </c>
      <c r="J77" t="n">
        <v>266.3</v>
      </c>
      <c r="K77" t="n">
        <v>57.72</v>
      </c>
      <c r="L77" t="n">
        <v>19.75</v>
      </c>
      <c r="M77" t="n">
        <v>8</v>
      </c>
      <c r="N77" t="n">
        <v>68.81999999999999</v>
      </c>
      <c r="O77" t="n">
        <v>33077.58</v>
      </c>
      <c r="P77" t="n">
        <v>225.59</v>
      </c>
      <c r="Q77" t="n">
        <v>467.07</v>
      </c>
      <c r="R77" t="n">
        <v>58.04</v>
      </c>
      <c r="S77" t="n">
        <v>39.61</v>
      </c>
      <c r="T77" t="n">
        <v>4263.04</v>
      </c>
      <c r="U77" t="n">
        <v>0.68</v>
      </c>
      <c r="V77" t="n">
        <v>0.75</v>
      </c>
      <c r="W77" t="n">
        <v>2.62</v>
      </c>
      <c r="X77" t="n">
        <v>0.25</v>
      </c>
      <c r="Y77" t="n">
        <v>1</v>
      </c>
      <c r="Z77" t="n">
        <v>10</v>
      </c>
      <c r="AA77" t="n">
        <v>140.5987967674887</v>
      </c>
      <c r="AB77" t="n">
        <v>192.3734765183358</v>
      </c>
      <c r="AC77" t="n">
        <v>174.0136219173502</v>
      </c>
      <c r="AD77" t="n">
        <v>140598.7967674887</v>
      </c>
      <c r="AE77" t="n">
        <v>192373.4765183358</v>
      </c>
      <c r="AF77" t="n">
        <v>2.721270301413433e-06</v>
      </c>
      <c r="AG77" t="n">
        <v>0.1953125</v>
      </c>
      <c r="AH77" t="n">
        <v>174013.6219173502</v>
      </c>
    </row>
    <row r="78">
      <c r="A78" t="n">
        <v>76</v>
      </c>
      <c r="B78" t="n">
        <v>120</v>
      </c>
      <c r="C78" t="inlineStr">
        <is>
          <t xml:space="preserve">CONCLUIDO	</t>
        </is>
      </c>
      <c r="D78" t="n">
        <v>5.3323</v>
      </c>
      <c r="E78" t="n">
        <v>18.75</v>
      </c>
      <c r="F78" t="n">
        <v>15.59</v>
      </c>
      <c r="G78" t="n">
        <v>93.54000000000001</v>
      </c>
      <c r="H78" t="n">
        <v>1.33</v>
      </c>
      <c r="I78" t="n">
        <v>10</v>
      </c>
      <c r="J78" t="n">
        <v>266.77</v>
      </c>
      <c r="K78" t="n">
        <v>57.72</v>
      </c>
      <c r="L78" t="n">
        <v>20</v>
      </c>
      <c r="M78" t="n">
        <v>8</v>
      </c>
      <c r="N78" t="n">
        <v>69.05</v>
      </c>
      <c r="O78" t="n">
        <v>33135.76</v>
      </c>
      <c r="P78" t="n">
        <v>224.99</v>
      </c>
      <c r="Q78" t="n">
        <v>467.08</v>
      </c>
      <c r="R78" t="n">
        <v>58.37</v>
      </c>
      <c r="S78" t="n">
        <v>39.61</v>
      </c>
      <c r="T78" t="n">
        <v>4426.11</v>
      </c>
      <c r="U78" t="n">
        <v>0.68</v>
      </c>
      <c r="V78" t="n">
        <v>0.75</v>
      </c>
      <c r="W78" t="n">
        <v>2.62</v>
      </c>
      <c r="X78" t="n">
        <v>0.26</v>
      </c>
      <c r="Y78" t="n">
        <v>1</v>
      </c>
      <c r="Z78" t="n">
        <v>10</v>
      </c>
      <c r="AA78" t="n">
        <v>140.4120944266679</v>
      </c>
      <c r="AB78" t="n">
        <v>192.118022138899</v>
      </c>
      <c r="AC78" t="n">
        <v>173.7825477453543</v>
      </c>
      <c r="AD78" t="n">
        <v>140412.0944266679</v>
      </c>
      <c r="AE78" t="n">
        <v>192118.022138899</v>
      </c>
      <c r="AF78" t="n">
        <v>2.720046043493889e-06</v>
      </c>
      <c r="AG78" t="n">
        <v>0.1953125</v>
      </c>
      <c r="AH78" t="n">
        <v>173782.5477453543</v>
      </c>
    </row>
    <row r="79">
      <c r="A79" t="n">
        <v>77</v>
      </c>
      <c r="B79" t="n">
        <v>120</v>
      </c>
      <c r="C79" t="inlineStr">
        <is>
          <t xml:space="preserve">CONCLUIDO	</t>
        </is>
      </c>
      <c r="D79" t="n">
        <v>5.3557</v>
      </c>
      <c r="E79" t="n">
        <v>18.67</v>
      </c>
      <c r="F79" t="n">
        <v>15.55</v>
      </c>
      <c r="G79" t="n">
        <v>103.69</v>
      </c>
      <c r="H79" t="n">
        <v>1.35</v>
      </c>
      <c r="I79" t="n">
        <v>9</v>
      </c>
      <c r="J79" t="n">
        <v>267.24</v>
      </c>
      <c r="K79" t="n">
        <v>57.72</v>
      </c>
      <c r="L79" t="n">
        <v>20.25</v>
      </c>
      <c r="M79" t="n">
        <v>7</v>
      </c>
      <c r="N79" t="n">
        <v>69.27</v>
      </c>
      <c r="O79" t="n">
        <v>33194.02</v>
      </c>
      <c r="P79" t="n">
        <v>224.59</v>
      </c>
      <c r="Q79" t="n">
        <v>467.07</v>
      </c>
      <c r="R79" t="n">
        <v>57.06</v>
      </c>
      <c r="S79" t="n">
        <v>39.61</v>
      </c>
      <c r="T79" t="n">
        <v>3777.68</v>
      </c>
      <c r="U79" t="n">
        <v>0.6899999999999999</v>
      </c>
      <c r="V79" t="n">
        <v>0.75</v>
      </c>
      <c r="W79" t="n">
        <v>2.62</v>
      </c>
      <c r="X79" t="n">
        <v>0.22</v>
      </c>
      <c r="Y79" t="n">
        <v>1</v>
      </c>
      <c r="Z79" t="n">
        <v>10</v>
      </c>
      <c r="AA79" t="n">
        <v>139.5328795458263</v>
      </c>
      <c r="AB79" t="n">
        <v>190.9150415507091</v>
      </c>
      <c r="AC79" t="n">
        <v>172.694377936107</v>
      </c>
      <c r="AD79" t="n">
        <v>139532.8795458263</v>
      </c>
      <c r="AE79" t="n">
        <v>190915.0415507091</v>
      </c>
      <c r="AF79" t="n">
        <v>2.731982558209445e-06</v>
      </c>
      <c r="AG79" t="n">
        <v>0.1944791666666667</v>
      </c>
      <c r="AH79" t="n">
        <v>172694.377936107</v>
      </c>
    </row>
    <row r="80">
      <c r="A80" t="n">
        <v>78</v>
      </c>
      <c r="B80" t="n">
        <v>120</v>
      </c>
      <c r="C80" t="inlineStr">
        <is>
          <t xml:space="preserve">CONCLUIDO	</t>
        </is>
      </c>
      <c r="D80" t="n">
        <v>5.3544</v>
      </c>
      <c r="E80" t="n">
        <v>18.68</v>
      </c>
      <c r="F80" t="n">
        <v>15.56</v>
      </c>
      <c r="G80" t="n">
        <v>103.71</v>
      </c>
      <c r="H80" t="n">
        <v>1.36</v>
      </c>
      <c r="I80" t="n">
        <v>9</v>
      </c>
      <c r="J80" t="n">
        <v>267.71</v>
      </c>
      <c r="K80" t="n">
        <v>57.72</v>
      </c>
      <c r="L80" t="n">
        <v>20.5</v>
      </c>
      <c r="M80" t="n">
        <v>7</v>
      </c>
      <c r="N80" t="n">
        <v>69.48999999999999</v>
      </c>
      <c r="O80" t="n">
        <v>33252.37</v>
      </c>
      <c r="P80" t="n">
        <v>224.78</v>
      </c>
      <c r="Q80" t="n">
        <v>467.07</v>
      </c>
      <c r="R80" t="n">
        <v>57.24</v>
      </c>
      <c r="S80" t="n">
        <v>39.61</v>
      </c>
      <c r="T80" t="n">
        <v>3864.14</v>
      </c>
      <c r="U80" t="n">
        <v>0.6899999999999999</v>
      </c>
      <c r="V80" t="n">
        <v>0.75</v>
      </c>
      <c r="W80" t="n">
        <v>2.62</v>
      </c>
      <c r="X80" t="n">
        <v>0.22</v>
      </c>
      <c r="Y80" t="n">
        <v>1</v>
      </c>
      <c r="Z80" t="n">
        <v>10</v>
      </c>
      <c r="AA80" t="n">
        <v>139.6754378821825</v>
      </c>
      <c r="AB80" t="n">
        <v>191.1100961557414</v>
      </c>
      <c r="AC80" t="n">
        <v>172.870816803396</v>
      </c>
      <c r="AD80" t="n">
        <v>139675.4378821825</v>
      </c>
      <c r="AE80" t="n">
        <v>191110.0961557414</v>
      </c>
      <c r="AF80" t="n">
        <v>2.731319418503025e-06</v>
      </c>
      <c r="AG80" t="n">
        <v>0.1945833333333333</v>
      </c>
      <c r="AH80" t="n">
        <v>172870.816803396</v>
      </c>
    </row>
    <row r="81">
      <c r="A81" t="n">
        <v>79</v>
      </c>
      <c r="B81" t="n">
        <v>120</v>
      </c>
      <c r="C81" t="inlineStr">
        <is>
          <t xml:space="preserve">CONCLUIDO	</t>
        </is>
      </c>
      <c r="D81" t="n">
        <v>5.3543</v>
      </c>
      <c r="E81" t="n">
        <v>18.68</v>
      </c>
      <c r="F81" t="n">
        <v>15.56</v>
      </c>
      <c r="G81" t="n">
        <v>103.72</v>
      </c>
      <c r="H81" t="n">
        <v>1.38</v>
      </c>
      <c r="I81" t="n">
        <v>9</v>
      </c>
      <c r="J81" t="n">
        <v>268.19</v>
      </c>
      <c r="K81" t="n">
        <v>57.72</v>
      </c>
      <c r="L81" t="n">
        <v>20.75</v>
      </c>
      <c r="M81" t="n">
        <v>7</v>
      </c>
      <c r="N81" t="n">
        <v>69.70999999999999</v>
      </c>
      <c r="O81" t="n">
        <v>33310.81</v>
      </c>
      <c r="P81" t="n">
        <v>225.14</v>
      </c>
      <c r="Q81" t="n">
        <v>467.07</v>
      </c>
      <c r="R81" t="n">
        <v>57.22</v>
      </c>
      <c r="S81" t="n">
        <v>39.61</v>
      </c>
      <c r="T81" t="n">
        <v>3856.58</v>
      </c>
      <c r="U81" t="n">
        <v>0.6899999999999999</v>
      </c>
      <c r="V81" t="n">
        <v>0.75</v>
      </c>
      <c r="W81" t="n">
        <v>2.62</v>
      </c>
      <c r="X81" t="n">
        <v>0.22</v>
      </c>
      <c r="Y81" t="n">
        <v>1</v>
      </c>
      <c r="Z81" t="n">
        <v>10</v>
      </c>
      <c r="AA81" t="n">
        <v>139.8406243098478</v>
      </c>
      <c r="AB81" t="n">
        <v>191.3361115135838</v>
      </c>
      <c r="AC81" t="n">
        <v>173.0752615727005</v>
      </c>
      <c r="AD81" t="n">
        <v>139840.6243098478</v>
      </c>
      <c r="AE81" t="n">
        <v>191336.1115135838</v>
      </c>
      <c r="AF81" t="n">
        <v>2.731268407756377e-06</v>
      </c>
      <c r="AG81" t="n">
        <v>0.1945833333333333</v>
      </c>
      <c r="AH81" t="n">
        <v>173075.2615727005</v>
      </c>
    </row>
    <row r="82">
      <c r="A82" t="n">
        <v>80</v>
      </c>
      <c r="B82" t="n">
        <v>120</v>
      </c>
      <c r="C82" t="inlineStr">
        <is>
          <t xml:space="preserve">CONCLUIDO	</t>
        </is>
      </c>
      <c r="D82" t="n">
        <v>5.3548</v>
      </c>
      <c r="E82" t="n">
        <v>18.67</v>
      </c>
      <c r="F82" t="n">
        <v>15.56</v>
      </c>
      <c r="G82" t="n">
        <v>103.71</v>
      </c>
      <c r="H82" t="n">
        <v>1.39</v>
      </c>
      <c r="I82" t="n">
        <v>9</v>
      </c>
      <c r="J82" t="n">
        <v>268.66</v>
      </c>
      <c r="K82" t="n">
        <v>57.72</v>
      </c>
      <c r="L82" t="n">
        <v>21</v>
      </c>
      <c r="M82" t="n">
        <v>7</v>
      </c>
      <c r="N82" t="n">
        <v>69.94</v>
      </c>
      <c r="O82" t="n">
        <v>33369.33</v>
      </c>
      <c r="P82" t="n">
        <v>225.19</v>
      </c>
      <c r="Q82" t="n">
        <v>467.07</v>
      </c>
      <c r="R82" t="n">
        <v>57.1</v>
      </c>
      <c r="S82" t="n">
        <v>39.61</v>
      </c>
      <c r="T82" t="n">
        <v>3798.02</v>
      </c>
      <c r="U82" t="n">
        <v>0.6899999999999999</v>
      </c>
      <c r="V82" t="n">
        <v>0.75</v>
      </c>
      <c r="W82" t="n">
        <v>2.63</v>
      </c>
      <c r="X82" t="n">
        <v>0.22</v>
      </c>
      <c r="Y82" t="n">
        <v>1</v>
      </c>
      <c r="Z82" t="n">
        <v>10</v>
      </c>
      <c r="AA82" t="n">
        <v>139.8500382711687</v>
      </c>
      <c r="AB82" t="n">
        <v>191.3489921107778</v>
      </c>
      <c r="AC82" t="n">
        <v>173.0869128637763</v>
      </c>
      <c r="AD82" t="n">
        <v>139850.0382711687</v>
      </c>
      <c r="AE82" t="n">
        <v>191348.9921107778</v>
      </c>
      <c r="AF82" t="n">
        <v>2.731523461489616e-06</v>
      </c>
      <c r="AG82" t="n">
        <v>0.1944791666666667</v>
      </c>
      <c r="AH82" t="n">
        <v>173086.9128637763</v>
      </c>
    </row>
    <row r="83">
      <c r="A83" t="n">
        <v>81</v>
      </c>
      <c r="B83" t="n">
        <v>120</v>
      </c>
      <c r="C83" t="inlineStr">
        <is>
          <t xml:space="preserve">CONCLUIDO	</t>
        </is>
      </c>
      <c r="D83" t="n">
        <v>5.3544</v>
      </c>
      <c r="E83" t="n">
        <v>18.68</v>
      </c>
      <c r="F83" t="n">
        <v>15.56</v>
      </c>
      <c r="G83" t="n">
        <v>103.72</v>
      </c>
      <c r="H83" t="n">
        <v>1.41</v>
      </c>
      <c r="I83" t="n">
        <v>9</v>
      </c>
      <c r="J83" t="n">
        <v>269.14</v>
      </c>
      <c r="K83" t="n">
        <v>57.72</v>
      </c>
      <c r="L83" t="n">
        <v>21.25</v>
      </c>
      <c r="M83" t="n">
        <v>7</v>
      </c>
      <c r="N83" t="n">
        <v>70.16</v>
      </c>
      <c r="O83" t="n">
        <v>33427.94</v>
      </c>
      <c r="P83" t="n">
        <v>225.38</v>
      </c>
      <c r="Q83" t="n">
        <v>467.07</v>
      </c>
      <c r="R83" t="n">
        <v>57.35</v>
      </c>
      <c r="S83" t="n">
        <v>39.61</v>
      </c>
      <c r="T83" t="n">
        <v>3923.15</v>
      </c>
      <c r="U83" t="n">
        <v>0.6899999999999999</v>
      </c>
      <c r="V83" t="n">
        <v>0.75</v>
      </c>
      <c r="W83" t="n">
        <v>2.62</v>
      </c>
      <c r="X83" t="n">
        <v>0.22</v>
      </c>
      <c r="Y83" t="n">
        <v>1</v>
      </c>
      <c r="Z83" t="n">
        <v>10</v>
      </c>
      <c r="AA83" t="n">
        <v>139.946465252418</v>
      </c>
      <c r="AB83" t="n">
        <v>191.4809277605811</v>
      </c>
      <c r="AC83" t="n">
        <v>173.2062567603354</v>
      </c>
      <c r="AD83" t="n">
        <v>139946.465252418</v>
      </c>
      <c r="AE83" t="n">
        <v>191480.9277605811</v>
      </c>
      <c r="AF83" t="n">
        <v>2.731319418503025e-06</v>
      </c>
      <c r="AG83" t="n">
        <v>0.1945833333333333</v>
      </c>
      <c r="AH83" t="n">
        <v>173206.2567603354</v>
      </c>
    </row>
    <row r="84">
      <c r="A84" t="n">
        <v>82</v>
      </c>
      <c r="B84" t="n">
        <v>120</v>
      </c>
      <c r="C84" t="inlineStr">
        <is>
          <t xml:space="preserve">CONCLUIDO	</t>
        </is>
      </c>
      <c r="D84" t="n">
        <v>5.3516</v>
      </c>
      <c r="E84" t="n">
        <v>18.69</v>
      </c>
      <c r="F84" t="n">
        <v>15.57</v>
      </c>
      <c r="G84" t="n">
        <v>103.78</v>
      </c>
      <c r="H84" t="n">
        <v>1.42</v>
      </c>
      <c r="I84" t="n">
        <v>9</v>
      </c>
      <c r="J84" t="n">
        <v>269.61</v>
      </c>
      <c r="K84" t="n">
        <v>57.72</v>
      </c>
      <c r="L84" t="n">
        <v>21.5</v>
      </c>
      <c r="M84" t="n">
        <v>7</v>
      </c>
      <c r="N84" t="n">
        <v>70.39</v>
      </c>
      <c r="O84" t="n">
        <v>33486.63</v>
      </c>
      <c r="P84" t="n">
        <v>225.21</v>
      </c>
      <c r="Q84" t="n">
        <v>467.07</v>
      </c>
      <c r="R84" t="n">
        <v>57.62</v>
      </c>
      <c r="S84" t="n">
        <v>39.61</v>
      </c>
      <c r="T84" t="n">
        <v>4057.68</v>
      </c>
      <c r="U84" t="n">
        <v>0.6899999999999999</v>
      </c>
      <c r="V84" t="n">
        <v>0.75</v>
      </c>
      <c r="W84" t="n">
        <v>2.62</v>
      </c>
      <c r="X84" t="n">
        <v>0.23</v>
      </c>
      <c r="Y84" t="n">
        <v>1</v>
      </c>
      <c r="Z84" t="n">
        <v>10</v>
      </c>
      <c r="AA84" t="n">
        <v>139.965096812379</v>
      </c>
      <c r="AB84" t="n">
        <v>191.5064202828862</v>
      </c>
      <c r="AC84" t="n">
        <v>173.2293163120907</v>
      </c>
      <c r="AD84" t="n">
        <v>139965.0968123791</v>
      </c>
      <c r="AE84" t="n">
        <v>191506.4202828862</v>
      </c>
      <c r="AF84" t="n">
        <v>2.72989111759689e-06</v>
      </c>
      <c r="AG84" t="n">
        <v>0.1946875</v>
      </c>
      <c r="AH84" t="n">
        <v>173229.3163120907</v>
      </c>
    </row>
    <row r="85">
      <c r="A85" t="n">
        <v>83</v>
      </c>
      <c r="B85" t="n">
        <v>120</v>
      </c>
      <c r="C85" t="inlineStr">
        <is>
          <t xml:space="preserve">CONCLUIDO	</t>
        </is>
      </c>
      <c r="D85" t="n">
        <v>5.3536</v>
      </c>
      <c r="E85" t="n">
        <v>18.68</v>
      </c>
      <c r="F85" t="n">
        <v>15.56</v>
      </c>
      <c r="G85" t="n">
        <v>103.74</v>
      </c>
      <c r="H85" t="n">
        <v>1.43</v>
      </c>
      <c r="I85" t="n">
        <v>9</v>
      </c>
      <c r="J85" t="n">
        <v>270.09</v>
      </c>
      <c r="K85" t="n">
        <v>57.72</v>
      </c>
      <c r="L85" t="n">
        <v>21.75</v>
      </c>
      <c r="M85" t="n">
        <v>7</v>
      </c>
      <c r="N85" t="n">
        <v>70.62</v>
      </c>
      <c r="O85" t="n">
        <v>33545.41</v>
      </c>
      <c r="P85" t="n">
        <v>224.38</v>
      </c>
      <c r="Q85" t="n">
        <v>467.07</v>
      </c>
      <c r="R85" t="n">
        <v>57.47</v>
      </c>
      <c r="S85" t="n">
        <v>39.61</v>
      </c>
      <c r="T85" t="n">
        <v>3978.6</v>
      </c>
      <c r="U85" t="n">
        <v>0.6899999999999999</v>
      </c>
      <c r="V85" t="n">
        <v>0.75</v>
      </c>
      <c r="W85" t="n">
        <v>2.62</v>
      </c>
      <c r="X85" t="n">
        <v>0.23</v>
      </c>
      <c r="Y85" t="n">
        <v>1</v>
      </c>
      <c r="Z85" t="n">
        <v>10</v>
      </c>
      <c r="AA85" t="n">
        <v>139.515264400915</v>
      </c>
      <c r="AB85" t="n">
        <v>190.8909397323161</v>
      </c>
      <c r="AC85" t="n">
        <v>172.6725763614343</v>
      </c>
      <c r="AD85" t="n">
        <v>139515.264400915</v>
      </c>
      <c r="AE85" t="n">
        <v>190890.9397323161</v>
      </c>
      <c r="AF85" t="n">
        <v>2.730911332529844e-06</v>
      </c>
      <c r="AG85" t="n">
        <v>0.1945833333333333</v>
      </c>
      <c r="AH85" t="n">
        <v>172672.5763614343</v>
      </c>
    </row>
    <row r="86">
      <c r="A86" t="n">
        <v>84</v>
      </c>
      <c r="B86" t="n">
        <v>120</v>
      </c>
      <c r="C86" t="inlineStr">
        <is>
          <t xml:space="preserve">CONCLUIDO	</t>
        </is>
      </c>
      <c r="D86" t="n">
        <v>5.3523</v>
      </c>
      <c r="E86" t="n">
        <v>18.68</v>
      </c>
      <c r="F86" t="n">
        <v>15.56</v>
      </c>
      <c r="G86" t="n">
        <v>103.76</v>
      </c>
      <c r="H86" t="n">
        <v>1.45</v>
      </c>
      <c r="I86" t="n">
        <v>9</v>
      </c>
      <c r="J86" t="n">
        <v>270.57</v>
      </c>
      <c r="K86" t="n">
        <v>57.72</v>
      </c>
      <c r="L86" t="n">
        <v>22</v>
      </c>
      <c r="M86" t="n">
        <v>7</v>
      </c>
      <c r="N86" t="n">
        <v>70.84</v>
      </c>
      <c r="O86" t="n">
        <v>33604.28</v>
      </c>
      <c r="P86" t="n">
        <v>224.18</v>
      </c>
      <c r="Q86" t="n">
        <v>467.07</v>
      </c>
      <c r="R86" t="n">
        <v>57.58</v>
      </c>
      <c r="S86" t="n">
        <v>39.61</v>
      </c>
      <c r="T86" t="n">
        <v>4034.44</v>
      </c>
      <c r="U86" t="n">
        <v>0.6899999999999999</v>
      </c>
      <c r="V86" t="n">
        <v>0.75</v>
      </c>
      <c r="W86" t="n">
        <v>2.62</v>
      </c>
      <c r="X86" t="n">
        <v>0.23</v>
      </c>
      <c r="Y86" t="n">
        <v>1</v>
      </c>
      <c r="Z86" t="n">
        <v>10</v>
      </c>
      <c r="AA86" t="n">
        <v>139.4582306528499</v>
      </c>
      <c r="AB86" t="n">
        <v>190.8129036420621</v>
      </c>
      <c r="AC86" t="n">
        <v>172.6019879261098</v>
      </c>
      <c r="AD86" t="n">
        <v>139458.2306528499</v>
      </c>
      <c r="AE86" t="n">
        <v>190812.9036420621</v>
      </c>
      <c r="AF86" t="n">
        <v>2.730248192823424e-06</v>
      </c>
      <c r="AG86" t="n">
        <v>0.1945833333333333</v>
      </c>
      <c r="AH86" t="n">
        <v>172601.9879261098</v>
      </c>
    </row>
    <row r="87">
      <c r="A87" t="n">
        <v>85</v>
      </c>
      <c r="B87" t="n">
        <v>120</v>
      </c>
      <c r="C87" t="inlineStr">
        <is>
          <t xml:space="preserve">CONCLUIDO	</t>
        </is>
      </c>
      <c r="D87" t="n">
        <v>5.3488</v>
      </c>
      <c r="E87" t="n">
        <v>18.7</v>
      </c>
      <c r="F87" t="n">
        <v>15.58</v>
      </c>
      <c r="G87" t="n">
        <v>103.85</v>
      </c>
      <c r="H87" t="n">
        <v>1.46</v>
      </c>
      <c r="I87" t="n">
        <v>9</v>
      </c>
      <c r="J87" t="n">
        <v>271.05</v>
      </c>
      <c r="K87" t="n">
        <v>57.72</v>
      </c>
      <c r="L87" t="n">
        <v>22.25</v>
      </c>
      <c r="M87" t="n">
        <v>7</v>
      </c>
      <c r="N87" t="n">
        <v>71.06999999999999</v>
      </c>
      <c r="O87" t="n">
        <v>33663.24</v>
      </c>
      <c r="P87" t="n">
        <v>223.78</v>
      </c>
      <c r="Q87" t="n">
        <v>467.07</v>
      </c>
      <c r="R87" t="n">
        <v>58</v>
      </c>
      <c r="S87" t="n">
        <v>39.61</v>
      </c>
      <c r="T87" t="n">
        <v>4246.99</v>
      </c>
      <c r="U87" t="n">
        <v>0.68</v>
      </c>
      <c r="V87" t="n">
        <v>0.75</v>
      </c>
      <c r="W87" t="n">
        <v>2.62</v>
      </c>
      <c r="X87" t="n">
        <v>0.24</v>
      </c>
      <c r="Y87" t="n">
        <v>1</v>
      </c>
      <c r="Z87" t="n">
        <v>10</v>
      </c>
      <c r="AA87" t="n">
        <v>139.4139941781676</v>
      </c>
      <c r="AB87" t="n">
        <v>190.7523773458262</v>
      </c>
      <c r="AC87" t="n">
        <v>172.5472381746375</v>
      </c>
      <c r="AD87" t="n">
        <v>139413.9941781676</v>
      </c>
      <c r="AE87" t="n">
        <v>190752.3773458262</v>
      </c>
      <c r="AF87" t="n">
        <v>2.728462816690755e-06</v>
      </c>
      <c r="AG87" t="n">
        <v>0.1947916666666667</v>
      </c>
      <c r="AH87" t="n">
        <v>172547.2381746375</v>
      </c>
    </row>
    <row r="88">
      <c r="A88" t="n">
        <v>86</v>
      </c>
      <c r="B88" t="n">
        <v>120</v>
      </c>
      <c r="C88" t="inlineStr">
        <is>
          <t xml:space="preserve">CONCLUIDO	</t>
        </is>
      </c>
      <c r="D88" t="n">
        <v>5.3533</v>
      </c>
      <c r="E88" t="n">
        <v>18.68</v>
      </c>
      <c r="F88" t="n">
        <v>15.56</v>
      </c>
      <c r="G88" t="n">
        <v>103.74</v>
      </c>
      <c r="H88" t="n">
        <v>1.47</v>
      </c>
      <c r="I88" t="n">
        <v>9</v>
      </c>
      <c r="J88" t="n">
        <v>271.52</v>
      </c>
      <c r="K88" t="n">
        <v>57.72</v>
      </c>
      <c r="L88" t="n">
        <v>22.5</v>
      </c>
      <c r="M88" t="n">
        <v>7</v>
      </c>
      <c r="N88" t="n">
        <v>71.3</v>
      </c>
      <c r="O88" t="n">
        <v>33722.28</v>
      </c>
      <c r="P88" t="n">
        <v>222.95</v>
      </c>
      <c r="Q88" t="n">
        <v>467.07</v>
      </c>
      <c r="R88" t="n">
        <v>57.51</v>
      </c>
      <c r="S88" t="n">
        <v>39.61</v>
      </c>
      <c r="T88" t="n">
        <v>3998.71</v>
      </c>
      <c r="U88" t="n">
        <v>0.6899999999999999</v>
      </c>
      <c r="V88" t="n">
        <v>0.75</v>
      </c>
      <c r="W88" t="n">
        <v>2.62</v>
      </c>
      <c r="X88" t="n">
        <v>0.23</v>
      </c>
      <c r="Y88" t="n">
        <v>1</v>
      </c>
      <c r="Z88" t="n">
        <v>10</v>
      </c>
      <c r="AA88" t="n">
        <v>138.8768764728009</v>
      </c>
      <c r="AB88" t="n">
        <v>190.0174692053831</v>
      </c>
      <c r="AC88" t="n">
        <v>171.8824686356679</v>
      </c>
      <c r="AD88" t="n">
        <v>138876.8764728009</v>
      </c>
      <c r="AE88" t="n">
        <v>190017.4692053831</v>
      </c>
      <c r="AF88" t="n">
        <v>2.730758300289901e-06</v>
      </c>
      <c r="AG88" t="n">
        <v>0.1945833333333333</v>
      </c>
      <c r="AH88" t="n">
        <v>171882.4686356679</v>
      </c>
    </row>
    <row r="89">
      <c r="A89" t="n">
        <v>87</v>
      </c>
      <c r="B89" t="n">
        <v>120</v>
      </c>
      <c r="C89" t="inlineStr">
        <is>
          <t xml:space="preserve">CONCLUIDO	</t>
        </is>
      </c>
      <c r="D89" t="n">
        <v>5.3792</v>
      </c>
      <c r="E89" t="n">
        <v>18.59</v>
      </c>
      <c r="F89" t="n">
        <v>15.52</v>
      </c>
      <c r="G89" t="n">
        <v>116.38</v>
      </c>
      <c r="H89" t="n">
        <v>1.49</v>
      </c>
      <c r="I89" t="n">
        <v>8</v>
      </c>
      <c r="J89" t="n">
        <v>272</v>
      </c>
      <c r="K89" t="n">
        <v>57.72</v>
      </c>
      <c r="L89" t="n">
        <v>22.75</v>
      </c>
      <c r="M89" t="n">
        <v>6</v>
      </c>
      <c r="N89" t="n">
        <v>71.53</v>
      </c>
      <c r="O89" t="n">
        <v>33781.41</v>
      </c>
      <c r="P89" t="n">
        <v>221.88</v>
      </c>
      <c r="Q89" t="n">
        <v>467.07</v>
      </c>
      <c r="R89" t="n">
        <v>55.92</v>
      </c>
      <c r="S89" t="n">
        <v>39.61</v>
      </c>
      <c r="T89" t="n">
        <v>3212.71</v>
      </c>
      <c r="U89" t="n">
        <v>0.71</v>
      </c>
      <c r="V89" t="n">
        <v>0.75</v>
      </c>
      <c r="W89" t="n">
        <v>2.62</v>
      </c>
      <c r="X89" t="n">
        <v>0.18</v>
      </c>
      <c r="Y89" t="n">
        <v>1</v>
      </c>
      <c r="Z89" t="n">
        <v>10</v>
      </c>
      <c r="AA89" t="n">
        <v>137.6430811124615</v>
      </c>
      <c r="AB89" t="n">
        <v>188.329335962158</v>
      </c>
      <c r="AC89" t="n">
        <v>170.3554484598658</v>
      </c>
      <c r="AD89" t="n">
        <v>137643.0811124615</v>
      </c>
      <c r="AE89" t="n">
        <v>188329.335962158</v>
      </c>
      <c r="AF89" t="n">
        <v>2.743970083671648e-06</v>
      </c>
      <c r="AG89" t="n">
        <v>0.1936458333333333</v>
      </c>
      <c r="AH89" t="n">
        <v>170355.4484598658</v>
      </c>
    </row>
    <row r="90">
      <c r="A90" t="n">
        <v>88</v>
      </c>
      <c r="B90" t="n">
        <v>120</v>
      </c>
      <c r="C90" t="inlineStr">
        <is>
          <t xml:space="preserve">CONCLUIDO	</t>
        </is>
      </c>
      <c r="D90" t="n">
        <v>5.3767</v>
      </c>
      <c r="E90" t="n">
        <v>18.6</v>
      </c>
      <c r="F90" t="n">
        <v>15.53</v>
      </c>
      <c r="G90" t="n">
        <v>116.44</v>
      </c>
      <c r="H90" t="n">
        <v>1.5</v>
      </c>
      <c r="I90" t="n">
        <v>8</v>
      </c>
      <c r="J90" t="n">
        <v>272.49</v>
      </c>
      <c r="K90" t="n">
        <v>57.72</v>
      </c>
      <c r="L90" t="n">
        <v>23</v>
      </c>
      <c r="M90" t="n">
        <v>6</v>
      </c>
      <c r="N90" t="n">
        <v>71.76000000000001</v>
      </c>
      <c r="O90" t="n">
        <v>33840.76</v>
      </c>
      <c r="P90" t="n">
        <v>221.92</v>
      </c>
      <c r="Q90" t="n">
        <v>467.08</v>
      </c>
      <c r="R90" t="n">
        <v>56.3</v>
      </c>
      <c r="S90" t="n">
        <v>39.61</v>
      </c>
      <c r="T90" t="n">
        <v>3402.73</v>
      </c>
      <c r="U90" t="n">
        <v>0.7</v>
      </c>
      <c r="V90" t="n">
        <v>0.75</v>
      </c>
      <c r="W90" t="n">
        <v>2.62</v>
      </c>
      <c r="X90" t="n">
        <v>0.19</v>
      </c>
      <c r="Y90" t="n">
        <v>1</v>
      </c>
      <c r="Z90" t="n">
        <v>10</v>
      </c>
      <c r="AA90" t="n">
        <v>137.7473397355172</v>
      </c>
      <c r="AB90" t="n">
        <v>188.4719872097884</v>
      </c>
      <c r="AC90" t="n">
        <v>170.4844852726347</v>
      </c>
      <c r="AD90" t="n">
        <v>137747.3397355172</v>
      </c>
      <c r="AE90" t="n">
        <v>188471.9872097884</v>
      </c>
      <c r="AF90" t="n">
        <v>2.742694815005456e-06</v>
      </c>
      <c r="AG90" t="n">
        <v>0.19375</v>
      </c>
      <c r="AH90" t="n">
        <v>170484.4852726347</v>
      </c>
    </row>
    <row r="91">
      <c r="A91" t="n">
        <v>89</v>
      </c>
      <c r="B91" t="n">
        <v>120</v>
      </c>
      <c r="C91" t="inlineStr">
        <is>
          <t xml:space="preserve">CONCLUIDO	</t>
        </is>
      </c>
      <c r="D91" t="n">
        <v>5.3743</v>
      </c>
      <c r="E91" t="n">
        <v>18.61</v>
      </c>
      <c r="F91" t="n">
        <v>15.53</v>
      </c>
      <c r="G91" t="n">
        <v>116.5</v>
      </c>
      <c r="H91" t="n">
        <v>1.52</v>
      </c>
      <c r="I91" t="n">
        <v>8</v>
      </c>
      <c r="J91" t="n">
        <v>272.97</v>
      </c>
      <c r="K91" t="n">
        <v>57.72</v>
      </c>
      <c r="L91" t="n">
        <v>23.25</v>
      </c>
      <c r="M91" t="n">
        <v>6</v>
      </c>
      <c r="N91" t="n">
        <v>71.98999999999999</v>
      </c>
      <c r="O91" t="n">
        <v>33900.07</v>
      </c>
      <c r="P91" t="n">
        <v>222.15</v>
      </c>
      <c r="Q91" t="n">
        <v>467.07</v>
      </c>
      <c r="R91" t="n">
        <v>56.45</v>
      </c>
      <c r="S91" t="n">
        <v>39.61</v>
      </c>
      <c r="T91" t="n">
        <v>3476.25</v>
      </c>
      <c r="U91" t="n">
        <v>0.7</v>
      </c>
      <c r="V91" t="n">
        <v>0.75</v>
      </c>
      <c r="W91" t="n">
        <v>2.62</v>
      </c>
      <c r="X91" t="n">
        <v>0.2</v>
      </c>
      <c r="Y91" t="n">
        <v>1</v>
      </c>
      <c r="Z91" t="n">
        <v>10</v>
      </c>
      <c r="AA91" t="n">
        <v>137.9116878515923</v>
      </c>
      <c r="AB91" t="n">
        <v>188.6968555527295</v>
      </c>
      <c r="AC91" t="n">
        <v>170.6878924965303</v>
      </c>
      <c r="AD91" t="n">
        <v>137911.6878515923</v>
      </c>
      <c r="AE91" t="n">
        <v>188696.8555527295</v>
      </c>
      <c r="AF91" t="n">
        <v>2.741470557085912e-06</v>
      </c>
      <c r="AG91" t="n">
        <v>0.1938541666666667</v>
      </c>
      <c r="AH91" t="n">
        <v>170687.8924965303</v>
      </c>
    </row>
    <row r="92">
      <c r="A92" t="n">
        <v>90</v>
      </c>
      <c r="B92" t="n">
        <v>120</v>
      </c>
      <c r="C92" t="inlineStr">
        <is>
          <t xml:space="preserve">CONCLUIDO	</t>
        </is>
      </c>
      <c r="D92" t="n">
        <v>5.3761</v>
      </c>
      <c r="E92" t="n">
        <v>18.6</v>
      </c>
      <c r="F92" t="n">
        <v>15.53</v>
      </c>
      <c r="G92" t="n">
        <v>116.46</v>
      </c>
      <c r="H92" t="n">
        <v>1.53</v>
      </c>
      <c r="I92" t="n">
        <v>8</v>
      </c>
      <c r="J92" t="n">
        <v>273.45</v>
      </c>
      <c r="K92" t="n">
        <v>57.72</v>
      </c>
      <c r="L92" t="n">
        <v>23.5</v>
      </c>
      <c r="M92" t="n">
        <v>6</v>
      </c>
      <c r="N92" t="n">
        <v>72.22</v>
      </c>
      <c r="O92" t="n">
        <v>33959.47</v>
      </c>
      <c r="P92" t="n">
        <v>222.38</v>
      </c>
      <c r="Q92" t="n">
        <v>467.07</v>
      </c>
      <c r="R92" t="n">
        <v>56.3</v>
      </c>
      <c r="S92" t="n">
        <v>39.61</v>
      </c>
      <c r="T92" t="n">
        <v>3399.34</v>
      </c>
      <c r="U92" t="n">
        <v>0.7</v>
      </c>
      <c r="V92" t="n">
        <v>0.75</v>
      </c>
      <c r="W92" t="n">
        <v>2.62</v>
      </c>
      <c r="X92" t="n">
        <v>0.19</v>
      </c>
      <c r="Y92" t="n">
        <v>1</v>
      </c>
      <c r="Z92" t="n">
        <v>10</v>
      </c>
      <c r="AA92" t="n">
        <v>137.9694131327648</v>
      </c>
      <c r="AB92" t="n">
        <v>188.7758378290893</v>
      </c>
      <c r="AC92" t="n">
        <v>170.7593368152866</v>
      </c>
      <c r="AD92" t="n">
        <v>137969.4131327648</v>
      </c>
      <c r="AE92" t="n">
        <v>188775.8378290893</v>
      </c>
      <c r="AF92" t="n">
        <v>2.74238875052557e-06</v>
      </c>
      <c r="AG92" t="n">
        <v>0.19375</v>
      </c>
      <c r="AH92" t="n">
        <v>170759.3368152866</v>
      </c>
    </row>
    <row r="93">
      <c r="A93" t="n">
        <v>91</v>
      </c>
      <c r="B93" t="n">
        <v>120</v>
      </c>
      <c r="C93" t="inlineStr">
        <is>
          <t xml:space="preserve">CONCLUIDO	</t>
        </is>
      </c>
      <c r="D93" t="n">
        <v>5.3755</v>
      </c>
      <c r="E93" t="n">
        <v>18.6</v>
      </c>
      <c r="F93" t="n">
        <v>15.53</v>
      </c>
      <c r="G93" t="n">
        <v>116.47</v>
      </c>
      <c r="H93" t="n">
        <v>1.54</v>
      </c>
      <c r="I93" t="n">
        <v>8</v>
      </c>
      <c r="J93" t="n">
        <v>273.93</v>
      </c>
      <c r="K93" t="n">
        <v>57.72</v>
      </c>
      <c r="L93" t="n">
        <v>23.75</v>
      </c>
      <c r="M93" t="n">
        <v>6</v>
      </c>
      <c r="N93" t="n">
        <v>72.45999999999999</v>
      </c>
      <c r="O93" t="n">
        <v>34018.96</v>
      </c>
      <c r="P93" t="n">
        <v>222.15</v>
      </c>
      <c r="Q93" t="n">
        <v>467.07</v>
      </c>
      <c r="R93" t="n">
        <v>56.38</v>
      </c>
      <c r="S93" t="n">
        <v>39.61</v>
      </c>
      <c r="T93" t="n">
        <v>3442.46</v>
      </c>
      <c r="U93" t="n">
        <v>0.7</v>
      </c>
      <c r="V93" t="n">
        <v>0.75</v>
      </c>
      <c r="W93" t="n">
        <v>2.62</v>
      </c>
      <c r="X93" t="n">
        <v>0.2</v>
      </c>
      <c r="Y93" t="n">
        <v>1</v>
      </c>
      <c r="Z93" t="n">
        <v>10</v>
      </c>
      <c r="AA93" t="n">
        <v>137.8810780460034</v>
      </c>
      <c r="AB93" t="n">
        <v>188.6549738663134</v>
      </c>
      <c r="AC93" t="n">
        <v>170.6500079394844</v>
      </c>
      <c r="AD93" t="n">
        <v>137881.0780460034</v>
      </c>
      <c r="AE93" t="n">
        <v>188654.9738663134</v>
      </c>
      <c r="AF93" t="n">
        <v>2.742082686045684e-06</v>
      </c>
      <c r="AG93" t="n">
        <v>0.19375</v>
      </c>
      <c r="AH93" t="n">
        <v>170650.0079394844</v>
      </c>
    </row>
    <row r="94">
      <c r="A94" t="n">
        <v>92</v>
      </c>
      <c r="B94" t="n">
        <v>120</v>
      </c>
      <c r="C94" t="inlineStr">
        <is>
          <t xml:space="preserve">CONCLUIDO	</t>
        </is>
      </c>
      <c r="D94" t="n">
        <v>5.3775</v>
      </c>
      <c r="E94" t="n">
        <v>18.6</v>
      </c>
      <c r="F94" t="n">
        <v>15.52</v>
      </c>
      <c r="G94" t="n">
        <v>116.42</v>
      </c>
      <c r="H94" t="n">
        <v>1.56</v>
      </c>
      <c r="I94" t="n">
        <v>8</v>
      </c>
      <c r="J94" t="n">
        <v>274.41</v>
      </c>
      <c r="K94" t="n">
        <v>57.72</v>
      </c>
      <c r="L94" t="n">
        <v>24</v>
      </c>
      <c r="M94" t="n">
        <v>6</v>
      </c>
      <c r="N94" t="n">
        <v>72.69</v>
      </c>
      <c r="O94" t="n">
        <v>34078.55</v>
      </c>
      <c r="P94" t="n">
        <v>222.13</v>
      </c>
      <c r="Q94" t="n">
        <v>467.07</v>
      </c>
      <c r="R94" t="n">
        <v>56.02</v>
      </c>
      <c r="S94" t="n">
        <v>39.61</v>
      </c>
      <c r="T94" t="n">
        <v>3259.43</v>
      </c>
      <c r="U94" t="n">
        <v>0.71</v>
      </c>
      <c r="V94" t="n">
        <v>0.75</v>
      </c>
      <c r="W94" t="n">
        <v>2.62</v>
      </c>
      <c r="X94" t="n">
        <v>0.19</v>
      </c>
      <c r="Y94" t="n">
        <v>1</v>
      </c>
      <c r="Z94" t="n">
        <v>10</v>
      </c>
      <c r="AA94" t="n">
        <v>137.7986535935649</v>
      </c>
      <c r="AB94" t="n">
        <v>188.5421970941769</v>
      </c>
      <c r="AC94" t="n">
        <v>170.5479944241974</v>
      </c>
      <c r="AD94" t="n">
        <v>137798.6535935649</v>
      </c>
      <c r="AE94" t="n">
        <v>188542.1970941769</v>
      </c>
      <c r="AF94" t="n">
        <v>2.743102900978638e-06</v>
      </c>
      <c r="AG94" t="n">
        <v>0.19375</v>
      </c>
      <c r="AH94" t="n">
        <v>170547.9944241974</v>
      </c>
    </row>
    <row r="95">
      <c r="A95" t="n">
        <v>93</v>
      </c>
      <c r="B95" t="n">
        <v>120</v>
      </c>
      <c r="C95" t="inlineStr">
        <is>
          <t xml:space="preserve">CONCLUIDO	</t>
        </is>
      </c>
      <c r="D95" t="n">
        <v>5.3764</v>
      </c>
      <c r="E95" t="n">
        <v>18.6</v>
      </c>
      <c r="F95" t="n">
        <v>15.53</v>
      </c>
      <c r="G95" t="n">
        <v>116.45</v>
      </c>
      <c r="H95" t="n">
        <v>1.57</v>
      </c>
      <c r="I95" t="n">
        <v>8</v>
      </c>
      <c r="J95" t="n">
        <v>274.9</v>
      </c>
      <c r="K95" t="n">
        <v>57.72</v>
      </c>
      <c r="L95" t="n">
        <v>24.25</v>
      </c>
      <c r="M95" t="n">
        <v>6</v>
      </c>
      <c r="N95" t="n">
        <v>72.92</v>
      </c>
      <c r="O95" t="n">
        <v>34138.22</v>
      </c>
      <c r="P95" t="n">
        <v>222.2</v>
      </c>
      <c r="Q95" t="n">
        <v>467.07</v>
      </c>
      <c r="R95" t="n">
        <v>56.21</v>
      </c>
      <c r="S95" t="n">
        <v>39.61</v>
      </c>
      <c r="T95" t="n">
        <v>3356.33</v>
      </c>
      <c r="U95" t="n">
        <v>0.7</v>
      </c>
      <c r="V95" t="n">
        <v>0.75</v>
      </c>
      <c r="W95" t="n">
        <v>2.62</v>
      </c>
      <c r="X95" t="n">
        <v>0.19</v>
      </c>
      <c r="Y95" t="n">
        <v>1</v>
      </c>
      <c r="Z95" t="n">
        <v>10</v>
      </c>
      <c r="AA95" t="n">
        <v>137.8808634331718</v>
      </c>
      <c r="AB95" t="n">
        <v>188.6546802235692</v>
      </c>
      <c r="AC95" t="n">
        <v>170.6497423215916</v>
      </c>
      <c r="AD95" t="n">
        <v>137880.8634331718</v>
      </c>
      <c r="AE95" t="n">
        <v>188654.6802235692</v>
      </c>
      <c r="AF95" t="n">
        <v>2.742541782765513e-06</v>
      </c>
      <c r="AG95" t="n">
        <v>0.19375</v>
      </c>
      <c r="AH95" t="n">
        <v>170649.7423215916</v>
      </c>
    </row>
    <row r="96">
      <c r="A96" t="n">
        <v>94</v>
      </c>
      <c r="B96" t="n">
        <v>120</v>
      </c>
      <c r="C96" t="inlineStr">
        <is>
          <t xml:space="preserve">CONCLUIDO	</t>
        </is>
      </c>
      <c r="D96" t="n">
        <v>5.3747</v>
      </c>
      <c r="E96" t="n">
        <v>18.61</v>
      </c>
      <c r="F96" t="n">
        <v>15.53</v>
      </c>
      <c r="G96" t="n">
        <v>116.49</v>
      </c>
      <c r="H96" t="n">
        <v>1.58</v>
      </c>
      <c r="I96" t="n">
        <v>8</v>
      </c>
      <c r="J96" t="n">
        <v>275.38</v>
      </c>
      <c r="K96" t="n">
        <v>57.72</v>
      </c>
      <c r="L96" t="n">
        <v>24.5</v>
      </c>
      <c r="M96" t="n">
        <v>6</v>
      </c>
      <c r="N96" t="n">
        <v>73.16</v>
      </c>
      <c r="O96" t="n">
        <v>34197.98</v>
      </c>
      <c r="P96" t="n">
        <v>221.84</v>
      </c>
      <c r="Q96" t="n">
        <v>467.07</v>
      </c>
      <c r="R96" t="n">
        <v>56.57</v>
      </c>
      <c r="S96" t="n">
        <v>39.61</v>
      </c>
      <c r="T96" t="n">
        <v>3533.42</v>
      </c>
      <c r="U96" t="n">
        <v>0.7</v>
      </c>
      <c r="V96" t="n">
        <v>0.75</v>
      </c>
      <c r="W96" t="n">
        <v>2.62</v>
      </c>
      <c r="X96" t="n">
        <v>0.2</v>
      </c>
      <c r="Y96" t="n">
        <v>1</v>
      </c>
      <c r="Z96" t="n">
        <v>10</v>
      </c>
      <c r="AA96" t="n">
        <v>137.7620881283788</v>
      </c>
      <c r="AB96" t="n">
        <v>188.4921666115548</v>
      </c>
      <c r="AC96" t="n">
        <v>170.5027387806185</v>
      </c>
      <c r="AD96" t="n">
        <v>137762.0881283788</v>
      </c>
      <c r="AE96" t="n">
        <v>188492.1666115548</v>
      </c>
      <c r="AF96" t="n">
        <v>2.741674600072503e-06</v>
      </c>
      <c r="AG96" t="n">
        <v>0.1938541666666667</v>
      </c>
      <c r="AH96" t="n">
        <v>170502.7387806185</v>
      </c>
    </row>
    <row r="97">
      <c r="A97" t="n">
        <v>95</v>
      </c>
      <c r="B97" t="n">
        <v>120</v>
      </c>
      <c r="C97" t="inlineStr">
        <is>
          <t xml:space="preserve">CONCLUIDO	</t>
        </is>
      </c>
      <c r="D97" t="n">
        <v>5.3763</v>
      </c>
      <c r="E97" t="n">
        <v>18.6</v>
      </c>
      <c r="F97" t="n">
        <v>15.53</v>
      </c>
      <c r="G97" t="n">
        <v>116.45</v>
      </c>
      <c r="H97" t="n">
        <v>1.6</v>
      </c>
      <c r="I97" t="n">
        <v>8</v>
      </c>
      <c r="J97" t="n">
        <v>275.87</v>
      </c>
      <c r="K97" t="n">
        <v>57.72</v>
      </c>
      <c r="L97" t="n">
        <v>24.75</v>
      </c>
      <c r="M97" t="n">
        <v>6</v>
      </c>
      <c r="N97" t="n">
        <v>73.39</v>
      </c>
      <c r="O97" t="n">
        <v>34257.84</v>
      </c>
      <c r="P97" t="n">
        <v>221.2</v>
      </c>
      <c r="Q97" t="n">
        <v>467.07</v>
      </c>
      <c r="R97" t="n">
        <v>56.27</v>
      </c>
      <c r="S97" t="n">
        <v>39.61</v>
      </c>
      <c r="T97" t="n">
        <v>3387.11</v>
      </c>
      <c r="U97" t="n">
        <v>0.7</v>
      </c>
      <c r="V97" t="n">
        <v>0.75</v>
      </c>
      <c r="W97" t="n">
        <v>2.62</v>
      </c>
      <c r="X97" t="n">
        <v>0.19</v>
      </c>
      <c r="Y97" t="n">
        <v>1</v>
      </c>
      <c r="Z97" t="n">
        <v>10</v>
      </c>
      <c r="AA97" t="n">
        <v>137.4335143020272</v>
      </c>
      <c r="AB97" t="n">
        <v>188.0425974066866</v>
      </c>
      <c r="AC97" t="n">
        <v>170.0960758296884</v>
      </c>
      <c r="AD97" t="n">
        <v>137433.5143020271</v>
      </c>
      <c r="AE97" t="n">
        <v>188042.5974066866</v>
      </c>
      <c r="AF97" t="n">
        <v>2.742490772018865e-06</v>
      </c>
      <c r="AG97" t="n">
        <v>0.19375</v>
      </c>
      <c r="AH97" t="n">
        <v>170096.0758296884</v>
      </c>
    </row>
    <row r="98">
      <c r="A98" t="n">
        <v>96</v>
      </c>
      <c r="B98" t="n">
        <v>120</v>
      </c>
      <c r="C98" t="inlineStr">
        <is>
          <t xml:space="preserve">CONCLUIDO	</t>
        </is>
      </c>
      <c r="D98" t="n">
        <v>5.3733</v>
      </c>
      <c r="E98" t="n">
        <v>18.61</v>
      </c>
      <c r="F98" t="n">
        <v>15.54</v>
      </c>
      <c r="G98" t="n">
        <v>116.53</v>
      </c>
      <c r="H98" t="n">
        <v>1.61</v>
      </c>
      <c r="I98" t="n">
        <v>8</v>
      </c>
      <c r="J98" t="n">
        <v>276.35</v>
      </c>
      <c r="K98" t="n">
        <v>57.72</v>
      </c>
      <c r="L98" t="n">
        <v>25</v>
      </c>
      <c r="M98" t="n">
        <v>6</v>
      </c>
      <c r="N98" t="n">
        <v>73.63</v>
      </c>
      <c r="O98" t="n">
        <v>34317.79</v>
      </c>
      <c r="P98" t="n">
        <v>220.64</v>
      </c>
      <c r="Q98" t="n">
        <v>467.07</v>
      </c>
      <c r="R98" t="n">
        <v>56.7</v>
      </c>
      <c r="S98" t="n">
        <v>39.61</v>
      </c>
      <c r="T98" t="n">
        <v>3602.51</v>
      </c>
      <c r="U98" t="n">
        <v>0.7</v>
      </c>
      <c r="V98" t="n">
        <v>0.75</v>
      </c>
      <c r="W98" t="n">
        <v>2.62</v>
      </c>
      <c r="X98" t="n">
        <v>0.2</v>
      </c>
      <c r="Y98" t="n">
        <v>1</v>
      </c>
      <c r="Z98" t="n">
        <v>10</v>
      </c>
      <c r="AA98" t="n">
        <v>137.2802480584796</v>
      </c>
      <c r="AB98" t="n">
        <v>187.8328917706354</v>
      </c>
      <c r="AC98" t="n">
        <v>169.9063842052182</v>
      </c>
      <c r="AD98" t="n">
        <v>137280.2480584796</v>
      </c>
      <c r="AE98" t="n">
        <v>187832.8917706354</v>
      </c>
      <c r="AF98" t="n">
        <v>2.740960449619435e-06</v>
      </c>
      <c r="AG98" t="n">
        <v>0.1938541666666667</v>
      </c>
      <c r="AH98" t="n">
        <v>169906.3842052182</v>
      </c>
    </row>
    <row r="99">
      <c r="A99" t="n">
        <v>97</v>
      </c>
      <c r="B99" t="n">
        <v>120</v>
      </c>
      <c r="C99" t="inlineStr">
        <is>
          <t xml:space="preserve">CONCLUIDO	</t>
        </is>
      </c>
      <c r="D99" t="n">
        <v>5.3748</v>
      </c>
      <c r="E99" t="n">
        <v>18.61</v>
      </c>
      <c r="F99" t="n">
        <v>15.53</v>
      </c>
      <c r="G99" t="n">
        <v>116.49</v>
      </c>
      <c r="H99" t="n">
        <v>1.62</v>
      </c>
      <c r="I99" t="n">
        <v>8</v>
      </c>
      <c r="J99" t="n">
        <v>276.84</v>
      </c>
      <c r="K99" t="n">
        <v>57.72</v>
      </c>
      <c r="L99" t="n">
        <v>25.25</v>
      </c>
      <c r="M99" t="n">
        <v>6</v>
      </c>
      <c r="N99" t="n">
        <v>73.87</v>
      </c>
      <c r="O99" t="n">
        <v>34377.83</v>
      </c>
      <c r="P99" t="n">
        <v>220.25</v>
      </c>
      <c r="Q99" t="n">
        <v>467.07</v>
      </c>
      <c r="R99" t="n">
        <v>56.49</v>
      </c>
      <c r="S99" t="n">
        <v>39.61</v>
      </c>
      <c r="T99" t="n">
        <v>3495.43</v>
      </c>
      <c r="U99" t="n">
        <v>0.7</v>
      </c>
      <c r="V99" t="n">
        <v>0.75</v>
      </c>
      <c r="W99" t="n">
        <v>2.62</v>
      </c>
      <c r="X99" t="n">
        <v>0.2</v>
      </c>
      <c r="Y99" t="n">
        <v>1</v>
      </c>
      <c r="Z99" t="n">
        <v>10</v>
      </c>
      <c r="AA99" t="n">
        <v>137.0440699827289</v>
      </c>
      <c r="AB99" t="n">
        <v>187.5097425079522</v>
      </c>
      <c r="AC99" t="n">
        <v>169.6140758546225</v>
      </c>
      <c r="AD99" t="n">
        <v>137044.0699827289</v>
      </c>
      <c r="AE99" t="n">
        <v>187509.7425079522</v>
      </c>
      <c r="AF99" t="n">
        <v>2.74172561081915e-06</v>
      </c>
      <c r="AG99" t="n">
        <v>0.1938541666666667</v>
      </c>
      <c r="AH99" t="n">
        <v>169614.0758546225</v>
      </c>
    </row>
    <row r="100">
      <c r="A100" t="n">
        <v>98</v>
      </c>
      <c r="B100" t="n">
        <v>120</v>
      </c>
      <c r="C100" t="inlineStr">
        <is>
          <t xml:space="preserve">CONCLUIDO	</t>
        </is>
      </c>
      <c r="D100" t="n">
        <v>5.376</v>
      </c>
      <c r="E100" t="n">
        <v>18.6</v>
      </c>
      <c r="F100" t="n">
        <v>15.53</v>
      </c>
      <c r="G100" t="n">
        <v>116.46</v>
      </c>
      <c r="H100" t="n">
        <v>1.64</v>
      </c>
      <c r="I100" t="n">
        <v>8</v>
      </c>
      <c r="J100" t="n">
        <v>277.33</v>
      </c>
      <c r="K100" t="n">
        <v>57.72</v>
      </c>
      <c r="L100" t="n">
        <v>25.5</v>
      </c>
      <c r="M100" t="n">
        <v>6</v>
      </c>
      <c r="N100" t="n">
        <v>74.09999999999999</v>
      </c>
      <c r="O100" t="n">
        <v>34437.96</v>
      </c>
      <c r="P100" t="n">
        <v>220.21</v>
      </c>
      <c r="Q100" t="n">
        <v>467.07</v>
      </c>
      <c r="R100" t="n">
        <v>56.42</v>
      </c>
      <c r="S100" t="n">
        <v>39.61</v>
      </c>
      <c r="T100" t="n">
        <v>3462.3</v>
      </c>
      <c r="U100" t="n">
        <v>0.7</v>
      </c>
      <c r="V100" t="n">
        <v>0.75</v>
      </c>
      <c r="W100" t="n">
        <v>2.62</v>
      </c>
      <c r="X100" t="n">
        <v>0.19</v>
      </c>
      <c r="Y100" t="n">
        <v>1</v>
      </c>
      <c r="Z100" t="n">
        <v>10</v>
      </c>
      <c r="AA100" t="n">
        <v>136.9956607641596</v>
      </c>
      <c r="AB100" t="n">
        <v>187.4435068794417</v>
      </c>
      <c r="AC100" t="n">
        <v>169.5541616615347</v>
      </c>
      <c r="AD100" t="n">
        <v>136995.6607641596</v>
      </c>
      <c r="AE100" t="n">
        <v>187443.5068794417</v>
      </c>
      <c r="AF100" t="n">
        <v>2.742337739778922e-06</v>
      </c>
      <c r="AG100" t="n">
        <v>0.19375</v>
      </c>
      <c r="AH100" t="n">
        <v>169554.1616615347</v>
      </c>
    </row>
    <row r="101">
      <c r="A101" t="n">
        <v>99</v>
      </c>
      <c r="B101" t="n">
        <v>120</v>
      </c>
      <c r="C101" t="inlineStr">
        <is>
          <t xml:space="preserve">CONCLUIDO	</t>
        </is>
      </c>
      <c r="D101" t="n">
        <v>5.3739</v>
      </c>
      <c r="E101" t="n">
        <v>18.61</v>
      </c>
      <c r="F101" t="n">
        <v>15.54</v>
      </c>
      <c r="G101" t="n">
        <v>116.51</v>
      </c>
      <c r="H101" t="n">
        <v>1.65</v>
      </c>
      <c r="I101" t="n">
        <v>8</v>
      </c>
      <c r="J101" t="n">
        <v>277.82</v>
      </c>
      <c r="K101" t="n">
        <v>57.72</v>
      </c>
      <c r="L101" t="n">
        <v>25.75</v>
      </c>
      <c r="M101" t="n">
        <v>6</v>
      </c>
      <c r="N101" t="n">
        <v>74.34</v>
      </c>
      <c r="O101" t="n">
        <v>34498.19</v>
      </c>
      <c r="P101" t="n">
        <v>219.48</v>
      </c>
      <c r="Q101" t="n">
        <v>467.07</v>
      </c>
      <c r="R101" t="n">
        <v>56.54</v>
      </c>
      <c r="S101" t="n">
        <v>39.61</v>
      </c>
      <c r="T101" t="n">
        <v>3520.88</v>
      </c>
      <c r="U101" t="n">
        <v>0.7</v>
      </c>
      <c r="V101" t="n">
        <v>0.75</v>
      </c>
      <c r="W101" t="n">
        <v>2.62</v>
      </c>
      <c r="X101" t="n">
        <v>0.2</v>
      </c>
      <c r="Y101" t="n">
        <v>1</v>
      </c>
      <c r="Z101" t="n">
        <v>10</v>
      </c>
      <c r="AA101" t="n">
        <v>136.7430847097412</v>
      </c>
      <c r="AB101" t="n">
        <v>187.0979211789176</v>
      </c>
      <c r="AC101" t="n">
        <v>169.2415581752359</v>
      </c>
      <c r="AD101" t="n">
        <v>136743.0847097412</v>
      </c>
      <c r="AE101" t="n">
        <v>187097.9211789176</v>
      </c>
      <c r="AF101" t="n">
        <v>2.741266514099322e-06</v>
      </c>
      <c r="AG101" t="n">
        <v>0.1938541666666667</v>
      </c>
      <c r="AH101" t="n">
        <v>169241.5581752359</v>
      </c>
    </row>
    <row r="102">
      <c r="A102" t="n">
        <v>100</v>
      </c>
      <c r="B102" t="n">
        <v>120</v>
      </c>
      <c r="C102" t="inlineStr">
        <is>
          <t xml:space="preserve">CONCLUIDO	</t>
        </is>
      </c>
      <c r="D102" t="n">
        <v>5.3945</v>
      </c>
      <c r="E102" t="n">
        <v>18.54</v>
      </c>
      <c r="F102" t="n">
        <v>15.51</v>
      </c>
      <c r="G102" t="n">
        <v>132.94</v>
      </c>
      <c r="H102" t="n">
        <v>1.66</v>
      </c>
      <c r="I102" t="n">
        <v>7</v>
      </c>
      <c r="J102" t="n">
        <v>278.31</v>
      </c>
      <c r="K102" t="n">
        <v>57.72</v>
      </c>
      <c r="L102" t="n">
        <v>26</v>
      </c>
      <c r="M102" t="n">
        <v>5</v>
      </c>
      <c r="N102" t="n">
        <v>74.58</v>
      </c>
      <c r="O102" t="n">
        <v>34558.51</v>
      </c>
      <c r="P102" t="n">
        <v>217.93</v>
      </c>
      <c r="Q102" t="n">
        <v>467.07</v>
      </c>
      <c r="R102" t="n">
        <v>55.77</v>
      </c>
      <c r="S102" t="n">
        <v>39.61</v>
      </c>
      <c r="T102" t="n">
        <v>3142.92</v>
      </c>
      <c r="U102" t="n">
        <v>0.71</v>
      </c>
      <c r="V102" t="n">
        <v>0.75</v>
      </c>
      <c r="W102" t="n">
        <v>2.62</v>
      </c>
      <c r="X102" t="n">
        <v>0.18</v>
      </c>
      <c r="Y102" t="n">
        <v>1</v>
      </c>
      <c r="Z102" t="n">
        <v>10</v>
      </c>
      <c r="AA102" t="n">
        <v>135.4635079031934</v>
      </c>
      <c r="AB102" t="n">
        <v>185.3471477412551</v>
      </c>
      <c r="AC102" t="n">
        <v>167.6578760972374</v>
      </c>
      <c r="AD102" t="n">
        <v>135463.5079031934</v>
      </c>
      <c r="AE102" t="n">
        <v>185347.1477412551</v>
      </c>
      <c r="AF102" t="n">
        <v>2.751774727908742e-06</v>
      </c>
      <c r="AG102" t="n">
        <v>0.193125</v>
      </c>
      <c r="AH102" t="n">
        <v>167657.8760972375</v>
      </c>
    </row>
    <row r="103">
      <c r="A103" t="n">
        <v>101</v>
      </c>
      <c r="B103" t="n">
        <v>120</v>
      </c>
      <c r="C103" t="inlineStr">
        <is>
          <t xml:space="preserve">CONCLUIDO	</t>
        </is>
      </c>
      <c r="D103" t="n">
        <v>5.3925</v>
      </c>
      <c r="E103" t="n">
        <v>18.54</v>
      </c>
      <c r="F103" t="n">
        <v>15.52</v>
      </c>
      <c r="G103" t="n">
        <v>133</v>
      </c>
      <c r="H103" t="n">
        <v>1.68</v>
      </c>
      <c r="I103" t="n">
        <v>7</v>
      </c>
      <c r="J103" t="n">
        <v>278.79</v>
      </c>
      <c r="K103" t="n">
        <v>57.72</v>
      </c>
      <c r="L103" t="n">
        <v>26.25</v>
      </c>
      <c r="M103" t="n">
        <v>5</v>
      </c>
      <c r="N103" t="n">
        <v>74.81999999999999</v>
      </c>
      <c r="O103" t="n">
        <v>34618.92</v>
      </c>
      <c r="P103" t="n">
        <v>218.51</v>
      </c>
      <c r="Q103" t="n">
        <v>467.09</v>
      </c>
      <c r="R103" t="n">
        <v>55.94</v>
      </c>
      <c r="S103" t="n">
        <v>39.61</v>
      </c>
      <c r="T103" t="n">
        <v>3226.49</v>
      </c>
      <c r="U103" t="n">
        <v>0.71</v>
      </c>
      <c r="V103" t="n">
        <v>0.75</v>
      </c>
      <c r="W103" t="n">
        <v>2.62</v>
      </c>
      <c r="X103" t="n">
        <v>0.18</v>
      </c>
      <c r="Y103" t="n">
        <v>1</v>
      </c>
      <c r="Z103" t="n">
        <v>10</v>
      </c>
      <c r="AA103" t="n">
        <v>135.79597878397</v>
      </c>
      <c r="AB103" t="n">
        <v>185.8020490679135</v>
      </c>
      <c r="AC103" t="n">
        <v>168.0693622797378</v>
      </c>
      <c r="AD103" t="n">
        <v>135795.97878397</v>
      </c>
      <c r="AE103" t="n">
        <v>185802.0490679135</v>
      </c>
      <c r="AF103" t="n">
        <v>2.750754512975789e-06</v>
      </c>
      <c r="AG103" t="n">
        <v>0.193125</v>
      </c>
      <c r="AH103" t="n">
        <v>168069.3622797378</v>
      </c>
    </row>
    <row r="104">
      <c r="A104" t="n">
        <v>102</v>
      </c>
      <c r="B104" t="n">
        <v>120</v>
      </c>
      <c r="C104" t="inlineStr">
        <is>
          <t xml:space="preserve">CONCLUIDO	</t>
        </is>
      </c>
      <c r="D104" t="n">
        <v>5.392</v>
      </c>
      <c r="E104" t="n">
        <v>18.55</v>
      </c>
      <c r="F104" t="n">
        <v>15.52</v>
      </c>
      <c r="G104" t="n">
        <v>133.01</v>
      </c>
      <c r="H104" t="n">
        <v>1.69</v>
      </c>
      <c r="I104" t="n">
        <v>7</v>
      </c>
      <c r="J104" t="n">
        <v>279.29</v>
      </c>
      <c r="K104" t="n">
        <v>57.72</v>
      </c>
      <c r="L104" t="n">
        <v>26.5</v>
      </c>
      <c r="M104" t="n">
        <v>5</v>
      </c>
      <c r="N104" t="n">
        <v>75.06</v>
      </c>
      <c r="O104" t="n">
        <v>34679.43</v>
      </c>
      <c r="P104" t="n">
        <v>218.89</v>
      </c>
      <c r="Q104" t="n">
        <v>467.12</v>
      </c>
      <c r="R104" t="n">
        <v>55.98</v>
      </c>
      <c r="S104" t="n">
        <v>39.61</v>
      </c>
      <c r="T104" t="n">
        <v>3248.02</v>
      </c>
      <c r="U104" t="n">
        <v>0.71</v>
      </c>
      <c r="V104" t="n">
        <v>0.75</v>
      </c>
      <c r="W104" t="n">
        <v>2.62</v>
      </c>
      <c r="X104" t="n">
        <v>0.18</v>
      </c>
      <c r="Y104" t="n">
        <v>1</v>
      </c>
      <c r="Z104" t="n">
        <v>10</v>
      </c>
      <c r="AA104" t="n">
        <v>135.979139156596</v>
      </c>
      <c r="AB104" t="n">
        <v>186.0526571702056</v>
      </c>
      <c r="AC104" t="n">
        <v>168.2960526964779</v>
      </c>
      <c r="AD104" t="n">
        <v>135979.139156596</v>
      </c>
      <c r="AE104" t="n">
        <v>186052.6571702056</v>
      </c>
      <c r="AF104" t="n">
        <v>2.75049945924255e-06</v>
      </c>
      <c r="AG104" t="n">
        <v>0.1932291666666667</v>
      </c>
      <c r="AH104" t="n">
        <v>168296.0526964779</v>
      </c>
    </row>
    <row r="105">
      <c r="A105" t="n">
        <v>103</v>
      </c>
      <c r="B105" t="n">
        <v>120</v>
      </c>
      <c r="C105" t="inlineStr">
        <is>
          <t xml:space="preserve">CONCLUIDO	</t>
        </is>
      </c>
      <c r="D105" t="n">
        <v>5.3934</v>
      </c>
      <c r="E105" t="n">
        <v>18.54</v>
      </c>
      <c r="F105" t="n">
        <v>15.51</v>
      </c>
      <c r="G105" t="n">
        <v>132.97</v>
      </c>
      <c r="H105" t="n">
        <v>1.7</v>
      </c>
      <c r="I105" t="n">
        <v>7</v>
      </c>
      <c r="J105" t="n">
        <v>279.78</v>
      </c>
      <c r="K105" t="n">
        <v>57.72</v>
      </c>
      <c r="L105" t="n">
        <v>26.75</v>
      </c>
      <c r="M105" t="n">
        <v>5</v>
      </c>
      <c r="N105" t="n">
        <v>75.3</v>
      </c>
      <c r="O105" t="n">
        <v>34740.03</v>
      </c>
      <c r="P105" t="n">
        <v>219.42</v>
      </c>
      <c r="Q105" t="n">
        <v>467.07</v>
      </c>
      <c r="R105" t="n">
        <v>55.97</v>
      </c>
      <c r="S105" t="n">
        <v>39.61</v>
      </c>
      <c r="T105" t="n">
        <v>3238.45</v>
      </c>
      <c r="U105" t="n">
        <v>0.71</v>
      </c>
      <c r="V105" t="n">
        <v>0.75</v>
      </c>
      <c r="W105" t="n">
        <v>2.62</v>
      </c>
      <c r="X105" t="n">
        <v>0.18</v>
      </c>
      <c r="Y105" t="n">
        <v>1</v>
      </c>
      <c r="Z105" t="n">
        <v>10</v>
      </c>
      <c r="AA105" t="n">
        <v>136.1588661600607</v>
      </c>
      <c r="AB105" t="n">
        <v>186.2985675853417</v>
      </c>
      <c r="AC105" t="n">
        <v>168.5184937667309</v>
      </c>
      <c r="AD105" t="n">
        <v>136158.8661600607</v>
      </c>
      <c r="AE105" t="n">
        <v>186298.5675853417</v>
      </c>
      <c r="AF105" t="n">
        <v>2.751213609695617e-06</v>
      </c>
      <c r="AG105" t="n">
        <v>0.193125</v>
      </c>
      <c r="AH105" t="n">
        <v>168518.4937667309</v>
      </c>
    </row>
    <row r="106">
      <c r="A106" t="n">
        <v>104</v>
      </c>
      <c r="B106" t="n">
        <v>120</v>
      </c>
      <c r="C106" t="inlineStr">
        <is>
          <t xml:space="preserve">CONCLUIDO	</t>
        </is>
      </c>
      <c r="D106" t="n">
        <v>5.3961</v>
      </c>
      <c r="E106" t="n">
        <v>18.53</v>
      </c>
      <c r="F106" t="n">
        <v>15.5</v>
      </c>
      <c r="G106" t="n">
        <v>132.89</v>
      </c>
      <c r="H106" t="n">
        <v>1.72</v>
      </c>
      <c r="I106" t="n">
        <v>7</v>
      </c>
      <c r="J106" t="n">
        <v>280.27</v>
      </c>
      <c r="K106" t="n">
        <v>57.72</v>
      </c>
      <c r="L106" t="n">
        <v>27</v>
      </c>
      <c r="M106" t="n">
        <v>5</v>
      </c>
      <c r="N106" t="n">
        <v>75.54000000000001</v>
      </c>
      <c r="O106" t="n">
        <v>34800.73</v>
      </c>
      <c r="P106" t="n">
        <v>219.15</v>
      </c>
      <c r="Q106" t="n">
        <v>467.07</v>
      </c>
      <c r="R106" t="n">
        <v>55.59</v>
      </c>
      <c r="S106" t="n">
        <v>39.61</v>
      </c>
      <c r="T106" t="n">
        <v>3051.47</v>
      </c>
      <c r="U106" t="n">
        <v>0.71</v>
      </c>
      <c r="V106" t="n">
        <v>0.75</v>
      </c>
      <c r="W106" t="n">
        <v>2.62</v>
      </c>
      <c r="X106" t="n">
        <v>0.17</v>
      </c>
      <c r="Y106" t="n">
        <v>1</v>
      </c>
      <c r="Z106" t="n">
        <v>10</v>
      </c>
      <c r="AA106" t="n">
        <v>135.9476131518059</v>
      </c>
      <c r="AB106" t="n">
        <v>186.0095218996227</v>
      </c>
      <c r="AC106" t="n">
        <v>168.2570341955786</v>
      </c>
      <c r="AD106" t="n">
        <v>135947.6131518059</v>
      </c>
      <c r="AE106" t="n">
        <v>186009.5218996227</v>
      </c>
      <c r="AF106" t="n">
        <v>2.752590899855105e-06</v>
      </c>
      <c r="AG106" t="n">
        <v>0.1930208333333333</v>
      </c>
      <c r="AH106" t="n">
        <v>168257.0341955786</v>
      </c>
    </row>
    <row r="107">
      <c r="A107" t="n">
        <v>105</v>
      </c>
      <c r="B107" t="n">
        <v>120</v>
      </c>
      <c r="C107" t="inlineStr">
        <is>
          <t xml:space="preserve">CONCLUIDO	</t>
        </is>
      </c>
      <c r="D107" t="n">
        <v>5.3925</v>
      </c>
      <c r="E107" t="n">
        <v>18.54</v>
      </c>
      <c r="F107" t="n">
        <v>15.52</v>
      </c>
      <c r="G107" t="n">
        <v>133</v>
      </c>
      <c r="H107" t="n">
        <v>1.73</v>
      </c>
      <c r="I107" t="n">
        <v>7</v>
      </c>
      <c r="J107" t="n">
        <v>280.76</v>
      </c>
      <c r="K107" t="n">
        <v>57.72</v>
      </c>
      <c r="L107" t="n">
        <v>27.25</v>
      </c>
      <c r="M107" t="n">
        <v>5</v>
      </c>
      <c r="N107" t="n">
        <v>75.79000000000001</v>
      </c>
      <c r="O107" t="n">
        <v>34861.53</v>
      </c>
      <c r="P107" t="n">
        <v>219.62</v>
      </c>
      <c r="Q107" t="n">
        <v>467.07</v>
      </c>
      <c r="R107" t="n">
        <v>55.96</v>
      </c>
      <c r="S107" t="n">
        <v>39.61</v>
      </c>
      <c r="T107" t="n">
        <v>3235.33</v>
      </c>
      <c r="U107" t="n">
        <v>0.71</v>
      </c>
      <c r="V107" t="n">
        <v>0.75</v>
      </c>
      <c r="W107" t="n">
        <v>2.62</v>
      </c>
      <c r="X107" t="n">
        <v>0.18</v>
      </c>
      <c r="Y107" t="n">
        <v>1</v>
      </c>
      <c r="Z107" t="n">
        <v>10</v>
      </c>
      <c r="AA107" t="n">
        <v>136.2938368386199</v>
      </c>
      <c r="AB107" t="n">
        <v>186.4832404222324</v>
      </c>
      <c r="AC107" t="n">
        <v>168.6855416872588</v>
      </c>
      <c r="AD107" t="n">
        <v>136293.8368386199</v>
      </c>
      <c r="AE107" t="n">
        <v>186483.2404222324</v>
      </c>
      <c r="AF107" t="n">
        <v>2.750754512975789e-06</v>
      </c>
      <c r="AG107" t="n">
        <v>0.193125</v>
      </c>
      <c r="AH107" t="n">
        <v>168685.5416872588</v>
      </c>
    </row>
    <row r="108">
      <c r="A108" t="n">
        <v>106</v>
      </c>
      <c r="B108" t="n">
        <v>120</v>
      </c>
      <c r="C108" t="inlineStr">
        <is>
          <t xml:space="preserve">CONCLUIDO	</t>
        </is>
      </c>
      <c r="D108" t="n">
        <v>5.3942</v>
      </c>
      <c r="E108" t="n">
        <v>18.54</v>
      </c>
      <c r="F108" t="n">
        <v>15.51</v>
      </c>
      <c r="G108" t="n">
        <v>132.95</v>
      </c>
      <c r="H108" t="n">
        <v>1.74</v>
      </c>
      <c r="I108" t="n">
        <v>7</v>
      </c>
      <c r="J108" t="n">
        <v>281.26</v>
      </c>
      <c r="K108" t="n">
        <v>57.72</v>
      </c>
      <c r="L108" t="n">
        <v>27.5</v>
      </c>
      <c r="M108" t="n">
        <v>5</v>
      </c>
      <c r="N108" t="n">
        <v>76.03</v>
      </c>
      <c r="O108" t="n">
        <v>34922.42</v>
      </c>
      <c r="P108" t="n">
        <v>219.81</v>
      </c>
      <c r="Q108" t="n">
        <v>467.07</v>
      </c>
      <c r="R108" t="n">
        <v>55.84</v>
      </c>
      <c r="S108" t="n">
        <v>39.61</v>
      </c>
      <c r="T108" t="n">
        <v>3175.98</v>
      </c>
      <c r="U108" t="n">
        <v>0.71</v>
      </c>
      <c r="V108" t="n">
        <v>0.75</v>
      </c>
      <c r="W108" t="n">
        <v>2.62</v>
      </c>
      <c r="X108" t="n">
        <v>0.18</v>
      </c>
      <c r="Y108" t="n">
        <v>1</v>
      </c>
      <c r="Z108" t="n">
        <v>10</v>
      </c>
      <c r="AA108" t="n">
        <v>136.3138711524811</v>
      </c>
      <c r="AB108" t="n">
        <v>186.5106522543088</v>
      </c>
      <c r="AC108" t="n">
        <v>168.7103373725546</v>
      </c>
      <c r="AD108" t="n">
        <v>136313.8711524811</v>
      </c>
      <c r="AE108" t="n">
        <v>186510.6522543088</v>
      </c>
      <c r="AF108" t="n">
        <v>2.751621695668799e-06</v>
      </c>
      <c r="AG108" t="n">
        <v>0.193125</v>
      </c>
      <c r="AH108" t="n">
        <v>168710.3373725546</v>
      </c>
    </row>
    <row r="109">
      <c r="A109" t="n">
        <v>107</v>
      </c>
      <c r="B109" t="n">
        <v>120</v>
      </c>
      <c r="C109" t="inlineStr">
        <is>
          <t xml:space="preserve">CONCLUIDO	</t>
        </is>
      </c>
      <c r="D109" t="n">
        <v>5.3955</v>
      </c>
      <c r="E109" t="n">
        <v>18.53</v>
      </c>
      <c r="F109" t="n">
        <v>15.51</v>
      </c>
      <c r="G109" t="n">
        <v>132.91</v>
      </c>
      <c r="H109" t="n">
        <v>1.75</v>
      </c>
      <c r="I109" t="n">
        <v>7</v>
      </c>
      <c r="J109" t="n">
        <v>281.75</v>
      </c>
      <c r="K109" t="n">
        <v>57.72</v>
      </c>
      <c r="L109" t="n">
        <v>27.75</v>
      </c>
      <c r="M109" t="n">
        <v>5</v>
      </c>
      <c r="N109" t="n">
        <v>76.28</v>
      </c>
      <c r="O109" t="n">
        <v>34983.41</v>
      </c>
      <c r="P109" t="n">
        <v>219.75</v>
      </c>
      <c r="Q109" t="n">
        <v>467.11</v>
      </c>
      <c r="R109" t="n">
        <v>55.66</v>
      </c>
      <c r="S109" t="n">
        <v>39.61</v>
      </c>
      <c r="T109" t="n">
        <v>3085.46</v>
      </c>
      <c r="U109" t="n">
        <v>0.71</v>
      </c>
      <c r="V109" t="n">
        <v>0.75</v>
      </c>
      <c r="W109" t="n">
        <v>2.62</v>
      </c>
      <c r="X109" t="n">
        <v>0.17</v>
      </c>
      <c r="Y109" t="n">
        <v>1</v>
      </c>
      <c r="Z109" t="n">
        <v>10</v>
      </c>
      <c r="AA109" t="n">
        <v>136.2543470583201</v>
      </c>
      <c r="AB109" t="n">
        <v>186.4292087626601</v>
      </c>
      <c r="AC109" t="n">
        <v>168.6366667334421</v>
      </c>
      <c r="AD109" t="n">
        <v>136254.3470583201</v>
      </c>
      <c r="AE109" t="n">
        <v>186429.2087626601</v>
      </c>
      <c r="AF109" t="n">
        <v>2.752284835375219e-06</v>
      </c>
      <c r="AG109" t="n">
        <v>0.1930208333333333</v>
      </c>
      <c r="AH109" t="n">
        <v>168636.6667334421</v>
      </c>
    </row>
    <row r="110">
      <c r="A110" t="n">
        <v>108</v>
      </c>
      <c r="B110" t="n">
        <v>120</v>
      </c>
      <c r="C110" t="inlineStr">
        <is>
          <t xml:space="preserve">CONCLUIDO	</t>
        </is>
      </c>
      <c r="D110" t="n">
        <v>5.3941</v>
      </c>
      <c r="E110" t="n">
        <v>18.54</v>
      </c>
      <c r="F110" t="n">
        <v>15.51</v>
      </c>
      <c r="G110" t="n">
        <v>132.95</v>
      </c>
      <c r="H110" t="n">
        <v>1.77</v>
      </c>
      <c r="I110" t="n">
        <v>7</v>
      </c>
      <c r="J110" t="n">
        <v>282.25</v>
      </c>
      <c r="K110" t="n">
        <v>57.72</v>
      </c>
      <c r="L110" t="n">
        <v>28</v>
      </c>
      <c r="M110" t="n">
        <v>5</v>
      </c>
      <c r="N110" t="n">
        <v>76.52</v>
      </c>
      <c r="O110" t="n">
        <v>35044.49</v>
      </c>
      <c r="P110" t="n">
        <v>219.31</v>
      </c>
      <c r="Q110" t="n">
        <v>467.08</v>
      </c>
      <c r="R110" t="n">
        <v>55.82</v>
      </c>
      <c r="S110" t="n">
        <v>39.61</v>
      </c>
      <c r="T110" t="n">
        <v>3166.98</v>
      </c>
      <c r="U110" t="n">
        <v>0.71</v>
      </c>
      <c r="V110" t="n">
        <v>0.75</v>
      </c>
      <c r="W110" t="n">
        <v>2.62</v>
      </c>
      <c r="X110" t="n">
        <v>0.18</v>
      </c>
      <c r="Y110" t="n">
        <v>1</v>
      </c>
      <c r="Z110" t="n">
        <v>10</v>
      </c>
      <c r="AA110" t="n">
        <v>136.0921630798699</v>
      </c>
      <c r="AB110" t="n">
        <v>186.2073014882925</v>
      </c>
      <c r="AC110" t="n">
        <v>168.4359379778913</v>
      </c>
      <c r="AD110" t="n">
        <v>136092.1630798699</v>
      </c>
      <c r="AE110" t="n">
        <v>186207.3014882925</v>
      </c>
      <c r="AF110" t="n">
        <v>2.751570684922151e-06</v>
      </c>
      <c r="AG110" t="n">
        <v>0.193125</v>
      </c>
      <c r="AH110" t="n">
        <v>168435.9379778913</v>
      </c>
    </row>
    <row r="111">
      <c r="A111" t="n">
        <v>109</v>
      </c>
      <c r="B111" t="n">
        <v>120</v>
      </c>
      <c r="C111" t="inlineStr">
        <is>
          <t xml:space="preserve">CONCLUIDO	</t>
        </is>
      </c>
      <c r="D111" t="n">
        <v>5.3992</v>
      </c>
      <c r="E111" t="n">
        <v>18.52</v>
      </c>
      <c r="F111" t="n">
        <v>15.49</v>
      </c>
      <c r="G111" t="n">
        <v>132.8</v>
      </c>
      <c r="H111" t="n">
        <v>1.78</v>
      </c>
      <c r="I111" t="n">
        <v>7</v>
      </c>
      <c r="J111" t="n">
        <v>282.74</v>
      </c>
      <c r="K111" t="n">
        <v>57.72</v>
      </c>
      <c r="L111" t="n">
        <v>28.25</v>
      </c>
      <c r="M111" t="n">
        <v>5</v>
      </c>
      <c r="N111" t="n">
        <v>76.77</v>
      </c>
      <c r="O111" t="n">
        <v>35105.68</v>
      </c>
      <c r="P111" t="n">
        <v>218.59</v>
      </c>
      <c r="Q111" t="n">
        <v>467.07</v>
      </c>
      <c r="R111" t="n">
        <v>55.23</v>
      </c>
      <c r="S111" t="n">
        <v>39.61</v>
      </c>
      <c r="T111" t="n">
        <v>2872.63</v>
      </c>
      <c r="U111" t="n">
        <v>0.72</v>
      </c>
      <c r="V111" t="n">
        <v>0.75</v>
      </c>
      <c r="W111" t="n">
        <v>2.62</v>
      </c>
      <c r="X111" t="n">
        <v>0.16</v>
      </c>
      <c r="Y111" t="n">
        <v>1</v>
      </c>
      <c r="Z111" t="n">
        <v>10</v>
      </c>
      <c r="AA111" t="n">
        <v>135.5967704528431</v>
      </c>
      <c r="AB111" t="n">
        <v>185.5294834408145</v>
      </c>
      <c r="AC111" t="n">
        <v>167.8228099335408</v>
      </c>
      <c r="AD111" t="n">
        <v>135596.7704528431</v>
      </c>
      <c r="AE111" t="n">
        <v>185529.4834408145</v>
      </c>
      <c r="AF111" t="n">
        <v>2.754172233001183e-06</v>
      </c>
      <c r="AG111" t="n">
        <v>0.1929166666666667</v>
      </c>
      <c r="AH111" t="n">
        <v>167822.8099335408</v>
      </c>
    </row>
    <row r="112">
      <c r="A112" t="n">
        <v>110</v>
      </c>
      <c r="B112" t="n">
        <v>120</v>
      </c>
      <c r="C112" t="inlineStr">
        <is>
          <t xml:space="preserve">CONCLUIDO	</t>
        </is>
      </c>
      <c r="D112" t="n">
        <v>5.3982</v>
      </c>
      <c r="E112" t="n">
        <v>18.52</v>
      </c>
      <c r="F112" t="n">
        <v>15.5</v>
      </c>
      <c r="G112" t="n">
        <v>132.83</v>
      </c>
      <c r="H112" t="n">
        <v>1.79</v>
      </c>
      <c r="I112" t="n">
        <v>7</v>
      </c>
      <c r="J112" t="n">
        <v>283.24</v>
      </c>
      <c r="K112" t="n">
        <v>57.72</v>
      </c>
      <c r="L112" t="n">
        <v>28.5</v>
      </c>
      <c r="M112" t="n">
        <v>5</v>
      </c>
      <c r="N112" t="n">
        <v>77.01000000000001</v>
      </c>
      <c r="O112" t="n">
        <v>35166.96</v>
      </c>
      <c r="P112" t="n">
        <v>218.29</v>
      </c>
      <c r="Q112" t="n">
        <v>467.11</v>
      </c>
      <c r="R112" t="n">
        <v>55.3</v>
      </c>
      <c r="S112" t="n">
        <v>39.61</v>
      </c>
      <c r="T112" t="n">
        <v>2903.78</v>
      </c>
      <c r="U112" t="n">
        <v>0.72</v>
      </c>
      <c r="V112" t="n">
        <v>0.75</v>
      </c>
      <c r="W112" t="n">
        <v>2.62</v>
      </c>
      <c r="X112" t="n">
        <v>0.16</v>
      </c>
      <c r="Y112" t="n">
        <v>1</v>
      </c>
      <c r="Z112" t="n">
        <v>10</v>
      </c>
      <c r="AA112" t="n">
        <v>135.5099520532374</v>
      </c>
      <c r="AB112" t="n">
        <v>185.4106946763166</v>
      </c>
      <c r="AC112" t="n">
        <v>167.7153582020053</v>
      </c>
      <c r="AD112" t="n">
        <v>135509.9520532374</v>
      </c>
      <c r="AE112" t="n">
        <v>185410.6946763166</v>
      </c>
      <c r="AF112" t="n">
        <v>2.753662125534706e-06</v>
      </c>
      <c r="AG112" t="n">
        <v>0.1929166666666667</v>
      </c>
      <c r="AH112" t="n">
        <v>167715.3582020054</v>
      </c>
    </row>
    <row r="113">
      <c r="A113" t="n">
        <v>111</v>
      </c>
      <c r="B113" t="n">
        <v>120</v>
      </c>
      <c r="C113" t="inlineStr">
        <is>
          <t xml:space="preserve">CONCLUIDO	</t>
        </is>
      </c>
      <c r="D113" t="n">
        <v>5.3967</v>
      </c>
      <c r="E113" t="n">
        <v>18.53</v>
      </c>
      <c r="F113" t="n">
        <v>15.5</v>
      </c>
      <c r="G113" t="n">
        <v>132.88</v>
      </c>
      <c r="H113" t="n">
        <v>1.8</v>
      </c>
      <c r="I113" t="n">
        <v>7</v>
      </c>
      <c r="J113" t="n">
        <v>283.74</v>
      </c>
      <c r="K113" t="n">
        <v>57.72</v>
      </c>
      <c r="L113" t="n">
        <v>28.75</v>
      </c>
      <c r="M113" t="n">
        <v>5</v>
      </c>
      <c r="N113" t="n">
        <v>77.26000000000001</v>
      </c>
      <c r="O113" t="n">
        <v>35228.34</v>
      </c>
      <c r="P113" t="n">
        <v>218.4</v>
      </c>
      <c r="Q113" t="n">
        <v>467.07</v>
      </c>
      <c r="R113" t="n">
        <v>55.38</v>
      </c>
      <c r="S113" t="n">
        <v>39.61</v>
      </c>
      <c r="T113" t="n">
        <v>2945.15</v>
      </c>
      <c r="U113" t="n">
        <v>0.72</v>
      </c>
      <c r="V113" t="n">
        <v>0.75</v>
      </c>
      <c r="W113" t="n">
        <v>2.62</v>
      </c>
      <c r="X113" t="n">
        <v>0.17</v>
      </c>
      <c r="Y113" t="n">
        <v>1</v>
      </c>
      <c r="Z113" t="n">
        <v>10</v>
      </c>
      <c r="AA113" t="n">
        <v>135.59661748856</v>
      </c>
      <c r="AB113" t="n">
        <v>185.5292741483341</v>
      </c>
      <c r="AC113" t="n">
        <v>167.8226206156409</v>
      </c>
      <c r="AD113" t="n">
        <v>135596.61748856</v>
      </c>
      <c r="AE113" t="n">
        <v>185529.2741483341</v>
      </c>
      <c r="AF113" t="n">
        <v>2.752896964334991e-06</v>
      </c>
      <c r="AG113" t="n">
        <v>0.1930208333333333</v>
      </c>
      <c r="AH113" t="n">
        <v>167822.6206156409</v>
      </c>
    </row>
    <row r="114">
      <c r="A114" t="n">
        <v>112</v>
      </c>
      <c r="B114" t="n">
        <v>120</v>
      </c>
      <c r="C114" t="inlineStr">
        <is>
          <t xml:space="preserve">CONCLUIDO	</t>
        </is>
      </c>
      <c r="D114" t="n">
        <v>5.3961</v>
      </c>
      <c r="E114" t="n">
        <v>18.53</v>
      </c>
      <c r="F114" t="n">
        <v>15.5</v>
      </c>
      <c r="G114" t="n">
        <v>132.89</v>
      </c>
      <c r="H114" t="n">
        <v>1.82</v>
      </c>
      <c r="I114" t="n">
        <v>7</v>
      </c>
      <c r="J114" t="n">
        <v>284.23</v>
      </c>
      <c r="K114" t="n">
        <v>57.72</v>
      </c>
      <c r="L114" t="n">
        <v>29</v>
      </c>
      <c r="M114" t="n">
        <v>5</v>
      </c>
      <c r="N114" t="n">
        <v>77.51000000000001</v>
      </c>
      <c r="O114" t="n">
        <v>35289.82</v>
      </c>
      <c r="P114" t="n">
        <v>217.73</v>
      </c>
      <c r="Q114" t="n">
        <v>467.07</v>
      </c>
      <c r="R114" t="n">
        <v>55.43</v>
      </c>
      <c r="S114" t="n">
        <v>39.61</v>
      </c>
      <c r="T114" t="n">
        <v>2968.43</v>
      </c>
      <c r="U114" t="n">
        <v>0.71</v>
      </c>
      <c r="V114" t="n">
        <v>0.75</v>
      </c>
      <c r="W114" t="n">
        <v>2.62</v>
      </c>
      <c r="X114" t="n">
        <v>0.17</v>
      </c>
      <c r="Y114" t="n">
        <v>1</v>
      </c>
      <c r="Z114" t="n">
        <v>10</v>
      </c>
      <c r="AA114" t="n">
        <v>135.3111385650092</v>
      </c>
      <c r="AB114" t="n">
        <v>185.1386692906909</v>
      </c>
      <c r="AC114" t="n">
        <v>167.4692945373937</v>
      </c>
      <c r="AD114" t="n">
        <v>135311.1385650092</v>
      </c>
      <c r="AE114" t="n">
        <v>185138.6692906909</v>
      </c>
      <c r="AF114" t="n">
        <v>2.752590899855105e-06</v>
      </c>
      <c r="AG114" t="n">
        <v>0.1930208333333333</v>
      </c>
      <c r="AH114" t="n">
        <v>167469.2945373937</v>
      </c>
    </row>
    <row r="115">
      <c r="A115" t="n">
        <v>113</v>
      </c>
      <c r="B115" t="n">
        <v>120</v>
      </c>
      <c r="C115" t="inlineStr">
        <is>
          <t xml:space="preserve">CONCLUIDO	</t>
        </is>
      </c>
      <c r="D115" t="n">
        <v>5.3988</v>
      </c>
      <c r="E115" t="n">
        <v>18.52</v>
      </c>
      <c r="F115" t="n">
        <v>15.49</v>
      </c>
      <c r="G115" t="n">
        <v>132.81</v>
      </c>
      <c r="H115" t="n">
        <v>1.83</v>
      </c>
      <c r="I115" t="n">
        <v>7</v>
      </c>
      <c r="J115" t="n">
        <v>284.73</v>
      </c>
      <c r="K115" t="n">
        <v>57.72</v>
      </c>
      <c r="L115" t="n">
        <v>29.25</v>
      </c>
      <c r="M115" t="n">
        <v>5</v>
      </c>
      <c r="N115" t="n">
        <v>77.76000000000001</v>
      </c>
      <c r="O115" t="n">
        <v>35351.4</v>
      </c>
      <c r="P115" t="n">
        <v>217.45</v>
      </c>
      <c r="Q115" t="n">
        <v>467.1</v>
      </c>
      <c r="R115" t="n">
        <v>55.18</v>
      </c>
      <c r="S115" t="n">
        <v>39.61</v>
      </c>
      <c r="T115" t="n">
        <v>2844.03</v>
      </c>
      <c r="U115" t="n">
        <v>0.72</v>
      </c>
      <c r="V115" t="n">
        <v>0.75</v>
      </c>
      <c r="W115" t="n">
        <v>2.62</v>
      </c>
      <c r="X115" t="n">
        <v>0.16</v>
      </c>
      <c r="Y115" t="n">
        <v>1</v>
      </c>
      <c r="Z115" t="n">
        <v>10</v>
      </c>
      <c r="AA115" t="n">
        <v>135.0959348699833</v>
      </c>
      <c r="AB115" t="n">
        <v>184.8442181010395</v>
      </c>
      <c r="AC115" t="n">
        <v>167.2029453560178</v>
      </c>
      <c r="AD115" t="n">
        <v>135095.9348699833</v>
      </c>
      <c r="AE115" t="n">
        <v>184844.2181010395</v>
      </c>
      <c r="AF115" t="n">
        <v>2.753968190014592e-06</v>
      </c>
      <c r="AG115" t="n">
        <v>0.1929166666666667</v>
      </c>
      <c r="AH115" t="n">
        <v>167202.9453560178</v>
      </c>
    </row>
    <row r="116">
      <c r="A116" t="n">
        <v>114</v>
      </c>
      <c r="B116" t="n">
        <v>120</v>
      </c>
      <c r="C116" t="inlineStr">
        <is>
          <t xml:space="preserve">CONCLUIDO	</t>
        </is>
      </c>
      <c r="D116" t="n">
        <v>5.3994</v>
      </c>
      <c r="E116" t="n">
        <v>18.52</v>
      </c>
      <c r="F116" t="n">
        <v>15.49</v>
      </c>
      <c r="G116" t="n">
        <v>132.8</v>
      </c>
      <c r="H116" t="n">
        <v>1.84</v>
      </c>
      <c r="I116" t="n">
        <v>7</v>
      </c>
      <c r="J116" t="n">
        <v>285.23</v>
      </c>
      <c r="K116" t="n">
        <v>57.72</v>
      </c>
      <c r="L116" t="n">
        <v>29.5</v>
      </c>
      <c r="M116" t="n">
        <v>5</v>
      </c>
      <c r="N116" t="n">
        <v>78.01000000000001</v>
      </c>
      <c r="O116" t="n">
        <v>35413.08</v>
      </c>
      <c r="P116" t="n">
        <v>217.04</v>
      </c>
      <c r="Q116" t="n">
        <v>467.07</v>
      </c>
      <c r="R116" t="n">
        <v>55.11</v>
      </c>
      <c r="S116" t="n">
        <v>39.61</v>
      </c>
      <c r="T116" t="n">
        <v>2813.26</v>
      </c>
      <c r="U116" t="n">
        <v>0.72</v>
      </c>
      <c r="V116" t="n">
        <v>0.75</v>
      </c>
      <c r="W116" t="n">
        <v>2.62</v>
      </c>
      <c r="X116" t="n">
        <v>0.16</v>
      </c>
      <c r="Y116" t="n">
        <v>1</v>
      </c>
      <c r="Z116" t="n">
        <v>10</v>
      </c>
      <c r="AA116" t="n">
        <v>134.8975115126222</v>
      </c>
      <c r="AB116" t="n">
        <v>184.5727265096776</v>
      </c>
      <c r="AC116" t="n">
        <v>166.9573645410944</v>
      </c>
      <c r="AD116" t="n">
        <v>134897.5115126222</v>
      </c>
      <c r="AE116" t="n">
        <v>184572.7265096775</v>
      </c>
      <c r="AF116" t="n">
        <v>2.754274254494478e-06</v>
      </c>
      <c r="AG116" t="n">
        <v>0.1929166666666667</v>
      </c>
      <c r="AH116" t="n">
        <v>166957.3645410944</v>
      </c>
    </row>
    <row r="117">
      <c r="A117" t="n">
        <v>115</v>
      </c>
      <c r="B117" t="n">
        <v>120</v>
      </c>
      <c r="C117" t="inlineStr">
        <is>
          <t xml:space="preserve">CONCLUIDO	</t>
        </is>
      </c>
      <c r="D117" t="n">
        <v>5.3967</v>
      </c>
      <c r="E117" t="n">
        <v>18.53</v>
      </c>
      <c r="F117" t="n">
        <v>15.5</v>
      </c>
      <c r="G117" t="n">
        <v>132.87</v>
      </c>
      <c r="H117" t="n">
        <v>1.85</v>
      </c>
      <c r="I117" t="n">
        <v>7</v>
      </c>
      <c r="J117" t="n">
        <v>285.73</v>
      </c>
      <c r="K117" t="n">
        <v>57.72</v>
      </c>
      <c r="L117" t="n">
        <v>29.75</v>
      </c>
      <c r="M117" t="n">
        <v>5</v>
      </c>
      <c r="N117" t="n">
        <v>78.26000000000001</v>
      </c>
      <c r="O117" t="n">
        <v>35474.86</v>
      </c>
      <c r="P117" t="n">
        <v>217.08</v>
      </c>
      <c r="Q117" t="n">
        <v>467.12</v>
      </c>
      <c r="R117" t="n">
        <v>55.44</v>
      </c>
      <c r="S117" t="n">
        <v>39.61</v>
      </c>
      <c r="T117" t="n">
        <v>2976.05</v>
      </c>
      <c r="U117" t="n">
        <v>0.71</v>
      </c>
      <c r="V117" t="n">
        <v>0.75</v>
      </c>
      <c r="W117" t="n">
        <v>2.62</v>
      </c>
      <c r="X117" t="n">
        <v>0.17</v>
      </c>
      <c r="Y117" t="n">
        <v>1</v>
      </c>
      <c r="Z117" t="n">
        <v>10</v>
      </c>
      <c r="AA117" t="n">
        <v>135.0050308351207</v>
      </c>
      <c r="AB117" t="n">
        <v>184.7198391901377</v>
      </c>
      <c r="AC117" t="n">
        <v>167.0904369938055</v>
      </c>
      <c r="AD117" t="n">
        <v>135005.0308351207</v>
      </c>
      <c r="AE117" t="n">
        <v>184719.8391901377</v>
      </c>
      <c r="AF117" t="n">
        <v>2.752896964334991e-06</v>
      </c>
      <c r="AG117" t="n">
        <v>0.1930208333333333</v>
      </c>
      <c r="AH117" t="n">
        <v>167090.4369938055</v>
      </c>
    </row>
    <row r="118">
      <c r="A118" t="n">
        <v>116</v>
      </c>
      <c r="B118" t="n">
        <v>120</v>
      </c>
      <c r="C118" t="inlineStr">
        <is>
          <t xml:space="preserve">CONCLUIDO	</t>
        </is>
      </c>
      <c r="D118" t="n">
        <v>5.3956</v>
      </c>
      <c r="E118" t="n">
        <v>18.53</v>
      </c>
      <c r="F118" t="n">
        <v>15.51</v>
      </c>
      <c r="G118" t="n">
        <v>132.91</v>
      </c>
      <c r="H118" t="n">
        <v>1.87</v>
      </c>
      <c r="I118" t="n">
        <v>7</v>
      </c>
      <c r="J118" t="n">
        <v>286.24</v>
      </c>
      <c r="K118" t="n">
        <v>57.72</v>
      </c>
      <c r="L118" t="n">
        <v>30</v>
      </c>
      <c r="M118" t="n">
        <v>5</v>
      </c>
      <c r="N118" t="n">
        <v>78.51000000000001</v>
      </c>
      <c r="O118" t="n">
        <v>35536.74</v>
      </c>
      <c r="P118" t="n">
        <v>216.76</v>
      </c>
      <c r="Q118" t="n">
        <v>467.07</v>
      </c>
      <c r="R118" t="n">
        <v>55.66</v>
      </c>
      <c r="S118" t="n">
        <v>39.61</v>
      </c>
      <c r="T118" t="n">
        <v>3086.74</v>
      </c>
      <c r="U118" t="n">
        <v>0.71</v>
      </c>
      <c r="V118" t="n">
        <v>0.75</v>
      </c>
      <c r="W118" t="n">
        <v>2.62</v>
      </c>
      <c r="X118" t="n">
        <v>0.17</v>
      </c>
      <c r="Y118" t="n">
        <v>1</v>
      </c>
      <c r="Z118" t="n">
        <v>10</v>
      </c>
      <c r="AA118" t="n">
        <v>134.9115564577151</v>
      </c>
      <c r="AB118" t="n">
        <v>184.5919434231729</v>
      </c>
      <c r="AC118" t="n">
        <v>166.9747474193368</v>
      </c>
      <c r="AD118" t="n">
        <v>134911.5564577151</v>
      </c>
      <c r="AE118" t="n">
        <v>184591.9434231729</v>
      </c>
      <c r="AF118" t="n">
        <v>2.752335846121867e-06</v>
      </c>
      <c r="AG118" t="n">
        <v>0.1930208333333333</v>
      </c>
      <c r="AH118" t="n">
        <v>166974.7474193368</v>
      </c>
    </row>
    <row r="119">
      <c r="A119" t="n">
        <v>117</v>
      </c>
      <c r="B119" t="n">
        <v>120</v>
      </c>
      <c r="C119" t="inlineStr">
        <is>
          <t xml:space="preserve">CONCLUIDO	</t>
        </is>
      </c>
      <c r="D119" t="n">
        <v>5.3976</v>
      </c>
      <c r="E119" t="n">
        <v>18.53</v>
      </c>
      <c r="F119" t="n">
        <v>15.5</v>
      </c>
      <c r="G119" t="n">
        <v>132.85</v>
      </c>
      <c r="H119" t="n">
        <v>1.88</v>
      </c>
      <c r="I119" t="n">
        <v>7</v>
      </c>
      <c r="J119" t="n">
        <v>286.74</v>
      </c>
      <c r="K119" t="n">
        <v>57.72</v>
      </c>
      <c r="L119" t="n">
        <v>30.25</v>
      </c>
      <c r="M119" t="n">
        <v>5</v>
      </c>
      <c r="N119" t="n">
        <v>78.77</v>
      </c>
      <c r="O119" t="n">
        <v>35598.85</v>
      </c>
      <c r="P119" t="n">
        <v>216.33</v>
      </c>
      <c r="Q119" t="n">
        <v>467.07</v>
      </c>
      <c r="R119" t="n">
        <v>55.39</v>
      </c>
      <c r="S119" t="n">
        <v>39.61</v>
      </c>
      <c r="T119" t="n">
        <v>2948.8</v>
      </c>
      <c r="U119" t="n">
        <v>0.72</v>
      </c>
      <c r="V119" t="n">
        <v>0.75</v>
      </c>
      <c r="W119" t="n">
        <v>2.62</v>
      </c>
      <c r="X119" t="n">
        <v>0.17</v>
      </c>
      <c r="Y119" t="n">
        <v>1</v>
      </c>
      <c r="Z119" t="n">
        <v>10</v>
      </c>
      <c r="AA119" t="n">
        <v>134.6468186620845</v>
      </c>
      <c r="AB119" t="n">
        <v>184.229717491784</v>
      </c>
      <c r="AC119" t="n">
        <v>166.6470918224523</v>
      </c>
      <c r="AD119" t="n">
        <v>134646.8186620845</v>
      </c>
      <c r="AE119" t="n">
        <v>184229.717491784</v>
      </c>
      <c r="AF119" t="n">
        <v>2.75335606105482e-06</v>
      </c>
      <c r="AG119" t="n">
        <v>0.1930208333333333</v>
      </c>
      <c r="AH119" t="n">
        <v>166647.0918224523</v>
      </c>
    </row>
    <row r="120">
      <c r="A120" t="n">
        <v>118</v>
      </c>
      <c r="B120" t="n">
        <v>120</v>
      </c>
      <c r="C120" t="inlineStr">
        <is>
          <t xml:space="preserve">CONCLUIDO	</t>
        </is>
      </c>
      <c r="D120" t="n">
        <v>5.3962</v>
      </c>
      <c r="E120" t="n">
        <v>18.53</v>
      </c>
      <c r="F120" t="n">
        <v>15.5</v>
      </c>
      <c r="G120" t="n">
        <v>132.89</v>
      </c>
      <c r="H120" t="n">
        <v>1.89</v>
      </c>
      <c r="I120" t="n">
        <v>7</v>
      </c>
      <c r="J120" t="n">
        <v>287.24</v>
      </c>
      <c r="K120" t="n">
        <v>57.72</v>
      </c>
      <c r="L120" t="n">
        <v>30.5</v>
      </c>
      <c r="M120" t="n">
        <v>5</v>
      </c>
      <c r="N120" t="n">
        <v>79.02</v>
      </c>
      <c r="O120" t="n">
        <v>35660.94</v>
      </c>
      <c r="P120" t="n">
        <v>215.46</v>
      </c>
      <c r="Q120" t="n">
        <v>467.07</v>
      </c>
      <c r="R120" t="n">
        <v>55.49</v>
      </c>
      <c r="S120" t="n">
        <v>39.61</v>
      </c>
      <c r="T120" t="n">
        <v>3001.7</v>
      </c>
      <c r="U120" t="n">
        <v>0.71</v>
      </c>
      <c r="V120" t="n">
        <v>0.75</v>
      </c>
      <c r="W120" t="n">
        <v>2.62</v>
      </c>
      <c r="X120" t="n">
        <v>0.17</v>
      </c>
      <c r="Y120" t="n">
        <v>1</v>
      </c>
      <c r="Z120" t="n">
        <v>10</v>
      </c>
      <c r="AA120" t="n">
        <v>134.2912282758523</v>
      </c>
      <c r="AB120" t="n">
        <v>183.7431830378007</v>
      </c>
      <c r="AC120" t="n">
        <v>166.2069915339017</v>
      </c>
      <c r="AD120" t="n">
        <v>134291.2282758523</v>
      </c>
      <c r="AE120" t="n">
        <v>183743.1830378007</v>
      </c>
      <c r="AF120" t="n">
        <v>2.752641910601753e-06</v>
      </c>
      <c r="AG120" t="n">
        <v>0.1930208333333333</v>
      </c>
      <c r="AH120" t="n">
        <v>166206.9915339017</v>
      </c>
    </row>
    <row r="121">
      <c r="A121" t="n">
        <v>119</v>
      </c>
      <c r="B121" t="n">
        <v>120</v>
      </c>
      <c r="C121" t="inlineStr">
        <is>
          <t xml:space="preserve">CONCLUIDO	</t>
        </is>
      </c>
      <c r="D121" t="n">
        <v>5.4189</v>
      </c>
      <c r="E121" t="n">
        <v>18.45</v>
      </c>
      <c r="F121" t="n">
        <v>15.47</v>
      </c>
      <c r="G121" t="n">
        <v>154.72</v>
      </c>
      <c r="H121" t="n">
        <v>1.9</v>
      </c>
      <c r="I121" t="n">
        <v>6</v>
      </c>
      <c r="J121" t="n">
        <v>287.75</v>
      </c>
      <c r="K121" t="n">
        <v>57.72</v>
      </c>
      <c r="L121" t="n">
        <v>30.75</v>
      </c>
      <c r="M121" t="n">
        <v>4</v>
      </c>
      <c r="N121" t="n">
        <v>79.27</v>
      </c>
      <c r="O121" t="n">
        <v>35723.13</v>
      </c>
      <c r="P121" t="n">
        <v>214.24</v>
      </c>
      <c r="Q121" t="n">
        <v>467.08</v>
      </c>
      <c r="R121" t="n">
        <v>54.42</v>
      </c>
      <c r="S121" t="n">
        <v>39.61</v>
      </c>
      <c r="T121" t="n">
        <v>2472.81</v>
      </c>
      <c r="U121" t="n">
        <v>0.73</v>
      </c>
      <c r="V121" t="n">
        <v>0.75</v>
      </c>
      <c r="W121" t="n">
        <v>2.62</v>
      </c>
      <c r="X121" t="n">
        <v>0.14</v>
      </c>
      <c r="Y121" t="n">
        <v>1</v>
      </c>
      <c r="Z121" t="n">
        <v>10</v>
      </c>
      <c r="AA121" t="n">
        <v>133.1225048281899</v>
      </c>
      <c r="AB121" t="n">
        <v>182.1440840562703</v>
      </c>
      <c r="AC121" t="n">
        <v>164.7605083148185</v>
      </c>
      <c r="AD121" t="n">
        <v>133122.5048281899</v>
      </c>
      <c r="AE121" t="n">
        <v>182144.0840562703</v>
      </c>
      <c r="AF121" t="n">
        <v>2.764221350090774e-06</v>
      </c>
      <c r="AG121" t="n">
        <v>0.1921875</v>
      </c>
      <c r="AH121" t="n">
        <v>164760.5083148185</v>
      </c>
    </row>
    <row r="122">
      <c r="A122" t="n">
        <v>120</v>
      </c>
      <c r="B122" t="n">
        <v>120</v>
      </c>
      <c r="C122" t="inlineStr">
        <is>
          <t xml:space="preserve">CONCLUIDO	</t>
        </is>
      </c>
      <c r="D122" t="n">
        <v>5.4198</v>
      </c>
      <c r="E122" t="n">
        <v>18.45</v>
      </c>
      <c r="F122" t="n">
        <v>15.47</v>
      </c>
      <c r="G122" t="n">
        <v>154.69</v>
      </c>
      <c r="H122" t="n">
        <v>1.92</v>
      </c>
      <c r="I122" t="n">
        <v>6</v>
      </c>
      <c r="J122" t="n">
        <v>288.25</v>
      </c>
      <c r="K122" t="n">
        <v>57.72</v>
      </c>
      <c r="L122" t="n">
        <v>31</v>
      </c>
      <c r="M122" t="n">
        <v>4</v>
      </c>
      <c r="N122" t="n">
        <v>79.53</v>
      </c>
      <c r="O122" t="n">
        <v>35785.42</v>
      </c>
      <c r="P122" t="n">
        <v>214.19</v>
      </c>
      <c r="Q122" t="n">
        <v>467.08</v>
      </c>
      <c r="R122" t="n">
        <v>54.32</v>
      </c>
      <c r="S122" t="n">
        <v>39.61</v>
      </c>
      <c r="T122" t="n">
        <v>2421.01</v>
      </c>
      <c r="U122" t="n">
        <v>0.73</v>
      </c>
      <c r="V122" t="n">
        <v>0.75</v>
      </c>
      <c r="W122" t="n">
        <v>2.62</v>
      </c>
      <c r="X122" t="n">
        <v>0.14</v>
      </c>
      <c r="Y122" t="n">
        <v>1</v>
      </c>
      <c r="Z122" t="n">
        <v>10</v>
      </c>
      <c r="AA122" t="n">
        <v>133.0784551795215</v>
      </c>
      <c r="AB122" t="n">
        <v>182.0838133836288</v>
      </c>
      <c r="AC122" t="n">
        <v>164.7059897905835</v>
      </c>
      <c r="AD122" t="n">
        <v>133078.4551795215</v>
      </c>
      <c r="AE122" t="n">
        <v>182083.8133836288</v>
      </c>
      <c r="AF122" t="n">
        <v>2.764680446810603e-06</v>
      </c>
      <c r="AG122" t="n">
        <v>0.1921875</v>
      </c>
      <c r="AH122" t="n">
        <v>164705.9897905835</v>
      </c>
    </row>
    <row r="123">
      <c r="A123" t="n">
        <v>121</v>
      </c>
      <c r="B123" t="n">
        <v>120</v>
      </c>
      <c r="C123" t="inlineStr">
        <is>
          <t xml:space="preserve">CONCLUIDO	</t>
        </is>
      </c>
      <c r="D123" t="n">
        <v>5.4183</v>
      </c>
      <c r="E123" t="n">
        <v>18.46</v>
      </c>
      <c r="F123" t="n">
        <v>15.47</v>
      </c>
      <c r="G123" t="n">
        <v>154.74</v>
      </c>
      <c r="H123" t="n">
        <v>1.93</v>
      </c>
      <c r="I123" t="n">
        <v>6</v>
      </c>
      <c r="J123" t="n">
        <v>288.76</v>
      </c>
      <c r="K123" t="n">
        <v>57.72</v>
      </c>
      <c r="L123" t="n">
        <v>31.25</v>
      </c>
      <c r="M123" t="n">
        <v>4</v>
      </c>
      <c r="N123" t="n">
        <v>79.78</v>
      </c>
      <c r="O123" t="n">
        <v>35847.82</v>
      </c>
      <c r="P123" t="n">
        <v>214.53</v>
      </c>
      <c r="Q123" t="n">
        <v>467.07</v>
      </c>
      <c r="R123" t="n">
        <v>54.43</v>
      </c>
      <c r="S123" t="n">
        <v>39.61</v>
      </c>
      <c r="T123" t="n">
        <v>2473.94</v>
      </c>
      <c r="U123" t="n">
        <v>0.73</v>
      </c>
      <c r="V123" t="n">
        <v>0.75</v>
      </c>
      <c r="W123" t="n">
        <v>2.62</v>
      </c>
      <c r="X123" t="n">
        <v>0.14</v>
      </c>
      <c r="Y123" t="n">
        <v>1</v>
      </c>
      <c r="Z123" t="n">
        <v>10</v>
      </c>
      <c r="AA123" t="n">
        <v>133.2667724576856</v>
      </c>
      <c r="AB123" t="n">
        <v>182.3414773915848</v>
      </c>
      <c r="AC123" t="n">
        <v>164.939062707254</v>
      </c>
      <c r="AD123" t="n">
        <v>133266.7724576856</v>
      </c>
      <c r="AE123" t="n">
        <v>182341.4773915848</v>
      </c>
      <c r="AF123" t="n">
        <v>2.763915285610888e-06</v>
      </c>
      <c r="AG123" t="n">
        <v>0.1922916666666667</v>
      </c>
      <c r="AH123" t="n">
        <v>164939.062707254</v>
      </c>
    </row>
    <row r="124">
      <c r="A124" t="n">
        <v>122</v>
      </c>
      <c r="B124" t="n">
        <v>120</v>
      </c>
      <c r="C124" t="inlineStr">
        <is>
          <t xml:space="preserve">CONCLUIDO	</t>
        </is>
      </c>
      <c r="D124" t="n">
        <v>5.4176</v>
      </c>
      <c r="E124" t="n">
        <v>18.46</v>
      </c>
      <c r="F124" t="n">
        <v>15.48</v>
      </c>
      <c r="G124" t="n">
        <v>154.76</v>
      </c>
      <c r="H124" t="n">
        <v>1.94</v>
      </c>
      <c r="I124" t="n">
        <v>6</v>
      </c>
      <c r="J124" t="n">
        <v>289.27</v>
      </c>
      <c r="K124" t="n">
        <v>57.72</v>
      </c>
      <c r="L124" t="n">
        <v>31.5</v>
      </c>
      <c r="M124" t="n">
        <v>4</v>
      </c>
      <c r="N124" t="n">
        <v>80.04000000000001</v>
      </c>
      <c r="O124" t="n">
        <v>35910.33</v>
      </c>
      <c r="P124" t="n">
        <v>214.51</v>
      </c>
      <c r="Q124" t="n">
        <v>467.07</v>
      </c>
      <c r="R124" t="n">
        <v>54.67</v>
      </c>
      <c r="S124" t="n">
        <v>39.61</v>
      </c>
      <c r="T124" t="n">
        <v>2594.27</v>
      </c>
      <c r="U124" t="n">
        <v>0.72</v>
      </c>
      <c r="V124" t="n">
        <v>0.75</v>
      </c>
      <c r="W124" t="n">
        <v>2.62</v>
      </c>
      <c r="X124" t="n">
        <v>0.14</v>
      </c>
      <c r="Y124" t="n">
        <v>1</v>
      </c>
      <c r="Z124" t="n">
        <v>10</v>
      </c>
      <c r="AA124" t="n">
        <v>133.2975827570972</v>
      </c>
      <c r="AB124" t="n">
        <v>182.3836334024941</v>
      </c>
      <c r="AC124" t="n">
        <v>164.9771954076484</v>
      </c>
      <c r="AD124" t="n">
        <v>133297.5827570972</v>
      </c>
      <c r="AE124" t="n">
        <v>182383.6334024941</v>
      </c>
      <c r="AF124" t="n">
        <v>2.763558210384355e-06</v>
      </c>
      <c r="AG124" t="n">
        <v>0.1922916666666667</v>
      </c>
      <c r="AH124" t="n">
        <v>164977.1954076484</v>
      </c>
    </row>
    <row r="125">
      <c r="A125" t="n">
        <v>123</v>
      </c>
      <c r="B125" t="n">
        <v>120</v>
      </c>
      <c r="C125" t="inlineStr">
        <is>
          <t xml:space="preserve">CONCLUIDO	</t>
        </is>
      </c>
      <c r="D125" t="n">
        <v>5.4159</v>
      </c>
      <c r="E125" t="n">
        <v>18.46</v>
      </c>
      <c r="F125" t="n">
        <v>15.48</v>
      </c>
      <c r="G125" t="n">
        <v>154.82</v>
      </c>
      <c r="H125" t="n">
        <v>1.95</v>
      </c>
      <c r="I125" t="n">
        <v>6</v>
      </c>
      <c r="J125" t="n">
        <v>289.77</v>
      </c>
      <c r="K125" t="n">
        <v>57.72</v>
      </c>
      <c r="L125" t="n">
        <v>31.75</v>
      </c>
      <c r="M125" t="n">
        <v>4</v>
      </c>
      <c r="N125" t="n">
        <v>80.3</v>
      </c>
      <c r="O125" t="n">
        <v>35972.93</v>
      </c>
      <c r="P125" t="n">
        <v>214.47</v>
      </c>
      <c r="Q125" t="n">
        <v>467.07</v>
      </c>
      <c r="R125" t="n">
        <v>54.89</v>
      </c>
      <c r="S125" t="n">
        <v>39.61</v>
      </c>
      <c r="T125" t="n">
        <v>2704.8</v>
      </c>
      <c r="U125" t="n">
        <v>0.72</v>
      </c>
      <c r="V125" t="n">
        <v>0.75</v>
      </c>
      <c r="W125" t="n">
        <v>2.62</v>
      </c>
      <c r="X125" t="n">
        <v>0.15</v>
      </c>
      <c r="Y125" t="n">
        <v>1</v>
      </c>
      <c r="Z125" t="n">
        <v>10</v>
      </c>
      <c r="AA125" t="n">
        <v>133.3208618316159</v>
      </c>
      <c r="AB125" t="n">
        <v>182.4154848592509</v>
      </c>
      <c r="AC125" t="n">
        <v>165.0060070060762</v>
      </c>
      <c r="AD125" t="n">
        <v>133320.8618316159</v>
      </c>
      <c r="AE125" t="n">
        <v>182415.484859251</v>
      </c>
      <c r="AF125" t="n">
        <v>2.762691027691344e-06</v>
      </c>
      <c r="AG125" t="n">
        <v>0.1922916666666667</v>
      </c>
      <c r="AH125" t="n">
        <v>165006.0070060762</v>
      </c>
    </row>
    <row r="126">
      <c r="A126" t="n">
        <v>124</v>
      </c>
      <c r="B126" t="n">
        <v>120</v>
      </c>
      <c r="C126" t="inlineStr">
        <is>
          <t xml:space="preserve">CONCLUIDO	</t>
        </is>
      </c>
      <c r="D126" t="n">
        <v>5.4176</v>
      </c>
      <c r="E126" t="n">
        <v>18.46</v>
      </c>
      <c r="F126" t="n">
        <v>15.48</v>
      </c>
      <c r="G126" t="n">
        <v>154.76</v>
      </c>
      <c r="H126" t="n">
        <v>1.96</v>
      </c>
      <c r="I126" t="n">
        <v>6</v>
      </c>
      <c r="J126" t="n">
        <v>290.28</v>
      </c>
      <c r="K126" t="n">
        <v>57.72</v>
      </c>
      <c r="L126" t="n">
        <v>32</v>
      </c>
      <c r="M126" t="n">
        <v>4</v>
      </c>
      <c r="N126" t="n">
        <v>80.56</v>
      </c>
      <c r="O126" t="n">
        <v>36035.65</v>
      </c>
      <c r="P126" t="n">
        <v>214.31</v>
      </c>
      <c r="Q126" t="n">
        <v>467.07</v>
      </c>
      <c r="R126" t="n">
        <v>54.63</v>
      </c>
      <c r="S126" t="n">
        <v>39.61</v>
      </c>
      <c r="T126" t="n">
        <v>2577.19</v>
      </c>
      <c r="U126" t="n">
        <v>0.73</v>
      </c>
      <c r="V126" t="n">
        <v>0.75</v>
      </c>
      <c r="W126" t="n">
        <v>2.62</v>
      </c>
      <c r="X126" t="n">
        <v>0.14</v>
      </c>
      <c r="Y126" t="n">
        <v>1</v>
      </c>
      <c r="Z126" t="n">
        <v>10</v>
      </c>
      <c r="AA126" t="n">
        <v>133.2082942067435</v>
      </c>
      <c r="AB126" t="n">
        <v>182.2614648687674</v>
      </c>
      <c r="AC126" t="n">
        <v>164.8666864673159</v>
      </c>
      <c r="AD126" t="n">
        <v>133208.2942067434</v>
      </c>
      <c r="AE126" t="n">
        <v>182261.4648687674</v>
      </c>
      <c r="AF126" t="n">
        <v>2.763558210384355e-06</v>
      </c>
      <c r="AG126" t="n">
        <v>0.1922916666666667</v>
      </c>
      <c r="AH126" t="n">
        <v>164866.6864673159</v>
      </c>
    </row>
    <row r="127">
      <c r="A127" t="n">
        <v>125</v>
      </c>
      <c r="B127" t="n">
        <v>120</v>
      </c>
      <c r="C127" t="inlineStr">
        <is>
          <t xml:space="preserve">CONCLUIDO	</t>
        </is>
      </c>
      <c r="D127" t="n">
        <v>5.4202</v>
      </c>
      <c r="E127" t="n">
        <v>18.45</v>
      </c>
      <c r="F127" t="n">
        <v>15.47</v>
      </c>
      <c r="G127" t="n">
        <v>154.67</v>
      </c>
      <c r="H127" t="n">
        <v>1.97</v>
      </c>
      <c r="I127" t="n">
        <v>6</v>
      </c>
      <c r="J127" t="n">
        <v>290.79</v>
      </c>
      <c r="K127" t="n">
        <v>57.72</v>
      </c>
      <c r="L127" t="n">
        <v>32.25</v>
      </c>
      <c r="M127" t="n">
        <v>4</v>
      </c>
      <c r="N127" t="n">
        <v>80.81999999999999</v>
      </c>
      <c r="O127" t="n">
        <v>36098.46</v>
      </c>
      <c r="P127" t="n">
        <v>214.22</v>
      </c>
      <c r="Q127" t="n">
        <v>467.07</v>
      </c>
      <c r="R127" t="n">
        <v>54.32</v>
      </c>
      <c r="S127" t="n">
        <v>39.61</v>
      </c>
      <c r="T127" t="n">
        <v>2420.19</v>
      </c>
      <c r="U127" t="n">
        <v>0.73</v>
      </c>
      <c r="V127" t="n">
        <v>0.75</v>
      </c>
      <c r="W127" t="n">
        <v>2.62</v>
      </c>
      <c r="X127" t="n">
        <v>0.13</v>
      </c>
      <c r="Y127" t="n">
        <v>1</v>
      </c>
      <c r="Z127" t="n">
        <v>10</v>
      </c>
      <c r="AA127" t="n">
        <v>133.0821853025132</v>
      </c>
      <c r="AB127" t="n">
        <v>182.0889171024674</v>
      </c>
      <c r="AC127" t="n">
        <v>164.7106064176592</v>
      </c>
      <c r="AD127" t="n">
        <v>133082.1853025132</v>
      </c>
      <c r="AE127" t="n">
        <v>182088.9171024674</v>
      </c>
      <c r="AF127" t="n">
        <v>2.764884489797194e-06</v>
      </c>
      <c r="AG127" t="n">
        <v>0.1921875</v>
      </c>
      <c r="AH127" t="n">
        <v>164710.6064176593</v>
      </c>
    </row>
    <row r="128">
      <c r="A128" t="n">
        <v>126</v>
      </c>
      <c r="B128" t="n">
        <v>120</v>
      </c>
      <c r="C128" t="inlineStr">
        <is>
          <t xml:space="preserve">CONCLUIDO	</t>
        </is>
      </c>
      <c r="D128" t="n">
        <v>5.4225</v>
      </c>
      <c r="E128" t="n">
        <v>18.44</v>
      </c>
      <c r="F128" t="n">
        <v>15.46</v>
      </c>
      <c r="G128" t="n">
        <v>154.59</v>
      </c>
      <c r="H128" t="n">
        <v>1.99</v>
      </c>
      <c r="I128" t="n">
        <v>6</v>
      </c>
      <c r="J128" t="n">
        <v>291.3</v>
      </c>
      <c r="K128" t="n">
        <v>57.72</v>
      </c>
      <c r="L128" t="n">
        <v>32.5</v>
      </c>
      <c r="M128" t="n">
        <v>4</v>
      </c>
      <c r="N128" t="n">
        <v>81.08</v>
      </c>
      <c r="O128" t="n">
        <v>36161.39</v>
      </c>
      <c r="P128" t="n">
        <v>214.28</v>
      </c>
      <c r="Q128" t="n">
        <v>467.08</v>
      </c>
      <c r="R128" t="n">
        <v>54.09</v>
      </c>
      <c r="S128" t="n">
        <v>39.61</v>
      </c>
      <c r="T128" t="n">
        <v>2304.04</v>
      </c>
      <c r="U128" t="n">
        <v>0.73</v>
      </c>
      <c r="V128" t="n">
        <v>0.75</v>
      </c>
      <c r="W128" t="n">
        <v>2.62</v>
      </c>
      <c r="X128" t="n">
        <v>0.13</v>
      </c>
      <c r="Y128" t="n">
        <v>1</v>
      </c>
      <c r="Z128" t="n">
        <v>10</v>
      </c>
      <c r="AA128" t="n">
        <v>133.0303356503354</v>
      </c>
      <c r="AB128" t="n">
        <v>182.0179741209126</v>
      </c>
      <c r="AC128" t="n">
        <v>164.6464341346949</v>
      </c>
      <c r="AD128" t="n">
        <v>133030.3356503354</v>
      </c>
      <c r="AE128" t="n">
        <v>182017.9741209126</v>
      </c>
      <c r="AF128" t="n">
        <v>2.766057736970091e-06</v>
      </c>
      <c r="AG128" t="n">
        <v>0.1920833333333334</v>
      </c>
      <c r="AH128" t="n">
        <v>164646.4341346949</v>
      </c>
    </row>
    <row r="129">
      <c r="A129" t="n">
        <v>127</v>
      </c>
      <c r="B129" t="n">
        <v>120</v>
      </c>
      <c r="C129" t="inlineStr">
        <is>
          <t xml:space="preserve">CONCLUIDO	</t>
        </is>
      </c>
      <c r="D129" t="n">
        <v>5.4208</v>
      </c>
      <c r="E129" t="n">
        <v>18.45</v>
      </c>
      <c r="F129" t="n">
        <v>15.47</v>
      </c>
      <c r="G129" t="n">
        <v>154.65</v>
      </c>
      <c r="H129" t="n">
        <v>2</v>
      </c>
      <c r="I129" t="n">
        <v>6</v>
      </c>
      <c r="J129" t="n">
        <v>291.81</v>
      </c>
      <c r="K129" t="n">
        <v>57.72</v>
      </c>
      <c r="L129" t="n">
        <v>32.75</v>
      </c>
      <c r="M129" t="n">
        <v>4</v>
      </c>
      <c r="N129" t="n">
        <v>81.34</v>
      </c>
      <c r="O129" t="n">
        <v>36224.42</v>
      </c>
      <c r="P129" t="n">
        <v>213.94</v>
      </c>
      <c r="Q129" t="n">
        <v>467.07</v>
      </c>
      <c r="R129" t="n">
        <v>54.25</v>
      </c>
      <c r="S129" t="n">
        <v>39.61</v>
      </c>
      <c r="T129" t="n">
        <v>2387.08</v>
      </c>
      <c r="U129" t="n">
        <v>0.73</v>
      </c>
      <c r="V129" t="n">
        <v>0.75</v>
      </c>
      <c r="W129" t="n">
        <v>2.62</v>
      </c>
      <c r="X129" t="n">
        <v>0.13</v>
      </c>
      <c r="Y129" t="n">
        <v>1</v>
      </c>
      <c r="Z129" t="n">
        <v>10</v>
      </c>
      <c r="AA129" t="n">
        <v>132.9427712121559</v>
      </c>
      <c r="AB129" t="n">
        <v>181.8981645935251</v>
      </c>
      <c r="AC129" t="n">
        <v>164.5380590604475</v>
      </c>
      <c r="AD129" t="n">
        <v>132942.7712121559</v>
      </c>
      <c r="AE129" t="n">
        <v>181898.1645935251</v>
      </c>
      <c r="AF129" t="n">
        <v>2.76519055427708e-06</v>
      </c>
      <c r="AG129" t="n">
        <v>0.1921875</v>
      </c>
      <c r="AH129" t="n">
        <v>164538.0590604475</v>
      </c>
    </row>
    <row r="130">
      <c r="A130" t="n">
        <v>128</v>
      </c>
      <c r="B130" t="n">
        <v>120</v>
      </c>
      <c r="C130" t="inlineStr">
        <is>
          <t xml:space="preserve">CONCLUIDO	</t>
        </is>
      </c>
      <c r="D130" t="n">
        <v>5.4191</v>
      </c>
      <c r="E130" t="n">
        <v>18.45</v>
      </c>
      <c r="F130" t="n">
        <v>15.47</v>
      </c>
      <c r="G130" t="n">
        <v>154.71</v>
      </c>
      <c r="H130" t="n">
        <v>2.01</v>
      </c>
      <c r="I130" t="n">
        <v>6</v>
      </c>
      <c r="J130" t="n">
        <v>292.32</v>
      </c>
      <c r="K130" t="n">
        <v>57.72</v>
      </c>
      <c r="L130" t="n">
        <v>33</v>
      </c>
      <c r="M130" t="n">
        <v>4</v>
      </c>
      <c r="N130" t="n">
        <v>81.59999999999999</v>
      </c>
      <c r="O130" t="n">
        <v>36287.56</v>
      </c>
      <c r="P130" t="n">
        <v>213.91</v>
      </c>
      <c r="Q130" t="n">
        <v>467.07</v>
      </c>
      <c r="R130" t="n">
        <v>54.44</v>
      </c>
      <c r="S130" t="n">
        <v>39.61</v>
      </c>
      <c r="T130" t="n">
        <v>2480.02</v>
      </c>
      <c r="U130" t="n">
        <v>0.73</v>
      </c>
      <c r="V130" t="n">
        <v>0.75</v>
      </c>
      <c r="W130" t="n">
        <v>2.62</v>
      </c>
      <c r="X130" t="n">
        <v>0.14</v>
      </c>
      <c r="Y130" t="n">
        <v>1</v>
      </c>
      <c r="Z130" t="n">
        <v>10</v>
      </c>
      <c r="AA130" t="n">
        <v>132.9703885264897</v>
      </c>
      <c r="AB130" t="n">
        <v>181.9359518213865</v>
      </c>
      <c r="AC130" t="n">
        <v>164.5722399283165</v>
      </c>
      <c r="AD130" t="n">
        <v>132970.3885264897</v>
      </c>
      <c r="AE130" t="n">
        <v>181935.9518213865</v>
      </c>
      <c r="AF130" t="n">
        <v>2.76432337158407e-06</v>
      </c>
      <c r="AG130" t="n">
        <v>0.1921875</v>
      </c>
      <c r="AH130" t="n">
        <v>164572.2399283165</v>
      </c>
    </row>
    <row r="131">
      <c r="A131" t="n">
        <v>129</v>
      </c>
      <c r="B131" t="n">
        <v>120</v>
      </c>
      <c r="C131" t="inlineStr">
        <is>
          <t xml:space="preserve">CONCLUIDO	</t>
        </is>
      </c>
      <c r="D131" t="n">
        <v>5.4192</v>
      </c>
      <c r="E131" t="n">
        <v>18.45</v>
      </c>
      <c r="F131" t="n">
        <v>15.47</v>
      </c>
      <c r="G131" t="n">
        <v>154.71</v>
      </c>
      <c r="H131" t="n">
        <v>2.02</v>
      </c>
      <c r="I131" t="n">
        <v>6</v>
      </c>
      <c r="J131" t="n">
        <v>292.84</v>
      </c>
      <c r="K131" t="n">
        <v>57.72</v>
      </c>
      <c r="L131" t="n">
        <v>33.25</v>
      </c>
      <c r="M131" t="n">
        <v>4</v>
      </c>
      <c r="N131" t="n">
        <v>81.86</v>
      </c>
      <c r="O131" t="n">
        <v>36350.81</v>
      </c>
      <c r="P131" t="n">
        <v>213.49</v>
      </c>
      <c r="Q131" t="n">
        <v>467.07</v>
      </c>
      <c r="R131" t="n">
        <v>54.41</v>
      </c>
      <c r="S131" t="n">
        <v>39.61</v>
      </c>
      <c r="T131" t="n">
        <v>2465.48</v>
      </c>
      <c r="U131" t="n">
        <v>0.73</v>
      </c>
      <c r="V131" t="n">
        <v>0.75</v>
      </c>
      <c r="W131" t="n">
        <v>2.62</v>
      </c>
      <c r="X131" t="n">
        <v>0.14</v>
      </c>
      <c r="Y131" t="n">
        <v>1</v>
      </c>
      <c r="Z131" t="n">
        <v>10</v>
      </c>
      <c r="AA131" t="n">
        <v>132.7805252961426</v>
      </c>
      <c r="AB131" t="n">
        <v>181.6761725734512</v>
      </c>
      <c r="AC131" t="n">
        <v>164.3372536472016</v>
      </c>
      <c r="AD131" t="n">
        <v>132780.5252961426</v>
      </c>
      <c r="AE131" t="n">
        <v>181676.1725734512</v>
      </c>
      <c r="AF131" t="n">
        <v>2.764374382330717e-06</v>
      </c>
      <c r="AG131" t="n">
        <v>0.1921875</v>
      </c>
      <c r="AH131" t="n">
        <v>164337.2536472016</v>
      </c>
    </row>
    <row r="132">
      <c r="A132" t="n">
        <v>130</v>
      </c>
      <c r="B132" t="n">
        <v>120</v>
      </c>
      <c r="C132" t="inlineStr">
        <is>
          <t xml:space="preserve">CONCLUIDO	</t>
        </is>
      </c>
      <c r="D132" t="n">
        <v>5.419</v>
      </c>
      <c r="E132" t="n">
        <v>18.45</v>
      </c>
      <c r="F132" t="n">
        <v>15.47</v>
      </c>
      <c r="G132" t="n">
        <v>154.71</v>
      </c>
      <c r="H132" t="n">
        <v>2.03</v>
      </c>
      <c r="I132" t="n">
        <v>6</v>
      </c>
      <c r="J132" t="n">
        <v>293.35</v>
      </c>
      <c r="K132" t="n">
        <v>57.72</v>
      </c>
      <c r="L132" t="n">
        <v>33.5</v>
      </c>
      <c r="M132" t="n">
        <v>4</v>
      </c>
      <c r="N132" t="n">
        <v>82.13</v>
      </c>
      <c r="O132" t="n">
        <v>36414.16</v>
      </c>
      <c r="P132" t="n">
        <v>213.07</v>
      </c>
      <c r="Q132" t="n">
        <v>467.07</v>
      </c>
      <c r="R132" t="n">
        <v>54.46</v>
      </c>
      <c r="S132" t="n">
        <v>39.61</v>
      </c>
      <c r="T132" t="n">
        <v>2492.62</v>
      </c>
      <c r="U132" t="n">
        <v>0.73</v>
      </c>
      <c r="V132" t="n">
        <v>0.75</v>
      </c>
      <c r="W132" t="n">
        <v>2.62</v>
      </c>
      <c r="X132" t="n">
        <v>0.14</v>
      </c>
      <c r="Y132" t="n">
        <v>1</v>
      </c>
      <c r="Z132" t="n">
        <v>10</v>
      </c>
      <c r="AA132" t="n">
        <v>132.5978862235556</v>
      </c>
      <c r="AB132" t="n">
        <v>181.4262777368706</v>
      </c>
      <c r="AC132" t="n">
        <v>164.1112084230946</v>
      </c>
      <c r="AD132" t="n">
        <v>132597.8862235556</v>
      </c>
      <c r="AE132" t="n">
        <v>181426.2777368706</v>
      </c>
      <c r="AF132" t="n">
        <v>2.764272360837422e-06</v>
      </c>
      <c r="AG132" t="n">
        <v>0.1921875</v>
      </c>
      <c r="AH132" t="n">
        <v>164111.2084230946</v>
      </c>
    </row>
    <row r="133">
      <c r="A133" t="n">
        <v>131</v>
      </c>
      <c r="B133" t="n">
        <v>120</v>
      </c>
      <c r="C133" t="inlineStr">
        <is>
          <t xml:space="preserve">CONCLUIDO	</t>
        </is>
      </c>
      <c r="D133" t="n">
        <v>5.4182</v>
      </c>
      <c r="E133" t="n">
        <v>18.46</v>
      </c>
      <c r="F133" t="n">
        <v>15.47</v>
      </c>
      <c r="G133" t="n">
        <v>154.74</v>
      </c>
      <c r="H133" t="n">
        <v>2.05</v>
      </c>
      <c r="I133" t="n">
        <v>6</v>
      </c>
      <c r="J133" t="n">
        <v>293.87</v>
      </c>
      <c r="K133" t="n">
        <v>57.72</v>
      </c>
      <c r="L133" t="n">
        <v>33.75</v>
      </c>
      <c r="M133" t="n">
        <v>4</v>
      </c>
      <c r="N133" t="n">
        <v>82.39</v>
      </c>
      <c r="O133" t="n">
        <v>36477.63</v>
      </c>
      <c r="P133" t="n">
        <v>212.6</v>
      </c>
      <c r="Q133" t="n">
        <v>467.07</v>
      </c>
      <c r="R133" t="n">
        <v>54.56</v>
      </c>
      <c r="S133" t="n">
        <v>39.61</v>
      </c>
      <c r="T133" t="n">
        <v>2543.33</v>
      </c>
      <c r="U133" t="n">
        <v>0.73</v>
      </c>
      <c r="V133" t="n">
        <v>0.75</v>
      </c>
      <c r="W133" t="n">
        <v>2.62</v>
      </c>
      <c r="X133" t="n">
        <v>0.14</v>
      </c>
      <c r="Y133" t="n">
        <v>1</v>
      </c>
      <c r="Z133" t="n">
        <v>10</v>
      </c>
      <c r="AA133" t="n">
        <v>132.4076519069573</v>
      </c>
      <c r="AB133" t="n">
        <v>181.1659907523551</v>
      </c>
      <c r="AC133" t="n">
        <v>163.8757628630661</v>
      </c>
      <c r="AD133" t="n">
        <v>132407.6519069573</v>
      </c>
      <c r="AE133" t="n">
        <v>181165.9907523551</v>
      </c>
      <c r="AF133" t="n">
        <v>2.763864274864241e-06</v>
      </c>
      <c r="AG133" t="n">
        <v>0.1922916666666667</v>
      </c>
      <c r="AH133" t="n">
        <v>163875.7628630661</v>
      </c>
    </row>
    <row r="134">
      <c r="A134" t="n">
        <v>132</v>
      </c>
      <c r="B134" t="n">
        <v>120</v>
      </c>
      <c r="C134" t="inlineStr">
        <is>
          <t xml:space="preserve">CONCLUIDO	</t>
        </is>
      </c>
      <c r="D134" t="n">
        <v>5.4167</v>
      </c>
      <c r="E134" t="n">
        <v>18.46</v>
      </c>
      <c r="F134" t="n">
        <v>15.48</v>
      </c>
      <c r="G134" t="n">
        <v>154.79</v>
      </c>
      <c r="H134" t="n">
        <v>2.06</v>
      </c>
      <c r="I134" t="n">
        <v>6</v>
      </c>
      <c r="J134" t="n">
        <v>294.38</v>
      </c>
      <c r="K134" t="n">
        <v>57.72</v>
      </c>
      <c r="L134" t="n">
        <v>34</v>
      </c>
      <c r="M134" t="n">
        <v>4</v>
      </c>
      <c r="N134" t="n">
        <v>82.66</v>
      </c>
      <c r="O134" t="n">
        <v>36541.2</v>
      </c>
      <c r="P134" t="n">
        <v>212.47</v>
      </c>
      <c r="Q134" t="n">
        <v>467.07</v>
      </c>
      <c r="R134" t="n">
        <v>54.73</v>
      </c>
      <c r="S134" t="n">
        <v>39.61</v>
      </c>
      <c r="T134" t="n">
        <v>2623.73</v>
      </c>
      <c r="U134" t="n">
        <v>0.72</v>
      </c>
      <c r="V134" t="n">
        <v>0.75</v>
      </c>
      <c r="W134" t="n">
        <v>2.62</v>
      </c>
      <c r="X134" t="n">
        <v>0.15</v>
      </c>
      <c r="Y134" t="n">
        <v>1</v>
      </c>
      <c r="Z134" t="n">
        <v>10</v>
      </c>
      <c r="AA134" t="n">
        <v>132.4084662692982</v>
      </c>
      <c r="AB134" t="n">
        <v>181.1671049988371</v>
      </c>
      <c r="AC134" t="n">
        <v>163.8767707674278</v>
      </c>
      <c r="AD134" t="n">
        <v>132408.4662692982</v>
      </c>
      <c r="AE134" t="n">
        <v>181167.1049988371</v>
      </c>
      <c r="AF134" t="n">
        <v>2.763099113664526e-06</v>
      </c>
      <c r="AG134" t="n">
        <v>0.1922916666666667</v>
      </c>
      <c r="AH134" t="n">
        <v>163876.7707674277</v>
      </c>
    </row>
    <row r="135">
      <c r="A135" t="n">
        <v>133</v>
      </c>
      <c r="B135" t="n">
        <v>120</v>
      </c>
      <c r="C135" t="inlineStr">
        <is>
          <t xml:space="preserve">CONCLUIDO	</t>
        </is>
      </c>
      <c r="D135" t="n">
        <v>5.417</v>
      </c>
      <c r="E135" t="n">
        <v>18.46</v>
      </c>
      <c r="F135" t="n">
        <v>15.48</v>
      </c>
      <c r="G135" t="n">
        <v>154.78</v>
      </c>
      <c r="H135" t="n">
        <v>2.07</v>
      </c>
      <c r="I135" t="n">
        <v>6</v>
      </c>
      <c r="J135" t="n">
        <v>294.9</v>
      </c>
      <c r="K135" t="n">
        <v>57.72</v>
      </c>
      <c r="L135" t="n">
        <v>34.25</v>
      </c>
      <c r="M135" t="n">
        <v>4</v>
      </c>
      <c r="N135" t="n">
        <v>82.92</v>
      </c>
      <c r="O135" t="n">
        <v>36604.89</v>
      </c>
      <c r="P135" t="n">
        <v>212.45</v>
      </c>
      <c r="Q135" t="n">
        <v>467.08</v>
      </c>
      <c r="R135" t="n">
        <v>54.61</v>
      </c>
      <c r="S135" t="n">
        <v>39.61</v>
      </c>
      <c r="T135" t="n">
        <v>2563.55</v>
      </c>
      <c r="U135" t="n">
        <v>0.73</v>
      </c>
      <c r="V135" t="n">
        <v>0.75</v>
      </c>
      <c r="W135" t="n">
        <v>2.62</v>
      </c>
      <c r="X135" t="n">
        <v>0.14</v>
      </c>
      <c r="Y135" t="n">
        <v>1</v>
      </c>
      <c r="Z135" t="n">
        <v>10</v>
      </c>
      <c r="AA135" t="n">
        <v>132.3923267182022</v>
      </c>
      <c r="AB135" t="n">
        <v>181.1450221530008</v>
      </c>
      <c r="AC135" t="n">
        <v>163.8567954774045</v>
      </c>
      <c r="AD135" t="n">
        <v>132392.3267182022</v>
      </c>
      <c r="AE135" t="n">
        <v>181145.0221530008</v>
      </c>
      <c r="AF135" t="n">
        <v>2.763252145904468e-06</v>
      </c>
      <c r="AG135" t="n">
        <v>0.1922916666666667</v>
      </c>
      <c r="AH135" t="n">
        <v>163856.7954774046</v>
      </c>
    </row>
    <row r="136">
      <c r="A136" t="n">
        <v>134</v>
      </c>
      <c r="B136" t="n">
        <v>120</v>
      </c>
      <c r="C136" t="inlineStr">
        <is>
          <t xml:space="preserve">CONCLUIDO	</t>
        </is>
      </c>
      <c r="D136" t="n">
        <v>5.4179</v>
      </c>
      <c r="E136" t="n">
        <v>18.46</v>
      </c>
      <c r="F136" t="n">
        <v>15.48</v>
      </c>
      <c r="G136" t="n">
        <v>154.75</v>
      </c>
      <c r="H136" t="n">
        <v>2.08</v>
      </c>
      <c r="I136" t="n">
        <v>6</v>
      </c>
      <c r="J136" t="n">
        <v>295.41</v>
      </c>
      <c r="K136" t="n">
        <v>57.72</v>
      </c>
      <c r="L136" t="n">
        <v>34.5</v>
      </c>
      <c r="M136" t="n">
        <v>4</v>
      </c>
      <c r="N136" t="n">
        <v>83.19</v>
      </c>
      <c r="O136" t="n">
        <v>36668.68</v>
      </c>
      <c r="P136" t="n">
        <v>211.47</v>
      </c>
      <c r="Q136" t="n">
        <v>467.12</v>
      </c>
      <c r="R136" t="n">
        <v>54.6</v>
      </c>
      <c r="S136" t="n">
        <v>39.61</v>
      </c>
      <c r="T136" t="n">
        <v>2562.69</v>
      </c>
      <c r="U136" t="n">
        <v>0.73</v>
      </c>
      <c r="V136" t="n">
        <v>0.75</v>
      </c>
      <c r="W136" t="n">
        <v>2.62</v>
      </c>
      <c r="X136" t="n">
        <v>0.14</v>
      </c>
      <c r="Y136" t="n">
        <v>1</v>
      </c>
      <c r="Z136" t="n">
        <v>10</v>
      </c>
      <c r="AA136" t="n">
        <v>131.9332142002361</v>
      </c>
      <c r="AB136" t="n">
        <v>180.5168441513051</v>
      </c>
      <c r="AC136" t="n">
        <v>163.2885699025371</v>
      </c>
      <c r="AD136" t="n">
        <v>131933.214200236</v>
      </c>
      <c r="AE136" t="n">
        <v>180516.8441513051</v>
      </c>
      <c r="AF136" t="n">
        <v>2.763711242624298e-06</v>
      </c>
      <c r="AG136" t="n">
        <v>0.1922916666666667</v>
      </c>
      <c r="AH136" t="n">
        <v>163288.5699025371</v>
      </c>
    </row>
    <row r="137">
      <c r="A137" t="n">
        <v>135</v>
      </c>
      <c r="B137" t="n">
        <v>120</v>
      </c>
      <c r="C137" t="inlineStr">
        <is>
          <t xml:space="preserve">CONCLUIDO	</t>
        </is>
      </c>
      <c r="D137" t="n">
        <v>5.4156</v>
      </c>
      <c r="E137" t="n">
        <v>18.47</v>
      </c>
      <c r="F137" t="n">
        <v>15.48</v>
      </c>
      <c r="G137" t="n">
        <v>154.83</v>
      </c>
      <c r="H137" t="n">
        <v>2.09</v>
      </c>
      <c r="I137" t="n">
        <v>6</v>
      </c>
      <c r="J137" t="n">
        <v>295.93</v>
      </c>
      <c r="K137" t="n">
        <v>57.72</v>
      </c>
      <c r="L137" t="n">
        <v>34.75</v>
      </c>
      <c r="M137" t="n">
        <v>4</v>
      </c>
      <c r="N137" t="n">
        <v>83.45999999999999</v>
      </c>
      <c r="O137" t="n">
        <v>36732.59</v>
      </c>
      <c r="P137" t="n">
        <v>211.5</v>
      </c>
      <c r="Q137" t="n">
        <v>467.07</v>
      </c>
      <c r="R137" t="n">
        <v>54.82</v>
      </c>
      <c r="S137" t="n">
        <v>39.61</v>
      </c>
      <c r="T137" t="n">
        <v>2669.08</v>
      </c>
      <c r="U137" t="n">
        <v>0.72</v>
      </c>
      <c r="V137" t="n">
        <v>0.75</v>
      </c>
      <c r="W137" t="n">
        <v>2.62</v>
      </c>
      <c r="X137" t="n">
        <v>0.15</v>
      </c>
      <c r="Y137" t="n">
        <v>1</v>
      </c>
      <c r="Z137" t="n">
        <v>10</v>
      </c>
      <c r="AA137" t="n">
        <v>132.0020201979574</v>
      </c>
      <c r="AB137" t="n">
        <v>180.6109875528938</v>
      </c>
      <c r="AC137" t="n">
        <v>163.3737283900093</v>
      </c>
      <c r="AD137" t="n">
        <v>132002.0201979574</v>
      </c>
      <c r="AE137" t="n">
        <v>180610.9875528938</v>
      </c>
      <c r="AF137" t="n">
        <v>2.762537995451401e-06</v>
      </c>
      <c r="AG137" t="n">
        <v>0.1923958333333333</v>
      </c>
      <c r="AH137" t="n">
        <v>163373.7283900093</v>
      </c>
    </row>
    <row r="138">
      <c r="A138" t="n">
        <v>136</v>
      </c>
      <c r="B138" t="n">
        <v>120</v>
      </c>
      <c r="C138" t="inlineStr">
        <is>
          <t xml:space="preserve">CONCLUIDO	</t>
        </is>
      </c>
      <c r="D138" t="n">
        <v>5.4182</v>
      </c>
      <c r="E138" t="n">
        <v>18.46</v>
      </c>
      <c r="F138" t="n">
        <v>15.47</v>
      </c>
      <c r="G138" t="n">
        <v>154.74</v>
      </c>
      <c r="H138" t="n">
        <v>2.1</v>
      </c>
      <c r="I138" t="n">
        <v>6</v>
      </c>
      <c r="J138" t="n">
        <v>296.45</v>
      </c>
      <c r="K138" t="n">
        <v>57.72</v>
      </c>
      <c r="L138" t="n">
        <v>35</v>
      </c>
      <c r="M138" t="n">
        <v>4</v>
      </c>
      <c r="N138" t="n">
        <v>83.73</v>
      </c>
      <c r="O138" t="n">
        <v>36796.61</v>
      </c>
      <c r="P138" t="n">
        <v>210.85</v>
      </c>
      <c r="Q138" t="n">
        <v>467.07</v>
      </c>
      <c r="R138" t="n">
        <v>54.61</v>
      </c>
      <c r="S138" t="n">
        <v>39.61</v>
      </c>
      <c r="T138" t="n">
        <v>2563.45</v>
      </c>
      <c r="U138" t="n">
        <v>0.73</v>
      </c>
      <c r="V138" t="n">
        <v>0.75</v>
      </c>
      <c r="W138" t="n">
        <v>2.62</v>
      </c>
      <c r="X138" t="n">
        <v>0.14</v>
      </c>
      <c r="Y138" t="n">
        <v>1</v>
      </c>
      <c r="Z138" t="n">
        <v>10</v>
      </c>
      <c r="AA138" t="n">
        <v>131.6264636080817</v>
      </c>
      <c r="AB138" t="n">
        <v>180.0971344582387</v>
      </c>
      <c r="AC138" t="n">
        <v>162.9089167135106</v>
      </c>
      <c r="AD138" t="n">
        <v>131626.4636080817</v>
      </c>
      <c r="AE138" t="n">
        <v>180097.1344582387</v>
      </c>
      <c r="AF138" t="n">
        <v>2.763864274864241e-06</v>
      </c>
      <c r="AG138" t="n">
        <v>0.1922916666666667</v>
      </c>
      <c r="AH138" t="n">
        <v>162908.9167135106</v>
      </c>
    </row>
    <row r="139">
      <c r="A139" t="n">
        <v>137</v>
      </c>
      <c r="B139" t="n">
        <v>120</v>
      </c>
      <c r="C139" t="inlineStr">
        <is>
          <t xml:space="preserve">CONCLUIDO	</t>
        </is>
      </c>
      <c r="D139" t="n">
        <v>5.4195</v>
      </c>
      <c r="E139" t="n">
        <v>18.45</v>
      </c>
      <c r="F139" t="n">
        <v>15.47</v>
      </c>
      <c r="G139" t="n">
        <v>154.7</v>
      </c>
      <c r="H139" t="n">
        <v>2.11</v>
      </c>
      <c r="I139" t="n">
        <v>6</v>
      </c>
      <c r="J139" t="n">
        <v>296.97</v>
      </c>
      <c r="K139" t="n">
        <v>57.72</v>
      </c>
      <c r="L139" t="n">
        <v>35.25</v>
      </c>
      <c r="M139" t="n">
        <v>4</v>
      </c>
      <c r="N139" t="n">
        <v>84</v>
      </c>
      <c r="O139" t="n">
        <v>36860.74</v>
      </c>
      <c r="P139" t="n">
        <v>209.78</v>
      </c>
      <c r="Q139" t="n">
        <v>467.07</v>
      </c>
      <c r="R139" t="n">
        <v>54.42</v>
      </c>
      <c r="S139" t="n">
        <v>39.61</v>
      </c>
      <c r="T139" t="n">
        <v>2473.4</v>
      </c>
      <c r="U139" t="n">
        <v>0.73</v>
      </c>
      <c r="V139" t="n">
        <v>0.75</v>
      </c>
      <c r="W139" t="n">
        <v>2.62</v>
      </c>
      <c r="X139" t="n">
        <v>0.14</v>
      </c>
      <c r="Y139" t="n">
        <v>1</v>
      </c>
      <c r="Z139" t="n">
        <v>10</v>
      </c>
      <c r="AA139" t="n">
        <v>131.1175763687366</v>
      </c>
      <c r="AB139" t="n">
        <v>179.4008524868466</v>
      </c>
      <c r="AC139" t="n">
        <v>162.27908691623</v>
      </c>
      <c r="AD139" t="n">
        <v>131117.5763687366</v>
      </c>
      <c r="AE139" t="n">
        <v>179400.8524868466</v>
      </c>
      <c r="AF139" t="n">
        <v>2.764527414570661e-06</v>
      </c>
      <c r="AG139" t="n">
        <v>0.1921875</v>
      </c>
      <c r="AH139" t="n">
        <v>162279.08691623</v>
      </c>
    </row>
    <row r="140">
      <c r="A140" t="n">
        <v>138</v>
      </c>
      <c r="B140" t="n">
        <v>120</v>
      </c>
      <c r="C140" t="inlineStr">
        <is>
          <t xml:space="preserve">CONCLUIDO	</t>
        </is>
      </c>
      <c r="D140" t="n">
        <v>5.419</v>
      </c>
      <c r="E140" t="n">
        <v>18.45</v>
      </c>
      <c r="F140" t="n">
        <v>15.47</v>
      </c>
      <c r="G140" t="n">
        <v>154.71</v>
      </c>
      <c r="H140" t="n">
        <v>2.13</v>
      </c>
      <c r="I140" t="n">
        <v>6</v>
      </c>
      <c r="J140" t="n">
        <v>297.49</v>
      </c>
      <c r="K140" t="n">
        <v>57.72</v>
      </c>
      <c r="L140" t="n">
        <v>35.5</v>
      </c>
      <c r="M140" t="n">
        <v>4</v>
      </c>
      <c r="N140" t="n">
        <v>84.27</v>
      </c>
      <c r="O140" t="n">
        <v>36924.99</v>
      </c>
      <c r="P140" t="n">
        <v>208.77</v>
      </c>
      <c r="Q140" t="n">
        <v>467.07</v>
      </c>
      <c r="R140" t="n">
        <v>54.43</v>
      </c>
      <c r="S140" t="n">
        <v>39.61</v>
      </c>
      <c r="T140" t="n">
        <v>2478</v>
      </c>
      <c r="U140" t="n">
        <v>0.73</v>
      </c>
      <c r="V140" t="n">
        <v>0.75</v>
      </c>
      <c r="W140" t="n">
        <v>2.62</v>
      </c>
      <c r="X140" t="n">
        <v>0.14</v>
      </c>
      <c r="Y140" t="n">
        <v>1</v>
      </c>
      <c r="Z140" t="n">
        <v>10</v>
      </c>
      <c r="AA140" t="n">
        <v>130.678678346914</v>
      </c>
      <c r="AB140" t="n">
        <v>178.800332850575</v>
      </c>
      <c r="AC140" t="n">
        <v>161.7358800312094</v>
      </c>
      <c r="AD140" t="n">
        <v>130678.678346914</v>
      </c>
      <c r="AE140" t="n">
        <v>178800.332850575</v>
      </c>
      <c r="AF140" t="n">
        <v>2.764272360837422e-06</v>
      </c>
      <c r="AG140" t="n">
        <v>0.1921875</v>
      </c>
      <c r="AH140" t="n">
        <v>161735.8800312094</v>
      </c>
    </row>
    <row r="141">
      <c r="A141" t="n">
        <v>139</v>
      </c>
      <c r="B141" t="n">
        <v>120</v>
      </c>
      <c r="C141" t="inlineStr">
        <is>
          <t xml:space="preserve">CONCLUIDO	</t>
        </is>
      </c>
      <c r="D141" t="n">
        <v>5.4195</v>
      </c>
      <c r="E141" t="n">
        <v>18.45</v>
      </c>
      <c r="F141" t="n">
        <v>15.47</v>
      </c>
      <c r="G141" t="n">
        <v>154.7</v>
      </c>
      <c r="H141" t="n">
        <v>2.14</v>
      </c>
      <c r="I141" t="n">
        <v>6</v>
      </c>
      <c r="J141" t="n">
        <v>298.01</v>
      </c>
      <c r="K141" t="n">
        <v>57.72</v>
      </c>
      <c r="L141" t="n">
        <v>35.75</v>
      </c>
      <c r="M141" t="n">
        <v>4</v>
      </c>
      <c r="N141" t="n">
        <v>84.54000000000001</v>
      </c>
      <c r="O141" t="n">
        <v>36989.35</v>
      </c>
      <c r="P141" t="n">
        <v>207.93</v>
      </c>
      <c r="Q141" t="n">
        <v>467.07</v>
      </c>
      <c r="R141" t="n">
        <v>54.38</v>
      </c>
      <c r="S141" t="n">
        <v>39.61</v>
      </c>
      <c r="T141" t="n">
        <v>2451.15</v>
      </c>
      <c r="U141" t="n">
        <v>0.73</v>
      </c>
      <c r="V141" t="n">
        <v>0.75</v>
      </c>
      <c r="W141" t="n">
        <v>2.62</v>
      </c>
      <c r="X141" t="n">
        <v>0.14</v>
      </c>
      <c r="Y141" t="n">
        <v>1</v>
      </c>
      <c r="Z141" t="n">
        <v>10</v>
      </c>
      <c r="AA141" t="n">
        <v>130.2919468335091</v>
      </c>
      <c r="AB141" t="n">
        <v>178.2711897325444</v>
      </c>
      <c r="AC141" t="n">
        <v>161.2572375897064</v>
      </c>
      <c r="AD141" t="n">
        <v>130291.9468335091</v>
      </c>
      <c r="AE141" t="n">
        <v>178271.1897325444</v>
      </c>
      <c r="AF141" t="n">
        <v>2.764527414570661e-06</v>
      </c>
      <c r="AG141" t="n">
        <v>0.1921875</v>
      </c>
      <c r="AH141" t="n">
        <v>161257.2375897065</v>
      </c>
    </row>
    <row r="142">
      <c r="A142" t="n">
        <v>140</v>
      </c>
      <c r="B142" t="n">
        <v>120</v>
      </c>
      <c r="C142" t="inlineStr">
        <is>
          <t xml:space="preserve">CONCLUIDO	</t>
        </is>
      </c>
      <c r="D142" t="n">
        <v>5.419</v>
      </c>
      <c r="E142" t="n">
        <v>18.45</v>
      </c>
      <c r="F142" t="n">
        <v>15.47</v>
      </c>
      <c r="G142" t="n">
        <v>154.71</v>
      </c>
      <c r="H142" t="n">
        <v>2.15</v>
      </c>
      <c r="I142" t="n">
        <v>6</v>
      </c>
      <c r="J142" t="n">
        <v>298.54</v>
      </c>
      <c r="K142" t="n">
        <v>57.72</v>
      </c>
      <c r="L142" t="n">
        <v>36</v>
      </c>
      <c r="M142" t="n">
        <v>4</v>
      </c>
      <c r="N142" t="n">
        <v>84.81</v>
      </c>
      <c r="O142" t="n">
        <v>37053.82</v>
      </c>
      <c r="P142" t="n">
        <v>206.33</v>
      </c>
      <c r="Q142" t="n">
        <v>467.07</v>
      </c>
      <c r="R142" t="n">
        <v>54.44</v>
      </c>
      <c r="S142" t="n">
        <v>39.61</v>
      </c>
      <c r="T142" t="n">
        <v>2480.93</v>
      </c>
      <c r="U142" t="n">
        <v>0.73</v>
      </c>
      <c r="V142" t="n">
        <v>0.75</v>
      </c>
      <c r="W142" t="n">
        <v>2.62</v>
      </c>
      <c r="X142" t="n">
        <v>0.14</v>
      </c>
      <c r="Y142" t="n">
        <v>1</v>
      </c>
      <c r="Z142" t="n">
        <v>10</v>
      </c>
      <c r="AA142" t="n">
        <v>129.5896394587733</v>
      </c>
      <c r="AB142" t="n">
        <v>177.3102617988167</v>
      </c>
      <c r="AC142" t="n">
        <v>160.3880192693025</v>
      </c>
      <c r="AD142" t="n">
        <v>129589.6394587733</v>
      </c>
      <c r="AE142" t="n">
        <v>177310.2617988167</v>
      </c>
      <c r="AF142" t="n">
        <v>2.764272360837422e-06</v>
      </c>
      <c r="AG142" t="n">
        <v>0.1921875</v>
      </c>
      <c r="AH142" t="n">
        <v>160388.0192693025</v>
      </c>
    </row>
    <row r="143">
      <c r="A143" t="n">
        <v>141</v>
      </c>
      <c r="B143" t="n">
        <v>120</v>
      </c>
      <c r="C143" t="inlineStr">
        <is>
          <t xml:space="preserve">CONCLUIDO	</t>
        </is>
      </c>
      <c r="D143" t="n">
        <v>5.4184</v>
      </c>
      <c r="E143" t="n">
        <v>18.46</v>
      </c>
      <c r="F143" t="n">
        <v>15.47</v>
      </c>
      <c r="G143" t="n">
        <v>154.73</v>
      </c>
      <c r="H143" t="n">
        <v>2.16</v>
      </c>
      <c r="I143" t="n">
        <v>6</v>
      </c>
      <c r="J143" t="n">
        <v>299.06</v>
      </c>
      <c r="K143" t="n">
        <v>57.72</v>
      </c>
      <c r="L143" t="n">
        <v>36.25</v>
      </c>
      <c r="M143" t="n">
        <v>3</v>
      </c>
      <c r="N143" t="n">
        <v>85.09</v>
      </c>
      <c r="O143" t="n">
        <v>37118.41</v>
      </c>
      <c r="P143" t="n">
        <v>206.13</v>
      </c>
      <c r="Q143" t="n">
        <v>467.07</v>
      </c>
      <c r="R143" t="n">
        <v>54.52</v>
      </c>
      <c r="S143" t="n">
        <v>39.61</v>
      </c>
      <c r="T143" t="n">
        <v>2520.92</v>
      </c>
      <c r="U143" t="n">
        <v>0.73</v>
      </c>
      <c r="V143" t="n">
        <v>0.75</v>
      </c>
      <c r="W143" t="n">
        <v>2.62</v>
      </c>
      <c r="X143" t="n">
        <v>0.14</v>
      </c>
      <c r="Y143" t="n">
        <v>1</v>
      </c>
      <c r="Z143" t="n">
        <v>10</v>
      </c>
      <c r="AA143" t="n">
        <v>129.5147885740645</v>
      </c>
      <c r="AB143" t="n">
        <v>177.2078475161701</v>
      </c>
      <c r="AC143" t="n">
        <v>160.2953792620524</v>
      </c>
      <c r="AD143" t="n">
        <v>129514.7885740644</v>
      </c>
      <c r="AE143" t="n">
        <v>177207.8475161701</v>
      </c>
      <c r="AF143" t="n">
        <v>2.763966296357536e-06</v>
      </c>
      <c r="AG143" t="n">
        <v>0.1922916666666667</v>
      </c>
      <c r="AH143" t="n">
        <v>160295.3792620524</v>
      </c>
    </row>
    <row r="144">
      <c r="A144" t="n">
        <v>142</v>
      </c>
      <c r="B144" t="n">
        <v>120</v>
      </c>
      <c r="C144" t="inlineStr">
        <is>
          <t xml:space="preserve">CONCLUIDO	</t>
        </is>
      </c>
      <c r="D144" t="n">
        <v>5.4167</v>
      </c>
      <c r="E144" t="n">
        <v>18.46</v>
      </c>
      <c r="F144" t="n">
        <v>15.48</v>
      </c>
      <c r="G144" t="n">
        <v>154.79</v>
      </c>
      <c r="H144" t="n">
        <v>2.17</v>
      </c>
      <c r="I144" t="n">
        <v>6</v>
      </c>
      <c r="J144" t="n">
        <v>299.59</v>
      </c>
      <c r="K144" t="n">
        <v>57.72</v>
      </c>
      <c r="L144" t="n">
        <v>36.5</v>
      </c>
      <c r="M144" t="n">
        <v>3</v>
      </c>
      <c r="N144" t="n">
        <v>85.36</v>
      </c>
      <c r="O144" t="n">
        <v>37183.24</v>
      </c>
      <c r="P144" t="n">
        <v>205.84</v>
      </c>
      <c r="Q144" t="n">
        <v>467.07</v>
      </c>
      <c r="R144" t="n">
        <v>54.69</v>
      </c>
      <c r="S144" t="n">
        <v>39.61</v>
      </c>
      <c r="T144" t="n">
        <v>2604.05</v>
      </c>
      <c r="U144" t="n">
        <v>0.72</v>
      </c>
      <c r="V144" t="n">
        <v>0.75</v>
      </c>
      <c r="W144" t="n">
        <v>2.62</v>
      </c>
      <c r="X144" t="n">
        <v>0.15</v>
      </c>
      <c r="Y144" t="n">
        <v>1</v>
      </c>
      <c r="Z144" t="n">
        <v>10</v>
      </c>
      <c r="AA144" t="n">
        <v>129.4480590267635</v>
      </c>
      <c r="AB144" t="n">
        <v>177.1165452056533</v>
      </c>
      <c r="AC144" t="n">
        <v>160.2127907159077</v>
      </c>
      <c r="AD144" t="n">
        <v>129448.0590267635</v>
      </c>
      <c r="AE144" t="n">
        <v>177116.5452056533</v>
      </c>
      <c r="AF144" t="n">
        <v>2.763099113664526e-06</v>
      </c>
      <c r="AG144" t="n">
        <v>0.1922916666666667</v>
      </c>
      <c r="AH144" t="n">
        <v>160212.7907159077</v>
      </c>
    </row>
    <row r="145">
      <c r="A145" t="n">
        <v>143</v>
      </c>
      <c r="B145" t="n">
        <v>120</v>
      </c>
      <c r="C145" t="inlineStr">
        <is>
          <t xml:space="preserve">CONCLUIDO	</t>
        </is>
      </c>
      <c r="D145" t="n">
        <v>5.4409</v>
      </c>
      <c r="E145" t="n">
        <v>18.38</v>
      </c>
      <c r="F145" t="n">
        <v>15.44</v>
      </c>
      <c r="G145" t="n">
        <v>185.31</v>
      </c>
      <c r="H145" t="n">
        <v>2.18</v>
      </c>
      <c r="I145" t="n">
        <v>5</v>
      </c>
      <c r="J145" t="n">
        <v>300.11</v>
      </c>
      <c r="K145" t="n">
        <v>57.72</v>
      </c>
      <c r="L145" t="n">
        <v>36.75</v>
      </c>
      <c r="M145" t="n">
        <v>2</v>
      </c>
      <c r="N145" t="n">
        <v>85.64</v>
      </c>
      <c r="O145" t="n">
        <v>37248.06</v>
      </c>
      <c r="P145" t="n">
        <v>204.88</v>
      </c>
      <c r="Q145" t="n">
        <v>467.07</v>
      </c>
      <c r="R145" t="n">
        <v>53.51</v>
      </c>
      <c r="S145" t="n">
        <v>39.61</v>
      </c>
      <c r="T145" t="n">
        <v>2018.8</v>
      </c>
      <c r="U145" t="n">
        <v>0.74</v>
      </c>
      <c r="V145" t="n">
        <v>0.76</v>
      </c>
      <c r="W145" t="n">
        <v>2.62</v>
      </c>
      <c r="X145" t="n">
        <v>0.11</v>
      </c>
      <c r="Y145" t="n">
        <v>1</v>
      </c>
      <c r="Z145" t="n">
        <v>10</v>
      </c>
      <c r="AA145" t="n">
        <v>128.3620419134662</v>
      </c>
      <c r="AB145" t="n">
        <v>175.630608679547</v>
      </c>
      <c r="AC145" t="n">
        <v>158.8686698863275</v>
      </c>
      <c r="AD145" t="n">
        <v>128362.0419134662</v>
      </c>
      <c r="AE145" t="n">
        <v>175630.608679547</v>
      </c>
      <c r="AF145" t="n">
        <v>2.775443714353262e-06</v>
      </c>
      <c r="AG145" t="n">
        <v>0.1914583333333333</v>
      </c>
      <c r="AH145" t="n">
        <v>158868.6698863275</v>
      </c>
    </row>
    <row r="146">
      <c r="A146" t="n">
        <v>144</v>
      </c>
      <c r="B146" t="n">
        <v>120</v>
      </c>
      <c r="C146" t="inlineStr">
        <is>
          <t xml:space="preserve">CONCLUIDO	</t>
        </is>
      </c>
      <c r="D146" t="n">
        <v>5.4401</v>
      </c>
      <c r="E146" t="n">
        <v>18.38</v>
      </c>
      <c r="F146" t="n">
        <v>15.45</v>
      </c>
      <c r="G146" t="n">
        <v>185.34</v>
      </c>
      <c r="H146" t="n">
        <v>2.19</v>
      </c>
      <c r="I146" t="n">
        <v>5</v>
      </c>
      <c r="J146" t="n">
        <v>300.64</v>
      </c>
      <c r="K146" t="n">
        <v>57.72</v>
      </c>
      <c r="L146" t="n">
        <v>37</v>
      </c>
      <c r="M146" t="n">
        <v>2</v>
      </c>
      <c r="N146" t="n">
        <v>85.91</v>
      </c>
      <c r="O146" t="n">
        <v>37313</v>
      </c>
      <c r="P146" t="n">
        <v>205.34</v>
      </c>
      <c r="Q146" t="n">
        <v>467.09</v>
      </c>
      <c r="R146" t="n">
        <v>53.6</v>
      </c>
      <c r="S146" t="n">
        <v>39.61</v>
      </c>
      <c r="T146" t="n">
        <v>2064.63</v>
      </c>
      <c r="U146" t="n">
        <v>0.74</v>
      </c>
      <c r="V146" t="n">
        <v>0.76</v>
      </c>
      <c r="W146" t="n">
        <v>2.62</v>
      </c>
      <c r="X146" t="n">
        <v>0.11</v>
      </c>
      <c r="Y146" t="n">
        <v>1</v>
      </c>
      <c r="Z146" t="n">
        <v>10</v>
      </c>
      <c r="AA146" t="n">
        <v>128.6078189151248</v>
      </c>
      <c r="AB146" t="n">
        <v>175.9668916161321</v>
      </c>
      <c r="AC146" t="n">
        <v>159.1728584514211</v>
      </c>
      <c r="AD146" t="n">
        <v>128607.8189151248</v>
      </c>
      <c r="AE146" t="n">
        <v>175966.8916161321</v>
      </c>
      <c r="AF146" t="n">
        <v>2.775035628380081e-06</v>
      </c>
      <c r="AG146" t="n">
        <v>0.1914583333333333</v>
      </c>
      <c r="AH146" t="n">
        <v>159172.8584514211</v>
      </c>
    </row>
    <row r="147">
      <c r="A147" t="n">
        <v>145</v>
      </c>
      <c r="B147" t="n">
        <v>120</v>
      </c>
      <c r="C147" t="inlineStr">
        <is>
          <t xml:space="preserve">CONCLUIDO	</t>
        </is>
      </c>
      <c r="D147" t="n">
        <v>5.4398</v>
      </c>
      <c r="E147" t="n">
        <v>18.38</v>
      </c>
      <c r="F147" t="n">
        <v>15.45</v>
      </c>
      <c r="G147" t="n">
        <v>185.36</v>
      </c>
      <c r="H147" t="n">
        <v>2.2</v>
      </c>
      <c r="I147" t="n">
        <v>5</v>
      </c>
      <c r="J147" t="n">
        <v>301.17</v>
      </c>
      <c r="K147" t="n">
        <v>57.72</v>
      </c>
      <c r="L147" t="n">
        <v>37.25</v>
      </c>
      <c r="M147" t="n">
        <v>1</v>
      </c>
      <c r="N147" t="n">
        <v>86.19</v>
      </c>
      <c r="O147" t="n">
        <v>37378.06</v>
      </c>
      <c r="P147" t="n">
        <v>205.72</v>
      </c>
      <c r="Q147" t="n">
        <v>467.07</v>
      </c>
      <c r="R147" t="n">
        <v>53.56</v>
      </c>
      <c r="S147" t="n">
        <v>39.61</v>
      </c>
      <c r="T147" t="n">
        <v>2046.44</v>
      </c>
      <c r="U147" t="n">
        <v>0.74</v>
      </c>
      <c r="V147" t="n">
        <v>0.76</v>
      </c>
      <c r="W147" t="n">
        <v>2.62</v>
      </c>
      <c r="X147" t="n">
        <v>0.11</v>
      </c>
      <c r="Y147" t="n">
        <v>1</v>
      </c>
      <c r="Z147" t="n">
        <v>10</v>
      </c>
      <c r="AA147" t="n">
        <v>128.7837448489734</v>
      </c>
      <c r="AB147" t="n">
        <v>176.2076012401281</v>
      </c>
      <c r="AC147" t="n">
        <v>159.3905950867411</v>
      </c>
      <c r="AD147" t="n">
        <v>128783.7448489734</v>
      </c>
      <c r="AE147" t="n">
        <v>176207.6012401281</v>
      </c>
      <c r="AF147" t="n">
        <v>2.774882596140138e-06</v>
      </c>
      <c r="AG147" t="n">
        <v>0.1914583333333333</v>
      </c>
      <c r="AH147" t="n">
        <v>159390.5950867411</v>
      </c>
    </row>
    <row r="148">
      <c r="A148" t="n">
        <v>146</v>
      </c>
      <c r="B148" t="n">
        <v>120</v>
      </c>
      <c r="C148" t="inlineStr">
        <is>
          <t xml:space="preserve">CONCLUIDO	</t>
        </is>
      </c>
      <c r="D148" t="n">
        <v>5.4399</v>
      </c>
      <c r="E148" t="n">
        <v>18.38</v>
      </c>
      <c r="F148" t="n">
        <v>15.45</v>
      </c>
      <c r="G148" t="n">
        <v>185.35</v>
      </c>
      <c r="H148" t="n">
        <v>2.21</v>
      </c>
      <c r="I148" t="n">
        <v>5</v>
      </c>
      <c r="J148" t="n">
        <v>301.69</v>
      </c>
      <c r="K148" t="n">
        <v>57.72</v>
      </c>
      <c r="L148" t="n">
        <v>37.5</v>
      </c>
      <c r="M148" t="n">
        <v>1</v>
      </c>
      <c r="N148" t="n">
        <v>86.47</v>
      </c>
      <c r="O148" t="n">
        <v>37443.23</v>
      </c>
      <c r="P148" t="n">
        <v>206.16</v>
      </c>
      <c r="Q148" t="n">
        <v>467.07</v>
      </c>
      <c r="R148" t="n">
        <v>53.52</v>
      </c>
      <c r="S148" t="n">
        <v>39.61</v>
      </c>
      <c r="T148" t="n">
        <v>2025.23</v>
      </c>
      <c r="U148" t="n">
        <v>0.74</v>
      </c>
      <c r="V148" t="n">
        <v>0.76</v>
      </c>
      <c r="W148" t="n">
        <v>2.62</v>
      </c>
      <c r="X148" t="n">
        <v>0.11</v>
      </c>
      <c r="Y148" t="n">
        <v>1</v>
      </c>
      <c r="Z148" t="n">
        <v>10</v>
      </c>
      <c r="AA148" t="n">
        <v>128.9770478726588</v>
      </c>
      <c r="AB148" t="n">
        <v>176.4720869650619</v>
      </c>
      <c r="AC148" t="n">
        <v>159.6298386652953</v>
      </c>
      <c r="AD148" t="n">
        <v>128977.0478726588</v>
      </c>
      <c r="AE148" t="n">
        <v>176472.086965062</v>
      </c>
      <c r="AF148" t="n">
        <v>2.774933606886786e-06</v>
      </c>
      <c r="AG148" t="n">
        <v>0.1914583333333333</v>
      </c>
      <c r="AH148" t="n">
        <v>159629.8386652953</v>
      </c>
    </row>
    <row r="149">
      <c r="A149" t="n">
        <v>147</v>
      </c>
      <c r="B149" t="n">
        <v>120</v>
      </c>
      <c r="C149" t="inlineStr">
        <is>
          <t xml:space="preserve">CONCLUIDO	</t>
        </is>
      </c>
      <c r="D149" t="n">
        <v>5.44</v>
      </c>
      <c r="E149" t="n">
        <v>18.38</v>
      </c>
      <c r="F149" t="n">
        <v>15.45</v>
      </c>
      <c r="G149" t="n">
        <v>185.35</v>
      </c>
      <c r="H149" t="n">
        <v>2.22</v>
      </c>
      <c r="I149" t="n">
        <v>5</v>
      </c>
      <c r="J149" t="n">
        <v>302.22</v>
      </c>
      <c r="K149" t="n">
        <v>57.72</v>
      </c>
      <c r="L149" t="n">
        <v>37.75</v>
      </c>
      <c r="M149" t="n">
        <v>1</v>
      </c>
      <c r="N149" t="n">
        <v>86.75</v>
      </c>
      <c r="O149" t="n">
        <v>37508.53</v>
      </c>
      <c r="P149" t="n">
        <v>206.41</v>
      </c>
      <c r="Q149" t="n">
        <v>467.07</v>
      </c>
      <c r="R149" t="n">
        <v>53.52</v>
      </c>
      <c r="S149" t="n">
        <v>39.61</v>
      </c>
      <c r="T149" t="n">
        <v>2024.03</v>
      </c>
      <c r="U149" t="n">
        <v>0.74</v>
      </c>
      <c r="V149" t="n">
        <v>0.76</v>
      </c>
      <c r="W149" t="n">
        <v>2.62</v>
      </c>
      <c r="X149" t="n">
        <v>0.11</v>
      </c>
      <c r="Y149" t="n">
        <v>1</v>
      </c>
      <c r="Z149" t="n">
        <v>10</v>
      </c>
      <c r="AA149" t="n">
        <v>129.0858689425793</v>
      </c>
      <c r="AB149" t="n">
        <v>176.6209807537738</v>
      </c>
      <c r="AC149" t="n">
        <v>159.7645222397864</v>
      </c>
      <c r="AD149" t="n">
        <v>129085.8689425793</v>
      </c>
      <c r="AE149" t="n">
        <v>176620.9807537738</v>
      </c>
      <c r="AF149" t="n">
        <v>2.774984617633434e-06</v>
      </c>
      <c r="AG149" t="n">
        <v>0.1914583333333333</v>
      </c>
      <c r="AH149" t="n">
        <v>159764.5222397864</v>
      </c>
    </row>
    <row r="150">
      <c r="A150" t="n">
        <v>148</v>
      </c>
      <c r="B150" t="n">
        <v>120</v>
      </c>
      <c r="C150" t="inlineStr">
        <is>
          <t xml:space="preserve">CONCLUIDO	</t>
        </is>
      </c>
      <c r="D150" t="n">
        <v>5.4403</v>
      </c>
      <c r="E150" t="n">
        <v>18.38</v>
      </c>
      <c r="F150" t="n">
        <v>15.44</v>
      </c>
      <c r="G150" t="n">
        <v>185.34</v>
      </c>
      <c r="H150" t="n">
        <v>2.24</v>
      </c>
      <c r="I150" t="n">
        <v>5</v>
      </c>
      <c r="J150" t="n">
        <v>302.75</v>
      </c>
      <c r="K150" t="n">
        <v>57.72</v>
      </c>
      <c r="L150" t="n">
        <v>38</v>
      </c>
      <c r="M150" t="n">
        <v>1</v>
      </c>
      <c r="N150" t="n">
        <v>87.03</v>
      </c>
      <c r="O150" t="n">
        <v>37573.94</v>
      </c>
      <c r="P150" t="n">
        <v>206.84</v>
      </c>
      <c r="Q150" t="n">
        <v>467.07</v>
      </c>
      <c r="R150" t="n">
        <v>53.48</v>
      </c>
      <c r="S150" t="n">
        <v>39.61</v>
      </c>
      <c r="T150" t="n">
        <v>2007.35</v>
      </c>
      <c r="U150" t="n">
        <v>0.74</v>
      </c>
      <c r="V150" t="n">
        <v>0.76</v>
      </c>
      <c r="W150" t="n">
        <v>2.62</v>
      </c>
      <c r="X150" t="n">
        <v>0.11</v>
      </c>
      <c r="Y150" t="n">
        <v>1</v>
      </c>
      <c r="Z150" t="n">
        <v>10</v>
      </c>
      <c r="AA150" t="n">
        <v>129.2473302663283</v>
      </c>
      <c r="AB150" t="n">
        <v>176.841899260098</v>
      </c>
      <c r="AC150" t="n">
        <v>159.9643565939281</v>
      </c>
      <c r="AD150" t="n">
        <v>129247.3302663283</v>
      </c>
      <c r="AE150" t="n">
        <v>176841.8992600981</v>
      </c>
      <c r="AF150" t="n">
        <v>2.775137649873377e-06</v>
      </c>
      <c r="AG150" t="n">
        <v>0.1914583333333333</v>
      </c>
      <c r="AH150" t="n">
        <v>159964.3565939281</v>
      </c>
    </row>
    <row r="151">
      <c r="A151" t="n">
        <v>149</v>
      </c>
      <c r="B151" t="n">
        <v>120</v>
      </c>
      <c r="C151" t="inlineStr">
        <is>
          <t xml:space="preserve">CONCLUIDO	</t>
        </is>
      </c>
      <c r="D151" t="n">
        <v>5.4405</v>
      </c>
      <c r="E151" t="n">
        <v>18.38</v>
      </c>
      <c r="F151" t="n">
        <v>15.44</v>
      </c>
      <c r="G151" t="n">
        <v>185.33</v>
      </c>
      <c r="H151" t="n">
        <v>2.25</v>
      </c>
      <c r="I151" t="n">
        <v>5</v>
      </c>
      <c r="J151" t="n">
        <v>303.29</v>
      </c>
      <c r="K151" t="n">
        <v>57.72</v>
      </c>
      <c r="L151" t="n">
        <v>38.25</v>
      </c>
      <c r="M151" t="n">
        <v>1</v>
      </c>
      <c r="N151" t="n">
        <v>87.31</v>
      </c>
      <c r="O151" t="n">
        <v>37639.48</v>
      </c>
      <c r="P151" t="n">
        <v>207.11</v>
      </c>
      <c r="Q151" t="n">
        <v>467.07</v>
      </c>
      <c r="R151" t="n">
        <v>53.5</v>
      </c>
      <c r="S151" t="n">
        <v>39.61</v>
      </c>
      <c r="T151" t="n">
        <v>2016.18</v>
      </c>
      <c r="U151" t="n">
        <v>0.74</v>
      </c>
      <c r="V151" t="n">
        <v>0.76</v>
      </c>
      <c r="W151" t="n">
        <v>2.62</v>
      </c>
      <c r="X151" t="n">
        <v>0.11</v>
      </c>
      <c r="Y151" t="n">
        <v>1</v>
      </c>
      <c r="Z151" t="n">
        <v>10</v>
      </c>
      <c r="AA151" t="n">
        <v>129.3626928407793</v>
      </c>
      <c r="AB151" t="n">
        <v>176.9997434238994</v>
      </c>
      <c r="AC151" t="n">
        <v>160.107136332272</v>
      </c>
      <c r="AD151" t="n">
        <v>129362.6928407793</v>
      </c>
      <c r="AE151" t="n">
        <v>176999.7434238994</v>
      </c>
      <c r="AF151" t="n">
        <v>2.775239671366672e-06</v>
      </c>
      <c r="AG151" t="n">
        <v>0.1914583333333333</v>
      </c>
      <c r="AH151" t="n">
        <v>160107.136332272</v>
      </c>
    </row>
    <row r="152">
      <c r="A152" t="n">
        <v>150</v>
      </c>
      <c r="B152" t="n">
        <v>120</v>
      </c>
      <c r="C152" t="inlineStr">
        <is>
          <t xml:space="preserve">CONCLUIDO	</t>
        </is>
      </c>
      <c r="D152" t="n">
        <v>5.4395</v>
      </c>
      <c r="E152" t="n">
        <v>18.38</v>
      </c>
      <c r="F152" t="n">
        <v>15.45</v>
      </c>
      <c r="G152" t="n">
        <v>185.37</v>
      </c>
      <c r="H152" t="n">
        <v>2.26</v>
      </c>
      <c r="I152" t="n">
        <v>5</v>
      </c>
      <c r="J152" t="n">
        <v>303.82</v>
      </c>
      <c r="K152" t="n">
        <v>57.72</v>
      </c>
      <c r="L152" t="n">
        <v>38.5</v>
      </c>
      <c r="M152" t="n">
        <v>0</v>
      </c>
      <c r="N152" t="n">
        <v>87.59</v>
      </c>
      <c r="O152" t="n">
        <v>37705.13</v>
      </c>
      <c r="P152" t="n">
        <v>207.56</v>
      </c>
      <c r="Q152" t="n">
        <v>467.07</v>
      </c>
      <c r="R152" t="n">
        <v>53.47</v>
      </c>
      <c r="S152" t="n">
        <v>39.61</v>
      </c>
      <c r="T152" t="n">
        <v>2000.06</v>
      </c>
      <c r="U152" t="n">
        <v>0.74</v>
      </c>
      <c r="V152" t="n">
        <v>0.76</v>
      </c>
      <c r="W152" t="n">
        <v>2.62</v>
      </c>
      <c r="X152" t="n">
        <v>0.11</v>
      </c>
      <c r="Y152" t="n">
        <v>1</v>
      </c>
      <c r="Z152" t="n">
        <v>10</v>
      </c>
      <c r="AA152" t="n">
        <v>129.6088723644845</v>
      </c>
      <c r="AB152" t="n">
        <v>177.3365771089068</v>
      </c>
      <c r="AC152" t="n">
        <v>160.4118230831314</v>
      </c>
      <c r="AD152" t="n">
        <v>129608.8723644845</v>
      </c>
      <c r="AE152" t="n">
        <v>177336.5771089068</v>
      </c>
      <c r="AF152" t="n">
        <v>2.774729563900195e-06</v>
      </c>
      <c r="AG152" t="n">
        <v>0.1914583333333333</v>
      </c>
      <c r="AH152" t="n">
        <v>160411.8230831314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145</v>
      </c>
      <c r="C2" t="inlineStr">
        <is>
          <t xml:space="preserve">CONCLUIDO	</t>
        </is>
      </c>
      <c r="D2" t="n">
        <v>2.1756</v>
      </c>
      <c r="E2" t="n">
        <v>45.96</v>
      </c>
      <c r="F2" t="n">
        <v>25.34</v>
      </c>
      <c r="G2" t="n">
        <v>4.64</v>
      </c>
      <c r="H2" t="n">
        <v>0.06</v>
      </c>
      <c r="I2" t="n">
        <v>328</v>
      </c>
      <c r="J2" t="n">
        <v>285.18</v>
      </c>
      <c r="K2" t="n">
        <v>61.2</v>
      </c>
      <c r="L2" t="n">
        <v>1</v>
      </c>
      <c r="M2" t="n">
        <v>326</v>
      </c>
      <c r="N2" t="n">
        <v>77.98</v>
      </c>
      <c r="O2" t="n">
        <v>35406.83</v>
      </c>
      <c r="P2" t="n">
        <v>450.95</v>
      </c>
      <c r="Q2" t="n">
        <v>467.36</v>
      </c>
      <c r="R2" t="n">
        <v>377.31</v>
      </c>
      <c r="S2" t="n">
        <v>39.61</v>
      </c>
      <c r="T2" t="n">
        <v>162306.73</v>
      </c>
      <c r="U2" t="n">
        <v>0.1</v>
      </c>
      <c r="V2" t="n">
        <v>0.46</v>
      </c>
      <c r="W2" t="n">
        <v>3.15</v>
      </c>
      <c r="X2" t="n">
        <v>9.99</v>
      </c>
      <c r="Y2" t="n">
        <v>1</v>
      </c>
      <c r="Z2" t="n">
        <v>10</v>
      </c>
      <c r="AA2" t="n">
        <v>659.8197983725167</v>
      </c>
      <c r="AB2" t="n">
        <v>902.7945573283585</v>
      </c>
      <c r="AC2" t="n">
        <v>816.6331118570583</v>
      </c>
      <c r="AD2" t="n">
        <v>659819.7983725168</v>
      </c>
      <c r="AE2" t="n">
        <v>902794.5573283584</v>
      </c>
      <c r="AF2" t="n">
        <v>1.075256910484614e-06</v>
      </c>
      <c r="AG2" t="n">
        <v>0.47875</v>
      </c>
      <c r="AH2" t="n">
        <v>816633.1118570584</v>
      </c>
    </row>
    <row r="3">
      <c r="A3" t="n">
        <v>1</v>
      </c>
      <c r="B3" t="n">
        <v>145</v>
      </c>
      <c r="C3" t="inlineStr">
        <is>
          <t xml:space="preserve">CONCLUIDO	</t>
        </is>
      </c>
      <c r="D3" t="n">
        <v>2.6633</v>
      </c>
      <c r="E3" t="n">
        <v>37.55</v>
      </c>
      <c r="F3" t="n">
        <v>22.2</v>
      </c>
      <c r="G3" t="n">
        <v>5.79</v>
      </c>
      <c r="H3" t="n">
        <v>0.08</v>
      </c>
      <c r="I3" t="n">
        <v>230</v>
      </c>
      <c r="J3" t="n">
        <v>285.68</v>
      </c>
      <c r="K3" t="n">
        <v>61.2</v>
      </c>
      <c r="L3" t="n">
        <v>1.25</v>
      </c>
      <c r="M3" t="n">
        <v>228</v>
      </c>
      <c r="N3" t="n">
        <v>78.23999999999999</v>
      </c>
      <c r="O3" t="n">
        <v>35468.6</v>
      </c>
      <c r="P3" t="n">
        <v>394.97</v>
      </c>
      <c r="Q3" t="n">
        <v>467.36</v>
      </c>
      <c r="R3" t="n">
        <v>274.38</v>
      </c>
      <c r="S3" t="n">
        <v>39.61</v>
      </c>
      <c r="T3" t="n">
        <v>111329.49</v>
      </c>
      <c r="U3" t="n">
        <v>0.14</v>
      </c>
      <c r="V3" t="n">
        <v>0.53</v>
      </c>
      <c r="W3" t="n">
        <v>2.98</v>
      </c>
      <c r="X3" t="n">
        <v>6.86</v>
      </c>
      <c r="Y3" t="n">
        <v>1</v>
      </c>
      <c r="Z3" t="n">
        <v>10</v>
      </c>
      <c r="AA3" t="n">
        <v>472.732659631983</v>
      </c>
      <c r="AB3" t="n">
        <v>646.8136804015162</v>
      </c>
      <c r="AC3" t="n">
        <v>585.0826905526967</v>
      </c>
      <c r="AD3" t="n">
        <v>472732.659631983</v>
      </c>
      <c r="AE3" t="n">
        <v>646813.6804015161</v>
      </c>
      <c r="AF3" t="n">
        <v>1.316295150622207e-06</v>
      </c>
      <c r="AG3" t="n">
        <v>0.3911458333333333</v>
      </c>
      <c r="AH3" t="n">
        <v>585082.6905526967</v>
      </c>
    </row>
    <row r="4">
      <c r="A4" t="n">
        <v>2</v>
      </c>
      <c r="B4" t="n">
        <v>145</v>
      </c>
      <c r="C4" t="inlineStr">
        <is>
          <t xml:space="preserve">CONCLUIDO	</t>
        </is>
      </c>
      <c r="D4" t="n">
        <v>3.0246</v>
      </c>
      <c r="E4" t="n">
        <v>33.06</v>
      </c>
      <c r="F4" t="n">
        <v>20.57</v>
      </c>
      <c r="G4" t="n">
        <v>6.97</v>
      </c>
      <c r="H4" t="n">
        <v>0.09</v>
      </c>
      <c r="I4" t="n">
        <v>177</v>
      </c>
      <c r="J4" t="n">
        <v>286.19</v>
      </c>
      <c r="K4" t="n">
        <v>61.2</v>
      </c>
      <c r="L4" t="n">
        <v>1.5</v>
      </c>
      <c r="M4" t="n">
        <v>175</v>
      </c>
      <c r="N4" t="n">
        <v>78.48999999999999</v>
      </c>
      <c r="O4" t="n">
        <v>35530.47</v>
      </c>
      <c r="P4" t="n">
        <v>365.83</v>
      </c>
      <c r="Q4" t="n">
        <v>467.26</v>
      </c>
      <c r="R4" t="n">
        <v>221.2</v>
      </c>
      <c r="S4" t="n">
        <v>39.61</v>
      </c>
      <c r="T4" t="n">
        <v>85005.34</v>
      </c>
      <c r="U4" t="n">
        <v>0.18</v>
      </c>
      <c r="V4" t="n">
        <v>0.57</v>
      </c>
      <c r="W4" t="n">
        <v>2.89</v>
      </c>
      <c r="X4" t="n">
        <v>5.24</v>
      </c>
      <c r="Y4" t="n">
        <v>1</v>
      </c>
      <c r="Z4" t="n">
        <v>10</v>
      </c>
      <c r="AA4" t="n">
        <v>385.9686529341125</v>
      </c>
      <c r="AB4" t="n">
        <v>528.0993386796639</v>
      </c>
      <c r="AC4" t="n">
        <v>477.698278988153</v>
      </c>
      <c r="AD4" t="n">
        <v>385968.6529341125</v>
      </c>
      <c r="AE4" t="n">
        <v>528099.338679664</v>
      </c>
      <c r="AF4" t="n">
        <v>1.494862130654424e-06</v>
      </c>
      <c r="AG4" t="n">
        <v>0.344375</v>
      </c>
      <c r="AH4" t="n">
        <v>477698.278988153</v>
      </c>
    </row>
    <row r="5">
      <c r="A5" t="n">
        <v>3</v>
      </c>
      <c r="B5" t="n">
        <v>145</v>
      </c>
      <c r="C5" t="inlineStr">
        <is>
          <t xml:space="preserve">CONCLUIDO	</t>
        </is>
      </c>
      <c r="D5" t="n">
        <v>3.3047</v>
      </c>
      <c r="E5" t="n">
        <v>30.26</v>
      </c>
      <c r="F5" t="n">
        <v>19.55</v>
      </c>
      <c r="G5" t="n">
        <v>8.15</v>
      </c>
      <c r="H5" t="n">
        <v>0.11</v>
      </c>
      <c r="I5" t="n">
        <v>144</v>
      </c>
      <c r="J5" t="n">
        <v>286.69</v>
      </c>
      <c r="K5" t="n">
        <v>61.2</v>
      </c>
      <c r="L5" t="n">
        <v>1.75</v>
      </c>
      <c r="M5" t="n">
        <v>142</v>
      </c>
      <c r="N5" t="n">
        <v>78.73999999999999</v>
      </c>
      <c r="O5" t="n">
        <v>35592.57</v>
      </c>
      <c r="P5" t="n">
        <v>347.46</v>
      </c>
      <c r="Q5" t="n">
        <v>467.23</v>
      </c>
      <c r="R5" t="n">
        <v>187.24</v>
      </c>
      <c r="S5" t="n">
        <v>39.61</v>
      </c>
      <c r="T5" t="n">
        <v>68192.17</v>
      </c>
      <c r="U5" t="n">
        <v>0.21</v>
      </c>
      <c r="V5" t="n">
        <v>0.6</v>
      </c>
      <c r="W5" t="n">
        <v>2.85</v>
      </c>
      <c r="X5" t="n">
        <v>4.21</v>
      </c>
      <c r="Y5" t="n">
        <v>1</v>
      </c>
      <c r="Z5" t="n">
        <v>10</v>
      </c>
      <c r="AA5" t="n">
        <v>335.8322297502752</v>
      </c>
      <c r="AB5" t="n">
        <v>459.5004726166524</v>
      </c>
      <c r="AC5" t="n">
        <v>415.646392423082</v>
      </c>
      <c r="AD5" t="n">
        <v>335832.2297502752</v>
      </c>
      <c r="AE5" t="n">
        <v>459500.4726166524</v>
      </c>
      <c r="AF5" t="n">
        <v>1.63329725688477e-06</v>
      </c>
      <c r="AG5" t="n">
        <v>0.3152083333333334</v>
      </c>
      <c r="AH5" t="n">
        <v>415646.392423082</v>
      </c>
    </row>
    <row r="6">
      <c r="A6" t="n">
        <v>4</v>
      </c>
      <c r="B6" t="n">
        <v>145</v>
      </c>
      <c r="C6" t="inlineStr">
        <is>
          <t xml:space="preserve">CONCLUIDO	</t>
        </is>
      </c>
      <c r="D6" t="n">
        <v>3.5207</v>
      </c>
      <c r="E6" t="n">
        <v>28.4</v>
      </c>
      <c r="F6" t="n">
        <v>18.88</v>
      </c>
      <c r="G6" t="n">
        <v>9.289999999999999</v>
      </c>
      <c r="H6" t="n">
        <v>0.12</v>
      </c>
      <c r="I6" t="n">
        <v>122</v>
      </c>
      <c r="J6" t="n">
        <v>287.19</v>
      </c>
      <c r="K6" t="n">
        <v>61.2</v>
      </c>
      <c r="L6" t="n">
        <v>2</v>
      </c>
      <c r="M6" t="n">
        <v>120</v>
      </c>
      <c r="N6" t="n">
        <v>78.98999999999999</v>
      </c>
      <c r="O6" t="n">
        <v>35654.65</v>
      </c>
      <c r="P6" t="n">
        <v>335.35</v>
      </c>
      <c r="Q6" t="n">
        <v>467.2</v>
      </c>
      <c r="R6" t="n">
        <v>165.39</v>
      </c>
      <c r="S6" t="n">
        <v>39.61</v>
      </c>
      <c r="T6" t="n">
        <v>57373.68</v>
      </c>
      <c r="U6" t="n">
        <v>0.24</v>
      </c>
      <c r="V6" t="n">
        <v>0.62</v>
      </c>
      <c r="W6" t="n">
        <v>2.81</v>
      </c>
      <c r="X6" t="n">
        <v>3.54</v>
      </c>
      <c r="Y6" t="n">
        <v>1</v>
      </c>
      <c r="Z6" t="n">
        <v>10</v>
      </c>
      <c r="AA6" t="n">
        <v>304.4712394249567</v>
      </c>
      <c r="AB6" t="n">
        <v>416.5909821043044</v>
      </c>
      <c r="AC6" t="n">
        <v>376.8321234613844</v>
      </c>
      <c r="AD6" t="n">
        <v>304471.2394249567</v>
      </c>
      <c r="AE6" t="n">
        <v>416590.9821043044</v>
      </c>
      <c r="AF6" t="n">
        <v>1.740051941874969e-06</v>
      </c>
      <c r="AG6" t="n">
        <v>0.2958333333333333</v>
      </c>
      <c r="AH6" t="n">
        <v>376832.1234613844</v>
      </c>
    </row>
    <row r="7">
      <c r="A7" t="n">
        <v>5</v>
      </c>
      <c r="B7" t="n">
        <v>145</v>
      </c>
      <c r="C7" t="inlineStr">
        <is>
          <t xml:space="preserve">CONCLUIDO	</t>
        </is>
      </c>
      <c r="D7" t="n">
        <v>3.6955</v>
      </c>
      <c r="E7" t="n">
        <v>27.06</v>
      </c>
      <c r="F7" t="n">
        <v>18.4</v>
      </c>
      <c r="G7" t="n">
        <v>10.41</v>
      </c>
      <c r="H7" t="n">
        <v>0.14</v>
      </c>
      <c r="I7" t="n">
        <v>106</v>
      </c>
      <c r="J7" t="n">
        <v>287.7</v>
      </c>
      <c r="K7" t="n">
        <v>61.2</v>
      </c>
      <c r="L7" t="n">
        <v>2.25</v>
      </c>
      <c r="M7" t="n">
        <v>104</v>
      </c>
      <c r="N7" t="n">
        <v>79.25</v>
      </c>
      <c r="O7" t="n">
        <v>35716.83</v>
      </c>
      <c r="P7" t="n">
        <v>326.61</v>
      </c>
      <c r="Q7" t="n">
        <v>467.23</v>
      </c>
      <c r="R7" t="n">
        <v>149.77</v>
      </c>
      <c r="S7" t="n">
        <v>39.61</v>
      </c>
      <c r="T7" t="n">
        <v>49647.39</v>
      </c>
      <c r="U7" t="n">
        <v>0.26</v>
      </c>
      <c r="V7" t="n">
        <v>0.63</v>
      </c>
      <c r="W7" t="n">
        <v>2.78</v>
      </c>
      <c r="X7" t="n">
        <v>3.06</v>
      </c>
      <c r="Y7" t="n">
        <v>1</v>
      </c>
      <c r="Z7" t="n">
        <v>10</v>
      </c>
      <c r="AA7" t="n">
        <v>282.6944408594649</v>
      </c>
      <c r="AB7" t="n">
        <v>386.7950055824504</v>
      </c>
      <c r="AC7" t="n">
        <v>349.8798331198605</v>
      </c>
      <c r="AD7" t="n">
        <v>282694.4408594649</v>
      </c>
      <c r="AE7" t="n">
        <v>386795.0055824504</v>
      </c>
      <c r="AF7" t="n">
        <v>1.826444159172592e-06</v>
      </c>
      <c r="AG7" t="n">
        <v>0.281875</v>
      </c>
      <c r="AH7" t="n">
        <v>349879.8331198604</v>
      </c>
    </row>
    <row r="8">
      <c r="A8" t="n">
        <v>6</v>
      </c>
      <c r="B8" t="n">
        <v>145</v>
      </c>
      <c r="C8" t="inlineStr">
        <is>
          <t xml:space="preserve">CONCLUIDO	</t>
        </is>
      </c>
      <c r="D8" t="n">
        <v>3.8316</v>
      </c>
      <c r="E8" t="n">
        <v>26.1</v>
      </c>
      <c r="F8" t="n">
        <v>18.08</v>
      </c>
      <c r="G8" t="n">
        <v>11.54</v>
      </c>
      <c r="H8" t="n">
        <v>0.15</v>
      </c>
      <c r="I8" t="n">
        <v>94</v>
      </c>
      <c r="J8" t="n">
        <v>288.2</v>
      </c>
      <c r="K8" t="n">
        <v>61.2</v>
      </c>
      <c r="L8" t="n">
        <v>2.5</v>
      </c>
      <c r="M8" t="n">
        <v>92</v>
      </c>
      <c r="N8" t="n">
        <v>79.5</v>
      </c>
      <c r="O8" t="n">
        <v>35779.11</v>
      </c>
      <c r="P8" t="n">
        <v>320.94</v>
      </c>
      <c r="Q8" t="n">
        <v>467.28</v>
      </c>
      <c r="R8" t="n">
        <v>139.48</v>
      </c>
      <c r="S8" t="n">
        <v>39.61</v>
      </c>
      <c r="T8" t="n">
        <v>44558.49</v>
      </c>
      <c r="U8" t="n">
        <v>0.28</v>
      </c>
      <c r="V8" t="n">
        <v>0.65</v>
      </c>
      <c r="W8" t="n">
        <v>2.77</v>
      </c>
      <c r="X8" t="n">
        <v>2.75</v>
      </c>
      <c r="Y8" t="n">
        <v>1</v>
      </c>
      <c r="Z8" t="n">
        <v>10</v>
      </c>
      <c r="AA8" t="n">
        <v>268.0181462461416</v>
      </c>
      <c r="AB8" t="n">
        <v>366.7142518200795</v>
      </c>
      <c r="AC8" t="n">
        <v>331.7155583130553</v>
      </c>
      <c r="AD8" t="n">
        <v>268018.1462461416</v>
      </c>
      <c r="AE8" t="n">
        <v>366714.2518200795</v>
      </c>
      <c r="AF8" t="n">
        <v>1.893709495409472e-06</v>
      </c>
      <c r="AG8" t="n">
        <v>0.271875</v>
      </c>
      <c r="AH8" t="n">
        <v>331715.5583130553</v>
      </c>
    </row>
    <row r="9">
      <c r="A9" t="n">
        <v>7</v>
      </c>
      <c r="B9" t="n">
        <v>145</v>
      </c>
      <c r="C9" t="inlineStr">
        <is>
          <t xml:space="preserve">CONCLUIDO	</t>
        </is>
      </c>
      <c r="D9" t="n">
        <v>3.9648</v>
      </c>
      <c r="E9" t="n">
        <v>25.22</v>
      </c>
      <c r="F9" t="n">
        <v>17.75</v>
      </c>
      <c r="G9" t="n">
        <v>12.68</v>
      </c>
      <c r="H9" t="n">
        <v>0.17</v>
      </c>
      <c r="I9" t="n">
        <v>84</v>
      </c>
      <c r="J9" t="n">
        <v>288.71</v>
      </c>
      <c r="K9" t="n">
        <v>61.2</v>
      </c>
      <c r="L9" t="n">
        <v>2.75</v>
      </c>
      <c r="M9" t="n">
        <v>82</v>
      </c>
      <c r="N9" t="n">
        <v>79.76000000000001</v>
      </c>
      <c r="O9" t="n">
        <v>35841.5</v>
      </c>
      <c r="P9" t="n">
        <v>314.77</v>
      </c>
      <c r="Q9" t="n">
        <v>467.18</v>
      </c>
      <c r="R9" t="n">
        <v>128.78</v>
      </c>
      <c r="S9" t="n">
        <v>39.61</v>
      </c>
      <c r="T9" t="n">
        <v>39261.01</v>
      </c>
      <c r="U9" t="n">
        <v>0.31</v>
      </c>
      <c r="V9" t="n">
        <v>0.66</v>
      </c>
      <c r="W9" t="n">
        <v>2.74</v>
      </c>
      <c r="X9" t="n">
        <v>2.41</v>
      </c>
      <c r="Y9" t="n">
        <v>1</v>
      </c>
      <c r="Z9" t="n">
        <v>10</v>
      </c>
      <c r="AA9" t="n">
        <v>254.1947548863959</v>
      </c>
      <c r="AB9" t="n">
        <v>347.8004779165249</v>
      </c>
      <c r="AC9" t="n">
        <v>314.6068884453122</v>
      </c>
      <c r="AD9" t="n">
        <v>254194.7548863959</v>
      </c>
      <c r="AE9" t="n">
        <v>347800.4779165249</v>
      </c>
      <c r="AF9" t="n">
        <v>1.959541551153428e-06</v>
      </c>
      <c r="AG9" t="n">
        <v>0.2627083333333333</v>
      </c>
      <c r="AH9" t="n">
        <v>314606.8884453122</v>
      </c>
    </row>
    <row r="10">
      <c r="A10" t="n">
        <v>8</v>
      </c>
      <c r="B10" t="n">
        <v>145</v>
      </c>
      <c r="C10" t="inlineStr">
        <is>
          <t xml:space="preserve">CONCLUIDO	</t>
        </is>
      </c>
      <c r="D10" t="n">
        <v>4.0705</v>
      </c>
      <c r="E10" t="n">
        <v>24.57</v>
      </c>
      <c r="F10" t="n">
        <v>17.52</v>
      </c>
      <c r="G10" t="n">
        <v>13.83</v>
      </c>
      <c r="H10" t="n">
        <v>0.18</v>
      </c>
      <c r="I10" t="n">
        <v>76</v>
      </c>
      <c r="J10" t="n">
        <v>289.21</v>
      </c>
      <c r="K10" t="n">
        <v>61.2</v>
      </c>
      <c r="L10" t="n">
        <v>3</v>
      </c>
      <c r="M10" t="n">
        <v>74</v>
      </c>
      <c r="N10" t="n">
        <v>80.02</v>
      </c>
      <c r="O10" t="n">
        <v>35903.99</v>
      </c>
      <c r="P10" t="n">
        <v>310.71</v>
      </c>
      <c r="Q10" t="n">
        <v>467.16</v>
      </c>
      <c r="R10" t="n">
        <v>120.79</v>
      </c>
      <c r="S10" t="n">
        <v>39.61</v>
      </c>
      <c r="T10" t="n">
        <v>35306.17</v>
      </c>
      <c r="U10" t="n">
        <v>0.33</v>
      </c>
      <c r="V10" t="n">
        <v>0.67</v>
      </c>
      <c r="W10" t="n">
        <v>2.74</v>
      </c>
      <c r="X10" t="n">
        <v>2.19</v>
      </c>
      <c r="Y10" t="n">
        <v>1</v>
      </c>
      <c r="Z10" t="n">
        <v>10</v>
      </c>
      <c r="AA10" t="n">
        <v>244.4705938097366</v>
      </c>
      <c r="AB10" t="n">
        <v>334.4954517317369</v>
      </c>
      <c r="AC10" t="n">
        <v>302.5716752858746</v>
      </c>
      <c r="AD10" t="n">
        <v>244470.5938097366</v>
      </c>
      <c r="AE10" t="n">
        <v>334495.4517317369</v>
      </c>
      <c r="AF10" t="n">
        <v>2.011782153947243e-06</v>
      </c>
      <c r="AG10" t="n">
        <v>0.2559375</v>
      </c>
      <c r="AH10" t="n">
        <v>302571.6752858746</v>
      </c>
    </row>
    <row r="11">
      <c r="A11" t="n">
        <v>9</v>
      </c>
      <c r="B11" t="n">
        <v>145</v>
      </c>
      <c r="C11" t="inlineStr">
        <is>
          <t xml:space="preserve">CONCLUIDO	</t>
        </is>
      </c>
      <c r="D11" t="n">
        <v>4.1667</v>
      </c>
      <c r="E11" t="n">
        <v>24</v>
      </c>
      <c r="F11" t="n">
        <v>17.33</v>
      </c>
      <c r="G11" t="n">
        <v>15.07</v>
      </c>
      <c r="H11" t="n">
        <v>0.2</v>
      </c>
      <c r="I11" t="n">
        <v>69</v>
      </c>
      <c r="J11" t="n">
        <v>289.72</v>
      </c>
      <c r="K11" t="n">
        <v>61.2</v>
      </c>
      <c r="L11" t="n">
        <v>3.25</v>
      </c>
      <c r="M11" t="n">
        <v>67</v>
      </c>
      <c r="N11" t="n">
        <v>80.27</v>
      </c>
      <c r="O11" t="n">
        <v>35966.59</v>
      </c>
      <c r="P11" t="n">
        <v>307.06</v>
      </c>
      <c r="Q11" t="n">
        <v>467.17</v>
      </c>
      <c r="R11" t="n">
        <v>114.89</v>
      </c>
      <c r="S11" t="n">
        <v>39.61</v>
      </c>
      <c r="T11" t="n">
        <v>32388.82</v>
      </c>
      <c r="U11" t="n">
        <v>0.34</v>
      </c>
      <c r="V11" t="n">
        <v>0.67</v>
      </c>
      <c r="W11" t="n">
        <v>2.72</v>
      </c>
      <c r="X11" t="n">
        <v>2</v>
      </c>
      <c r="Y11" t="n">
        <v>1</v>
      </c>
      <c r="Z11" t="n">
        <v>10</v>
      </c>
      <c r="AA11" t="n">
        <v>236.1370596633195</v>
      </c>
      <c r="AB11" t="n">
        <v>323.0931426630357</v>
      </c>
      <c r="AC11" t="n">
        <v>292.2575865914453</v>
      </c>
      <c r="AD11" t="n">
        <v>236137.0596633195</v>
      </c>
      <c r="AE11" t="n">
        <v>323093.1426630357</v>
      </c>
      <c r="AF11" t="n">
        <v>2.0593275275401e-06</v>
      </c>
      <c r="AG11" t="n">
        <v>0.25</v>
      </c>
      <c r="AH11" t="n">
        <v>292257.5865914453</v>
      </c>
    </row>
    <row r="12">
      <c r="A12" t="n">
        <v>10</v>
      </c>
      <c r="B12" t="n">
        <v>145</v>
      </c>
      <c r="C12" t="inlineStr">
        <is>
          <t xml:space="preserve">CONCLUIDO	</t>
        </is>
      </c>
      <c r="D12" t="n">
        <v>4.243</v>
      </c>
      <c r="E12" t="n">
        <v>23.57</v>
      </c>
      <c r="F12" t="n">
        <v>17.17</v>
      </c>
      <c r="G12" t="n">
        <v>16.1</v>
      </c>
      <c r="H12" t="n">
        <v>0.21</v>
      </c>
      <c r="I12" t="n">
        <v>64</v>
      </c>
      <c r="J12" t="n">
        <v>290.23</v>
      </c>
      <c r="K12" t="n">
        <v>61.2</v>
      </c>
      <c r="L12" t="n">
        <v>3.5</v>
      </c>
      <c r="M12" t="n">
        <v>62</v>
      </c>
      <c r="N12" t="n">
        <v>80.53</v>
      </c>
      <c r="O12" t="n">
        <v>36029.29</v>
      </c>
      <c r="P12" t="n">
        <v>304.15</v>
      </c>
      <c r="Q12" t="n">
        <v>467.11</v>
      </c>
      <c r="R12" t="n">
        <v>109.48</v>
      </c>
      <c r="S12" t="n">
        <v>39.61</v>
      </c>
      <c r="T12" t="n">
        <v>29709.79</v>
      </c>
      <c r="U12" t="n">
        <v>0.36</v>
      </c>
      <c r="V12" t="n">
        <v>0.68</v>
      </c>
      <c r="W12" t="n">
        <v>2.72</v>
      </c>
      <c r="X12" t="n">
        <v>1.84</v>
      </c>
      <c r="Y12" t="n">
        <v>1</v>
      </c>
      <c r="Z12" t="n">
        <v>10</v>
      </c>
      <c r="AA12" t="n">
        <v>229.758429801939</v>
      </c>
      <c r="AB12" t="n">
        <v>314.3656198814103</v>
      </c>
      <c r="AC12" t="n">
        <v>284.3630063349403</v>
      </c>
      <c r="AD12" t="n">
        <v>229758.429801939</v>
      </c>
      <c r="AE12" t="n">
        <v>314365.6198814103</v>
      </c>
      <c r="AF12" t="n">
        <v>2.097037631543583e-06</v>
      </c>
      <c r="AG12" t="n">
        <v>0.2455208333333333</v>
      </c>
      <c r="AH12" t="n">
        <v>284363.0063349403</v>
      </c>
    </row>
    <row r="13">
      <c r="A13" t="n">
        <v>11</v>
      </c>
      <c r="B13" t="n">
        <v>145</v>
      </c>
      <c r="C13" t="inlineStr">
        <is>
          <t xml:space="preserve">CONCLUIDO	</t>
        </is>
      </c>
      <c r="D13" t="n">
        <v>4.3176</v>
      </c>
      <c r="E13" t="n">
        <v>23.16</v>
      </c>
      <c r="F13" t="n">
        <v>17.03</v>
      </c>
      <c r="G13" t="n">
        <v>17.32</v>
      </c>
      <c r="H13" t="n">
        <v>0.23</v>
      </c>
      <c r="I13" t="n">
        <v>59</v>
      </c>
      <c r="J13" t="n">
        <v>290.74</v>
      </c>
      <c r="K13" t="n">
        <v>61.2</v>
      </c>
      <c r="L13" t="n">
        <v>3.75</v>
      </c>
      <c r="M13" t="n">
        <v>57</v>
      </c>
      <c r="N13" t="n">
        <v>80.79000000000001</v>
      </c>
      <c r="O13" t="n">
        <v>36092.1</v>
      </c>
      <c r="P13" t="n">
        <v>301.48</v>
      </c>
      <c r="Q13" t="n">
        <v>467.15</v>
      </c>
      <c r="R13" t="n">
        <v>105.08</v>
      </c>
      <c r="S13" t="n">
        <v>39.61</v>
      </c>
      <c r="T13" t="n">
        <v>27537.38</v>
      </c>
      <c r="U13" t="n">
        <v>0.38</v>
      </c>
      <c r="V13" t="n">
        <v>0.68</v>
      </c>
      <c r="W13" t="n">
        <v>2.71</v>
      </c>
      <c r="X13" t="n">
        <v>1.7</v>
      </c>
      <c r="Y13" t="n">
        <v>1</v>
      </c>
      <c r="Z13" t="n">
        <v>10</v>
      </c>
      <c r="AA13" t="n">
        <v>223.8886318649952</v>
      </c>
      <c r="AB13" t="n">
        <v>306.3343033868792</v>
      </c>
      <c r="AC13" t="n">
        <v>277.0981874146211</v>
      </c>
      <c r="AD13" t="n">
        <v>223888.6318649952</v>
      </c>
      <c r="AE13" t="n">
        <v>306334.3033868792</v>
      </c>
      <c r="AF13" t="n">
        <v>2.13390753663742e-06</v>
      </c>
      <c r="AG13" t="n">
        <v>0.24125</v>
      </c>
      <c r="AH13" t="n">
        <v>277098.1874146211</v>
      </c>
    </row>
    <row r="14">
      <c r="A14" t="n">
        <v>12</v>
      </c>
      <c r="B14" t="n">
        <v>145</v>
      </c>
      <c r="C14" t="inlineStr">
        <is>
          <t xml:space="preserve">CONCLUIDO	</t>
        </is>
      </c>
      <c r="D14" t="n">
        <v>4.3847</v>
      </c>
      <c r="E14" t="n">
        <v>22.81</v>
      </c>
      <c r="F14" t="n">
        <v>16.89</v>
      </c>
      <c r="G14" t="n">
        <v>18.43</v>
      </c>
      <c r="H14" t="n">
        <v>0.24</v>
      </c>
      <c r="I14" t="n">
        <v>55</v>
      </c>
      <c r="J14" t="n">
        <v>291.25</v>
      </c>
      <c r="K14" t="n">
        <v>61.2</v>
      </c>
      <c r="L14" t="n">
        <v>4</v>
      </c>
      <c r="M14" t="n">
        <v>53</v>
      </c>
      <c r="N14" t="n">
        <v>81.05</v>
      </c>
      <c r="O14" t="n">
        <v>36155.02</v>
      </c>
      <c r="P14" t="n">
        <v>298.98</v>
      </c>
      <c r="Q14" t="n">
        <v>467.15</v>
      </c>
      <c r="R14" t="n">
        <v>100.54</v>
      </c>
      <c r="S14" t="n">
        <v>39.61</v>
      </c>
      <c r="T14" t="n">
        <v>25286.92</v>
      </c>
      <c r="U14" t="n">
        <v>0.39</v>
      </c>
      <c r="V14" t="n">
        <v>0.6899999999999999</v>
      </c>
      <c r="W14" t="n">
        <v>2.7</v>
      </c>
      <c r="X14" t="n">
        <v>1.56</v>
      </c>
      <c r="Y14" t="n">
        <v>1</v>
      </c>
      <c r="Z14" t="n">
        <v>10</v>
      </c>
      <c r="AA14" t="n">
        <v>218.682705585448</v>
      </c>
      <c r="AB14" t="n">
        <v>299.2113253819481</v>
      </c>
      <c r="AC14" t="n">
        <v>270.655016433316</v>
      </c>
      <c r="AD14" t="n">
        <v>218682.705585448</v>
      </c>
      <c r="AE14" t="n">
        <v>299211.3253819481</v>
      </c>
      <c r="AF14" t="n">
        <v>2.167070681835764e-06</v>
      </c>
      <c r="AG14" t="n">
        <v>0.2376041666666666</v>
      </c>
      <c r="AH14" t="n">
        <v>270655.0164333159</v>
      </c>
    </row>
    <row r="15">
      <c r="A15" t="n">
        <v>13</v>
      </c>
      <c r="B15" t="n">
        <v>145</v>
      </c>
      <c r="C15" t="inlineStr">
        <is>
          <t xml:space="preserve">CONCLUIDO	</t>
        </is>
      </c>
      <c r="D15" t="n">
        <v>4.4295</v>
      </c>
      <c r="E15" t="n">
        <v>22.58</v>
      </c>
      <c r="F15" t="n">
        <v>16.82</v>
      </c>
      <c r="G15" t="n">
        <v>19.41</v>
      </c>
      <c r="H15" t="n">
        <v>0.26</v>
      </c>
      <c r="I15" t="n">
        <v>52</v>
      </c>
      <c r="J15" t="n">
        <v>291.76</v>
      </c>
      <c r="K15" t="n">
        <v>61.2</v>
      </c>
      <c r="L15" t="n">
        <v>4.25</v>
      </c>
      <c r="M15" t="n">
        <v>50</v>
      </c>
      <c r="N15" t="n">
        <v>81.31</v>
      </c>
      <c r="O15" t="n">
        <v>36218.04</v>
      </c>
      <c r="P15" t="n">
        <v>297.63</v>
      </c>
      <c r="Q15" t="n">
        <v>467.16</v>
      </c>
      <c r="R15" t="n">
        <v>98.56999999999999</v>
      </c>
      <c r="S15" t="n">
        <v>39.61</v>
      </c>
      <c r="T15" t="n">
        <v>24317.85</v>
      </c>
      <c r="U15" t="n">
        <v>0.4</v>
      </c>
      <c r="V15" t="n">
        <v>0.6899999999999999</v>
      </c>
      <c r="W15" t="n">
        <v>2.69</v>
      </c>
      <c r="X15" t="n">
        <v>1.49</v>
      </c>
      <c r="Y15" t="n">
        <v>1</v>
      </c>
      <c r="Z15" t="n">
        <v>10</v>
      </c>
      <c r="AA15" t="n">
        <v>215.5395858885981</v>
      </c>
      <c r="AB15" t="n">
        <v>294.9107703480656</v>
      </c>
      <c r="AC15" t="n">
        <v>266.764900335999</v>
      </c>
      <c r="AD15" t="n">
        <v>215539.5858885981</v>
      </c>
      <c r="AE15" t="n">
        <v>294910.7703480656</v>
      </c>
      <c r="AF15" t="n">
        <v>2.189212394278176e-06</v>
      </c>
      <c r="AG15" t="n">
        <v>0.2352083333333333</v>
      </c>
      <c r="AH15" t="n">
        <v>266764.900335999</v>
      </c>
    </row>
    <row r="16">
      <c r="A16" t="n">
        <v>14</v>
      </c>
      <c r="B16" t="n">
        <v>145</v>
      </c>
      <c r="C16" t="inlineStr">
        <is>
          <t xml:space="preserve">CONCLUIDO	</t>
        </is>
      </c>
      <c r="D16" t="n">
        <v>4.4757</v>
      </c>
      <c r="E16" t="n">
        <v>22.34</v>
      </c>
      <c r="F16" t="n">
        <v>16.75</v>
      </c>
      <c r="G16" t="n">
        <v>20.51</v>
      </c>
      <c r="H16" t="n">
        <v>0.27</v>
      </c>
      <c r="I16" t="n">
        <v>49</v>
      </c>
      <c r="J16" t="n">
        <v>292.27</v>
      </c>
      <c r="K16" t="n">
        <v>61.2</v>
      </c>
      <c r="L16" t="n">
        <v>4.5</v>
      </c>
      <c r="M16" t="n">
        <v>47</v>
      </c>
      <c r="N16" t="n">
        <v>81.56999999999999</v>
      </c>
      <c r="O16" t="n">
        <v>36281.16</v>
      </c>
      <c r="P16" t="n">
        <v>296.21</v>
      </c>
      <c r="Q16" t="n">
        <v>467.13</v>
      </c>
      <c r="R16" t="n">
        <v>96.09999999999999</v>
      </c>
      <c r="S16" t="n">
        <v>39.61</v>
      </c>
      <c r="T16" t="n">
        <v>23093.72</v>
      </c>
      <c r="U16" t="n">
        <v>0.41</v>
      </c>
      <c r="V16" t="n">
        <v>0.7</v>
      </c>
      <c r="W16" t="n">
        <v>2.69</v>
      </c>
      <c r="X16" t="n">
        <v>1.42</v>
      </c>
      <c r="Y16" t="n">
        <v>1</v>
      </c>
      <c r="Z16" t="n">
        <v>10</v>
      </c>
      <c r="AA16" t="n">
        <v>212.3553815697666</v>
      </c>
      <c r="AB16" t="n">
        <v>290.5540015218624</v>
      </c>
      <c r="AC16" t="n">
        <v>262.8239354118039</v>
      </c>
      <c r="AD16" t="n">
        <v>212355.3815697666</v>
      </c>
      <c r="AE16" t="n">
        <v>290554.0015218624</v>
      </c>
      <c r="AF16" t="n">
        <v>2.212046035234413e-06</v>
      </c>
      <c r="AG16" t="n">
        <v>0.2327083333333333</v>
      </c>
      <c r="AH16" t="n">
        <v>262823.9354118038</v>
      </c>
    </row>
    <row r="17">
      <c r="A17" t="n">
        <v>15</v>
      </c>
      <c r="B17" t="n">
        <v>145</v>
      </c>
      <c r="C17" t="inlineStr">
        <is>
          <t xml:space="preserve">CONCLUIDO	</t>
        </is>
      </c>
      <c r="D17" t="n">
        <v>4.5326</v>
      </c>
      <c r="E17" t="n">
        <v>22.06</v>
      </c>
      <c r="F17" t="n">
        <v>16.63</v>
      </c>
      <c r="G17" t="n">
        <v>21.7</v>
      </c>
      <c r="H17" t="n">
        <v>0.29</v>
      </c>
      <c r="I17" t="n">
        <v>46</v>
      </c>
      <c r="J17" t="n">
        <v>292.79</v>
      </c>
      <c r="K17" t="n">
        <v>61.2</v>
      </c>
      <c r="L17" t="n">
        <v>4.75</v>
      </c>
      <c r="M17" t="n">
        <v>44</v>
      </c>
      <c r="N17" t="n">
        <v>81.84</v>
      </c>
      <c r="O17" t="n">
        <v>36344.4</v>
      </c>
      <c r="P17" t="n">
        <v>293.91</v>
      </c>
      <c r="Q17" t="n">
        <v>467.08</v>
      </c>
      <c r="R17" t="n">
        <v>92.34</v>
      </c>
      <c r="S17" t="n">
        <v>39.61</v>
      </c>
      <c r="T17" t="n">
        <v>21228.94</v>
      </c>
      <c r="U17" t="n">
        <v>0.43</v>
      </c>
      <c r="V17" t="n">
        <v>0.7</v>
      </c>
      <c r="W17" t="n">
        <v>2.68</v>
      </c>
      <c r="X17" t="n">
        <v>1.3</v>
      </c>
      <c r="Y17" t="n">
        <v>1</v>
      </c>
      <c r="Z17" t="n">
        <v>10</v>
      </c>
      <c r="AA17" t="n">
        <v>208.1297065092664</v>
      </c>
      <c r="AB17" t="n">
        <v>284.7722464804624</v>
      </c>
      <c r="AC17" t="n">
        <v>257.5939829568089</v>
      </c>
      <c r="AD17" t="n">
        <v>208129.7065092664</v>
      </c>
      <c r="AE17" t="n">
        <v>284772.2464804624</v>
      </c>
      <c r="AF17" t="n">
        <v>2.240167986974887e-06</v>
      </c>
      <c r="AG17" t="n">
        <v>0.2297916666666666</v>
      </c>
      <c r="AH17" t="n">
        <v>257593.9829568089</v>
      </c>
    </row>
    <row r="18">
      <c r="A18" t="n">
        <v>16</v>
      </c>
      <c r="B18" t="n">
        <v>145</v>
      </c>
      <c r="C18" t="inlineStr">
        <is>
          <t xml:space="preserve">CONCLUIDO	</t>
        </is>
      </c>
      <c r="D18" t="n">
        <v>4.5874</v>
      </c>
      <c r="E18" t="n">
        <v>21.8</v>
      </c>
      <c r="F18" t="n">
        <v>16.53</v>
      </c>
      <c r="G18" t="n">
        <v>23.07</v>
      </c>
      <c r="H18" t="n">
        <v>0.3</v>
      </c>
      <c r="I18" t="n">
        <v>43</v>
      </c>
      <c r="J18" t="n">
        <v>293.3</v>
      </c>
      <c r="K18" t="n">
        <v>61.2</v>
      </c>
      <c r="L18" t="n">
        <v>5</v>
      </c>
      <c r="M18" t="n">
        <v>41</v>
      </c>
      <c r="N18" t="n">
        <v>82.09999999999999</v>
      </c>
      <c r="O18" t="n">
        <v>36407.75</v>
      </c>
      <c r="P18" t="n">
        <v>291.96</v>
      </c>
      <c r="Q18" t="n">
        <v>467.15</v>
      </c>
      <c r="R18" t="n">
        <v>88.90000000000001</v>
      </c>
      <c r="S18" t="n">
        <v>39.61</v>
      </c>
      <c r="T18" t="n">
        <v>19526.78</v>
      </c>
      <c r="U18" t="n">
        <v>0.45</v>
      </c>
      <c r="V18" t="n">
        <v>0.71</v>
      </c>
      <c r="W18" t="n">
        <v>2.68</v>
      </c>
      <c r="X18" t="n">
        <v>1.2</v>
      </c>
      <c r="Y18" t="n">
        <v>1</v>
      </c>
      <c r="Z18" t="n">
        <v>10</v>
      </c>
      <c r="AA18" t="n">
        <v>204.3442315810726</v>
      </c>
      <c r="AB18" t="n">
        <v>279.5927926803429</v>
      </c>
      <c r="AC18" t="n">
        <v>252.9088489579621</v>
      </c>
      <c r="AD18" t="n">
        <v>204344.2315810726</v>
      </c>
      <c r="AE18" t="n">
        <v>279592.7926803429</v>
      </c>
      <c r="AF18" t="n">
        <v>2.267252045944622e-06</v>
      </c>
      <c r="AG18" t="n">
        <v>0.2270833333333333</v>
      </c>
      <c r="AH18" t="n">
        <v>252908.8489579621</v>
      </c>
    </row>
    <row r="19">
      <c r="A19" t="n">
        <v>17</v>
      </c>
      <c r="B19" t="n">
        <v>145</v>
      </c>
      <c r="C19" t="inlineStr">
        <is>
          <t xml:space="preserve">CONCLUIDO	</t>
        </is>
      </c>
      <c r="D19" t="n">
        <v>4.6218</v>
      </c>
      <c r="E19" t="n">
        <v>21.64</v>
      </c>
      <c r="F19" t="n">
        <v>16.48</v>
      </c>
      <c r="G19" t="n">
        <v>24.11</v>
      </c>
      <c r="H19" t="n">
        <v>0.32</v>
      </c>
      <c r="I19" t="n">
        <v>41</v>
      </c>
      <c r="J19" t="n">
        <v>293.81</v>
      </c>
      <c r="K19" t="n">
        <v>61.2</v>
      </c>
      <c r="L19" t="n">
        <v>5.25</v>
      </c>
      <c r="M19" t="n">
        <v>39</v>
      </c>
      <c r="N19" t="n">
        <v>82.36</v>
      </c>
      <c r="O19" t="n">
        <v>36471.2</v>
      </c>
      <c r="P19" t="n">
        <v>290.85</v>
      </c>
      <c r="Q19" t="n">
        <v>467.14</v>
      </c>
      <c r="R19" t="n">
        <v>87.13</v>
      </c>
      <c r="S19" t="n">
        <v>39.61</v>
      </c>
      <c r="T19" t="n">
        <v>18650.25</v>
      </c>
      <c r="U19" t="n">
        <v>0.45</v>
      </c>
      <c r="V19" t="n">
        <v>0.71</v>
      </c>
      <c r="W19" t="n">
        <v>2.68</v>
      </c>
      <c r="X19" t="n">
        <v>1.14</v>
      </c>
      <c r="Y19" t="n">
        <v>1</v>
      </c>
      <c r="Z19" t="n">
        <v>10</v>
      </c>
      <c r="AA19" t="n">
        <v>202.1103743707181</v>
      </c>
      <c r="AB19" t="n">
        <v>276.5363306943127</v>
      </c>
      <c r="AC19" t="n">
        <v>250.1440914141063</v>
      </c>
      <c r="AD19" t="n">
        <v>202110.3743707181</v>
      </c>
      <c r="AE19" t="n">
        <v>276536.3306943126</v>
      </c>
      <c r="AF19" t="n">
        <v>2.284253717998617e-06</v>
      </c>
      <c r="AG19" t="n">
        <v>0.2254166666666667</v>
      </c>
      <c r="AH19" t="n">
        <v>250144.0914141063</v>
      </c>
    </row>
    <row r="20">
      <c r="A20" t="n">
        <v>18</v>
      </c>
      <c r="B20" t="n">
        <v>145</v>
      </c>
      <c r="C20" t="inlineStr">
        <is>
          <t xml:space="preserve">CONCLUIDO	</t>
        </is>
      </c>
      <c r="D20" t="n">
        <v>4.6521</v>
      </c>
      <c r="E20" t="n">
        <v>21.5</v>
      </c>
      <c r="F20" t="n">
        <v>16.45</v>
      </c>
      <c r="G20" t="n">
        <v>25.3</v>
      </c>
      <c r="H20" t="n">
        <v>0.33</v>
      </c>
      <c r="I20" t="n">
        <v>39</v>
      </c>
      <c r="J20" t="n">
        <v>294.33</v>
      </c>
      <c r="K20" t="n">
        <v>61.2</v>
      </c>
      <c r="L20" t="n">
        <v>5.5</v>
      </c>
      <c r="M20" t="n">
        <v>37</v>
      </c>
      <c r="N20" t="n">
        <v>82.63</v>
      </c>
      <c r="O20" t="n">
        <v>36534.76</v>
      </c>
      <c r="P20" t="n">
        <v>290.16</v>
      </c>
      <c r="Q20" t="n">
        <v>467.12</v>
      </c>
      <c r="R20" t="n">
        <v>85.91</v>
      </c>
      <c r="S20" t="n">
        <v>39.61</v>
      </c>
      <c r="T20" t="n">
        <v>18050.12</v>
      </c>
      <c r="U20" t="n">
        <v>0.46</v>
      </c>
      <c r="V20" t="n">
        <v>0.71</v>
      </c>
      <c r="W20" t="n">
        <v>2.68</v>
      </c>
      <c r="X20" t="n">
        <v>1.11</v>
      </c>
      <c r="Y20" t="n">
        <v>1</v>
      </c>
      <c r="Z20" t="n">
        <v>10</v>
      </c>
      <c r="AA20" t="n">
        <v>200.3599217661987</v>
      </c>
      <c r="AB20" t="n">
        <v>274.1412842162917</v>
      </c>
      <c r="AC20" t="n">
        <v>247.9776248104781</v>
      </c>
      <c r="AD20" t="n">
        <v>200359.9217661986</v>
      </c>
      <c r="AE20" t="n">
        <v>274141.2842162917</v>
      </c>
      <c r="AF20" t="n">
        <v>2.299229027976408e-06</v>
      </c>
      <c r="AG20" t="n">
        <v>0.2239583333333333</v>
      </c>
      <c r="AH20" t="n">
        <v>247977.6248104781</v>
      </c>
    </row>
    <row r="21">
      <c r="A21" t="n">
        <v>19</v>
      </c>
      <c r="B21" t="n">
        <v>145</v>
      </c>
      <c r="C21" t="inlineStr">
        <is>
          <t xml:space="preserve">CONCLUIDO	</t>
        </is>
      </c>
      <c r="D21" t="n">
        <v>4.6886</v>
      </c>
      <c r="E21" t="n">
        <v>21.33</v>
      </c>
      <c r="F21" t="n">
        <v>16.39</v>
      </c>
      <c r="G21" t="n">
        <v>26.57</v>
      </c>
      <c r="H21" t="n">
        <v>0.35</v>
      </c>
      <c r="I21" t="n">
        <v>37</v>
      </c>
      <c r="J21" t="n">
        <v>294.84</v>
      </c>
      <c r="K21" t="n">
        <v>61.2</v>
      </c>
      <c r="L21" t="n">
        <v>5.75</v>
      </c>
      <c r="M21" t="n">
        <v>35</v>
      </c>
      <c r="N21" t="n">
        <v>82.90000000000001</v>
      </c>
      <c r="O21" t="n">
        <v>36598.44</v>
      </c>
      <c r="P21" t="n">
        <v>288.81</v>
      </c>
      <c r="Q21" t="n">
        <v>467.17</v>
      </c>
      <c r="R21" t="n">
        <v>84.08</v>
      </c>
      <c r="S21" t="n">
        <v>39.61</v>
      </c>
      <c r="T21" t="n">
        <v>17147.53</v>
      </c>
      <c r="U21" t="n">
        <v>0.47</v>
      </c>
      <c r="V21" t="n">
        <v>0.71</v>
      </c>
      <c r="W21" t="n">
        <v>2.67</v>
      </c>
      <c r="X21" t="n">
        <v>1.05</v>
      </c>
      <c r="Y21" t="n">
        <v>1</v>
      </c>
      <c r="Z21" t="n">
        <v>10</v>
      </c>
      <c r="AA21" t="n">
        <v>197.9457039232708</v>
      </c>
      <c r="AB21" t="n">
        <v>270.8380448558252</v>
      </c>
      <c r="AC21" t="n">
        <v>244.9896419784478</v>
      </c>
      <c r="AD21" t="n">
        <v>197945.7039232708</v>
      </c>
      <c r="AE21" t="n">
        <v>270838.0448558251</v>
      </c>
      <c r="AF21" t="n">
        <v>2.317268592801141e-06</v>
      </c>
      <c r="AG21" t="n">
        <v>0.2221875</v>
      </c>
      <c r="AH21" t="n">
        <v>244989.6419784478</v>
      </c>
    </row>
    <row r="22">
      <c r="A22" t="n">
        <v>20</v>
      </c>
      <c r="B22" t="n">
        <v>145</v>
      </c>
      <c r="C22" t="inlineStr">
        <is>
          <t xml:space="preserve">CONCLUIDO	</t>
        </is>
      </c>
      <c r="D22" t="n">
        <v>4.7079</v>
      </c>
      <c r="E22" t="n">
        <v>21.24</v>
      </c>
      <c r="F22" t="n">
        <v>16.35</v>
      </c>
      <c r="G22" t="n">
        <v>27.25</v>
      </c>
      <c r="H22" t="n">
        <v>0.36</v>
      </c>
      <c r="I22" t="n">
        <v>36</v>
      </c>
      <c r="J22" t="n">
        <v>295.36</v>
      </c>
      <c r="K22" t="n">
        <v>61.2</v>
      </c>
      <c r="L22" t="n">
        <v>6</v>
      </c>
      <c r="M22" t="n">
        <v>34</v>
      </c>
      <c r="N22" t="n">
        <v>83.16</v>
      </c>
      <c r="O22" t="n">
        <v>36662.22</v>
      </c>
      <c r="P22" t="n">
        <v>288.29</v>
      </c>
      <c r="Q22" t="n">
        <v>467.07</v>
      </c>
      <c r="R22" t="n">
        <v>83.09999999999999</v>
      </c>
      <c r="S22" t="n">
        <v>39.61</v>
      </c>
      <c r="T22" t="n">
        <v>16662.65</v>
      </c>
      <c r="U22" t="n">
        <v>0.48</v>
      </c>
      <c r="V22" t="n">
        <v>0.71</v>
      </c>
      <c r="W22" t="n">
        <v>2.67</v>
      </c>
      <c r="X22" t="n">
        <v>1.02</v>
      </c>
      <c r="Y22" t="n">
        <v>1</v>
      </c>
      <c r="Z22" t="n">
        <v>10</v>
      </c>
      <c r="AA22" t="n">
        <v>196.7603796886325</v>
      </c>
      <c r="AB22" t="n">
        <v>269.2162319451792</v>
      </c>
      <c r="AC22" t="n">
        <v>243.5226126157648</v>
      </c>
      <c r="AD22" t="n">
        <v>196760.3796886325</v>
      </c>
      <c r="AE22" t="n">
        <v>269216.2319451792</v>
      </c>
      <c r="AF22" t="n">
        <v>2.326807321598877e-06</v>
      </c>
      <c r="AG22" t="n">
        <v>0.22125</v>
      </c>
      <c r="AH22" t="n">
        <v>243522.6126157648</v>
      </c>
    </row>
    <row r="23">
      <c r="A23" t="n">
        <v>21</v>
      </c>
      <c r="B23" t="n">
        <v>145</v>
      </c>
      <c r="C23" t="inlineStr">
        <is>
          <t xml:space="preserve">CONCLUIDO	</t>
        </is>
      </c>
      <c r="D23" t="n">
        <v>4.7466</v>
      </c>
      <c r="E23" t="n">
        <v>21.07</v>
      </c>
      <c r="F23" t="n">
        <v>16.29</v>
      </c>
      <c r="G23" t="n">
        <v>28.74</v>
      </c>
      <c r="H23" t="n">
        <v>0.38</v>
      </c>
      <c r="I23" t="n">
        <v>34</v>
      </c>
      <c r="J23" t="n">
        <v>295.88</v>
      </c>
      <c r="K23" t="n">
        <v>61.2</v>
      </c>
      <c r="L23" t="n">
        <v>6.25</v>
      </c>
      <c r="M23" t="n">
        <v>32</v>
      </c>
      <c r="N23" t="n">
        <v>83.43000000000001</v>
      </c>
      <c r="O23" t="n">
        <v>36726.12</v>
      </c>
      <c r="P23" t="n">
        <v>286.96</v>
      </c>
      <c r="Q23" t="n">
        <v>467.2</v>
      </c>
      <c r="R23" t="n">
        <v>80.59</v>
      </c>
      <c r="S23" t="n">
        <v>39.61</v>
      </c>
      <c r="T23" t="n">
        <v>15415.63</v>
      </c>
      <c r="U23" t="n">
        <v>0.49</v>
      </c>
      <c r="V23" t="n">
        <v>0.72</v>
      </c>
      <c r="W23" t="n">
        <v>2.67</v>
      </c>
      <c r="X23" t="n">
        <v>0.95</v>
      </c>
      <c r="Y23" t="n">
        <v>1</v>
      </c>
      <c r="Z23" t="n">
        <v>10</v>
      </c>
      <c r="AA23" t="n">
        <v>194.3232842767318</v>
      </c>
      <c r="AB23" t="n">
        <v>265.881690485557</v>
      </c>
      <c r="AC23" t="n">
        <v>240.5063151129895</v>
      </c>
      <c r="AD23" t="n">
        <v>194323.2842767318</v>
      </c>
      <c r="AE23" t="n">
        <v>265881.690485557</v>
      </c>
      <c r="AF23" t="n">
        <v>2.34593420265962e-06</v>
      </c>
      <c r="AG23" t="n">
        <v>0.2194791666666667</v>
      </c>
      <c r="AH23" t="n">
        <v>240506.3151129895</v>
      </c>
    </row>
    <row r="24">
      <c r="A24" t="n">
        <v>22</v>
      </c>
      <c r="B24" t="n">
        <v>145</v>
      </c>
      <c r="C24" t="inlineStr">
        <is>
          <t xml:space="preserve">CONCLUIDO	</t>
        </is>
      </c>
      <c r="D24" t="n">
        <v>4.7688</v>
      </c>
      <c r="E24" t="n">
        <v>20.97</v>
      </c>
      <c r="F24" t="n">
        <v>16.24</v>
      </c>
      <c r="G24" t="n">
        <v>29.53</v>
      </c>
      <c r="H24" t="n">
        <v>0.39</v>
      </c>
      <c r="I24" t="n">
        <v>33</v>
      </c>
      <c r="J24" t="n">
        <v>296.4</v>
      </c>
      <c r="K24" t="n">
        <v>61.2</v>
      </c>
      <c r="L24" t="n">
        <v>6.5</v>
      </c>
      <c r="M24" t="n">
        <v>31</v>
      </c>
      <c r="N24" t="n">
        <v>83.7</v>
      </c>
      <c r="O24" t="n">
        <v>36790.13</v>
      </c>
      <c r="P24" t="n">
        <v>286.04</v>
      </c>
      <c r="Q24" t="n">
        <v>467.1</v>
      </c>
      <c r="R24" t="n">
        <v>79.76000000000001</v>
      </c>
      <c r="S24" t="n">
        <v>39.61</v>
      </c>
      <c r="T24" t="n">
        <v>15006.58</v>
      </c>
      <c r="U24" t="n">
        <v>0.5</v>
      </c>
      <c r="V24" t="n">
        <v>0.72</v>
      </c>
      <c r="W24" t="n">
        <v>2.66</v>
      </c>
      <c r="X24" t="n">
        <v>0.91</v>
      </c>
      <c r="Y24" t="n">
        <v>1</v>
      </c>
      <c r="Z24" t="n">
        <v>10</v>
      </c>
      <c r="AA24" t="n">
        <v>192.8197607159031</v>
      </c>
      <c r="AB24" t="n">
        <v>263.8245032188541</v>
      </c>
      <c r="AC24" t="n">
        <v>238.6454629117396</v>
      </c>
      <c r="AD24" t="n">
        <v>192819.7607159031</v>
      </c>
      <c r="AE24" t="n">
        <v>263824.5032188541</v>
      </c>
      <c r="AF24" t="n">
        <v>2.35690621195028e-06</v>
      </c>
      <c r="AG24" t="n">
        <v>0.2184375</v>
      </c>
      <c r="AH24" t="n">
        <v>238645.4629117396</v>
      </c>
    </row>
    <row r="25">
      <c r="A25" t="n">
        <v>23</v>
      </c>
      <c r="B25" t="n">
        <v>145</v>
      </c>
      <c r="C25" t="inlineStr">
        <is>
          <t xml:space="preserve">CONCLUIDO	</t>
        </is>
      </c>
      <c r="D25" t="n">
        <v>4.7856</v>
      </c>
      <c r="E25" t="n">
        <v>20.9</v>
      </c>
      <c r="F25" t="n">
        <v>16.22</v>
      </c>
      <c r="G25" t="n">
        <v>30.42</v>
      </c>
      <c r="H25" t="n">
        <v>0.4</v>
      </c>
      <c r="I25" t="n">
        <v>32</v>
      </c>
      <c r="J25" t="n">
        <v>296.92</v>
      </c>
      <c r="K25" t="n">
        <v>61.2</v>
      </c>
      <c r="L25" t="n">
        <v>6.75</v>
      </c>
      <c r="M25" t="n">
        <v>30</v>
      </c>
      <c r="N25" t="n">
        <v>83.97</v>
      </c>
      <c r="O25" t="n">
        <v>36854.25</v>
      </c>
      <c r="P25" t="n">
        <v>285.76</v>
      </c>
      <c r="Q25" t="n">
        <v>467.08</v>
      </c>
      <c r="R25" t="n">
        <v>79.03</v>
      </c>
      <c r="S25" t="n">
        <v>39.61</v>
      </c>
      <c r="T25" t="n">
        <v>14644.31</v>
      </c>
      <c r="U25" t="n">
        <v>0.5</v>
      </c>
      <c r="V25" t="n">
        <v>0.72</v>
      </c>
      <c r="W25" t="n">
        <v>2.66</v>
      </c>
      <c r="X25" t="n">
        <v>0.89</v>
      </c>
      <c r="Y25" t="n">
        <v>1</v>
      </c>
      <c r="Z25" t="n">
        <v>10</v>
      </c>
      <c r="AA25" t="n">
        <v>191.9514654613421</v>
      </c>
      <c r="AB25" t="n">
        <v>262.6364633450812</v>
      </c>
      <c r="AC25" t="n">
        <v>237.5708078960948</v>
      </c>
      <c r="AD25" t="n">
        <v>191951.4654613421</v>
      </c>
      <c r="AE25" t="n">
        <v>262636.4633450812</v>
      </c>
      <c r="AF25" t="n">
        <v>2.365209354116184e-06</v>
      </c>
      <c r="AG25" t="n">
        <v>0.2177083333333333</v>
      </c>
      <c r="AH25" t="n">
        <v>237570.8078960948</v>
      </c>
    </row>
    <row r="26">
      <c r="A26" t="n">
        <v>24</v>
      </c>
      <c r="B26" t="n">
        <v>145</v>
      </c>
      <c r="C26" t="inlineStr">
        <is>
          <t xml:space="preserve">CONCLUIDO	</t>
        </is>
      </c>
      <c r="D26" t="n">
        <v>4.8049</v>
      </c>
      <c r="E26" t="n">
        <v>20.81</v>
      </c>
      <c r="F26" t="n">
        <v>16.19</v>
      </c>
      <c r="G26" t="n">
        <v>31.34</v>
      </c>
      <c r="H26" t="n">
        <v>0.42</v>
      </c>
      <c r="I26" t="n">
        <v>31</v>
      </c>
      <c r="J26" t="n">
        <v>297.44</v>
      </c>
      <c r="K26" t="n">
        <v>61.2</v>
      </c>
      <c r="L26" t="n">
        <v>7</v>
      </c>
      <c r="M26" t="n">
        <v>29</v>
      </c>
      <c r="N26" t="n">
        <v>84.23999999999999</v>
      </c>
      <c r="O26" t="n">
        <v>36918.48</v>
      </c>
      <c r="P26" t="n">
        <v>284.92</v>
      </c>
      <c r="Q26" t="n">
        <v>467.12</v>
      </c>
      <c r="R26" t="n">
        <v>77.68000000000001</v>
      </c>
      <c r="S26" t="n">
        <v>39.61</v>
      </c>
      <c r="T26" t="n">
        <v>13975.48</v>
      </c>
      <c r="U26" t="n">
        <v>0.51</v>
      </c>
      <c r="V26" t="n">
        <v>0.72</v>
      </c>
      <c r="W26" t="n">
        <v>2.66</v>
      </c>
      <c r="X26" t="n">
        <v>0.86</v>
      </c>
      <c r="Y26" t="n">
        <v>1</v>
      </c>
      <c r="Z26" t="n">
        <v>10</v>
      </c>
      <c r="AA26" t="n">
        <v>190.6807066503121</v>
      </c>
      <c r="AB26" t="n">
        <v>260.8977550779088</v>
      </c>
      <c r="AC26" t="n">
        <v>235.9980395056483</v>
      </c>
      <c r="AD26" t="n">
        <v>190680.7066503121</v>
      </c>
      <c r="AE26" t="n">
        <v>260897.7550779087</v>
      </c>
      <c r="AF26" t="n">
        <v>2.374748082913919e-06</v>
      </c>
      <c r="AG26" t="n">
        <v>0.2167708333333333</v>
      </c>
      <c r="AH26" t="n">
        <v>235998.0395056483</v>
      </c>
    </row>
    <row r="27">
      <c r="A27" t="n">
        <v>25</v>
      </c>
      <c r="B27" t="n">
        <v>145</v>
      </c>
      <c r="C27" t="inlineStr">
        <is>
          <t xml:space="preserve">CONCLUIDO	</t>
        </is>
      </c>
      <c r="D27" t="n">
        <v>4.8216</v>
      </c>
      <c r="E27" t="n">
        <v>20.74</v>
      </c>
      <c r="F27" t="n">
        <v>16.17</v>
      </c>
      <c r="G27" t="n">
        <v>32.35</v>
      </c>
      <c r="H27" t="n">
        <v>0.43</v>
      </c>
      <c r="I27" t="n">
        <v>30</v>
      </c>
      <c r="J27" t="n">
        <v>297.96</v>
      </c>
      <c r="K27" t="n">
        <v>61.2</v>
      </c>
      <c r="L27" t="n">
        <v>7.25</v>
      </c>
      <c r="M27" t="n">
        <v>28</v>
      </c>
      <c r="N27" t="n">
        <v>84.51000000000001</v>
      </c>
      <c r="O27" t="n">
        <v>36982.83</v>
      </c>
      <c r="P27" t="n">
        <v>284.47</v>
      </c>
      <c r="Q27" t="n">
        <v>467.09</v>
      </c>
      <c r="R27" t="n">
        <v>77.12</v>
      </c>
      <c r="S27" t="n">
        <v>39.61</v>
      </c>
      <c r="T27" t="n">
        <v>13701.75</v>
      </c>
      <c r="U27" t="n">
        <v>0.51</v>
      </c>
      <c r="V27" t="n">
        <v>0.72</v>
      </c>
      <c r="W27" t="n">
        <v>2.66</v>
      </c>
      <c r="X27" t="n">
        <v>0.84</v>
      </c>
      <c r="Y27" t="n">
        <v>1</v>
      </c>
      <c r="Z27" t="n">
        <v>10</v>
      </c>
      <c r="AA27" t="n">
        <v>189.7449415289691</v>
      </c>
      <c r="AB27" t="n">
        <v>259.6173999558443</v>
      </c>
      <c r="AC27" t="n">
        <v>234.8398796794436</v>
      </c>
      <c r="AD27" t="n">
        <v>189744.9415289691</v>
      </c>
      <c r="AE27" t="n">
        <v>259617.3999558443</v>
      </c>
      <c r="AF27" t="n">
        <v>2.383001801614551e-06</v>
      </c>
      <c r="AG27" t="n">
        <v>0.2160416666666667</v>
      </c>
      <c r="AH27" t="n">
        <v>234839.8796794436</v>
      </c>
    </row>
    <row r="28">
      <c r="A28" t="n">
        <v>26</v>
      </c>
      <c r="B28" t="n">
        <v>145</v>
      </c>
      <c r="C28" t="inlineStr">
        <is>
          <t xml:space="preserve">CONCLUIDO	</t>
        </is>
      </c>
      <c r="D28" t="n">
        <v>4.8436</v>
      </c>
      <c r="E28" t="n">
        <v>20.65</v>
      </c>
      <c r="F28" t="n">
        <v>16.13</v>
      </c>
      <c r="G28" t="n">
        <v>33.38</v>
      </c>
      <c r="H28" t="n">
        <v>0.45</v>
      </c>
      <c r="I28" t="n">
        <v>29</v>
      </c>
      <c r="J28" t="n">
        <v>298.48</v>
      </c>
      <c r="K28" t="n">
        <v>61.2</v>
      </c>
      <c r="L28" t="n">
        <v>7.5</v>
      </c>
      <c r="M28" t="n">
        <v>27</v>
      </c>
      <c r="N28" t="n">
        <v>84.79000000000001</v>
      </c>
      <c r="O28" t="n">
        <v>37047.29</v>
      </c>
      <c r="P28" t="n">
        <v>283.63</v>
      </c>
      <c r="Q28" t="n">
        <v>467.13</v>
      </c>
      <c r="R28" t="n">
        <v>75.94</v>
      </c>
      <c r="S28" t="n">
        <v>39.61</v>
      </c>
      <c r="T28" t="n">
        <v>13118.12</v>
      </c>
      <c r="U28" t="n">
        <v>0.52</v>
      </c>
      <c r="V28" t="n">
        <v>0.72</v>
      </c>
      <c r="W28" t="n">
        <v>2.66</v>
      </c>
      <c r="X28" t="n">
        <v>0.8</v>
      </c>
      <c r="Y28" t="n">
        <v>1</v>
      </c>
      <c r="Z28" t="n">
        <v>10</v>
      </c>
      <c r="AA28" t="n">
        <v>188.3610725770113</v>
      </c>
      <c r="AB28" t="n">
        <v>257.7239294037873</v>
      </c>
      <c r="AC28" t="n">
        <v>233.1271192993717</v>
      </c>
      <c r="AD28" t="n">
        <v>188361.0725770113</v>
      </c>
      <c r="AE28" t="n">
        <v>257723.9294037873</v>
      </c>
      <c r="AF28" t="n">
        <v>2.393874963974664e-06</v>
      </c>
      <c r="AG28" t="n">
        <v>0.2151041666666667</v>
      </c>
      <c r="AH28" t="n">
        <v>233127.1192993717</v>
      </c>
    </row>
    <row r="29">
      <c r="A29" t="n">
        <v>27</v>
      </c>
      <c r="B29" t="n">
        <v>145</v>
      </c>
      <c r="C29" t="inlineStr">
        <is>
          <t xml:space="preserve">CONCLUIDO	</t>
        </is>
      </c>
      <c r="D29" t="n">
        <v>4.8597</v>
      </c>
      <c r="E29" t="n">
        <v>20.58</v>
      </c>
      <c r="F29" t="n">
        <v>16.12</v>
      </c>
      <c r="G29" t="n">
        <v>34.54</v>
      </c>
      <c r="H29" t="n">
        <v>0.46</v>
      </c>
      <c r="I29" t="n">
        <v>28</v>
      </c>
      <c r="J29" t="n">
        <v>299.01</v>
      </c>
      <c r="K29" t="n">
        <v>61.2</v>
      </c>
      <c r="L29" t="n">
        <v>7.75</v>
      </c>
      <c r="M29" t="n">
        <v>26</v>
      </c>
      <c r="N29" t="n">
        <v>85.06</v>
      </c>
      <c r="O29" t="n">
        <v>37111.87</v>
      </c>
      <c r="P29" t="n">
        <v>283.28</v>
      </c>
      <c r="Q29" t="n">
        <v>467.13</v>
      </c>
      <c r="R29" t="n">
        <v>75.48999999999999</v>
      </c>
      <c r="S29" t="n">
        <v>39.61</v>
      </c>
      <c r="T29" t="n">
        <v>12896.68</v>
      </c>
      <c r="U29" t="n">
        <v>0.52</v>
      </c>
      <c r="V29" t="n">
        <v>0.72</v>
      </c>
      <c r="W29" t="n">
        <v>2.66</v>
      </c>
      <c r="X29" t="n">
        <v>0.79</v>
      </c>
      <c r="Y29" t="n">
        <v>1</v>
      </c>
      <c r="Z29" t="n">
        <v>10</v>
      </c>
      <c r="AA29" t="n">
        <v>187.5407603992567</v>
      </c>
      <c r="AB29" t="n">
        <v>256.6015420925648</v>
      </c>
      <c r="AC29" t="n">
        <v>232.1118510578515</v>
      </c>
      <c r="AD29" t="n">
        <v>187540.7603992567</v>
      </c>
      <c r="AE29" t="n">
        <v>256601.5420925649</v>
      </c>
      <c r="AF29" t="n">
        <v>2.401832141883655e-06</v>
      </c>
      <c r="AG29" t="n">
        <v>0.214375</v>
      </c>
      <c r="AH29" t="n">
        <v>232111.8510578515</v>
      </c>
    </row>
    <row r="30">
      <c r="A30" t="n">
        <v>28</v>
      </c>
      <c r="B30" t="n">
        <v>145</v>
      </c>
      <c r="C30" t="inlineStr">
        <is>
          <t xml:space="preserve">CONCLUIDO	</t>
        </is>
      </c>
      <c r="D30" t="n">
        <v>4.8815</v>
      </c>
      <c r="E30" t="n">
        <v>20.49</v>
      </c>
      <c r="F30" t="n">
        <v>16.08</v>
      </c>
      <c r="G30" t="n">
        <v>35.74</v>
      </c>
      <c r="H30" t="n">
        <v>0.48</v>
      </c>
      <c r="I30" t="n">
        <v>27</v>
      </c>
      <c r="J30" t="n">
        <v>299.53</v>
      </c>
      <c r="K30" t="n">
        <v>61.2</v>
      </c>
      <c r="L30" t="n">
        <v>8</v>
      </c>
      <c r="M30" t="n">
        <v>25</v>
      </c>
      <c r="N30" t="n">
        <v>85.33</v>
      </c>
      <c r="O30" t="n">
        <v>37176.68</v>
      </c>
      <c r="P30" t="n">
        <v>282.4</v>
      </c>
      <c r="Q30" t="n">
        <v>467.1</v>
      </c>
      <c r="R30" t="n">
        <v>74.31</v>
      </c>
      <c r="S30" t="n">
        <v>39.61</v>
      </c>
      <c r="T30" t="n">
        <v>12310.28</v>
      </c>
      <c r="U30" t="n">
        <v>0.53</v>
      </c>
      <c r="V30" t="n">
        <v>0.73</v>
      </c>
      <c r="W30" t="n">
        <v>2.65</v>
      </c>
      <c r="X30" t="n">
        <v>0.75</v>
      </c>
      <c r="Y30" t="n">
        <v>1</v>
      </c>
      <c r="Z30" t="n">
        <v>10</v>
      </c>
      <c r="AA30" t="n">
        <v>186.1652924425495</v>
      </c>
      <c r="AB30" t="n">
        <v>254.7195661528354</v>
      </c>
      <c r="AC30" t="n">
        <v>230.4094882604394</v>
      </c>
      <c r="AD30" t="n">
        <v>186165.2924425495</v>
      </c>
      <c r="AE30" t="n">
        <v>254719.5661528354</v>
      </c>
      <c r="AF30" t="n">
        <v>2.412606457313221e-06</v>
      </c>
      <c r="AG30" t="n">
        <v>0.2134375</v>
      </c>
      <c r="AH30" t="n">
        <v>230409.4882604394</v>
      </c>
    </row>
    <row r="31">
      <c r="A31" t="n">
        <v>29</v>
      </c>
      <c r="B31" t="n">
        <v>145</v>
      </c>
      <c r="C31" t="inlineStr">
        <is>
          <t xml:space="preserve">CONCLUIDO	</t>
        </is>
      </c>
      <c r="D31" t="n">
        <v>4.9</v>
      </c>
      <c r="E31" t="n">
        <v>20.41</v>
      </c>
      <c r="F31" t="n">
        <v>16.06</v>
      </c>
      <c r="G31" t="n">
        <v>37.06</v>
      </c>
      <c r="H31" t="n">
        <v>0.49</v>
      </c>
      <c r="I31" t="n">
        <v>26</v>
      </c>
      <c r="J31" t="n">
        <v>300.06</v>
      </c>
      <c r="K31" t="n">
        <v>61.2</v>
      </c>
      <c r="L31" t="n">
        <v>8.25</v>
      </c>
      <c r="M31" t="n">
        <v>24</v>
      </c>
      <c r="N31" t="n">
        <v>85.61</v>
      </c>
      <c r="O31" t="n">
        <v>37241.49</v>
      </c>
      <c r="P31" t="n">
        <v>282.07</v>
      </c>
      <c r="Q31" t="n">
        <v>467.08</v>
      </c>
      <c r="R31" t="n">
        <v>73.29000000000001</v>
      </c>
      <c r="S31" t="n">
        <v>39.61</v>
      </c>
      <c r="T31" t="n">
        <v>11804.61</v>
      </c>
      <c r="U31" t="n">
        <v>0.54</v>
      </c>
      <c r="V31" t="n">
        <v>0.73</v>
      </c>
      <c r="W31" t="n">
        <v>2.66</v>
      </c>
      <c r="X31" t="n">
        <v>0.72</v>
      </c>
      <c r="Y31" t="n">
        <v>1</v>
      </c>
      <c r="Z31" t="n">
        <v>10</v>
      </c>
      <c r="AA31" t="n">
        <v>185.2511780688674</v>
      </c>
      <c r="AB31" t="n">
        <v>253.4688345388843</v>
      </c>
      <c r="AC31" t="n">
        <v>229.2781247163106</v>
      </c>
      <c r="AD31" t="n">
        <v>185251.1780688674</v>
      </c>
      <c r="AE31" t="n">
        <v>253468.8345388843</v>
      </c>
      <c r="AF31" t="n">
        <v>2.421749798388771e-06</v>
      </c>
      <c r="AG31" t="n">
        <v>0.2126041666666667</v>
      </c>
      <c r="AH31" t="n">
        <v>229278.1247163106</v>
      </c>
    </row>
    <row r="32">
      <c r="A32" t="n">
        <v>30</v>
      </c>
      <c r="B32" t="n">
        <v>145</v>
      </c>
      <c r="C32" t="inlineStr">
        <is>
          <t xml:space="preserve">CONCLUIDO	</t>
        </is>
      </c>
      <c r="D32" t="n">
        <v>4.9223</v>
      </c>
      <c r="E32" t="n">
        <v>20.32</v>
      </c>
      <c r="F32" t="n">
        <v>16.02</v>
      </c>
      <c r="G32" t="n">
        <v>38.45</v>
      </c>
      <c r="H32" t="n">
        <v>0.5</v>
      </c>
      <c r="I32" t="n">
        <v>25</v>
      </c>
      <c r="J32" t="n">
        <v>300.59</v>
      </c>
      <c r="K32" t="n">
        <v>61.2</v>
      </c>
      <c r="L32" t="n">
        <v>8.5</v>
      </c>
      <c r="M32" t="n">
        <v>23</v>
      </c>
      <c r="N32" t="n">
        <v>85.89</v>
      </c>
      <c r="O32" t="n">
        <v>37306.42</v>
      </c>
      <c r="P32" t="n">
        <v>280.97</v>
      </c>
      <c r="Q32" t="n">
        <v>467.08</v>
      </c>
      <c r="R32" t="n">
        <v>72.27</v>
      </c>
      <c r="S32" t="n">
        <v>39.61</v>
      </c>
      <c r="T32" t="n">
        <v>11299.54</v>
      </c>
      <c r="U32" t="n">
        <v>0.55</v>
      </c>
      <c r="V32" t="n">
        <v>0.73</v>
      </c>
      <c r="W32" t="n">
        <v>2.65</v>
      </c>
      <c r="X32" t="n">
        <v>0.6899999999999999</v>
      </c>
      <c r="Y32" t="n">
        <v>1</v>
      </c>
      <c r="Z32" t="n">
        <v>10</v>
      </c>
      <c r="AA32" t="n">
        <v>183.7705182425157</v>
      </c>
      <c r="AB32" t="n">
        <v>251.4429304423695</v>
      </c>
      <c r="AC32" t="n">
        <v>227.4455700633922</v>
      </c>
      <c r="AD32" t="n">
        <v>183770.5182425157</v>
      </c>
      <c r="AE32" t="n">
        <v>251442.9304423695</v>
      </c>
      <c r="AF32" t="n">
        <v>2.432771231144703e-06</v>
      </c>
      <c r="AG32" t="n">
        <v>0.2116666666666667</v>
      </c>
      <c r="AH32" t="n">
        <v>227445.5700633922</v>
      </c>
    </row>
    <row r="33">
      <c r="A33" t="n">
        <v>31</v>
      </c>
      <c r="B33" t="n">
        <v>145</v>
      </c>
      <c r="C33" t="inlineStr">
        <is>
          <t xml:space="preserve">CONCLUIDO	</t>
        </is>
      </c>
      <c r="D33" t="n">
        <v>4.943</v>
      </c>
      <c r="E33" t="n">
        <v>20.23</v>
      </c>
      <c r="F33" t="n">
        <v>15.99</v>
      </c>
      <c r="G33" t="n">
        <v>39.97</v>
      </c>
      <c r="H33" t="n">
        <v>0.52</v>
      </c>
      <c r="I33" t="n">
        <v>24</v>
      </c>
      <c r="J33" t="n">
        <v>301.11</v>
      </c>
      <c r="K33" t="n">
        <v>61.2</v>
      </c>
      <c r="L33" t="n">
        <v>8.75</v>
      </c>
      <c r="M33" t="n">
        <v>22</v>
      </c>
      <c r="N33" t="n">
        <v>86.16</v>
      </c>
      <c r="O33" t="n">
        <v>37371.47</v>
      </c>
      <c r="P33" t="n">
        <v>280.38</v>
      </c>
      <c r="Q33" t="n">
        <v>467.07</v>
      </c>
      <c r="R33" t="n">
        <v>71.06999999999999</v>
      </c>
      <c r="S33" t="n">
        <v>39.61</v>
      </c>
      <c r="T33" t="n">
        <v>10705.75</v>
      </c>
      <c r="U33" t="n">
        <v>0.5600000000000001</v>
      </c>
      <c r="V33" t="n">
        <v>0.73</v>
      </c>
      <c r="W33" t="n">
        <v>2.65</v>
      </c>
      <c r="X33" t="n">
        <v>0.65</v>
      </c>
      <c r="Y33" t="n">
        <v>1</v>
      </c>
      <c r="Z33" t="n">
        <v>10</v>
      </c>
      <c r="AA33" t="n">
        <v>182.6379778336562</v>
      </c>
      <c r="AB33" t="n">
        <v>249.8933386908123</v>
      </c>
      <c r="AC33" t="n">
        <v>226.0438691737374</v>
      </c>
      <c r="AD33" t="n">
        <v>182637.9778336562</v>
      </c>
      <c r="AE33" t="n">
        <v>249893.3386908123</v>
      </c>
      <c r="AF33" t="n">
        <v>2.443001888456264e-06</v>
      </c>
      <c r="AG33" t="n">
        <v>0.2107291666666667</v>
      </c>
      <c r="AH33" t="n">
        <v>226043.8691737374</v>
      </c>
    </row>
    <row r="34">
      <c r="A34" t="n">
        <v>32</v>
      </c>
      <c r="B34" t="n">
        <v>145</v>
      </c>
      <c r="C34" t="inlineStr">
        <is>
          <t xml:space="preserve">CONCLUIDO	</t>
        </is>
      </c>
      <c r="D34" t="n">
        <v>4.9433</v>
      </c>
      <c r="E34" t="n">
        <v>20.23</v>
      </c>
      <c r="F34" t="n">
        <v>15.99</v>
      </c>
      <c r="G34" t="n">
        <v>39.97</v>
      </c>
      <c r="H34" t="n">
        <v>0.53</v>
      </c>
      <c r="I34" t="n">
        <v>24</v>
      </c>
      <c r="J34" t="n">
        <v>301.64</v>
      </c>
      <c r="K34" t="n">
        <v>61.2</v>
      </c>
      <c r="L34" t="n">
        <v>9</v>
      </c>
      <c r="M34" t="n">
        <v>22</v>
      </c>
      <c r="N34" t="n">
        <v>86.44</v>
      </c>
      <c r="O34" t="n">
        <v>37436.63</v>
      </c>
      <c r="P34" t="n">
        <v>280.13</v>
      </c>
      <c r="Q34" t="n">
        <v>467.07</v>
      </c>
      <c r="R34" t="n">
        <v>71.34</v>
      </c>
      <c r="S34" t="n">
        <v>39.61</v>
      </c>
      <c r="T34" t="n">
        <v>10842.3</v>
      </c>
      <c r="U34" t="n">
        <v>0.5600000000000001</v>
      </c>
      <c r="V34" t="n">
        <v>0.73</v>
      </c>
      <c r="W34" t="n">
        <v>2.65</v>
      </c>
      <c r="X34" t="n">
        <v>0.65</v>
      </c>
      <c r="Y34" t="n">
        <v>1</v>
      </c>
      <c r="Z34" t="n">
        <v>10</v>
      </c>
      <c r="AA34" t="n">
        <v>182.5047142061806</v>
      </c>
      <c r="AB34" t="n">
        <v>249.7110015165239</v>
      </c>
      <c r="AC34" t="n">
        <v>225.8789340034513</v>
      </c>
      <c r="AD34" t="n">
        <v>182504.7142061806</v>
      </c>
      <c r="AE34" t="n">
        <v>249711.0015165239</v>
      </c>
      <c r="AF34" t="n">
        <v>2.443150158852084e-06</v>
      </c>
      <c r="AG34" t="n">
        <v>0.2107291666666667</v>
      </c>
      <c r="AH34" t="n">
        <v>225878.9340034513</v>
      </c>
    </row>
    <row r="35">
      <c r="A35" t="n">
        <v>33</v>
      </c>
      <c r="B35" t="n">
        <v>145</v>
      </c>
      <c r="C35" t="inlineStr">
        <is>
          <t xml:space="preserve">CONCLUIDO	</t>
        </is>
      </c>
      <c r="D35" t="n">
        <v>4.9609</v>
      </c>
      <c r="E35" t="n">
        <v>20.16</v>
      </c>
      <c r="F35" t="n">
        <v>15.97</v>
      </c>
      <c r="G35" t="n">
        <v>41.66</v>
      </c>
      <c r="H35" t="n">
        <v>0.55</v>
      </c>
      <c r="I35" t="n">
        <v>23</v>
      </c>
      <c r="J35" t="n">
        <v>302.17</v>
      </c>
      <c r="K35" t="n">
        <v>61.2</v>
      </c>
      <c r="L35" t="n">
        <v>9.25</v>
      </c>
      <c r="M35" t="n">
        <v>21</v>
      </c>
      <c r="N35" t="n">
        <v>86.72</v>
      </c>
      <c r="O35" t="n">
        <v>37501.91</v>
      </c>
      <c r="P35" t="n">
        <v>279.97</v>
      </c>
      <c r="Q35" t="n">
        <v>467.07</v>
      </c>
      <c r="R35" t="n">
        <v>70.61</v>
      </c>
      <c r="S35" t="n">
        <v>39.61</v>
      </c>
      <c r="T35" t="n">
        <v>10480.11</v>
      </c>
      <c r="U35" t="n">
        <v>0.5600000000000001</v>
      </c>
      <c r="V35" t="n">
        <v>0.73</v>
      </c>
      <c r="W35" t="n">
        <v>2.65</v>
      </c>
      <c r="X35" t="n">
        <v>0.64</v>
      </c>
      <c r="Y35" t="n">
        <v>1</v>
      </c>
      <c r="Z35" t="n">
        <v>10</v>
      </c>
      <c r="AA35" t="n">
        <v>181.7313134930848</v>
      </c>
      <c r="AB35" t="n">
        <v>248.6528005408353</v>
      </c>
      <c r="AC35" t="n">
        <v>224.9217262436876</v>
      </c>
      <c r="AD35" t="n">
        <v>181731.3134930848</v>
      </c>
      <c r="AE35" t="n">
        <v>248652.8005408353</v>
      </c>
      <c r="AF35" t="n">
        <v>2.451848688740174e-06</v>
      </c>
      <c r="AG35" t="n">
        <v>0.21</v>
      </c>
      <c r="AH35" t="n">
        <v>224921.7262436876</v>
      </c>
    </row>
    <row r="36">
      <c r="A36" t="n">
        <v>34</v>
      </c>
      <c r="B36" t="n">
        <v>145</v>
      </c>
      <c r="C36" t="inlineStr">
        <is>
          <t xml:space="preserve">CONCLUIDO	</t>
        </is>
      </c>
      <c r="D36" t="n">
        <v>4.9651</v>
      </c>
      <c r="E36" t="n">
        <v>20.14</v>
      </c>
      <c r="F36" t="n">
        <v>15.95</v>
      </c>
      <c r="G36" t="n">
        <v>41.61</v>
      </c>
      <c r="H36" t="n">
        <v>0.5600000000000001</v>
      </c>
      <c r="I36" t="n">
        <v>23</v>
      </c>
      <c r="J36" t="n">
        <v>302.7</v>
      </c>
      <c r="K36" t="n">
        <v>61.2</v>
      </c>
      <c r="L36" t="n">
        <v>9.5</v>
      </c>
      <c r="M36" t="n">
        <v>21</v>
      </c>
      <c r="N36" t="n">
        <v>87</v>
      </c>
      <c r="O36" t="n">
        <v>37567.32</v>
      </c>
      <c r="P36" t="n">
        <v>279.34</v>
      </c>
      <c r="Q36" t="n">
        <v>467.09</v>
      </c>
      <c r="R36" t="n">
        <v>70.16</v>
      </c>
      <c r="S36" t="n">
        <v>39.61</v>
      </c>
      <c r="T36" t="n">
        <v>10256.79</v>
      </c>
      <c r="U36" t="n">
        <v>0.5600000000000001</v>
      </c>
      <c r="V36" t="n">
        <v>0.73</v>
      </c>
      <c r="W36" t="n">
        <v>2.64</v>
      </c>
      <c r="X36" t="n">
        <v>0.62</v>
      </c>
      <c r="Y36" t="n">
        <v>1</v>
      </c>
      <c r="Z36" t="n">
        <v>10</v>
      </c>
      <c r="AA36" t="n">
        <v>181.2182575638179</v>
      </c>
      <c r="AB36" t="n">
        <v>247.9508147839826</v>
      </c>
      <c r="AC36" t="n">
        <v>224.2867370222255</v>
      </c>
      <c r="AD36" t="n">
        <v>181218.2575638179</v>
      </c>
      <c r="AE36" t="n">
        <v>247950.8147839826</v>
      </c>
      <c r="AF36" t="n">
        <v>2.45392447428165e-06</v>
      </c>
      <c r="AG36" t="n">
        <v>0.2097916666666667</v>
      </c>
      <c r="AH36" t="n">
        <v>224286.7370222255</v>
      </c>
    </row>
    <row r="37">
      <c r="A37" t="n">
        <v>35</v>
      </c>
      <c r="B37" t="n">
        <v>145</v>
      </c>
      <c r="C37" t="inlineStr">
        <is>
          <t xml:space="preserve">CONCLUIDO	</t>
        </is>
      </c>
      <c r="D37" t="n">
        <v>4.9827</v>
      </c>
      <c r="E37" t="n">
        <v>20.07</v>
      </c>
      <c r="F37" t="n">
        <v>15.93</v>
      </c>
      <c r="G37" t="n">
        <v>43.46</v>
      </c>
      <c r="H37" t="n">
        <v>0.57</v>
      </c>
      <c r="I37" t="n">
        <v>22</v>
      </c>
      <c r="J37" t="n">
        <v>303.23</v>
      </c>
      <c r="K37" t="n">
        <v>61.2</v>
      </c>
      <c r="L37" t="n">
        <v>9.75</v>
      </c>
      <c r="M37" t="n">
        <v>20</v>
      </c>
      <c r="N37" t="n">
        <v>87.28</v>
      </c>
      <c r="O37" t="n">
        <v>37632.84</v>
      </c>
      <c r="P37" t="n">
        <v>279.02</v>
      </c>
      <c r="Q37" t="n">
        <v>467.08</v>
      </c>
      <c r="R37" t="n">
        <v>69.77</v>
      </c>
      <c r="S37" t="n">
        <v>39.61</v>
      </c>
      <c r="T37" t="n">
        <v>10064.27</v>
      </c>
      <c r="U37" t="n">
        <v>0.57</v>
      </c>
      <c r="V37" t="n">
        <v>0.73</v>
      </c>
      <c r="W37" t="n">
        <v>2.64</v>
      </c>
      <c r="X37" t="n">
        <v>0.6</v>
      </c>
      <c r="Y37" t="n">
        <v>1</v>
      </c>
      <c r="Z37" t="n">
        <v>10</v>
      </c>
      <c r="AA37" t="n">
        <v>180.3750984433257</v>
      </c>
      <c r="AB37" t="n">
        <v>246.7971672777706</v>
      </c>
      <c r="AC37" t="n">
        <v>223.2431920148516</v>
      </c>
      <c r="AD37" t="n">
        <v>180375.0984433257</v>
      </c>
      <c r="AE37" t="n">
        <v>246797.1672777706</v>
      </c>
      <c r="AF37" t="n">
        <v>2.462623004169741e-06</v>
      </c>
      <c r="AG37" t="n">
        <v>0.2090625</v>
      </c>
      <c r="AH37" t="n">
        <v>223243.1920148516</v>
      </c>
    </row>
    <row r="38">
      <c r="A38" t="n">
        <v>36</v>
      </c>
      <c r="B38" t="n">
        <v>145</v>
      </c>
      <c r="C38" t="inlineStr">
        <is>
          <t xml:space="preserve">CONCLUIDO	</t>
        </is>
      </c>
      <c r="D38" t="n">
        <v>5.0045</v>
      </c>
      <c r="E38" t="n">
        <v>19.98</v>
      </c>
      <c r="F38" t="n">
        <v>15.9</v>
      </c>
      <c r="G38" t="n">
        <v>45.43</v>
      </c>
      <c r="H38" t="n">
        <v>0.59</v>
      </c>
      <c r="I38" t="n">
        <v>21</v>
      </c>
      <c r="J38" t="n">
        <v>303.76</v>
      </c>
      <c r="K38" t="n">
        <v>61.2</v>
      </c>
      <c r="L38" t="n">
        <v>10</v>
      </c>
      <c r="M38" t="n">
        <v>19</v>
      </c>
      <c r="N38" t="n">
        <v>87.56999999999999</v>
      </c>
      <c r="O38" t="n">
        <v>37698.48</v>
      </c>
      <c r="P38" t="n">
        <v>278.16</v>
      </c>
      <c r="Q38" t="n">
        <v>467.07</v>
      </c>
      <c r="R38" t="n">
        <v>68.42</v>
      </c>
      <c r="S38" t="n">
        <v>39.61</v>
      </c>
      <c r="T38" t="n">
        <v>9398.1</v>
      </c>
      <c r="U38" t="n">
        <v>0.58</v>
      </c>
      <c r="V38" t="n">
        <v>0.73</v>
      </c>
      <c r="W38" t="n">
        <v>2.64</v>
      </c>
      <c r="X38" t="n">
        <v>0.57</v>
      </c>
      <c r="Y38" t="n">
        <v>1</v>
      </c>
      <c r="Z38" t="n">
        <v>10</v>
      </c>
      <c r="AA38" t="n">
        <v>179.1008180656692</v>
      </c>
      <c r="AB38" t="n">
        <v>245.0536406477792</v>
      </c>
      <c r="AC38" t="n">
        <v>221.6660651193711</v>
      </c>
      <c r="AD38" t="n">
        <v>179100.8180656692</v>
      </c>
      <c r="AE38" t="n">
        <v>245053.6406477792</v>
      </c>
      <c r="AF38" t="n">
        <v>2.473397319599307e-06</v>
      </c>
      <c r="AG38" t="n">
        <v>0.208125</v>
      </c>
      <c r="AH38" t="n">
        <v>221666.0651193711</v>
      </c>
    </row>
    <row r="39">
      <c r="A39" t="n">
        <v>37</v>
      </c>
      <c r="B39" t="n">
        <v>145</v>
      </c>
      <c r="C39" t="inlineStr">
        <is>
          <t xml:space="preserve">CONCLUIDO	</t>
        </is>
      </c>
      <c r="D39" t="n">
        <v>5.0031</v>
      </c>
      <c r="E39" t="n">
        <v>19.99</v>
      </c>
      <c r="F39" t="n">
        <v>15.91</v>
      </c>
      <c r="G39" t="n">
        <v>45.45</v>
      </c>
      <c r="H39" t="n">
        <v>0.6</v>
      </c>
      <c r="I39" t="n">
        <v>21</v>
      </c>
      <c r="J39" t="n">
        <v>304.3</v>
      </c>
      <c r="K39" t="n">
        <v>61.2</v>
      </c>
      <c r="L39" t="n">
        <v>10.25</v>
      </c>
      <c r="M39" t="n">
        <v>19</v>
      </c>
      <c r="N39" t="n">
        <v>87.84999999999999</v>
      </c>
      <c r="O39" t="n">
        <v>37764.25</v>
      </c>
      <c r="P39" t="n">
        <v>278.15</v>
      </c>
      <c r="Q39" t="n">
        <v>467.07</v>
      </c>
      <c r="R39" t="n">
        <v>68.63</v>
      </c>
      <c r="S39" t="n">
        <v>39.61</v>
      </c>
      <c r="T39" t="n">
        <v>9501.99</v>
      </c>
      <c r="U39" t="n">
        <v>0.58</v>
      </c>
      <c r="V39" t="n">
        <v>0.73</v>
      </c>
      <c r="W39" t="n">
        <v>2.64</v>
      </c>
      <c r="X39" t="n">
        <v>0.57</v>
      </c>
      <c r="Y39" t="n">
        <v>1</v>
      </c>
      <c r="Z39" t="n">
        <v>10</v>
      </c>
      <c r="AA39" t="n">
        <v>179.1724465060016</v>
      </c>
      <c r="AB39" t="n">
        <v>245.1516458398658</v>
      </c>
      <c r="AC39" t="n">
        <v>221.754716833476</v>
      </c>
      <c r="AD39" t="n">
        <v>179172.4465060016</v>
      </c>
      <c r="AE39" t="n">
        <v>245151.6458398658</v>
      </c>
      <c r="AF39" t="n">
        <v>2.472705391085482e-06</v>
      </c>
      <c r="AG39" t="n">
        <v>0.2082291666666667</v>
      </c>
      <c r="AH39" t="n">
        <v>221754.716833476</v>
      </c>
    </row>
    <row r="40">
      <c r="A40" t="n">
        <v>38</v>
      </c>
      <c r="B40" t="n">
        <v>145</v>
      </c>
      <c r="C40" t="inlineStr">
        <is>
          <t xml:space="preserve">CONCLUIDO	</t>
        </is>
      </c>
      <c r="D40" t="n">
        <v>5.0237</v>
      </c>
      <c r="E40" t="n">
        <v>19.91</v>
      </c>
      <c r="F40" t="n">
        <v>15.88</v>
      </c>
      <c r="G40" t="n">
        <v>47.64</v>
      </c>
      <c r="H40" t="n">
        <v>0.61</v>
      </c>
      <c r="I40" t="n">
        <v>20</v>
      </c>
      <c r="J40" t="n">
        <v>304.83</v>
      </c>
      <c r="K40" t="n">
        <v>61.2</v>
      </c>
      <c r="L40" t="n">
        <v>10.5</v>
      </c>
      <c r="M40" t="n">
        <v>18</v>
      </c>
      <c r="N40" t="n">
        <v>88.13</v>
      </c>
      <c r="O40" t="n">
        <v>37830.13</v>
      </c>
      <c r="P40" t="n">
        <v>277.37</v>
      </c>
      <c r="Q40" t="n">
        <v>467.08</v>
      </c>
      <c r="R40" t="n">
        <v>67.68000000000001</v>
      </c>
      <c r="S40" t="n">
        <v>39.61</v>
      </c>
      <c r="T40" t="n">
        <v>9030.139999999999</v>
      </c>
      <c r="U40" t="n">
        <v>0.59</v>
      </c>
      <c r="V40" t="n">
        <v>0.73</v>
      </c>
      <c r="W40" t="n">
        <v>2.64</v>
      </c>
      <c r="X40" t="n">
        <v>0.55</v>
      </c>
      <c r="Y40" t="n">
        <v>1</v>
      </c>
      <c r="Z40" t="n">
        <v>10</v>
      </c>
      <c r="AA40" t="n">
        <v>177.9893299591164</v>
      </c>
      <c r="AB40" t="n">
        <v>243.532853585</v>
      </c>
      <c r="AC40" t="n">
        <v>220.2904198394249</v>
      </c>
      <c r="AD40" t="n">
        <v>177989.3299591164</v>
      </c>
      <c r="AE40" t="n">
        <v>243532.853585</v>
      </c>
      <c r="AF40" t="n">
        <v>2.482886624931769e-06</v>
      </c>
      <c r="AG40" t="n">
        <v>0.2073958333333333</v>
      </c>
      <c r="AH40" t="n">
        <v>220290.4198394249</v>
      </c>
    </row>
    <row r="41">
      <c r="A41" t="n">
        <v>39</v>
      </c>
      <c r="B41" t="n">
        <v>145</v>
      </c>
      <c r="C41" t="inlineStr">
        <is>
          <t xml:space="preserve">CONCLUIDO	</t>
        </is>
      </c>
      <c r="D41" t="n">
        <v>5.0218</v>
      </c>
      <c r="E41" t="n">
        <v>19.91</v>
      </c>
      <c r="F41" t="n">
        <v>15.89</v>
      </c>
      <c r="G41" t="n">
        <v>47.66</v>
      </c>
      <c r="H41" t="n">
        <v>0.63</v>
      </c>
      <c r="I41" t="n">
        <v>20</v>
      </c>
      <c r="J41" t="n">
        <v>305.37</v>
      </c>
      <c r="K41" t="n">
        <v>61.2</v>
      </c>
      <c r="L41" t="n">
        <v>10.75</v>
      </c>
      <c r="M41" t="n">
        <v>18</v>
      </c>
      <c r="N41" t="n">
        <v>88.42</v>
      </c>
      <c r="O41" t="n">
        <v>37896.14</v>
      </c>
      <c r="P41" t="n">
        <v>277.94</v>
      </c>
      <c r="Q41" t="n">
        <v>467.07</v>
      </c>
      <c r="R41" t="n">
        <v>67.87</v>
      </c>
      <c r="S41" t="n">
        <v>39.61</v>
      </c>
      <c r="T41" t="n">
        <v>9127.09</v>
      </c>
      <c r="U41" t="n">
        <v>0.58</v>
      </c>
      <c r="V41" t="n">
        <v>0.73</v>
      </c>
      <c r="W41" t="n">
        <v>2.64</v>
      </c>
      <c r="X41" t="n">
        <v>0.55</v>
      </c>
      <c r="Y41" t="n">
        <v>1</v>
      </c>
      <c r="Z41" t="n">
        <v>10</v>
      </c>
      <c r="AA41" t="n">
        <v>178.3568901585492</v>
      </c>
      <c r="AB41" t="n">
        <v>244.0357656654752</v>
      </c>
      <c r="AC41" t="n">
        <v>220.7453346967812</v>
      </c>
      <c r="AD41" t="n">
        <v>178356.8901585492</v>
      </c>
      <c r="AE41" t="n">
        <v>244035.7656654752</v>
      </c>
      <c r="AF41" t="n">
        <v>2.481947579091578e-06</v>
      </c>
      <c r="AG41" t="n">
        <v>0.2073958333333333</v>
      </c>
      <c r="AH41" t="n">
        <v>220745.3346967812</v>
      </c>
    </row>
    <row r="42">
      <c r="A42" t="n">
        <v>40</v>
      </c>
      <c r="B42" t="n">
        <v>145</v>
      </c>
      <c r="C42" t="inlineStr">
        <is>
          <t xml:space="preserve">CONCLUIDO	</t>
        </is>
      </c>
      <c r="D42" t="n">
        <v>5.0444</v>
      </c>
      <c r="E42" t="n">
        <v>19.82</v>
      </c>
      <c r="F42" t="n">
        <v>15.85</v>
      </c>
      <c r="G42" t="n">
        <v>50.06</v>
      </c>
      <c r="H42" t="n">
        <v>0.64</v>
      </c>
      <c r="I42" t="n">
        <v>19</v>
      </c>
      <c r="J42" t="n">
        <v>305.9</v>
      </c>
      <c r="K42" t="n">
        <v>61.2</v>
      </c>
      <c r="L42" t="n">
        <v>11</v>
      </c>
      <c r="M42" t="n">
        <v>17</v>
      </c>
      <c r="N42" t="n">
        <v>88.7</v>
      </c>
      <c r="O42" t="n">
        <v>37962.28</v>
      </c>
      <c r="P42" t="n">
        <v>276.66</v>
      </c>
      <c r="Q42" t="n">
        <v>467.07</v>
      </c>
      <c r="R42" t="n">
        <v>66.72</v>
      </c>
      <c r="S42" t="n">
        <v>39.61</v>
      </c>
      <c r="T42" t="n">
        <v>8556.26</v>
      </c>
      <c r="U42" t="n">
        <v>0.59</v>
      </c>
      <c r="V42" t="n">
        <v>0.74</v>
      </c>
      <c r="W42" t="n">
        <v>2.64</v>
      </c>
      <c r="X42" t="n">
        <v>0.52</v>
      </c>
      <c r="Y42" t="n">
        <v>1</v>
      </c>
      <c r="Z42" t="n">
        <v>10</v>
      </c>
      <c r="AA42" t="n">
        <v>176.8456261926113</v>
      </c>
      <c r="AB42" t="n">
        <v>241.9679876350193</v>
      </c>
      <c r="AC42" t="n">
        <v>218.8749024994068</v>
      </c>
      <c r="AD42" t="n">
        <v>176845.6261926114</v>
      </c>
      <c r="AE42" t="n">
        <v>241967.9876350193</v>
      </c>
      <c r="AF42" t="n">
        <v>2.49311728224333e-06</v>
      </c>
      <c r="AG42" t="n">
        <v>0.2064583333333333</v>
      </c>
      <c r="AH42" t="n">
        <v>218874.9024994068</v>
      </c>
    </row>
    <row r="43">
      <c r="A43" t="n">
        <v>41</v>
      </c>
      <c r="B43" t="n">
        <v>145</v>
      </c>
      <c r="C43" t="inlineStr">
        <is>
          <t xml:space="preserve">CONCLUIDO	</t>
        </is>
      </c>
      <c r="D43" t="n">
        <v>5.041</v>
      </c>
      <c r="E43" t="n">
        <v>19.84</v>
      </c>
      <c r="F43" t="n">
        <v>15.86</v>
      </c>
      <c r="G43" t="n">
        <v>50.1</v>
      </c>
      <c r="H43" t="n">
        <v>0.65</v>
      </c>
      <c r="I43" t="n">
        <v>19</v>
      </c>
      <c r="J43" t="n">
        <v>306.44</v>
      </c>
      <c r="K43" t="n">
        <v>61.2</v>
      </c>
      <c r="L43" t="n">
        <v>11.25</v>
      </c>
      <c r="M43" t="n">
        <v>17</v>
      </c>
      <c r="N43" t="n">
        <v>88.98999999999999</v>
      </c>
      <c r="O43" t="n">
        <v>38028.53</v>
      </c>
      <c r="P43" t="n">
        <v>277.35</v>
      </c>
      <c r="Q43" t="n">
        <v>467.09</v>
      </c>
      <c r="R43" t="n">
        <v>67.44</v>
      </c>
      <c r="S43" t="n">
        <v>39.61</v>
      </c>
      <c r="T43" t="n">
        <v>8914.83</v>
      </c>
      <c r="U43" t="n">
        <v>0.59</v>
      </c>
      <c r="V43" t="n">
        <v>0.74</v>
      </c>
      <c r="W43" t="n">
        <v>2.64</v>
      </c>
      <c r="X43" t="n">
        <v>0.53</v>
      </c>
      <c r="Y43" t="n">
        <v>1</v>
      </c>
      <c r="Z43" t="n">
        <v>10</v>
      </c>
      <c r="AA43" t="n">
        <v>177.3215365342903</v>
      </c>
      <c r="AB43" t="n">
        <v>242.6191491601867</v>
      </c>
      <c r="AC43" t="n">
        <v>219.4639180825233</v>
      </c>
      <c r="AD43" t="n">
        <v>177321.5365342903</v>
      </c>
      <c r="AE43" t="n">
        <v>242619.1491601867</v>
      </c>
      <c r="AF43" t="n">
        <v>2.49143688442404e-06</v>
      </c>
      <c r="AG43" t="n">
        <v>0.2066666666666667</v>
      </c>
      <c r="AH43" t="n">
        <v>219463.9180825233</v>
      </c>
    </row>
    <row r="44">
      <c r="A44" t="n">
        <v>42</v>
      </c>
      <c r="B44" t="n">
        <v>145</v>
      </c>
      <c r="C44" t="inlineStr">
        <is>
          <t xml:space="preserve">CONCLUIDO	</t>
        </is>
      </c>
      <c r="D44" t="n">
        <v>5.0405</v>
      </c>
      <c r="E44" t="n">
        <v>19.84</v>
      </c>
      <c r="F44" t="n">
        <v>15.87</v>
      </c>
      <c r="G44" t="n">
        <v>50.1</v>
      </c>
      <c r="H44" t="n">
        <v>0.67</v>
      </c>
      <c r="I44" t="n">
        <v>19</v>
      </c>
      <c r="J44" t="n">
        <v>306.98</v>
      </c>
      <c r="K44" t="n">
        <v>61.2</v>
      </c>
      <c r="L44" t="n">
        <v>11.5</v>
      </c>
      <c r="M44" t="n">
        <v>17</v>
      </c>
      <c r="N44" t="n">
        <v>89.28</v>
      </c>
      <c r="O44" t="n">
        <v>38094.91</v>
      </c>
      <c r="P44" t="n">
        <v>277.05</v>
      </c>
      <c r="Q44" t="n">
        <v>467.07</v>
      </c>
      <c r="R44" t="n">
        <v>67.31</v>
      </c>
      <c r="S44" t="n">
        <v>39.61</v>
      </c>
      <c r="T44" t="n">
        <v>8850.67</v>
      </c>
      <c r="U44" t="n">
        <v>0.59</v>
      </c>
      <c r="V44" t="n">
        <v>0.74</v>
      </c>
      <c r="W44" t="n">
        <v>2.64</v>
      </c>
      <c r="X44" t="n">
        <v>0.53</v>
      </c>
      <c r="Y44" t="n">
        <v>1</v>
      </c>
      <c r="Z44" t="n">
        <v>10</v>
      </c>
      <c r="AA44" t="n">
        <v>177.2214043123869</v>
      </c>
      <c r="AB44" t="n">
        <v>242.4821438366566</v>
      </c>
      <c r="AC44" t="n">
        <v>219.3399883547827</v>
      </c>
      <c r="AD44" t="n">
        <v>177221.4043123869</v>
      </c>
      <c r="AE44" t="n">
        <v>242482.1438366566</v>
      </c>
      <c r="AF44" t="n">
        <v>2.491189767097673e-06</v>
      </c>
      <c r="AG44" t="n">
        <v>0.2066666666666667</v>
      </c>
      <c r="AH44" t="n">
        <v>219339.9883547827</v>
      </c>
    </row>
    <row r="45">
      <c r="A45" t="n">
        <v>43</v>
      </c>
      <c r="B45" t="n">
        <v>145</v>
      </c>
      <c r="C45" t="inlineStr">
        <is>
          <t xml:space="preserve">CONCLUIDO	</t>
        </is>
      </c>
      <c r="D45" t="n">
        <v>5.0647</v>
      </c>
      <c r="E45" t="n">
        <v>19.74</v>
      </c>
      <c r="F45" t="n">
        <v>15.83</v>
      </c>
      <c r="G45" t="n">
        <v>52.75</v>
      </c>
      <c r="H45" t="n">
        <v>0.68</v>
      </c>
      <c r="I45" t="n">
        <v>18</v>
      </c>
      <c r="J45" t="n">
        <v>307.52</v>
      </c>
      <c r="K45" t="n">
        <v>61.2</v>
      </c>
      <c r="L45" t="n">
        <v>11.75</v>
      </c>
      <c r="M45" t="n">
        <v>16</v>
      </c>
      <c r="N45" t="n">
        <v>89.56999999999999</v>
      </c>
      <c r="O45" t="n">
        <v>38161.42</v>
      </c>
      <c r="P45" t="n">
        <v>276.41</v>
      </c>
      <c r="Q45" t="n">
        <v>467.07</v>
      </c>
      <c r="R45" t="n">
        <v>65.90000000000001</v>
      </c>
      <c r="S45" t="n">
        <v>39.61</v>
      </c>
      <c r="T45" t="n">
        <v>8150.74</v>
      </c>
      <c r="U45" t="n">
        <v>0.6</v>
      </c>
      <c r="V45" t="n">
        <v>0.74</v>
      </c>
      <c r="W45" t="n">
        <v>2.64</v>
      </c>
      <c r="X45" t="n">
        <v>0.49</v>
      </c>
      <c r="Y45" t="n">
        <v>1</v>
      </c>
      <c r="Z45" t="n">
        <v>10</v>
      </c>
      <c r="AA45" t="n">
        <v>175.971279780714</v>
      </c>
      <c r="AB45" t="n">
        <v>240.7716683008207</v>
      </c>
      <c r="AC45" t="n">
        <v>217.7927582034189</v>
      </c>
      <c r="AD45" t="n">
        <v>175971.279780714</v>
      </c>
      <c r="AE45" t="n">
        <v>240771.6683008207</v>
      </c>
      <c r="AF45" t="n">
        <v>2.503150245693798e-06</v>
      </c>
      <c r="AG45" t="n">
        <v>0.205625</v>
      </c>
      <c r="AH45" t="n">
        <v>217792.7582034189</v>
      </c>
    </row>
    <row r="46">
      <c r="A46" t="n">
        <v>44</v>
      </c>
      <c r="B46" t="n">
        <v>145</v>
      </c>
      <c r="C46" t="inlineStr">
        <is>
          <t xml:space="preserve">CONCLUIDO	</t>
        </is>
      </c>
      <c r="D46" t="n">
        <v>5.0696</v>
      </c>
      <c r="E46" t="n">
        <v>19.73</v>
      </c>
      <c r="F46" t="n">
        <v>15.81</v>
      </c>
      <c r="G46" t="n">
        <v>52.69</v>
      </c>
      <c r="H46" t="n">
        <v>0.6899999999999999</v>
      </c>
      <c r="I46" t="n">
        <v>18</v>
      </c>
      <c r="J46" t="n">
        <v>308.06</v>
      </c>
      <c r="K46" t="n">
        <v>61.2</v>
      </c>
      <c r="L46" t="n">
        <v>12</v>
      </c>
      <c r="M46" t="n">
        <v>16</v>
      </c>
      <c r="N46" t="n">
        <v>89.86</v>
      </c>
      <c r="O46" t="n">
        <v>38228.06</v>
      </c>
      <c r="P46" t="n">
        <v>275.75</v>
      </c>
      <c r="Q46" t="n">
        <v>467.1</v>
      </c>
      <c r="R46" t="n">
        <v>65.36</v>
      </c>
      <c r="S46" t="n">
        <v>39.61</v>
      </c>
      <c r="T46" t="n">
        <v>7879.99</v>
      </c>
      <c r="U46" t="n">
        <v>0.61</v>
      </c>
      <c r="V46" t="n">
        <v>0.74</v>
      </c>
      <c r="W46" t="n">
        <v>2.64</v>
      </c>
      <c r="X46" t="n">
        <v>0.47</v>
      </c>
      <c r="Y46" t="n">
        <v>1</v>
      </c>
      <c r="Z46" t="n">
        <v>10</v>
      </c>
      <c r="AA46" t="n">
        <v>175.4355838695235</v>
      </c>
      <c r="AB46" t="n">
        <v>240.0387055218945</v>
      </c>
      <c r="AC46" t="n">
        <v>217.1297483633935</v>
      </c>
      <c r="AD46" t="n">
        <v>175435.5838695235</v>
      </c>
      <c r="AE46" t="n">
        <v>240038.7055218945</v>
      </c>
      <c r="AF46" t="n">
        <v>2.505571995492187e-06</v>
      </c>
      <c r="AG46" t="n">
        <v>0.2055208333333333</v>
      </c>
      <c r="AH46" t="n">
        <v>217129.7483633935</v>
      </c>
    </row>
    <row r="47">
      <c r="A47" t="n">
        <v>45</v>
      </c>
      <c r="B47" t="n">
        <v>145</v>
      </c>
      <c r="C47" t="inlineStr">
        <is>
          <t xml:space="preserve">CONCLUIDO	</t>
        </is>
      </c>
      <c r="D47" t="n">
        <v>5.0667</v>
      </c>
      <c r="E47" t="n">
        <v>19.74</v>
      </c>
      <c r="F47" t="n">
        <v>15.82</v>
      </c>
      <c r="G47" t="n">
        <v>52.73</v>
      </c>
      <c r="H47" t="n">
        <v>0.71</v>
      </c>
      <c r="I47" t="n">
        <v>18</v>
      </c>
      <c r="J47" t="n">
        <v>308.6</v>
      </c>
      <c r="K47" t="n">
        <v>61.2</v>
      </c>
      <c r="L47" t="n">
        <v>12.25</v>
      </c>
      <c r="M47" t="n">
        <v>16</v>
      </c>
      <c r="N47" t="n">
        <v>90.15000000000001</v>
      </c>
      <c r="O47" t="n">
        <v>38294.82</v>
      </c>
      <c r="P47" t="n">
        <v>275.58</v>
      </c>
      <c r="Q47" t="n">
        <v>467.07</v>
      </c>
      <c r="R47" t="n">
        <v>65.81</v>
      </c>
      <c r="S47" t="n">
        <v>39.61</v>
      </c>
      <c r="T47" t="n">
        <v>8103.85</v>
      </c>
      <c r="U47" t="n">
        <v>0.6</v>
      </c>
      <c r="V47" t="n">
        <v>0.74</v>
      </c>
      <c r="W47" t="n">
        <v>2.63</v>
      </c>
      <c r="X47" t="n">
        <v>0.48</v>
      </c>
      <c r="Y47" t="n">
        <v>1</v>
      </c>
      <c r="Z47" t="n">
        <v>10</v>
      </c>
      <c r="AA47" t="n">
        <v>175.4801895080491</v>
      </c>
      <c r="AB47" t="n">
        <v>240.0997369243872</v>
      </c>
      <c r="AC47" t="n">
        <v>217.1849550144904</v>
      </c>
      <c r="AD47" t="n">
        <v>175480.1895080491</v>
      </c>
      <c r="AE47" t="n">
        <v>240099.7369243872</v>
      </c>
      <c r="AF47" t="n">
        <v>2.504138714999262e-06</v>
      </c>
      <c r="AG47" t="n">
        <v>0.205625</v>
      </c>
      <c r="AH47" t="n">
        <v>217184.9550144904</v>
      </c>
    </row>
    <row r="48">
      <c r="A48" t="n">
        <v>46</v>
      </c>
      <c r="B48" t="n">
        <v>145</v>
      </c>
      <c r="C48" t="inlineStr">
        <is>
          <t xml:space="preserve">CONCLUIDO	</t>
        </is>
      </c>
      <c r="D48" t="n">
        <v>5.0888</v>
      </c>
      <c r="E48" t="n">
        <v>19.65</v>
      </c>
      <c r="F48" t="n">
        <v>15.79</v>
      </c>
      <c r="G48" t="n">
        <v>55.71</v>
      </c>
      <c r="H48" t="n">
        <v>0.72</v>
      </c>
      <c r="I48" t="n">
        <v>17</v>
      </c>
      <c r="J48" t="n">
        <v>309.14</v>
      </c>
      <c r="K48" t="n">
        <v>61.2</v>
      </c>
      <c r="L48" t="n">
        <v>12.5</v>
      </c>
      <c r="M48" t="n">
        <v>15</v>
      </c>
      <c r="N48" t="n">
        <v>90.44</v>
      </c>
      <c r="O48" t="n">
        <v>38361.7</v>
      </c>
      <c r="P48" t="n">
        <v>274.96</v>
      </c>
      <c r="Q48" t="n">
        <v>467.12</v>
      </c>
      <c r="R48" t="n">
        <v>64.76000000000001</v>
      </c>
      <c r="S48" t="n">
        <v>39.61</v>
      </c>
      <c r="T48" t="n">
        <v>7586.14</v>
      </c>
      <c r="U48" t="n">
        <v>0.61</v>
      </c>
      <c r="V48" t="n">
        <v>0.74</v>
      </c>
      <c r="W48" t="n">
        <v>2.63</v>
      </c>
      <c r="X48" t="n">
        <v>0.45</v>
      </c>
      <c r="Y48" t="n">
        <v>1</v>
      </c>
      <c r="Z48" t="n">
        <v>10</v>
      </c>
      <c r="AA48" t="n">
        <v>174.3517505962173</v>
      </c>
      <c r="AB48" t="n">
        <v>238.5557570220084</v>
      </c>
      <c r="AC48" t="n">
        <v>215.7883303870047</v>
      </c>
      <c r="AD48" t="n">
        <v>174351.7505962173</v>
      </c>
      <c r="AE48" t="n">
        <v>238555.7570220084</v>
      </c>
      <c r="AF48" t="n">
        <v>2.515061300824648e-06</v>
      </c>
      <c r="AG48" t="n">
        <v>0.2046875</v>
      </c>
      <c r="AH48" t="n">
        <v>215788.3303870047</v>
      </c>
    </row>
    <row r="49">
      <c r="A49" t="n">
        <v>47</v>
      </c>
      <c r="B49" t="n">
        <v>145</v>
      </c>
      <c r="C49" t="inlineStr">
        <is>
          <t xml:space="preserve">CONCLUIDO	</t>
        </is>
      </c>
      <c r="D49" t="n">
        <v>5.0883</v>
      </c>
      <c r="E49" t="n">
        <v>19.65</v>
      </c>
      <c r="F49" t="n">
        <v>15.79</v>
      </c>
      <c r="G49" t="n">
        <v>55.72</v>
      </c>
      <c r="H49" t="n">
        <v>0.73</v>
      </c>
      <c r="I49" t="n">
        <v>17</v>
      </c>
      <c r="J49" t="n">
        <v>309.68</v>
      </c>
      <c r="K49" t="n">
        <v>61.2</v>
      </c>
      <c r="L49" t="n">
        <v>12.75</v>
      </c>
      <c r="M49" t="n">
        <v>15</v>
      </c>
      <c r="N49" t="n">
        <v>90.73999999999999</v>
      </c>
      <c r="O49" t="n">
        <v>38428.72</v>
      </c>
      <c r="P49" t="n">
        <v>275.2</v>
      </c>
      <c r="Q49" t="n">
        <v>467.07</v>
      </c>
      <c r="R49" t="n">
        <v>64.77</v>
      </c>
      <c r="S49" t="n">
        <v>39.61</v>
      </c>
      <c r="T49" t="n">
        <v>7592.19</v>
      </c>
      <c r="U49" t="n">
        <v>0.61</v>
      </c>
      <c r="V49" t="n">
        <v>0.74</v>
      </c>
      <c r="W49" t="n">
        <v>2.64</v>
      </c>
      <c r="X49" t="n">
        <v>0.45</v>
      </c>
      <c r="Y49" t="n">
        <v>1</v>
      </c>
      <c r="Z49" t="n">
        <v>10</v>
      </c>
      <c r="AA49" t="n">
        <v>174.4827391007445</v>
      </c>
      <c r="AB49" t="n">
        <v>238.7349812727074</v>
      </c>
      <c r="AC49" t="n">
        <v>215.9504497267599</v>
      </c>
      <c r="AD49" t="n">
        <v>174482.7391007445</v>
      </c>
      <c r="AE49" t="n">
        <v>238734.9812727074</v>
      </c>
      <c r="AF49" t="n">
        <v>2.514814183498282e-06</v>
      </c>
      <c r="AG49" t="n">
        <v>0.2046875</v>
      </c>
      <c r="AH49" t="n">
        <v>215950.4497267599</v>
      </c>
    </row>
    <row r="50">
      <c r="A50" t="n">
        <v>48</v>
      </c>
      <c r="B50" t="n">
        <v>145</v>
      </c>
      <c r="C50" t="inlineStr">
        <is>
          <t xml:space="preserve">CONCLUIDO	</t>
        </is>
      </c>
      <c r="D50" t="n">
        <v>5.0878</v>
      </c>
      <c r="E50" t="n">
        <v>19.65</v>
      </c>
      <c r="F50" t="n">
        <v>15.79</v>
      </c>
      <c r="G50" t="n">
        <v>55.73</v>
      </c>
      <c r="H50" t="n">
        <v>0.75</v>
      </c>
      <c r="I50" t="n">
        <v>17</v>
      </c>
      <c r="J50" t="n">
        <v>310.23</v>
      </c>
      <c r="K50" t="n">
        <v>61.2</v>
      </c>
      <c r="L50" t="n">
        <v>13</v>
      </c>
      <c r="M50" t="n">
        <v>15</v>
      </c>
      <c r="N50" t="n">
        <v>91.03</v>
      </c>
      <c r="O50" t="n">
        <v>38495.87</v>
      </c>
      <c r="P50" t="n">
        <v>274.98</v>
      </c>
      <c r="Q50" t="n">
        <v>467.07</v>
      </c>
      <c r="R50" t="n">
        <v>64.76000000000001</v>
      </c>
      <c r="S50" t="n">
        <v>39.61</v>
      </c>
      <c r="T50" t="n">
        <v>7586.55</v>
      </c>
      <c r="U50" t="n">
        <v>0.61</v>
      </c>
      <c r="V50" t="n">
        <v>0.74</v>
      </c>
      <c r="W50" t="n">
        <v>2.64</v>
      </c>
      <c r="X50" t="n">
        <v>0.46</v>
      </c>
      <c r="Y50" t="n">
        <v>1</v>
      </c>
      <c r="Z50" t="n">
        <v>10</v>
      </c>
      <c r="AA50" t="n">
        <v>174.3950776568842</v>
      </c>
      <c r="AB50" t="n">
        <v>238.6150390178677</v>
      </c>
      <c r="AC50" t="n">
        <v>215.8419545923821</v>
      </c>
      <c r="AD50" t="n">
        <v>174395.0776568842</v>
      </c>
      <c r="AE50" t="n">
        <v>238615.0390178677</v>
      </c>
      <c r="AF50" t="n">
        <v>2.514567066171916e-06</v>
      </c>
      <c r="AG50" t="n">
        <v>0.2046875</v>
      </c>
      <c r="AH50" t="n">
        <v>215841.9545923821</v>
      </c>
    </row>
    <row r="51">
      <c r="A51" t="n">
        <v>49</v>
      </c>
      <c r="B51" t="n">
        <v>145</v>
      </c>
      <c r="C51" t="inlineStr">
        <is>
          <t xml:space="preserve">CONCLUIDO	</t>
        </is>
      </c>
      <c r="D51" t="n">
        <v>5.1085</v>
      </c>
      <c r="E51" t="n">
        <v>19.58</v>
      </c>
      <c r="F51" t="n">
        <v>15.76</v>
      </c>
      <c r="G51" t="n">
        <v>59.11</v>
      </c>
      <c r="H51" t="n">
        <v>0.76</v>
      </c>
      <c r="I51" t="n">
        <v>16</v>
      </c>
      <c r="J51" t="n">
        <v>310.77</v>
      </c>
      <c r="K51" t="n">
        <v>61.2</v>
      </c>
      <c r="L51" t="n">
        <v>13.25</v>
      </c>
      <c r="M51" t="n">
        <v>14</v>
      </c>
      <c r="N51" t="n">
        <v>91.33</v>
      </c>
      <c r="O51" t="n">
        <v>38563.14</v>
      </c>
      <c r="P51" t="n">
        <v>274.52</v>
      </c>
      <c r="Q51" t="n">
        <v>467.19</v>
      </c>
      <c r="R51" t="n">
        <v>64.16</v>
      </c>
      <c r="S51" t="n">
        <v>39.61</v>
      </c>
      <c r="T51" t="n">
        <v>7292.44</v>
      </c>
      <c r="U51" t="n">
        <v>0.62</v>
      </c>
      <c r="V51" t="n">
        <v>0.74</v>
      </c>
      <c r="W51" t="n">
        <v>2.63</v>
      </c>
      <c r="X51" t="n">
        <v>0.43</v>
      </c>
      <c r="Y51" t="n">
        <v>1</v>
      </c>
      <c r="Z51" t="n">
        <v>10</v>
      </c>
      <c r="AA51" t="n">
        <v>173.3992444621109</v>
      </c>
      <c r="AB51" t="n">
        <v>237.2524961077198</v>
      </c>
      <c r="AC51" t="n">
        <v>214.6094508652372</v>
      </c>
      <c r="AD51" t="n">
        <v>173399.2444621109</v>
      </c>
      <c r="AE51" t="n">
        <v>237252.4961077198</v>
      </c>
      <c r="AF51" t="n">
        <v>2.524797723483477e-06</v>
      </c>
      <c r="AG51" t="n">
        <v>0.2039583333333333</v>
      </c>
      <c r="AH51" t="n">
        <v>214609.4508652372</v>
      </c>
    </row>
    <row r="52">
      <c r="A52" t="n">
        <v>50</v>
      </c>
      <c r="B52" t="n">
        <v>145</v>
      </c>
      <c r="C52" t="inlineStr">
        <is>
          <t xml:space="preserve">CONCLUIDO	</t>
        </is>
      </c>
      <c r="D52" t="n">
        <v>5.111</v>
      </c>
      <c r="E52" t="n">
        <v>19.57</v>
      </c>
      <c r="F52" t="n">
        <v>15.75</v>
      </c>
      <c r="G52" t="n">
        <v>59.08</v>
      </c>
      <c r="H52" t="n">
        <v>0.77</v>
      </c>
      <c r="I52" t="n">
        <v>16</v>
      </c>
      <c r="J52" t="n">
        <v>311.32</v>
      </c>
      <c r="K52" t="n">
        <v>61.2</v>
      </c>
      <c r="L52" t="n">
        <v>13.5</v>
      </c>
      <c r="M52" t="n">
        <v>14</v>
      </c>
      <c r="N52" t="n">
        <v>91.62</v>
      </c>
      <c r="O52" t="n">
        <v>38630.55</v>
      </c>
      <c r="P52" t="n">
        <v>274.4</v>
      </c>
      <c r="Q52" t="n">
        <v>467.08</v>
      </c>
      <c r="R52" t="n">
        <v>63.75</v>
      </c>
      <c r="S52" t="n">
        <v>39.61</v>
      </c>
      <c r="T52" t="n">
        <v>7087.81</v>
      </c>
      <c r="U52" t="n">
        <v>0.62</v>
      </c>
      <c r="V52" t="n">
        <v>0.74</v>
      </c>
      <c r="W52" t="n">
        <v>2.63</v>
      </c>
      <c r="X52" t="n">
        <v>0.42</v>
      </c>
      <c r="Y52" t="n">
        <v>1</v>
      </c>
      <c r="Z52" t="n">
        <v>10</v>
      </c>
      <c r="AA52" t="n">
        <v>173.2323321860725</v>
      </c>
      <c r="AB52" t="n">
        <v>237.0241193679942</v>
      </c>
      <c r="AC52" t="n">
        <v>214.4028700810223</v>
      </c>
      <c r="AD52" t="n">
        <v>173232.3321860725</v>
      </c>
      <c r="AE52" t="n">
        <v>237024.1193679943</v>
      </c>
      <c r="AF52" t="n">
        <v>2.526033310115308e-06</v>
      </c>
      <c r="AG52" t="n">
        <v>0.2038541666666667</v>
      </c>
      <c r="AH52" t="n">
        <v>214402.8700810223</v>
      </c>
    </row>
    <row r="53">
      <c r="A53" t="n">
        <v>51</v>
      </c>
      <c r="B53" t="n">
        <v>145</v>
      </c>
      <c r="C53" t="inlineStr">
        <is>
          <t xml:space="preserve">CONCLUIDO	</t>
        </is>
      </c>
      <c r="D53" t="n">
        <v>5.1041</v>
      </c>
      <c r="E53" t="n">
        <v>19.59</v>
      </c>
      <c r="F53" t="n">
        <v>15.78</v>
      </c>
      <c r="G53" t="n">
        <v>59.18</v>
      </c>
      <c r="H53" t="n">
        <v>0.79</v>
      </c>
      <c r="I53" t="n">
        <v>16</v>
      </c>
      <c r="J53" t="n">
        <v>311.87</v>
      </c>
      <c r="K53" t="n">
        <v>61.2</v>
      </c>
      <c r="L53" t="n">
        <v>13.75</v>
      </c>
      <c r="M53" t="n">
        <v>14</v>
      </c>
      <c r="N53" t="n">
        <v>91.92</v>
      </c>
      <c r="O53" t="n">
        <v>38698.21</v>
      </c>
      <c r="P53" t="n">
        <v>274.91</v>
      </c>
      <c r="Q53" t="n">
        <v>467.1</v>
      </c>
      <c r="R53" t="n">
        <v>64.45999999999999</v>
      </c>
      <c r="S53" t="n">
        <v>39.61</v>
      </c>
      <c r="T53" t="n">
        <v>7442.23</v>
      </c>
      <c r="U53" t="n">
        <v>0.61</v>
      </c>
      <c r="V53" t="n">
        <v>0.74</v>
      </c>
      <c r="W53" t="n">
        <v>2.64</v>
      </c>
      <c r="X53" t="n">
        <v>0.45</v>
      </c>
      <c r="Y53" t="n">
        <v>1</v>
      </c>
      <c r="Z53" t="n">
        <v>10</v>
      </c>
      <c r="AA53" t="n">
        <v>173.7841517607325</v>
      </c>
      <c r="AB53" t="n">
        <v>237.7791432546051</v>
      </c>
      <c r="AC53" t="n">
        <v>215.085835547578</v>
      </c>
      <c r="AD53" t="n">
        <v>173784.1517607325</v>
      </c>
      <c r="AE53" t="n">
        <v>237779.1432546051</v>
      </c>
      <c r="AF53" t="n">
        <v>2.522623091011454e-06</v>
      </c>
      <c r="AG53" t="n">
        <v>0.2040625</v>
      </c>
      <c r="AH53" t="n">
        <v>215085.835547578</v>
      </c>
    </row>
    <row r="54">
      <c r="A54" t="n">
        <v>52</v>
      </c>
      <c r="B54" t="n">
        <v>145</v>
      </c>
      <c r="C54" t="inlineStr">
        <is>
          <t xml:space="preserve">CONCLUIDO	</t>
        </is>
      </c>
      <c r="D54" t="n">
        <v>5.1326</v>
      </c>
      <c r="E54" t="n">
        <v>19.48</v>
      </c>
      <c r="F54" t="n">
        <v>15.73</v>
      </c>
      <c r="G54" t="n">
        <v>62.9</v>
      </c>
      <c r="H54" t="n">
        <v>0.8</v>
      </c>
      <c r="I54" t="n">
        <v>15</v>
      </c>
      <c r="J54" t="n">
        <v>312.42</v>
      </c>
      <c r="K54" t="n">
        <v>61.2</v>
      </c>
      <c r="L54" t="n">
        <v>14</v>
      </c>
      <c r="M54" t="n">
        <v>13</v>
      </c>
      <c r="N54" t="n">
        <v>92.22</v>
      </c>
      <c r="O54" t="n">
        <v>38765.89</v>
      </c>
      <c r="P54" t="n">
        <v>273.3</v>
      </c>
      <c r="Q54" t="n">
        <v>467.09</v>
      </c>
      <c r="R54" t="n">
        <v>62.54</v>
      </c>
      <c r="S54" t="n">
        <v>39.61</v>
      </c>
      <c r="T54" t="n">
        <v>6485.84</v>
      </c>
      <c r="U54" t="n">
        <v>0.63</v>
      </c>
      <c r="V54" t="n">
        <v>0.74</v>
      </c>
      <c r="W54" t="n">
        <v>2.64</v>
      </c>
      <c r="X54" t="n">
        <v>0.39</v>
      </c>
      <c r="Y54" t="n">
        <v>1</v>
      </c>
      <c r="Z54" t="n">
        <v>10</v>
      </c>
      <c r="AA54" t="n">
        <v>171.9395972748993</v>
      </c>
      <c r="AB54" t="n">
        <v>235.2553424310886</v>
      </c>
      <c r="AC54" t="n">
        <v>212.8029027324804</v>
      </c>
      <c r="AD54" t="n">
        <v>171939.5972748992</v>
      </c>
      <c r="AE54" t="n">
        <v>235255.3424310886</v>
      </c>
      <c r="AF54" t="n">
        <v>2.536708778614328e-06</v>
      </c>
      <c r="AG54" t="n">
        <v>0.2029166666666667</v>
      </c>
      <c r="AH54" t="n">
        <v>212802.9027324804</v>
      </c>
    </row>
    <row r="55">
      <c r="A55" t="n">
        <v>53</v>
      </c>
      <c r="B55" t="n">
        <v>145</v>
      </c>
      <c r="C55" t="inlineStr">
        <is>
          <t xml:space="preserve">CONCLUIDO	</t>
        </is>
      </c>
      <c r="D55" t="n">
        <v>5.1319</v>
      </c>
      <c r="E55" t="n">
        <v>19.49</v>
      </c>
      <c r="F55" t="n">
        <v>15.73</v>
      </c>
      <c r="G55" t="n">
        <v>62.91</v>
      </c>
      <c r="H55" t="n">
        <v>0.8100000000000001</v>
      </c>
      <c r="I55" t="n">
        <v>15</v>
      </c>
      <c r="J55" t="n">
        <v>312.97</v>
      </c>
      <c r="K55" t="n">
        <v>61.2</v>
      </c>
      <c r="L55" t="n">
        <v>14.25</v>
      </c>
      <c r="M55" t="n">
        <v>13</v>
      </c>
      <c r="N55" t="n">
        <v>92.52</v>
      </c>
      <c r="O55" t="n">
        <v>38833.69</v>
      </c>
      <c r="P55" t="n">
        <v>273.24</v>
      </c>
      <c r="Q55" t="n">
        <v>467.09</v>
      </c>
      <c r="R55" t="n">
        <v>62.81</v>
      </c>
      <c r="S55" t="n">
        <v>39.61</v>
      </c>
      <c r="T55" t="n">
        <v>6619.55</v>
      </c>
      <c r="U55" t="n">
        <v>0.63</v>
      </c>
      <c r="V55" t="n">
        <v>0.74</v>
      </c>
      <c r="W55" t="n">
        <v>2.63</v>
      </c>
      <c r="X55" t="n">
        <v>0.4</v>
      </c>
      <c r="Y55" t="n">
        <v>1</v>
      </c>
      <c r="Z55" t="n">
        <v>10</v>
      </c>
      <c r="AA55" t="n">
        <v>171.9347934269654</v>
      </c>
      <c r="AB55" t="n">
        <v>235.2487695944147</v>
      </c>
      <c r="AC55" t="n">
        <v>212.7969571981135</v>
      </c>
      <c r="AD55" t="n">
        <v>171934.7934269654</v>
      </c>
      <c r="AE55" t="n">
        <v>235248.7695944147</v>
      </c>
      <c r="AF55" t="n">
        <v>2.536362814357415e-06</v>
      </c>
      <c r="AG55" t="n">
        <v>0.2030208333333333</v>
      </c>
      <c r="AH55" t="n">
        <v>212796.9571981135</v>
      </c>
    </row>
    <row r="56">
      <c r="A56" t="n">
        <v>54</v>
      </c>
      <c r="B56" t="n">
        <v>145</v>
      </c>
      <c r="C56" t="inlineStr">
        <is>
          <t xml:space="preserve">CONCLUIDO	</t>
        </is>
      </c>
      <c r="D56" t="n">
        <v>5.1351</v>
      </c>
      <c r="E56" t="n">
        <v>19.47</v>
      </c>
      <c r="F56" t="n">
        <v>15.72</v>
      </c>
      <c r="G56" t="n">
        <v>62.87</v>
      </c>
      <c r="H56" t="n">
        <v>0.82</v>
      </c>
      <c r="I56" t="n">
        <v>15</v>
      </c>
      <c r="J56" t="n">
        <v>313.52</v>
      </c>
      <c r="K56" t="n">
        <v>61.2</v>
      </c>
      <c r="L56" t="n">
        <v>14.5</v>
      </c>
      <c r="M56" t="n">
        <v>13</v>
      </c>
      <c r="N56" t="n">
        <v>92.81999999999999</v>
      </c>
      <c r="O56" t="n">
        <v>38901.63</v>
      </c>
      <c r="P56" t="n">
        <v>273.08</v>
      </c>
      <c r="Q56" t="n">
        <v>467.07</v>
      </c>
      <c r="R56" t="n">
        <v>62.48</v>
      </c>
      <c r="S56" t="n">
        <v>39.61</v>
      </c>
      <c r="T56" t="n">
        <v>6457.73</v>
      </c>
      <c r="U56" t="n">
        <v>0.63</v>
      </c>
      <c r="V56" t="n">
        <v>0.74</v>
      </c>
      <c r="W56" t="n">
        <v>2.63</v>
      </c>
      <c r="X56" t="n">
        <v>0.38</v>
      </c>
      <c r="Y56" t="n">
        <v>1</v>
      </c>
      <c r="Z56" t="n">
        <v>10</v>
      </c>
      <c r="AA56" t="n">
        <v>171.7270754829392</v>
      </c>
      <c r="AB56" t="n">
        <v>234.9645607395294</v>
      </c>
      <c r="AC56" t="n">
        <v>212.5398728374488</v>
      </c>
      <c r="AD56" t="n">
        <v>171727.0754829392</v>
      </c>
      <c r="AE56" t="n">
        <v>234964.5607395293</v>
      </c>
      <c r="AF56" t="n">
        <v>2.537944365246159e-06</v>
      </c>
      <c r="AG56" t="n">
        <v>0.2028125</v>
      </c>
      <c r="AH56" t="n">
        <v>212539.8728374488</v>
      </c>
    </row>
    <row r="57">
      <c r="A57" t="n">
        <v>55</v>
      </c>
      <c r="B57" t="n">
        <v>145</v>
      </c>
      <c r="C57" t="inlineStr">
        <is>
          <t xml:space="preserve">CONCLUIDO	</t>
        </is>
      </c>
      <c r="D57" t="n">
        <v>5.1344</v>
      </c>
      <c r="E57" t="n">
        <v>19.48</v>
      </c>
      <c r="F57" t="n">
        <v>15.72</v>
      </c>
      <c r="G57" t="n">
        <v>62.88</v>
      </c>
      <c r="H57" t="n">
        <v>0.84</v>
      </c>
      <c r="I57" t="n">
        <v>15</v>
      </c>
      <c r="J57" t="n">
        <v>314.07</v>
      </c>
      <c r="K57" t="n">
        <v>61.2</v>
      </c>
      <c r="L57" t="n">
        <v>14.75</v>
      </c>
      <c r="M57" t="n">
        <v>13</v>
      </c>
      <c r="N57" t="n">
        <v>93.12</v>
      </c>
      <c r="O57" t="n">
        <v>38969.71</v>
      </c>
      <c r="P57" t="n">
        <v>272.95</v>
      </c>
      <c r="Q57" t="n">
        <v>467.07</v>
      </c>
      <c r="R57" t="n">
        <v>62.54</v>
      </c>
      <c r="S57" t="n">
        <v>39.61</v>
      </c>
      <c r="T57" t="n">
        <v>6484.69</v>
      </c>
      <c r="U57" t="n">
        <v>0.63</v>
      </c>
      <c r="V57" t="n">
        <v>0.74</v>
      </c>
      <c r="W57" t="n">
        <v>2.63</v>
      </c>
      <c r="X57" t="n">
        <v>0.39</v>
      </c>
      <c r="Y57" t="n">
        <v>1</v>
      </c>
      <c r="Z57" t="n">
        <v>10</v>
      </c>
      <c r="AA57" t="n">
        <v>171.6892704915998</v>
      </c>
      <c r="AB57" t="n">
        <v>234.9128342825402</v>
      </c>
      <c r="AC57" t="n">
        <v>212.4930830809161</v>
      </c>
      <c r="AD57" t="n">
        <v>171689.2704915997</v>
      </c>
      <c r="AE57" t="n">
        <v>234912.8342825402</v>
      </c>
      <c r="AF57" t="n">
        <v>2.537598400989246e-06</v>
      </c>
      <c r="AG57" t="n">
        <v>0.2029166666666667</v>
      </c>
      <c r="AH57" t="n">
        <v>212493.0830809161</v>
      </c>
    </row>
    <row r="58">
      <c r="A58" t="n">
        <v>56</v>
      </c>
      <c r="B58" t="n">
        <v>145</v>
      </c>
      <c r="C58" t="inlineStr">
        <is>
          <t xml:space="preserve">CONCLUIDO	</t>
        </is>
      </c>
      <c r="D58" t="n">
        <v>5.1302</v>
      </c>
      <c r="E58" t="n">
        <v>19.49</v>
      </c>
      <c r="F58" t="n">
        <v>15.73</v>
      </c>
      <c r="G58" t="n">
        <v>62.94</v>
      </c>
      <c r="H58" t="n">
        <v>0.85</v>
      </c>
      <c r="I58" t="n">
        <v>15</v>
      </c>
      <c r="J58" t="n">
        <v>314.62</v>
      </c>
      <c r="K58" t="n">
        <v>61.2</v>
      </c>
      <c r="L58" t="n">
        <v>15</v>
      </c>
      <c r="M58" t="n">
        <v>13</v>
      </c>
      <c r="N58" t="n">
        <v>93.43000000000001</v>
      </c>
      <c r="O58" t="n">
        <v>39037.92</v>
      </c>
      <c r="P58" t="n">
        <v>273.25</v>
      </c>
      <c r="Q58" t="n">
        <v>467.07</v>
      </c>
      <c r="R58" t="n">
        <v>63.05</v>
      </c>
      <c r="S58" t="n">
        <v>39.61</v>
      </c>
      <c r="T58" t="n">
        <v>6739.54</v>
      </c>
      <c r="U58" t="n">
        <v>0.63</v>
      </c>
      <c r="V58" t="n">
        <v>0.74</v>
      </c>
      <c r="W58" t="n">
        <v>2.63</v>
      </c>
      <c r="X58" t="n">
        <v>0.4</v>
      </c>
      <c r="Y58" t="n">
        <v>1</v>
      </c>
      <c r="Z58" t="n">
        <v>10</v>
      </c>
      <c r="AA58" t="n">
        <v>171.9957266575149</v>
      </c>
      <c r="AB58" t="n">
        <v>235.332141128637</v>
      </c>
      <c r="AC58" t="n">
        <v>212.8723718701224</v>
      </c>
      <c r="AD58" t="n">
        <v>171995.7266575149</v>
      </c>
      <c r="AE58" t="n">
        <v>235332.141128637</v>
      </c>
      <c r="AF58" t="n">
        <v>2.53552261544777e-06</v>
      </c>
      <c r="AG58" t="n">
        <v>0.2030208333333333</v>
      </c>
      <c r="AH58" t="n">
        <v>212872.3718701224</v>
      </c>
    </row>
    <row r="59">
      <c r="A59" t="n">
        <v>57</v>
      </c>
      <c r="B59" t="n">
        <v>145</v>
      </c>
      <c r="C59" t="inlineStr">
        <is>
          <t xml:space="preserve">CONCLUIDO	</t>
        </is>
      </c>
      <c r="D59" t="n">
        <v>5.154</v>
      </c>
      <c r="E59" t="n">
        <v>19.4</v>
      </c>
      <c r="F59" t="n">
        <v>15.7</v>
      </c>
      <c r="G59" t="n">
        <v>67.28</v>
      </c>
      <c r="H59" t="n">
        <v>0.86</v>
      </c>
      <c r="I59" t="n">
        <v>14</v>
      </c>
      <c r="J59" t="n">
        <v>315.18</v>
      </c>
      <c r="K59" t="n">
        <v>61.2</v>
      </c>
      <c r="L59" t="n">
        <v>15.25</v>
      </c>
      <c r="M59" t="n">
        <v>12</v>
      </c>
      <c r="N59" t="n">
        <v>93.73</v>
      </c>
      <c r="O59" t="n">
        <v>39106.27</v>
      </c>
      <c r="P59" t="n">
        <v>272.66</v>
      </c>
      <c r="Q59" t="n">
        <v>467.07</v>
      </c>
      <c r="R59" t="n">
        <v>61.92</v>
      </c>
      <c r="S59" t="n">
        <v>39.61</v>
      </c>
      <c r="T59" t="n">
        <v>6180.4</v>
      </c>
      <c r="U59" t="n">
        <v>0.64</v>
      </c>
      <c r="V59" t="n">
        <v>0.74</v>
      </c>
      <c r="W59" t="n">
        <v>2.63</v>
      </c>
      <c r="X59" t="n">
        <v>0.37</v>
      </c>
      <c r="Y59" t="n">
        <v>1</v>
      </c>
      <c r="Z59" t="n">
        <v>10</v>
      </c>
      <c r="AA59" t="n">
        <v>170.8545297366824</v>
      </c>
      <c r="AB59" t="n">
        <v>233.7707051554998</v>
      </c>
      <c r="AC59" t="n">
        <v>211.4599571547718</v>
      </c>
      <c r="AD59" t="n">
        <v>170854.5297366824</v>
      </c>
      <c r="AE59" t="n">
        <v>233770.7051554998</v>
      </c>
      <c r="AF59" t="n">
        <v>2.547285400182801e-06</v>
      </c>
      <c r="AG59" t="n">
        <v>0.2020833333333333</v>
      </c>
      <c r="AH59" t="n">
        <v>211459.9571547717</v>
      </c>
    </row>
    <row r="60">
      <c r="A60" t="n">
        <v>58</v>
      </c>
      <c r="B60" t="n">
        <v>145</v>
      </c>
      <c r="C60" t="inlineStr">
        <is>
          <t xml:space="preserve">CONCLUIDO	</t>
        </is>
      </c>
      <c r="D60" t="n">
        <v>5.1523</v>
      </c>
      <c r="E60" t="n">
        <v>19.41</v>
      </c>
      <c r="F60" t="n">
        <v>15.71</v>
      </c>
      <c r="G60" t="n">
        <v>67.31</v>
      </c>
      <c r="H60" t="n">
        <v>0.87</v>
      </c>
      <c r="I60" t="n">
        <v>14</v>
      </c>
      <c r="J60" t="n">
        <v>315.73</v>
      </c>
      <c r="K60" t="n">
        <v>61.2</v>
      </c>
      <c r="L60" t="n">
        <v>15.5</v>
      </c>
      <c r="M60" t="n">
        <v>12</v>
      </c>
      <c r="N60" t="n">
        <v>94.03</v>
      </c>
      <c r="O60" t="n">
        <v>39174.75</v>
      </c>
      <c r="P60" t="n">
        <v>272.69</v>
      </c>
      <c r="Q60" t="n">
        <v>467.07</v>
      </c>
      <c r="R60" t="n">
        <v>62.12</v>
      </c>
      <c r="S60" t="n">
        <v>39.61</v>
      </c>
      <c r="T60" t="n">
        <v>6279.53</v>
      </c>
      <c r="U60" t="n">
        <v>0.64</v>
      </c>
      <c r="V60" t="n">
        <v>0.74</v>
      </c>
      <c r="W60" t="n">
        <v>2.63</v>
      </c>
      <c r="X60" t="n">
        <v>0.37</v>
      </c>
      <c r="Y60" t="n">
        <v>1</v>
      </c>
      <c r="Z60" t="n">
        <v>10</v>
      </c>
      <c r="AA60" t="n">
        <v>170.9504510032631</v>
      </c>
      <c r="AB60" t="n">
        <v>233.9019488641831</v>
      </c>
      <c r="AC60" t="n">
        <v>211.5786751481001</v>
      </c>
      <c r="AD60" t="n">
        <v>170950.4510032631</v>
      </c>
      <c r="AE60" t="n">
        <v>233901.9488641831</v>
      </c>
      <c r="AF60" t="n">
        <v>2.546445201273157e-06</v>
      </c>
      <c r="AG60" t="n">
        <v>0.2021875</v>
      </c>
      <c r="AH60" t="n">
        <v>211578.6751481001</v>
      </c>
    </row>
    <row r="61">
      <c r="A61" t="n">
        <v>59</v>
      </c>
      <c r="B61" t="n">
        <v>145</v>
      </c>
      <c r="C61" t="inlineStr">
        <is>
          <t xml:space="preserve">CONCLUIDO	</t>
        </is>
      </c>
      <c r="D61" t="n">
        <v>5.1554</v>
      </c>
      <c r="E61" t="n">
        <v>19.4</v>
      </c>
      <c r="F61" t="n">
        <v>15.69</v>
      </c>
      <c r="G61" t="n">
        <v>67.26000000000001</v>
      </c>
      <c r="H61" t="n">
        <v>0.89</v>
      </c>
      <c r="I61" t="n">
        <v>14</v>
      </c>
      <c r="J61" t="n">
        <v>316.29</v>
      </c>
      <c r="K61" t="n">
        <v>61.2</v>
      </c>
      <c r="L61" t="n">
        <v>15.75</v>
      </c>
      <c r="M61" t="n">
        <v>12</v>
      </c>
      <c r="N61" t="n">
        <v>94.34</v>
      </c>
      <c r="O61" t="n">
        <v>39243.37</v>
      </c>
      <c r="P61" t="n">
        <v>272.08</v>
      </c>
      <c r="Q61" t="n">
        <v>467.11</v>
      </c>
      <c r="R61" t="n">
        <v>61.81</v>
      </c>
      <c r="S61" t="n">
        <v>39.61</v>
      </c>
      <c r="T61" t="n">
        <v>6127.62</v>
      </c>
      <c r="U61" t="n">
        <v>0.64</v>
      </c>
      <c r="V61" t="n">
        <v>0.74</v>
      </c>
      <c r="W61" t="n">
        <v>2.63</v>
      </c>
      <c r="X61" t="n">
        <v>0.36</v>
      </c>
      <c r="Y61" t="n">
        <v>1</v>
      </c>
      <c r="Z61" t="n">
        <v>10</v>
      </c>
      <c r="AA61" t="n">
        <v>170.5107760841528</v>
      </c>
      <c r="AB61" t="n">
        <v>233.3003662427682</v>
      </c>
      <c r="AC61" t="n">
        <v>211.0345067277463</v>
      </c>
      <c r="AD61" t="n">
        <v>170510.7760841528</v>
      </c>
      <c r="AE61" t="n">
        <v>233300.3662427682</v>
      </c>
      <c r="AF61" t="n">
        <v>2.547977328696626e-06</v>
      </c>
      <c r="AG61" t="n">
        <v>0.2020833333333333</v>
      </c>
      <c r="AH61" t="n">
        <v>211034.5067277463</v>
      </c>
    </row>
    <row r="62">
      <c r="A62" t="n">
        <v>60</v>
      </c>
      <c r="B62" t="n">
        <v>145</v>
      </c>
      <c r="C62" t="inlineStr">
        <is>
          <t xml:space="preserve">CONCLUIDO	</t>
        </is>
      </c>
      <c r="D62" t="n">
        <v>5.1549</v>
      </c>
      <c r="E62" t="n">
        <v>19.4</v>
      </c>
      <c r="F62" t="n">
        <v>15.7</v>
      </c>
      <c r="G62" t="n">
        <v>67.27</v>
      </c>
      <c r="H62" t="n">
        <v>0.9</v>
      </c>
      <c r="I62" t="n">
        <v>14</v>
      </c>
      <c r="J62" t="n">
        <v>316.85</v>
      </c>
      <c r="K62" t="n">
        <v>61.2</v>
      </c>
      <c r="L62" t="n">
        <v>16</v>
      </c>
      <c r="M62" t="n">
        <v>12</v>
      </c>
      <c r="N62" t="n">
        <v>94.65000000000001</v>
      </c>
      <c r="O62" t="n">
        <v>39312.13</v>
      </c>
      <c r="P62" t="n">
        <v>271.78</v>
      </c>
      <c r="Q62" t="n">
        <v>467.11</v>
      </c>
      <c r="R62" t="n">
        <v>61.84</v>
      </c>
      <c r="S62" t="n">
        <v>39.61</v>
      </c>
      <c r="T62" t="n">
        <v>6138.5</v>
      </c>
      <c r="U62" t="n">
        <v>0.64</v>
      </c>
      <c r="V62" t="n">
        <v>0.74</v>
      </c>
      <c r="W62" t="n">
        <v>2.63</v>
      </c>
      <c r="X62" t="n">
        <v>0.36</v>
      </c>
      <c r="Y62" t="n">
        <v>1</v>
      </c>
      <c r="Z62" t="n">
        <v>10</v>
      </c>
      <c r="AA62" t="n">
        <v>170.4122068510832</v>
      </c>
      <c r="AB62" t="n">
        <v>233.1654994695148</v>
      </c>
      <c r="AC62" t="n">
        <v>210.9125114500455</v>
      </c>
      <c r="AD62" t="n">
        <v>170412.2068510832</v>
      </c>
      <c r="AE62" t="n">
        <v>233165.4994695148</v>
      </c>
      <c r="AF62" t="n">
        <v>2.54773021137026e-06</v>
      </c>
      <c r="AG62" t="n">
        <v>0.2020833333333333</v>
      </c>
      <c r="AH62" t="n">
        <v>210912.5114500455</v>
      </c>
    </row>
    <row r="63">
      <c r="A63" t="n">
        <v>61</v>
      </c>
      <c r="B63" t="n">
        <v>145</v>
      </c>
      <c r="C63" t="inlineStr">
        <is>
          <t xml:space="preserve">CONCLUIDO	</t>
        </is>
      </c>
      <c r="D63" t="n">
        <v>5.1717</v>
      </c>
      <c r="E63" t="n">
        <v>19.34</v>
      </c>
      <c r="F63" t="n">
        <v>15.69</v>
      </c>
      <c r="G63" t="n">
        <v>72.40000000000001</v>
      </c>
      <c r="H63" t="n">
        <v>0.91</v>
      </c>
      <c r="I63" t="n">
        <v>13</v>
      </c>
      <c r="J63" t="n">
        <v>317.41</v>
      </c>
      <c r="K63" t="n">
        <v>61.2</v>
      </c>
      <c r="L63" t="n">
        <v>16.25</v>
      </c>
      <c r="M63" t="n">
        <v>11</v>
      </c>
      <c r="N63" t="n">
        <v>94.95999999999999</v>
      </c>
      <c r="O63" t="n">
        <v>39381.03</v>
      </c>
      <c r="P63" t="n">
        <v>271.52</v>
      </c>
      <c r="Q63" t="n">
        <v>467.07</v>
      </c>
      <c r="R63" t="n">
        <v>61.53</v>
      </c>
      <c r="S63" t="n">
        <v>39.61</v>
      </c>
      <c r="T63" t="n">
        <v>5993.04</v>
      </c>
      <c r="U63" t="n">
        <v>0.64</v>
      </c>
      <c r="V63" t="n">
        <v>0.74</v>
      </c>
      <c r="W63" t="n">
        <v>2.63</v>
      </c>
      <c r="X63" t="n">
        <v>0.35</v>
      </c>
      <c r="Y63" t="n">
        <v>1</v>
      </c>
      <c r="Z63" t="n">
        <v>10</v>
      </c>
      <c r="AA63" t="n">
        <v>169.7166547426905</v>
      </c>
      <c r="AB63" t="n">
        <v>232.2138143892191</v>
      </c>
      <c r="AC63" t="n">
        <v>210.0516538581145</v>
      </c>
      <c r="AD63" t="n">
        <v>169716.6547426905</v>
      </c>
      <c r="AE63" t="n">
        <v>232213.8143892191</v>
      </c>
      <c r="AF63" t="n">
        <v>2.556033353536165e-06</v>
      </c>
      <c r="AG63" t="n">
        <v>0.2014583333333333</v>
      </c>
      <c r="AH63" t="n">
        <v>210051.6538581145</v>
      </c>
    </row>
    <row r="64">
      <c r="A64" t="n">
        <v>62</v>
      </c>
      <c r="B64" t="n">
        <v>145</v>
      </c>
      <c r="C64" t="inlineStr">
        <is>
          <t xml:space="preserve">CONCLUIDO	</t>
        </is>
      </c>
      <c r="D64" t="n">
        <v>5.1713</v>
      </c>
      <c r="E64" t="n">
        <v>19.34</v>
      </c>
      <c r="F64" t="n">
        <v>15.69</v>
      </c>
      <c r="G64" t="n">
        <v>72.41</v>
      </c>
      <c r="H64" t="n">
        <v>0.92</v>
      </c>
      <c r="I64" t="n">
        <v>13</v>
      </c>
      <c r="J64" t="n">
        <v>317.97</v>
      </c>
      <c r="K64" t="n">
        <v>61.2</v>
      </c>
      <c r="L64" t="n">
        <v>16.5</v>
      </c>
      <c r="M64" t="n">
        <v>11</v>
      </c>
      <c r="N64" t="n">
        <v>95.27</v>
      </c>
      <c r="O64" t="n">
        <v>39450.07</v>
      </c>
      <c r="P64" t="n">
        <v>271.84</v>
      </c>
      <c r="Q64" t="n">
        <v>467.07</v>
      </c>
      <c r="R64" t="n">
        <v>61.41</v>
      </c>
      <c r="S64" t="n">
        <v>39.61</v>
      </c>
      <c r="T64" t="n">
        <v>5930.71</v>
      </c>
      <c r="U64" t="n">
        <v>0.64</v>
      </c>
      <c r="V64" t="n">
        <v>0.74</v>
      </c>
      <c r="W64" t="n">
        <v>2.63</v>
      </c>
      <c r="X64" t="n">
        <v>0.35</v>
      </c>
      <c r="Y64" t="n">
        <v>1</v>
      </c>
      <c r="Z64" t="n">
        <v>10</v>
      </c>
      <c r="AA64" t="n">
        <v>169.8792722859477</v>
      </c>
      <c r="AB64" t="n">
        <v>232.4363148860831</v>
      </c>
      <c r="AC64" t="n">
        <v>210.2529192198392</v>
      </c>
      <c r="AD64" t="n">
        <v>169879.2722859477</v>
      </c>
      <c r="AE64" t="n">
        <v>232436.3148860831</v>
      </c>
      <c r="AF64" t="n">
        <v>2.555835659675072e-06</v>
      </c>
      <c r="AG64" t="n">
        <v>0.2014583333333333</v>
      </c>
      <c r="AH64" t="n">
        <v>210252.9192198392</v>
      </c>
    </row>
    <row r="65">
      <c r="A65" t="n">
        <v>63</v>
      </c>
      <c r="B65" t="n">
        <v>145</v>
      </c>
      <c r="C65" t="inlineStr">
        <is>
          <t xml:space="preserve">CONCLUIDO	</t>
        </is>
      </c>
      <c r="D65" t="n">
        <v>5.1763</v>
      </c>
      <c r="E65" t="n">
        <v>19.32</v>
      </c>
      <c r="F65" t="n">
        <v>15.67</v>
      </c>
      <c r="G65" t="n">
        <v>72.31999999999999</v>
      </c>
      <c r="H65" t="n">
        <v>0.9399999999999999</v>
      </c>
      <c r="I65" t="n">
        <v>13</v>
      </c>
      <c r="J65" t="n">
        <v>318.53</v>
      </c>
      <c r="K65" t="n">
        <v>61.2</v>
      </c>
      <c r="L65" t="n">
        <v>16.75</v>
      </c>
      <c r="M65" t="n">
        <v>11</v>
      </c>
      <c r="N65" t="n">
        <v>95.58</v>
      </c>
      <c r="O65" t="n">
        <v>39519.26</v>
      </c>
      <c r="P65" t="n">
        <v>271.85</v>
      </c>
      <c r="Q65" t="n">
        <v>467.07</v>
      </c>
      <c r="R65" t="n">
        <v>60.88</v>
      </c>
      <c r="S65" t="n">
        <v>39.61</v>
      </c>
      <c r="T65" t="n">
        <v>5667.46</v>
      </c>
      <c r="U65" t="n">
        <v>0.65</v>
      </c>
      <c r="V65" t="n">
        <v>0.74</v>
      </c>
      <c r="W65" t="n">
        <v>2.63</v>
      </c>
      <c r="X65" t="n">
        <v>0.34</v>
      </c>
      <c r="Y65" t="n">
        <v>1</v>
      </c>
      <c r="Z65" t="n">
        <v>10</v>
      </c>
      <c r="AA65" t="n">
        <v>169.6698565692353</v>
      </c>
      <c r="AB65" t="n">
        <v>232.1497830637079</v>
      </c>
      <c r="AC65" t="n">
        <v>209.9937335924415</v>
      </c>
      <c r="AD65" t="n">
        <v>169669.8565692353</v>
      </c>
      <c r="AE65" t="n">
        <v>232149.7830637079</v>
      </c>
      <c r="AF65" t="n">
        <v>2.558306832938734e-06</v>
      </c>
      <c r="AG65" t="n">
        <v>0.20125</v>
      </c>
      <c r="AH65" t="n">
        <v>209993.7335924415</v>
      </c>
    </row>
    <row r="66">
      <c r="A66" t="n">
        <v>64</v>
      </c>
      <c r="B66" t="n">
        <v>145</v>
      </c>
      <c r="C66" t="inlineStr">
        <is>
          <t xml:space="preserve">CONCLUIDO	</t>
        </is>
      </c>
      <c r="D66" t="n">
        <v>5.1716</v>
      </c>
      <c r="E66" t="n">
        <v>19.34</v>
      </c>
      <c r="F66" t="n">
        <v>15.69</v>
      </c>
      <c r="G66" t="n">
        <v>72.40000000000001</v>
      </c>
      <c r="H66" t="n">
        <v>0.95</v>
      </c>
      <c r="I66" t="n">
        <v>13</v>
      </c>
      <c r="J66" t="n">
        <v>319.09</v>
      </c>
      <c r="K66" t="n">
        <v>61.2</v>
      </c>
      <c r="L66" t="n">
        <v>17</v>
      </c>
      <c r="M66" t="n">
        <v>11</v>
      </c>
      <c r="N66" t="n">
        <v>95.89</v>
      </c>
      <c r="O66" t="n">
        <v>39588.58</v>
      </c>
      <c r="P66" t="n">
        <v>272.21</v>
      </c>
      <c r="Q66" t="n">
        <v>467.08</v>
      </c>
      <c r="R66" t="n">
        <v>61.39</v>
      </c>
      <c r="S66" t="n">
        <v>39.61</v>
      </c>
      <c r="T66" t="n">
        <v>5921.28</v>
      </c>
      <c r="U66" t="n">
        <v>0.65</v>
      </c>
      <c r="V66" t="n">
        <v>0.74</v>
      </c>
      <c r="W66" t="n">
        <v>2.63</v>
      </c>
      <c r="X66" t="n">
        <v>0.35</v>
      </c>
      <c r="Y66" t="n">
        <v>1</v>
      </c>
      <c r="Z66" t="n">
        <v>10</v>
      </c>
      <c r="AA66" t="n">
        <v>170.0425909054003</v>
      </c>
      <c r="AB66" t="n">
        <v>232.6597746263271</v>
      </c>
      <c r="AC66" t="n">
        <v>210.4550522761022</v>
      </c>
      <c r="AD66" t="n">
        <v>170042.5909054003</v>
      </c>
      <c r="AE66" t="n">
        <v>232659.7746263271</v>
      </c>
      <c r="AF66" t="n">
        <v>2.555983930070891e-06</v>
      </c>
      <c r="AG66" t="n">
        <v>0.2014583333333333</v>
      </c>
      <c r="AH66" t="n">
        <v>210455.0522761022</v>
      </c>
    </row>
    <row r="67">
      <c r="A67" t="n">
        <v>65</v>
      </c>
      <c r="B67" t="n">
        <v>145</v>
      </c>
      <c r="C67" t="inlineStr">
        <is>
          <t xml:space="preserve">CONCLUIDO	</t>
        </is>
      </c>
      <c r="D67" t="n">
        <v>5.1706</v>
      </c>
      <c r="E67" t="n">
        <v>19.34</v>
      </c>
      <c r="F67" t="n">
        <v>15.69</v>
      </c>
      <c r="G67" t="n">
        <v>72.42</v>
      </c>
      <c r="H67" t="n">
        <v>0.96</v>
      </c>
      <c r="I67" t="n">
        <v>13</v>
      </c>
      <c r="J67" t="n">
        <v>319.65</v>
      </c>
      <c r="K67" t="n">
        <v>61.2</v>
      </c>
      <c r="L67" t="n">
        <v>17.25</v>
      </c>
      <c r="M67" t="n">
        <v>11</v>
      </c>
      <c r="N67" t="n">
        <v>96.2</v>
      </c>
      <c r="O67" t="n">
        <v>39658.05</v>
      </c>
      <c r="P67" t="n">
        <v>271.83</v>
      </c>
      <c r="Q67" t="n">
        <v>467.07</v>
      </c>
      <c r="R67" t="n">
        <v>61.45</v>
      </c>
      <c r="S67" t="n">
        <v>39.61</v>
      </c>
      <c r="T67" t="n">
        <v>5953.05</v>
      </c>
      <c r="U67" t="n">
        <v>0.64</v>
      </c>
      <c r="V67" t="n">
        <v>0.74</v>
      </c>
      <c r="W67" t="n">
        <v>2.64</v>
      </c>
      <c r="X67" t="n">
        <v>0.36</v>
      </c>
      <c r="Y67" t="n">
        <v>1</v>
      </c>
      <c r="Z67" t="n">
        <v>10</v>
      </c>
      <c r="AA67" t="n">
        <v>169.8972849935988</v>
      </c>
      <c r="AB67" t="n">
        <v>232.4609606673558</v>
      </c>
      <c r="AC67" t="n">
        <v>210.2752128423379</v>
      </c>
      <c r="AD67" t="n">
        <v>169897.2849935988</v>
      </c>
      <c r="AE67" t="n">
        <v>232460.9606673558</v>
      </c>
      <c r="AF67" t="n">
        <v>2.555489695418159e-06</v>
      </c>
      <c r="AG67" t="n">
        <v>0.2014583333333333</v>
      </c>
      <c r="AH67" t="n">
        <v>210275.2128423379</v>
      </c>
    </row>
    <row r="68">
      <c r="A68" t="n">
        <v>66</v>
      </c>
      <c r="B68" t="n">
        <v>145</v>
      </c>
      <c r="C68" t="inlineStr">
        <is>
          <t xml:space="preserve">CONCLUIDO	</t>
        </is>
      </c>
      <c r="D68" t="n">
        <v>5.171</v>
      </c>
      <c r="E68" t="n">
        <v>19.34</v>
      </c>
      <c r="F68" t="n">
        <v>15.69</v>
      </c>
      <c r="G68" t="n">
        <v>72.41</v>
      </c>
      <c r="H68" t="n">
        <v>0.97</v>
      </c>
      <c r="I68" t="n">
        <v>13</v>
      </c>
      <c r="J68" t="n">
        <v>320.22</v>
      </c>
      <c r="K68" t="n">
        <v>61.2</v>
      </c>
      <c r="L68" t="n">
        <v>17.5</v>
      </c>
      <c r="M68" t="n">
        <v>11</v>
      </c>
      <c r="N68" t="n">
        <v>96.52</v>
      </c>
      <c r="O68" t="n">
        <v>39727.66</v>
      </c>
      <c r="P68" t="n">
        <v>271.42</v>
      </c>
      <c r="Q68" t="n">
        <v>467.07</v>
      </c>
      <c r="R68" t="n">
        <v>61.56</v>
      </c>
      <c r="S68" t="n">
        <v>39.61</v>
      </c>
      <c r="T68" t="n">
        <v>6005.26</v>
      </c>
      <c r="U68" t="n">
        <v>0.64</v>
      </c>
      <c r="V68" t="n">
        <v>0.74</v>
      </c>
      <c r="W68" t="n">
        <v>2.63</v>
      </c>
      <c r="X68" t="n">
        <v>0.36</v>
      </c>
      <c r="Y68" t="n">
        <v>1</v>
      </c>
      <c r="Z68" t="n">
        <v>10</v>
      </c>
      <c r="AA68" t="n">
        <v>169.6925480575662</v>
      </c>
      <c r="AB68" t="n">
        <v>232.1808305591201</v>
      </c>
      <c r="AC68" t="n">
        <v>210.021817958467</v>
      </c>
      <c r="AD68" t="n">
        <v>169692.5480575662</v>
      </c>
      <c r="AE68" t="n">
        <v>232180.8305591201</v>
      </c>
      <c r="AF68" t="n">
        <v>2.555687389279252e-06</v>
      </c>
      <c r="AG68" t="n">
        <v>0.2014583333333333</v>
      </c>
      <c r="AH68" t="n">
        <v>210021.817958467</v>
      </c>
    </row>
    <row r="69">
      <c r="A69" t="n">
        <v>67</v>
      </c>
      <c r="B69" t="n">
        <v>145</v>
      </c>
      <c r="C69" t="inlineStr">
        <is>
          <t xml:space="preserve">CONCLUIDO	</t>
        </is>
      </c>
      <c r="D69" t="n">
        <v>5.1994</v>
      </c>
      <c r="E69" t="n">
        <v>19.23</v>
      </c>
      <c r="F69" t="n">
        <v>15.64</v>
      </c>
      <c r="G69" t="n">
        <v>78.19</v>
      </c>
      <c r="H69" t="n">
        <v>0.99</v>
      </c>
      <c r="I69" t="n">
        <v>12</v>
      </c>
      <c r="J69" t="n">
        <v>320.78</v>
      </c>
      <c r="K69" t="n">
        <v>61.2</v>
      </c>
      <c r="L69" t="n">
        <v>17.75</v>
      </c>
      <c r="M69" t="n">
        <v>10</v>
      </c>
      <c r="N69" t="n">
        <v>96.83</v>
      </c>
      <c r="O69" t="n">
        <v>39797.41</v>
      </c>
      <c r="P69" t="n">
        <v>270.29</v>
      </c>
      <c r="Q69" t="n">
        <v>467.15</v>
      </c>
      <c r="R69" t="n">
        <v>59.81</v>
      </c>
      <c r="S69" t="n">
        <v>39.61</v>
      </c>
      <c r="T69" t="n">
        <v>5135.67</v>
      </c>
      <c r="U69" t="n">
        <v>0.66</v>
      </c>
      <c r="V69" t="n">
        <v>0.75</v>
      </c>
      <c r="W69" t="n">
        <v>2.63</v>
      </c>
      <c r="X69" t="n">
        <v>0.3</v>
      </c>
      <c r="Y69" t="n">
        <v>1</v>
      </c>
      <c r="Z69" t="n">
        <v>10</v>
      </c>
      <c r="AA69" t="n">
        <v>168.1205325722931</v>
      </c>
      <c r="AB69" t="n">
        <v>230.029929619742</v>
      </c>
      <c r="AC69" t="n">
        <v>208.076195985934</v>
      </c>
      <c r="AD69" t="n">
        <v>168120.5325722931</v>
      </c>
      <c r="AE69" t="n">
        <v>230029.929619742</v>
      </c>
      <c r="AF69" t="n">
        <v>2.569723653416852e-06</v>
      </c>
      <c r="AG69" t="n">
        <v>0.2003125</v>
      </c>
      <c r="AH69" t="n">
        <v>208076.1959859341</v>
      </c>
    </row>
    <row r="70">
      <c r="A70" t="n">
        <v>68</v>
      </c>
      <c r="B70" t="n">
        <v>145</v>
      </c>
      <c r="C70" t="inlineStr">
        <is>
          <t xml:space="preserve">CONCLUIDO	</t>
        </is>
      </c>
      <c r="D70" t="n">
        <v>5.1952</v>
      </c>
      <c r="E70" t="n">
        <v>19.25</v>
      </c>
      <c r="F70" t="n">
        <v>15.65</v>
      </c>
      <c r="G70" t="n">
        <v>78.26000000000001</v>
      </c>
      <c r="H70" t="n">
        <v>1</v>
      </c>
      <c r="I70" t="n">
        <v>12</v>
      </c>
      <c r="J70" t="n">
        <v>321.35</v>
      </c>
      <c r="K70" t="n">
        <v>61.2</v>
      </c>
      <c r="L70" t="n">
        <v>18</v>
      </c>
      <c r="M70" t="n">
        <v>10</v>
      </c>
      <c r="N70" t="n">
        <v>97.15000000000001</v>
      </c>
      <c r="O70" t="n">
        <v>39867.32</v>
      </c>
      <c r="P70" t="n">
        <v>270.87</v>
      </c>
      <c r="Q70" t="n">
        <v>467.08</v>
      </c>
      <c r="R70" t="n">
        <v>60.12</v>
      </c>
      <c r="S70" t="n">
        <v>39.61</v>
      </c>
      <c r="T70" t="n">
        <v>5292.82</v>
      </c>
      <c r="U70" t="n">
        <v>0.66</v>
      </c>
      <c r="V70" t="n">
        <v>0.75</v>
      </c>
      <c r="W70" t="n">
        <v>2.63</v>
      </c>
      <c r="X70" t="n">
        <v>0.32</v>
      </c>
      <c r="Y70" t="n">
        <v>1</v>
      </c>
      <c r="Z70" t="n">
        <v>10</v>
      </c>
      <c r="AA70" t="n">
        <v>168.550967544501</v>
      </c>
      <c r="AB70" t="n">
        <v>230.6188697381673</v>
      </c>
      <c r="AC70" t="n">
        <v>208.6089284860397</v>
      </c>
      <c r="AD70" t="n">
        <v>168550.967544501</v>
      </c>
      <c r="AE70" t="n">
        <v>230618.8697381674</v>
      </c>
      <c r="AF70" t="n">
        <v>2.567647867875376e-06</v>
      </c>
      <c r="AG70" t="n">
        <v>0.2005208333333333</v>
      </c>
      <c r="AH70" t="n">
        <v>208608.9284860397</v>
      </c>
    </row>
    <row r="71">
      <c r="A71" t="n">
        <v>69</v>
      </c>
      <c r="B71" t="n">
        <v>145</v>
      </c>
      <c r="C71" t="inlineStr">
        <is>
          <t xml:space="preserve">CONCLUIDO	</t>
        </is>
      </c>
      <c r="D71" t="n">
        <v>5.1974</v>
      </c>
      <c r="E71" t="n">
        <v>19.24</v>
      </c>
      <c r="F71" t="n">
        <v>15.64</v>
      </c>
      <c r="G71" t="n">
        <v>78.22</v>
      </c>
      <c r="H71" t="n">
        <v>1.01</v>
      </c>
      <c r="I71" t="n">
        <v>12</v>
      </c>
      <c r="J71" t="n">
        <v>321.92</v>
      </c>
      <c r="K71" t="n">
        <v>61.2</v>
      </c>
      <c r="L71" t="n">
        <v>18.25</v>
      </c>
      <c r="M71" t="n">
        <v>10</v>
      </c>
      <c r="N71" t="n">
        <v>97.47</v>
      </c>
      <c r="O71" t="n">
        <v>39937.36</v>
      </c>
      <c r="P71" t="n">
        <v>270.59</v>
      </c>
      <c r="Q71" t="n">
        <v>467.1</v>
      </c>
      <c r="R71" t="n">
        <v>60.22</v>
      </c>
      <c r="S71" t="n">
        <v>39.61</v>
      </c>
      <c r="T71" t="n">
        <v>5340.15</v>
      </c>
      <c r="U71" t="n">
        <v>0.66</v>
      </c>
      <c r="V71" t="n">
        <v>0.75</v>
      </c>
      <c r="W71" t="n">
        <v>2.62</v>
      </c>
      <c r="X71" t="n">
        <v>0.31</v>
      </c>
      <c r="Y71" t="n">
        <v>1</v>
      </c>
      <c r="Z71" t="n">
        <v>10</v>
      </c>
      <c r="AA71" t="n">
        <v>168.3242918857653</v>
      </c>
      <c r="AB71" t="n">
        <v>230.308722101661</v>
      </c>
      <c r="AC71" t="n">
        <v>208.3283809046665</v>
      </c>
      <c r="AD71" t="n">
        <v>168324.2918857653</v>
      </c>
      <c r="AE71" t="n">
        <v>230308.722101661</v>
      </c>
      <c r="AF71" t="n">
        <v>2.568735184111387e-06</v>
      </c>
      <c r="AG71" t="n">
        <v>0.2004166666666667</v>
      </c>
      <c r="AH71" t="n">
        <v>208328.3809046665</v>
      </c>
    </row>
    <row r="72">
      <c r="A72" t="n">
        <v>70</v>
      </c>
      <c r="B72" t="n">
        <v>145</v>
      </c>
      <c r="C72" t="inlineStr">
        <is>
          <t xml:space="preserve">CONCLUIDO	</t>
        </is>
      </c>
      <c r="D72" t="n">
        <v>5.1989</v>
      </c>
      <c r="E72" t="n">
        <v>19.23</v>
      </c>
      <c r="F72" t="n">
        <v>15.64</v>
      </c>
      <c r="G72" t="n">
        <v>78.19</v>
      </c>
      <c r="H72" t="n">
        <v>1.02</v>
      </c>
      <c r="I72" t="n">
        <v>12</v>
      </c>
      <c r="J72" t="n">
        <v>322.49</v>
      </c>
      <c r="K72" t="n">
        <v>61.2</v>
      </c>
      <c r="L72" t="n">
        <v>18.5</v>
      </c>
      <c r="M72" t="n">
        <v>10</v>
      </c>
      <c r="N72" t="n">
        <v>97.79000000000001</v>
      </c>
      <c r="O72" t="n">
        <v>40007.56</v>
      </c>
      <c r="P72" t="n">
        <v>270.6</v>
      </c>
      <c r="Q72" t="n">
        <v>467.07</v>
      </c>
      <c r="R72" t="n">
        <v>59.96</v>
      </c>
      <c r="S72" t="n">
        <v>39.61</v>
      </c>
      <c r="T72" t="n">
        <v>5213.3</v>
      </c>
      <c r="U72" t="n">
        <v>0.66</v>
      </c>
      <c r="V72" t="n">
        <v>0.75</v>
      </c>
      <c r="W72" t="n">
        <v>2.63</v>
      </c>
      <c r="X72" t="n">
        <v>0.31</v>
      </c>
      <c r="Y72" t="n">
        <v>1</v>
      </c>
      <c r="Z72" t="n">
        <v>10</v>
      </c>
      <c r="AA72" t="n">
        <v>168.2807021368815</v>
      </c>
      <c r="AB72" t="n">
        <v>230.2490806841941</v>
      </c>
      <c r="AC72" t="n">
        <v>208.2744315803754</v>
      </c>
      <c r="AD72" t="n">
        <v>168280.7021368815</v>
      </c>
      <c r="AE72" t="n">
        <v>230249.0806841941</v>
      </c>
      <c r="AF72" t="n">
        <v>2.569476536090486e-06</v>
      </c>
      <c r="AG72" t="n">
        <v>0.2003125</v>
      </c>
      <c r="AH72" t="n">
        <v>208274.4315803754</v>
      </c>
    </row>
    <row r="73">
      <c r="A73" t="n">
        <v>71</v>
      </c>
      <c r="B73" t="n">
        <v>145</v>
      </c>
      <c r="C73" t="inlineStr">
        <is>
          <t xml:space="preserve">CONCLUIDO	</t>
        </is>
      </c>
      <c r="D73" t="n">
        <v>5.1962</v>
      </c>
      <c r="E73" t="n">
        <v>19.24</v>
      </c>
      <c r="F73" t="n">
        <v>15.65</v>
      </c>
      <c r="G73" t="n">
        <v>78.23999999999999</v>
      </c>
      <c r="H73" t="n">
        <v>1.03</v>
      </c>
      <c r="I73" t="n">
        <v>12</v>
      </c>
      <c r="J73" t="n">
        <v>323.06</v>
      </c>
      <c r="K73" t="n">
        <v>61.2</v>
      </c>
      <c r="L73" t="n">
        <v>18.75</v>
      </c>
      <c r="M73" t="n">
        <v>10</v>
      </c>
      <c r="N73" t="n">
        <v>98.11</v>
      </c>
      <c r="O73" t="n">
        <v>40077.9</v>
      </c>
      <c r="P73" t="n">
        <v>270.45</v>
      </c>
      <c r="Q73" t="n">
        <v>467.09</v>
      </c>
      <c r="R73" t="n">
        <v>60.36</v>
      </c>
      <c r="S73" t="n">
        <v>39.61</v>
      </c>
      <c r="T73" t="n">
        <v>5409.07</v>
      </c>
      <c r="U73" t="n">
        <v>0.66</v>
      </c>
      <c r="V73" t="n">
        <v>0.75</v>
      </c>
      <c r="W73" t="n">
        <v>2.63</v>
      </c>
      <c r="X73" t="n">
        <v>0.32</v>
      </c>
      <c r="Y73" t="n">
        <v>1</v>
      </c>
      <c r="Z73" t="n">
        <v>10</v>
      </c>
      <c r="AA73" t="n">
        <v>168.3231401637169</v>
      </c>
      <c r="AB73" t="n">
        <v>230.3071462647439</v>
      </c>
      <c r="AC73" t="n">
        <v>208.3269554634131</v>
      </c>
      <c r="AD73" t="n">
        <v>168323.1401637169</v>
      </c>
      <c r="AE73" t="n">
        <v>230307.1462647439</v>
      </c>
      <c r="AF73" t="n">
        <v>2.568142102528109e-06</v>
      </c>
      <c r="AG73" t="n">
        <v>0.2004166666666667</v>
      </c>
      <c r="AH73" t="n">
        <v>208326.9554634131</v>
      </c>
    </row>
    <row r="74">
      <c r="A74" t="n">
        <v>72</v>
      </c>
      <c r="B74" t="n">
        <v>145</v>
      </c>
      <c r="C74" t="inlineStr">
        <is>
          <t xml:space="preserve">CONCLUIDO	</t>
        </is>
      </c>
      <c r="D74" t="n">
        <v>5.1989</v>
      </c>
      <c r="E74" t="n">
        <v>19.23</v>
      </c>
      <c r="F74" t="n">
        <v>15.64</v>
      </c>
      <c r="G74" t="n">
        <v>78.19</v>
      </c>
      <c r="H74" t="n">
        <v>1.05</v>
      </c>
      <c r="I74" t="n">
        <v>12</v>
      </c>
      <c r="J74" t="n">
        <v>323.63</v>
      </c>
      <c r="K74" t="n">
        <v>61.2</v>
      </c>
      <c r="L74" t="n">
        <v>19</v>
      </c>
      <c r="M74" t="n">
        <v>10</v>
      </c>
      <c r="N74" t="n">
        <v>98.43000000000001</v>
      </c>
      <c r="O74" t="n">
        <v>40148.52</v>
      </c>
      <c r="P74" t="n">
        <v>270.01</v>
      </c>
      <c r="Q74" t="n">
        <v>467.07</v>
      </c>
      <c r="R74" t="n">
        <v>59.79</v>
      </c>
      <c r="S74" t="n">
        <v>39.61</v>
      </c>
      <c r="T74" t="n">
        <v>5125.68</v>
      </c>
      <c r="U74" t="n">
        <v>0.66</v>
      </c>
      <c r="V74" t="n">
        <v>0.75</v>
      </c>
      <c r="W74" t="n">
        <v>2.63</v>
      </c>
      <c r="X74" t="n">
        <v>0.31</v>
      </c>
      <c r="Y74" t="n">
        <v>1</v>
      </c>
      <c r="Z74" t="n">
        <v>10</v>
      </c>
      <c r="AA74" t="n">
        <v>168.0062205217957</v>
      </c>
      <c r="AB74" t="n">
        <v>229.8735228291598</v>
      </c>
      <c r="AC74" t="n">
        <v>207.9347164399266</v>
      </c>
      <c r="AD74" t="n">
        <v>168006.2205217957</v>
      </c>
      <c r="AE74" t="n">
        <v>229873.5228291598</v>
      </c>
      <c r="AF74" t="n">
        <v>2.569476536090486e-06</v>
      </c>
      <c r="AG74" t="n">
        <v>0.2003125</v>
      </c>
      <c r="AH74" t="n">
        <v>207934.7164399266</v>
      </c>
    </row>
    <row r="75">
      <c r="A75" t="n">
        <v>73</v>
      </c>
      <c r="B75" t="n">
        <v>145</v>
      </c>
      <c r="C75" t="inlineStr">
        <is>
          <t xml:space="preserve">CONCLUIDO	</t>
        </is>
      </c>
      <c r="D75" t="n">
        <v>5.1959</v>
      </c>
      <c r="E75" t="n">
        <v>19.25</v>
      </c>
      <c r="F75" t="n">
        <v>15.65</v>
      </c>
      <c r="G75" t="n">
        <v>78.25</v>
      </c>
      <c r="H75" t="n">
        <v>1.06</v>
      </c>
      <c r="I75" t="n">
        <v>12</v>
      </c>
      <c r="J75" t="n">
        <v>324.2</v>
      </c>
      <c r="K75" t="n">
        <v>61.2</v>
      </c>
      <c r="L75" t="n">
        <v>19.25</v>
      </c>
      <c r="M75" t="n">
        <v>10</v>
      </c>
      <c r="N75" t="n">
        <v>98.75</v>
      </c>
      <c r="O75" t="n">
        <v>40219.17</v>
      </c>
      <c r="P75" t="n">
        <v>270</v>
      </c>
      <c r="Q75" t="n">
        <v>467.18</v>
      </c>
      <c r="R75" t="n">
        <v>60.32</v>
      </c>
      <c r="S75" t="n">
        <v>39.61</v>
      </c>
      <c r="T75" t="n">
        <v>5389.51</v>
      </c>
      <c r="U75" t="n">
        <v>0.66</v>
      </c>
      <c r="V75" t="n">
        <v>0.75</v>
      </c>
      <c r="W75" t="n">
        <v>2.63</v>
      </c>
      <c r="X75" t="n">
        <v>0.32</v>
      </c>
      <c r="Y75" t="n">
        <v>1</v>
      </c>
      <c r="Z75" t="n">
        <v>10</v>
      </c>
      <c r="AA75" t="n">
        <v>168.1235884096942</v>
      </c>
      <c r="AB75" t="n">
        <v>230.0341107512881</v>
      </c>
      <c r="AC75" t="n">
        <v>208.0799780761537</v>
      </c>
      <c r="AD75" t="n">
        <v>168123.5884096941</v>
      </c>
      <c r="AE75" t="n">
        <v>230034.1107512881</v>
      </c>
      <c r="AF75" t="n">
        <v>2.567993832132289e-06</v>
      </c>
      <c r="AG75" t="n">
        <v>0.2005208333333333</v>
      </c>
      <c r="AH75" t="n">
        <v>208079.9780761537</v>
      </c>
    </row>
    <row r="76">
      <c r="A76" t="n">
        <v>74</v>
      </c>
      <c r="B76" t="n">
        <v>145</v>
      </c>
      <c r="C76" t="inlineStr">
        <is>
          <t xml:space="preserve">CONCLUIDO	</t>
        </is>
      </c>
      <c r="D76" t="n">
        <v>5.2218</v>
      </c>
      <c r="E76" t="n">
        <v>19.15</v>
      </c>
      <c r="F76" t="n">
        <v>15.61</v>
      </c>
      <c r="G76" t="n">
        <v>85.14</v>
      </c>
      <c r="H76" t="n">
        <v>1.07</v>
      </c>
      <c r="I76" t="n">
        <v>11</v>
      </c>
      <c r="J76" t="n">
        <v>324.78</v>
      </c>
      <c r="K76" t="n">
        <v>61.2</v>
      </c>
      <c r="L76" t="n">
        <v>19.5</v>
      </c>
      <c r="M76" t="n">
        <v>9</v>
      </c>
      <c r="N76" t="n">
        <v>99.08</v>
      </c>
      <c r="O76" t="n">
        <v>40289.97</v>
      </c>
      <c r="P76" t="n">
        <v>269.28</v>
      </c>
      <c r="Q76" t="n">
        <v>467.08</v>
      </c>
      <c r="R76" t="n">
        <v>58.94</v>
      </c>
      <c r="S76" t="n">
        <v>39.61</v>
      </c>
      <c r="T76" t="n">
        <v>4703.97</v>
      </c>
      <c r="U76" t="n">
        <v>0.67</v>
      </c>
      <c r="V76" t="n">
        <v>0.75</v>
      </c>
      <c r="W76" t="n">
        <v>2.62</v>
      </c>
      <c r="X76" t="n">
        <v>0.27</v>
      </c>
      <c r="Y76" t="n">
        <v>1</v>
      </c>
      <c r="Z76" t="n">
        <v>10</v>
      </c>
      <c r="AA76" t="n">
        <v>166.861997795481</v>
      </c>
      <c r="AB76" t="n">
        <v>228.3079468154728</v>
      </c>
      <c r="AC76" t="n">
        <v>206.5185568036857</v>
      </c>
      <c r="AD76" t="n">
        <v>166861.997795481</v>
      </c>
      <c r="AE76" t="n">
        <v>228307.9468154728</v>
      </c>
      <c r="AF76" t="n">
        <v>2.580794509638058e-06</v>
      </c>
      <c r="AG76" t="n">
        <v>0.1994791666666667</v>
      </c>
      <c r="AH76" t="n">
        <v>206518.5568036857</v>
      </c>
    </row>
    <row r="77">
      <c r="A77" t="n">
        <v>75</v>
      </c>
      <c r="B77" t="n">
        <v>145</v>
      </c>
      <c r="C77" t="inlineStr">
        <is>
          <t xml:space="preserve">CONCLUIDO	</t>
        </is>
      </c>
      <c r="D77" t="n">
        <v>5.2234</v>
      </c>
      <c r="E77" t="n">
        <v>19.14</v>
      </c>
      <c r="F77" t="n">
        <v>15.6</v>
      </c>
      <c r="G77" t="n">
        <v>85.09999999999999</v>
      </c>
      <c r="H77" t="n">
        <v>1.08</v>
      </c>
      <c r="I77" t="n">
        <v>11</v>
      </c>
      <c r="J77" t="n">
        <v>325.35</v>
      </c>
      <c r="K77" t="n">
        <v>61.2</v>
      </c>
      <c r="L77" t="n">
        <v>19.75</v>
      </c>
      <c r="M77" t="n">
        <v>9</v>
      </c>
      <c r="N77" t="n">
        <v>99.40000000000001</v>
      </c>
      <c r="O77" t="n">
        <v>40360.92</v>
      </c>
      <c r="P77" t="n">
        <v>269.25</v>
      </c>
      <c r="Q77" t="n">
        <v>467.08</v>
      </c>
      <c r="R77" t="n">
        <v>58.82</v>
      </c>
      <c r="S77" t="n">
        <v>39.61</v>
      </c>
      <c r="T77" t="n">
        <v>4645.69</v>
      </c>
      <c r="U77" t="n">
        <v>0.67</v>
      </c>
      <c r="V77" t="n">
        <v>0.75</v>
      </c>
      <c r="W77" t="n">
        <v>2.62</v>
      </c>
      <c r="X77" t="n">
        <v>0.27</v>
      </c>
      <c r="Y77" t="n">
        <v>1</v>
      </c>
      <c r="Z77" t="n">
        <v>10</v>
      </c>
      <c r="AA77" t="n">
        <v>166.7718254501921</v>
      </c>
      <c r="AB77" t="n">
        <v>228.1845690345254</v>
      </c>
      <c r="AC77" t="n">
        <v>206.4069540249901</v>
      </c>
      <c r="AD77" t="n">
        <v>166771.8254501921</v>
      </c>
      <c r="AE77" t="n">
        <v>228184.5690345254</v>
      </c>
      <c r="AF77" t="n">
        <v>2.58158528508243e-06</v>
      </c>
      <c r="AG77" t="n">
        <v>0.199375</v>
      </c>
      <c r="AH77" t="n">
        <v>206406.9540249901</v>
      </c>
    </row>
    <row r="78">
      <c r="A78" t="n">
        <v>76</v>
      </c>
      <c r="B78" t="n">
        <v>145</v>
      </c>
      <c r="C78" t="inlineStr">
        <is>
          <t xml:space="preserve">CONCLUIDO	</t>
        </is>
      </c>
      <c r="D78" t="n">
        <v>5.218</v>
      </c>
      <c r="E78" t="n">
        <v>19.16</v>
      </c>
      <c r="F78" t="n">
        <v>15.62</v>
      </c>
      <c r="G78" t="n">
        <v>85.20999999999999</v>
      </c>
      <c r="H78" t="n">
        <v>1.09</v>
      </c>
      <c r="I78" t="n">
        <v>11</v>
      </c>
      <c r="J78" t="n">
        <v>325.93</v>
      </c>
      <c r="K78" t="n">
        <v>61.2</v>
      </c>
      <c r="L78" t="n">
        <v>20</v>
      </c>
      <c r="M78" t="n">
        <v>9</v>
      </c>
      <c r="N78" t="n">
        <v>99.73</v>
      </c>
      <c r="O78" t="n">
        <v>40432.03</v>
      </c>
      <c r="P78" t="n">
        <v>269.68</v>
      </c>
      <c r="Q78" t="n">
        <v>467.07</v>
      </c>
      <c r="R78" t="n">
        <v>59.27</v>
      </c>
      <c r="S78" t="n">
        <v>39.61</v>
      </c>
      <c r="T78" t="n">
        <v>4870.47</v>
      </c>
      <c r="U78" t="n">
        <v>0.67</v>
      </c>
      <c r="V78" t="n">
        <v>0.75</v>
      </c>
      <c r="W78" t="n">
        <v>2.63</v>
      </c>
      <c r="X78" t="n">
        <v>0.29</v>
      </c>
      <c r="Y78" t="n">
        <v>1</v>
      </c>
      <c r="Z78" t="n">
        <v>10</v>
      </c>
      <c r="AA78" t="n">
        <v>167.1931609916378</v>
      </c>
      <c r="AB78" t="n">
        <v>228.7610589103434</v>
      </c>
      <c r="AC78" t="n">
        <v>206.9284245161688</v>
      </c>
      <c r="AD78" t="n">
        <v>167193.1609916378</v>
      </c>
      <c r="AE78" t="n">
        <v>228761.0589103434</v>
      </c>
      <c r="AF78" t="n">
        <v>2.578916417957675e-06</v>
      </c>
      <c r="AG78" t="n">
        <v>0.1995833333333333</v>
      </c>
      <c r="AH78" t="n">
        <v>206928.4245161688</v>
      </c>
    </row>
    <row r="79">
      <c r="A79" t="n">
        <v>77</v>
      </c>
      <c r="B79" t="n">
        <v>145</v>
      </c>
      <c r="C79" t="inlineStr">
        <is>
          <t xml:space="preserve">CONCLUIDO	</t>
        </is>
      </c>
      <c r="D79" t="n">
        <v>5.2204</v>
      </c>
      <c r="E79" t="n">
        <v>19.16</v>
      </c>
      <c r="F79" t="n">
        <v>15.61</v>
      </c>
      <c r="G79" t="n">
        <v>85.17</v>
      </c>
      <c r="H79" t="n">
        <v>1.11</v>
      </c>
      <c r="I79" t="n">
        <v>11</v>
      </c>
      <c r="J79" t="n">
        <v>326.51</v>
      </c>
      <c r="K79" t="n">
        <v>61.2</v>
      </c>
      <c r="L79" t="n">
        <v>20.25</v>
      </c>
      <c r="M79" t="n">
        <v>9</v>
      </c>
      <c r="N79" t="n">
        <v>100.06</v>
      </c>
      <c r="O79" t="n">
        <v>40503.29</v>
      </c>
      <c r="P79" t="n">
        <v>269.34</v>
      </c>
      <c r="Q79" t="n">
        <v>467.07</v>
      </c>
      <c r="R79" t="n">
        <v>59.17</v>
      </c>
      <c r="S79" t="n">
        <v>39.61</v>
      </c>
      <c r="T79" t="n">
        <v>4822.49</v>
      </c>
      <c r="U79" t="n">
        <v>0.67</v>
      </c>
      <c r="V79" t="n">
        <v>0.75</v>
      </c>
      <c r="W79" t="n">
        <v>2.62</v>
      </c>
      <c r="X79" t="n">
        <v>0.28</v>
      </c>
      <c r="Y79" t="n">
        <v>1</v>
      </c>
      <c r="Z79" t="n">
        <v>10</v>
      </c>
      <c r="AA79" t="n">
        <v>166.9342686891752</v>
      </c>
      <c r="AB79" t="n">
        <v>228.406831040592</v>
      </c>
      <c r="AC79" t="n">
        <v>206.6080036571444</v>
      </c>
      <c r="AD79" t="n">
        <v>166934.2686891753</v>
      </c>
      <c r="AE79" t="n">
        <v>228406.831040592</v>
      </c>
      <c r="AF79" t="n">
        <v>2.580102581124233e-06</v>
      </c>
      <c r="AG79" t="n">
        <v>0.1995833333333333</v>
      </c>
      <c r="AH79" t="n">
        <v>206608.0036571444</v>
      </c>
    </row>
    <row r="80">
      <c r="A80" t="n">
        <v>78</v>
      </c>
      <c r="B80" t="n">
        <v>145</v>
      </c>
      <c r="C80" t="inlineStr">
        <is>
          <t xml:space="preserve">CONCLUIDO	</t>
        </is>
      </c>
      <c r="D80" t="n">
        <v>5.2167</v>
      </c>
      <c r="E80" t="n">
        <v>19.17</v>
      </c>
      <c r="F80" t="n">
        <v>15.63</v>
      </c>
      <c r="G80" t="n">
        <v>85.23999999999999</v>
      </c>
      <c r="H80" t="n">
        <v>1.12</v>
      </c>
      <c r="I80" t="n">
        <v>11</v>
      </c>
      <c r="J80" t="n">
        <v>327.08</v>
      </c>
      <c r="K80" t="n">
        <v>61.2</v>
      </c>
      <c r="L80" t="n">
        <v>20.5</v>
      </c>
      <c r="M80" t="n">
        <v>9</v>
      </c>
      <c r="N80" t="n">
        <v>100.39</v>
      </c>
      <c r="O80" t="n">
        <v>40574.7</v>
      </c>
      <c r="P80" t="n">
        <v>269.79</v>
      </c>
      <c r="Q80" t="n">
        <v>467.09</v>
      </c>
      <c r="R80" t="n">
        <v>59.45</v>
      </c>
      <c r="S80" t="n">
        <v>39.61</v>
      </c>
      <c r="T80" t="n">
        <v>4963.33</v>
      </c>
      <c r="U80" t="n">
        <v>0.67</v>
      </c>
      <c r="V80" t="n">
        <v>0.75</v>
      </c>
      <c r="W80" t="n">
        <v>2.63</v>
      </c>
      <c r="X80" t="n">
        <v>0.29</v>
      </c>
      <c r="Y80" t="n">
        <v>1</v>
      </c>
      <c r="Z80" t="n">
        <v>10</v>
      </c>
      <c r="AA80" t="n">
        <v>167.3111566503947</v>
      </c>
      <c r="AB80" t="n">
        <v>228.9225057762556</v>
      </c>
      <c r="AC80" t="n">
        <v>207.0744631197905</v>
      </c>
      <c r="AD80" t="n">
        <v>167311.1566503947</v>
      </c>
      <c r="AE80" t="n">
        <v>228922.5057762556</v>
      </c>
      <c r="AF80" t="n">
        <v>2.578273912909123e-06</v>
      </c>
      <c r="AG80" t="n">
        <v>0.1996875</v>
      </c>
      <c r="AH80" t="n">
        <v>207074.4631197905</v>
      </c>
    </row>
    <row r="81">
      <c r="A81" t="n">
        <v>79</v>
      </c>
      <c r="B81" t="n">
        <v>145</v>
      </c>
      <c r="C81" t="inlineStr">
        <is>
          <t xml:space="preserve">CONCLUIDO	</t>
        </is>
      </c>
      <c r="D81" t="n">
        <v>5.2197</v>
      </c>
      <c r="E81" t="n">
        <v>19.16</v>
      </c>
      <c r="F81" t="n">
        <v>15.62</v>
      </c>
      <c r="G81" t="n">
        <v>85.18000000000001</v>
      </c>
      <c r="H81" t="n">
        <v>1.13</v>
      </c>
      <c r="I81" t="n">
        <v>11</v>
      </c>
      <c r="J81" t="n">
        <v>327.66</v>
      </c>
      <c r="K81" t="n">
        <v>61.2</v>
      </c>
      <c r="L81" t="n">
        <v>20.75</v>
      </c>
      <c r="M81" t="n">
        <v>9</v>
      </c>
      <c r="N81" t="n">
        <v>100.72</v>
      </c>
      <c r="O81" t="n">
        <v>40646.27</v>
      </c>
      <c r="P81" t="n">
        <v>269.57</v>
      </c>
      <c r="Q81" t="n">
        <v>467.07</v>
      </c>
      <c r="R81" t="n">
        <v>59.01</v>
      </c>
      <c r="S81" t="n">
        <v>39.61</v>
      </c>
      <c r="T81" t="n">
        <v>4740.4</v>
      </c>
      <c r="U81" t="n">
        <v>0.67</v>
      </c>
      <c r="V81" t="n">
        <v>0.75</v>
      </c>
      <c r="W81" t="n">
        <v>2.63</v>
      </c>
      <c r="X81" t="n">
        <v>0.28</v>
      </c>
      <c r="Y81" t="n">
        <v>1</v>
      </c>
      <c r="Z81" t="n">
        <v>10</v>
      </c>
      <c r="AA81" t="n">
        <v>167.0884763665386</v>
      </c>
      <c r="AB81" t="n">
        <v>228.617824787923</v>
      </c>
      <c r="AC81" t="n">
        <v>206.7988604573618</v>
      </c>
      <c r="AD81" t="n">
        <v>167088.4763665386</v>
      </c>
      <c r="AE81" t="n">
        <v>228617.824787923</v>
      </c>
      <c r="AF81" t="n">
        <v>2.57975661686732e-06</v>
      </c>
      <c r="AG81" t="n">
        <v>0.1995833333333333</v>
      </c>
      <c r="AH81" t="n">
        <v>206798.8604573618</v>
      </c>
    </row>
    <row r="82">
      <c r="A82" t="n">
        <v>80</v>
      </c>
      <c r="B82" t="n">
        <v>145</v>
      </c>
      <c r="C82" t="inlineStr">
        <is>
          <t xml:space="preserve">CONCLUIDO	</t>
        </is>
      </c>
      <c r="D82" t="n">
        <v>5.2213</v>
      </c>
      <c r="E82" t="n">
        <v>19.15</v>
      </c>
      <c r="F82" t="n">
        <v>15.61</v>
      </c>
      <c r="G82" t="n">
        <v>85.15000000000001</v>
      </c>
      <c r="H82" t="n">
        <v>1.14</v>
      </c>
      <c r="I82" t="n">
        <v>11</v>
      </c>
      <c r="J82" t="n">
        <v>328.25</v>
      </c>
      <c r="K82" t="n">
        <v>61.2</v>
      </c>
      <c r="L82" t="n">
        <v>21</v>
      </c>
      <c r="M82" t="n">
        <v>9</v>
      </c>
      <c r="N82" t="n">
        <v>101.05</v>
      </c>
      <c r="O82" t="n">
        <v>40718</v>
      </c>
      <c r="P82" t="n">
        <v>268.97</v>
      </c>
      <c r="Q82" t="n">
        <v>467.07</v>
      </c>
      <c r="R82" t="n">
        <v>58.84</v>
      </c>
      <c r="S82" t="n">
        <v>39.61</v>
      </c>
      <c r="T82" t="n">
        <v>4657.36</v>
      </c>
      <c r="U82" t="n">
        <v>0.67</v>
      </c>
      <c r="V82" t="n">
        <v>0.75</v>
      </c>
      <c r="W82" t="n">
        <v>2.63</v>
      </c>
      <c r="X82" t="n">
        <v>0.28</v>
      </c>
      <c r="Y82" t="n">
        <v>1</v>
      </c>
      <c r="Z82" t="n">
        <v>10</v>
      </c>
      <c r="AA82" t="n">
        <v>166.7341590759927</v>
      </c>
      <c r="AB82" t="n">
        <v>228.1330322396227</v>
      </c>
      <c r="AC82" t="n">
        <v>206.3603358294606</v>
      </c>
      <c r="AD82" t="n">
        <v>166734.1590759927</v>
      </c>
      <c r="AE82" t="n">
        <v>228133.0322396227</v>
      </c>
      <c r="AF82" t="n">
        <v>2.580547392311692e-06</v>
      </c>
      <c r="AG82" t="n">
        <v>0.1994791666666667</v>
      </c>
      <c r="AH82" t="n">
        <v>206360.3358294606</v>
      </c>
    </row>
    <row r="83">
      <c r="A83" t="n">
        <v>81</v>
      </c>
      <c r="B83" t="n">
        <v>145</v>
      </c>
      <c r="C83" t="inlineStr">
        <is>
          <t xml:space="preserve">CONCLUIDO	</t>
        </is>
      </c>
      <c r="D83" t="n">
        <v>5.2182</v>
      </c>
      <c r="E83" t="n">
        <v>19.16</v>
      </c>
      <c r="F83" t="n">
        <v>15.62</v>
      </c>
      <c r="G83" t="n">
        <v>85.20999999999999</v>
      </c>
      <c r="H83" t="n">
        <v>1.15</v>
      </c>
      <c r="I83" t="n">
        <v>11</v>
      </c>
      <c r="J83" t="n">
        <v>328.83</v>
      </c>
      <c r="K83" t="n">
        <v>61.2</v>
      </c>
      <c r="L83" t="n">
        <v>21.25</v>
      </c>
      <c r="M83" t="n">
        <v>9</v>
      </c>
      <c r="N83" t="n">
        <v>101.38</v>
      </c>
      <c r="O83" t="n">
        <v>40789.89</v>
      </c>
      <c r="P83" t="n">
        <v>268.53</v>
      </c>
      <c r="Q83" t="n">
        <v>467.07</v>
      </c>
      <c r="R83" t="n">
        <v>59.36</v>
      </c>
      <c r="S83" t="n">
        <v>39.61</v>
      </c>
      <c r="T83" t="n">
        <v>4916.64</v>
      </c>
      <c r="U83" t="n">
        <v>0.67</v>
      </c>
      <c r="V83" t="n">
        <v>0.75</v>
      </c>
      <c r="W83" t="n">
        <v>2.63</v>
      </c>
      <c r="X83" t="n">
        <v>0.29</v>
      </c>
      <c r="Y83" t="n">
        <v>1</v>
      </c>
      <c r="Z83" t="n">
        <v>10</v>
      </c>
      <c r="AA83" t="n">
        <v>166.6538121133221</v>
      </c>
      <c r="AB83" t="n">
        <v>228.023097980639</v>
      </c>
      <c r="AC83" t="n">
        <v>206.2608935418604</v>
      </c>
      <c r="AD83" t="n">
        <v>166653.8121133221</v>
      </c>
      <c r="AE83" t="n">
        <v>228023.097980639</v>
      </c>
      <c r="AF83" t="n">
        <v>2.579015264888221e-06</v>
      </c>
      <c r="AG83" t="n">
        <v>0.1995833333333333</v>
      </c>
      <c r="AH83" t="n">
        <v>206260.8935418605</v>
      </c>
    </row>
    <row r="84">
      <c r="A84" t="n">
        <v>82</v>
      </c>
      <c r="B84" t="n">
        <v>145</v>
      </c>
      <c r="C84" t="inlineStr">
        <is>
          <t xml:space="preserve">CONCLUIDO	</t>
        </is>
      </c>
      <c r="D84" t="n">
        <v>5.2415</v>
      </c>
      <c r="E84" t="n">
        <v>19.08</v>
      </c>
      <c r="F84" t="n">
        <v>15.59</v>
      </c>
      <c r="G84" t="n">
        <v>93.54000000000001</v>
      </c>
      <c r="H84" t="n">
        <v>1.16</v>
      </c>
      <c r="I84" t="n">
        <v>10</v>
      </c>
      <c r="J84" t="n">
        <v>329.41</v>
      </c>
      <c r="K84" t="n">
        <v>61.2</v>
      </c>
      <c r="L84" t="n">
        <v>21.5</v>
      </c>
      <c r="M84" t="n">
        <v>8</v>
      </c>
      <c r="N84" t="n">
        <v>101.71</v>
      </c>
      <c r="O84" t="n">
        <v>40861.93</v>
      </c>
      <c r="P84" t="n">
        <v>268.22</v>
      </c>
      <c r="Q84" t="n">
        <v>467.08</v>
      </c>
      <c r="R84" t="n">
        <v>58.38</v>
      </c>
      <c r="S84" t="n">
        <v>39.61</v>
      </c>
      <c r="T84" t="n">
        <v>4431.8</v>
      </c>
      <c r="U84" t="n">
        <v>0.68</v>
      </c>
      <c r="V84" t="n">
        <v>0.75</v>
      </c>
      <c r="W84" t="n">
        <v>2.62</v>
      </c>
      <c r="X84" t="n">
        <v>0.26</v>
      </c>
      <c r="Y84" t="n">
        <v>1</v>
      </c>
      <c r="Z84" t="n">
        <v>10</v>
      </c>
      <c r="AA84" t="n">
        <v>165.7010391879634</v>
      </c>
      <c r="AB84" t="n">
        <v>226.719472030789</v>
      </c>
      <c r="AC84" t="n">
        <v>205.0816838230133</v>
      </c>
      <c r="AD84" t="n">
        <v>165701.0391879634</v>
      </c>
      <c r="AE84" t="n">
        <v>226719.472030789</v>
      </c>
      <c r="AF84" t="n">
        <v>2.590530932296887e-06</v>
      </c>
      <c r="AG84" t="n">
        <v>0.19875</v>
      </c>
      <c r="AH84" t="n">
        <v>205081.6838230133</v>
      </c>
    </row>
    <row r="85">
      <c r="A85" t="n">
        <v>83</v>
      </c>
      <c r="B85" t="n">
        <v>145</v>
      </c>
      <c r="C85" t="inlineStr">
        <is>
          <t xml:space="preserve">CONCLUIDO	</t>
        </is>
      </c>
      <c r="D85" t="n">
        <v>5.2424</v>
      </c>
      <c r="E85" t="n">
        <v>19.08</v>
      </c>
      <c r="F85" t="n">
        <v>15.59</v>
      </c>
      <c r="G85" t="n">
        <v>93.52</v>
      </c>
      <c r="H85" t="n">
        <v>1.17</v>
      </c>
      <c r="I85" t="n">
        <v>10</v>
      </c>
      <c r="J85" t="n">
        <v>330</v>
      </c>
      <c r="K85" t="n">
        <v>61.2</v>
      </c>
      <c r="L85" t="n">
        <v>21.75</v>
      </c>
      <c r="M85" t="n">
        <v>8</v>
      </c>
      <c r="N85" t="n">
        <v>102.05</v>
      </c>
      <c r="O85" t="n">
        <v>40934.14</v>
      </c>
      <c r="P85" t="n">
        <v>268.3</v>
      </c>
      <c r="Q85" t="n">
        <v>467.09</v>
      </c>
      <c r="R85" t="n">
        <v>58.29</v>
      </c>
      <c r="S85" t="n">
        <v>39.61</v>
      </c>
      <c r="T85" t="n">
        <v>4384.69</v>
      </c>
      <c r="U85" t="n">
        <v>0.68</v>
      </c>
      <c r="V85" t="n">
        <v>0.75</v>
      </c>
      <c r="W85" t="n">
        <v>2.62</v>
      </c>
      <c r="X85" t="n">
        <v>0.25</v>
      </c>
      <c r="Y85" t="n">
        <v>1</v>
      </c>
      <c r="Z85" t="n">
        <v>10</v>
      </c>
      <c r="AA85" t="n">
        <v>165.7098902213217</v>
      </c>
      <c r="AB85" t="n">
        <v>226.7315824051099</v>
      </c>
      <c r="AC85" t="n">
        <v>205.092638400206</v>
      </c>
      <c r="AD85" t="n">
        <v>165709.8902213217</v>
      </c>
      <c r="AE85" t="n">
        <v>226731.5824051099</v>
      </c>
      <c r="AF85" t="n">
        <v>2.590975743484345e-06</v>
      </c>
      <c r="AG85" t="n">
        <v>0.19875</v>
      </c>
      <c r="AH85" t="n">
        <v>205092.638400206</v>
      </c>
    </row>
    <row r="86">
      <c r="A86" t="n">
        <v>84</v>
      </c>
      <c r="B86" t="n">
        <v>145</v>
      </c>
      <c r="C86" t="inlineStr">
        <is>
          <t xml:space="preserve">CONCLUIDO	</t>
        </is>
      </c>
      <c r="D86" t="n">
        <v>5.2408</v>
      </c>
      <c r="E86" t="n">
        <v>19.08</v>
      </c>
      <c r="F86" t="n">
        <v>15.59</v>
      </c>
      <c r="G86" t="n">
        <v>93.56</v>
      </c>
      <c r="H86" t="n">
        <v>1.19</v>
      </c>
      <c r="I86" t="n">
        <v>10</v>
      </c>
      <c r="J86" t="n">
        <v>330.59</v>
      </c>
      <c r="K86" t="n">
        <v>61.2</v>
      </c>
      <c r="L86" t="n">
        <v>22</v>
      </c>
      <c r="M86" t="n">
        <v>8</v>
      </c>
      <c r="N86" t="n">
        <v>102.39</v>
      </c>
      <c r="O86" t="n">
        <v>41006.51</v>
      </c>
      <c r="P86" t="n">
        <v>268.79</v>
      </c>
      <c r="Q86" t="n">
        <v>467.11</v>
      </c>
      <c r="R86" t="n">
        <v>58.31</v>
      </c>
      <c r="S86" t="n">
        <v>39.61</v>
      </c>
      <c r="T86" t="n">
        <v>4393.49</v>
      </c>
      <c r="U86" t="n">
        <v>0.68</v>
      </c>
      <c r="V86" t="n">
        <v>0.75</v>
      </c>
      <c r="W86" t="n">
        <v>2.63</v>
      </c>
      <c r="X86" t="n">
        <v>0.26</v>
      </c>
      <c r="Y86" t="n">
        <v>1</v>
      </c>
      <c r="Z86" t="n">
        <v>10</v>
      </c>
      <c r="AA86" t="n">
        <v>165.9859258030864</v>
      </c>
      <c r="AB86" t="n">
        <v>227.1092664659105</v>
      </c>
      <c r="AC86" t="n">
        <v>205.4342768243269</v>
      </c>
      <c r="AD86" t="n">
        <v>165985.9258030865</v>
      </c>
      <c r="AE86" t="n">
        <v>227109.2664659105</v>
      </c>
      <c r="AF86" t="n">
        <v>2.590184968039973e-06</v>
      </c>
      <c r="AG86" t="n">
        <v>0.19875</v>
      </c>
      <c r="AH86" t="n">
        <v>205434.2768243269</v>
      </c>
    </row>
    <row r="87">
      <c r="A87" t="n">
        <v>85</v>
      </c>
      <c r="B87" t="n">
        <v>145</v>
      </c>
      <c r="C87" t="inlineStr">
        <is>
          <t xml:space="preserve">CONCLUIDO	</t>
        </is>
      </c>
      <c r="D87" t="n">
        <v>5.2397</v>
      </c>
      <c r="E87" t="n">
        <v>19.08</v>
      </c>
      <c r="F87" t="n">
        <v>15.6</v>
      </c>
      <c r="G87" t="n">
        <v>93.58</v>
      </c>
      <c r="H87" t="n">
        <v>1.2</v>
      </c>
      <c r="I87" t="n">
        <v>10</v>
      </c>
      <c r="J87" t="n">
        <v>331.17</v>
      </c>
      <c r="K87" t="n">
        <v>61.2</v>
      </c>
      <c r="L87" t="n">
        <v>22.25</v>
      </c>
      <c r="M87" t="n">
        <v>8</v>
      </c>
      <c r="N87" t="n">
        <v>102.72</v>
      </c>
      <c r="O87" t="n">
        <v>41079.04</v>
      </c>
      <c r="P87" t="n">
        <v>268.74</v>
      </c>
      <c r="Q87" t="n">
        <v>467.07</v>
      </c>
      <c r="R87" t="n">
        <v>58.62</v>
      </c>
      <c r="S87" t="n">
        <v>39.61</v>
      </c>
      <c r="T87" t="n">
        <v>4548.91</v>
      </c>
      <c r="U87" t="n">
        <v>0.68</v>
      </c>
      <c r="V87" t="n">
        <v>0.75</v>
      </c>
      <c r="W87" t="n">
        <v>2.62</v>
      </c>
      <c r="X87" t="n">
        <v>0.26</v>
      </c>
      <c r="Y87" t="n">
        <v>1</v>
      </c>
      <c r="Z87" t="n">
        <v>10</v>
      </c>
      <c r="AA87" t="n">
        <v>166.022668774068</v>
      </c>
      <c r="AB87" t="n">
        <v>227.159539819793</v>
      </c>
      <c r="AC87" t="n">
        <v>205.4797521598739</v>
      </c>
      <c r="AD87" t="n">
        <v>166022.668774068</v>
      </c>
      <c r="AE87" t="n">
        <v>227159.539819793</v>
      </c>
      <c r="AF87" t="n">
        <v>2.589641309921968e-06</v>
      </c>
      <c r="AG87" t="n">
        <v>0.19875</v>
      </c>
      <c r="AH87" t="n">
        <v>205479.7521598739</v>
      </c>
    </row>
    <row r="88">
      <c r="A88" t="n">
        <v>86</v>
      </c>
      <c r="B88" t="n">
        <v>145</v>
      </c>
      <c r="C88" t="inlineStr">
        <is>
          <t xml:space="preserve">CONCLUIDO	</t>
        </is>
      </c>
      <c r="D88" t="n">
        <v>5.2403</v>
      </c>
      <c r="E88" t="n">
        <v>19.08</v>
      </c>
      <c r="F88" t="n">
        <v>15.59</v>
      </c>
      <c r="G88" t="n">
        <v>93.56999999999999</v>
      </c>
      <c r="H88" t="n">
        <v>1.21</v>
      </c>
      <c r="I88" t="n">
        <v>10</v>
      </c>
      <c r="J88" t="n">
        <v>331.76</v>
      </c>
      <c r="K88" t="n">
        <v>61.2</v>
      </c>
      <c r="L88" t="n">
        <v>22.5</v>
      </c>
      <c r="M88" t="n">
        <v>8</v>
      </c>
      <c r="N88" t="n">
        <v>103.06</v>
      </c>
      <c r="O88" t="n">
        <v>41151.74</v>
      </c>
      <c r="P88" t="n">
        <v>268.81</v>
      </c>
      <c r="Q88" t="n">
        <v>467.07</v>
      </c>
      <c r="R88" t="n">
        <v>58.59</v>
      </c>
      <c r="S88" t="n">
        <v>39.61</v>
      </c>
      <c r="T88" t="n">
        <v>4534.44</v>
      </c>
      <c r="U88" t="n">
        <v>0.68</v>
      </c>
      <c r="V88" t="n">
        <v>0.75</v>
      </c>
      <c r="W88" t="n">
        <v>2.62</v>
      </c>
      <c r="X88" t="n">
        <v>0.26</v>
      </c>
      <c r="Y88" t="n">
        <v>1</v>
      </c>
      <c r="Z88" t="n">
        <v>10</v>
      </c>
      <c r="AA88" t="n">
        <v>166.0107779572153</v>
      </c>
      <c r="AB88" t="n">
        <v>227.1432702795892</v>
      </c>
      <c r="AC88" t="n">
        <v>205.4650353617528</v>
      </c>
      <c r="AD88" t="n">
        <v>166010.7779572153</v>
      </c>
      <c r="AE88" t="n">
        <v>227143.2702795893</v>
      </c>
      <c r="AF88" t="n">
        <v>2.589937850713608e-06</v>
      </c>
      <c r="AG88" t="n">
        <v>0.19875</v>
      </c>
      <c r="AH88" t="n">
        <v>205465.0353617528</v>
      </c>
    </row>
    <row r="89">
      <c r="A89" t="n">
        <v>87</v>
      </c>
      <c r="B89" t="n">
        <v>145</v>
      </c>
      <c r="C89" t="inlineStr">
        <is>
          <t xml:space="preserve">CONCLUIDO	</t>
        </is>
      </c>
      <c r="D89" t="n">
        <v>5.2411</v>
      </c>
      <c r="E89" t="n">
        <v>19.08</v>
      </c>
      <c r="F89" t="n">
        <v>15.59</v>
      </c>
      <c r="G89" t="n">
        <v>93.55</v>
      </c>
      <c r="H89" t="n">
        <v>1.22</v>
      </c>
      <c r="I89" t="n">
        <v>10</v>
      </c>
      <c r="J89" t="n">
        <v>332.35</v>
      </c>
      <c r="K89" t="n">
        <v>61.2</v>
      </c>
      <c r="L89" t="n">
        <v>22.75</v>
      </c>
      <c r="M89" t="n">
        <v>8</v>
      </c>
      <c r="N89" t="n">
        <v>103.41</v>
      </c>
      <c r="O89" t="n">
        <v>41224.6</v>
      </c>
      <c r="P89" t="n">
        <v>268.39</v>
      </c>
      <c r="Q89" t="n">
        <v>467.07</v>
      </c>
      <c r="R89" t="n">
        <v>58.36</v>
      </c>
      <c r="S89" t="n">
        <v>39.61</v>
      </c>
      <c r="T89" t="n">
        <v>4420.25</v>
      </c>
      <c r="U89" t="n">
        <v>0.68</v>
      </c>
      <c r="V89" t="n">
        <v>0.75</v>
      </c>
      <c r="W89" t="n">
        <v>2.62</v>
      </c>
      <c r="X89" t="n">
        <v>0.26</v>
      </c>
      <c r="Y89" t="n">
        <v>1</v>
      </c>
      <c r="Z89" t="n">
        <v>10</v>
      </c>
      <c r="AA89" t="n">
        <v>165.7919636257311</v>
      </c>
      <c r="AB89" t="n">
        <v>226.8438788578457</v>
      </c>
      <c r="AC89" t="n">
        <v>205.1942174371018</v>
      </c>
      <c r="AD89" t="n">
        <v>165791.9636257311</v>
      </c>
      <c r="AE89" t="n">
        <v>226843.8788578457</v>
      </c>
      <c r="AF89" t="n">
        <v>2.590333238435794e-06</v>
      </c>
      <c r="AG89" t="n">
        <v>0.19875</v>
      </c>
      <c r="AH89" t="n">
        <v>205194.2174371018</v>
      </c>
    </row>
    <row r="90">
      <c r="A90" t="n">
        <v>88</v>
      </c>
      <c r="B90" t="n">
        <v>145</v>
      </c>
      <c r="C90" t="inlineStr">
        <is>
          <t xml:space="preserve">CONCLUIDO	</t>
        </is>
      </c>
      <c r="D90" t="n">
        <v>5.2422</v>
      </c>
      <c r="E90" t="n">
        <v>19.08</v>
      </c>
      <c r="F90" t="n">
        <v>15.59</v>
      </c>
      <c r="G90" t="n">
        <v>93.53</v>
      </c>
      <c r="H90" t="n">
        <v>1.23</v>
      </c>
      <c r="I90" t="n">
        <v>10</v>
      </c>
      <c r="J90" t="n">
        <v>332.95</v>
      </c>
      <c r="K90" t="n">
        <v>61.2</v>
      </c>
      <c r="L90" t="n">
        <v>23</v>
      </c>
      <c r="M90" t="n">
        <v>8</v>
      </c>
      <c r="N90" t="n">
        <v>103.75</v>
      </c>
      <c r="O90" t="n">
        <v>41297.62</v>
      </c>
      <c r="P90" t="n">
        <v>268.03</v>
      </c>
      <c r="Q90" t="n">
        <v>467.07</v>
      </c>
      <c r="R90" t="n">
        <v>58.3</v>
      </c>
      <c r="S90" t="n">
        <v>39.61</v>
      </c>
      <c r="T90" t="n">
        <v>4390.53</v>
      </c>
      <c r="U90" t="n">
        <v>0.68</v>
      </c>
      <c r="V90" t="n">
        <v>0.75</v>
      </c>
      <c r="W90" t="n">
        <v>2.62</v>
      </c>
      <c r="X90" t="n">
        <v>0.25</v>
      </c>
      <c r="Y90" t="n">
        <v>1</v>
      </c>
      <c r="Z90" t="n">
        <v>10</v>
      </c>
      <c r="AA90" t="n">
        <v>165.5915532017774</v>
      </c>
      <c r="AB90" t="n">
        <v>226.5696684743086</v>
      </c>
      <c r="AC90" t="n">
        <v>204.9461773077128</v>
      </c>
      <c r="AD90" t="n">
        <v>165591.5532017774</v>
      </c>
      <c r="AE90" t="n">
        <v>226569.6684743086</v>
      </c>
      <c r="AF90" t="n">
        <v>2.590876896553799e-06</v>
      </c>
      <c r="AG90" t="n">
        <v>0.19875</v>
      </c>
      <c r="AH90" t="n">
        <v>204946.1773077128</v>
      </c>
    </row>
    <row r="91">
      <c r="A91" t="n">
        <v>89</v>
      </c>
      <c r="B91" t="n">
        <v>145</v>
      </c>
      <c r="C91" t="inlineStr">
        <is>
          <t xml:space="preserve">CONCLUIDO	</t>
        </is>
      </c>
      <c r="D91" t="n">
        <v>5.2426</v>
      </c>
      <c r="E91" t="n">
        <v>19.07</v>
      </c>
      <c r="F91" t="n">
        <v>15.59</v>
      </c>
      <c r="G91" t="n">
        <v>93.52</v>
      </c>
      <c r="H91" t="n">
        <v>1.24</v>
      </c>
      <c r="I91" t="n">
        <v>10</v>
      </c>
      <c r="J91" t="n">
        <v>333.54</v>
      </c>
      <c r="K91" t="n">
        <v>61.2</v>
      </c>
      <c r="L91" t="n">
        <v>23.25</v>
      </c>
      <c r="M91" t="n">
        <v>8</v>
      </c>
      <c r="N91" t="n">
        <v>104.09</v>
      </c>
      <c r="O91" t="n">
        <v>41370.82</v>
      </c>
      <c r="P91" t="n">
        <v>267.7</v>
      </c>
      <c r="Q91" t="n">
        <v>467.07</v>
      </c>
      <c r="R91" t="n">
        <v>58.21</v>
      </c>
      <c r="S91" t="n">
        <v>39.61</v>
      </c>
      <c r="T91" t="n">
        <v>4345.65</v>
      </c>
      <c r="U91" t="n">
        <v>0.68</v>
      </c>
      <c r="V91" t="n">
        <v>0.75</v>
      </c>
      <c r="W91" t="n">
        <v>2.62</v>
      </c>
      <c r="X91" t="n">
        <v>0.25</v>
      </c>
      <c r="Y91" t="n">
        <v>1</v>
      </c>
      <c r="Z91" t="n">
        <v>10</v>
      </c>
      <c r="AA91" t="n">
        <v>165.4265158499142</v>
      </c>
      <c r="AB91" t="n">
        <v>226.3438570885553</v>
      </c>
      <c r="AC91" t="n">
        <v>204.7419170436874</v>
      </c>
      <c r="AD91" t="n">
        <v>165426.5158499142</v>
      </c>
      <c r="AE91" t="n">
        <v>226343.8570885553</v>
      </c>
      <c r="AF91" t="n">
        <v>2.591074590414892e-06</v>
      </c>
      <c r="AG91" t="n">
        <v>0.1986458333333333</v>
      </c>
      <c r="AH91" t="n">
        <v>204741.9170436873</v>
      </c>
    </row>
    <row r="92">
      <c r="A92" t="n">
        <v>90</v>
      </c>
      <c r="B92" t="n">
        <v>145</v>
      </c>
      <c r="C92" t="inlineStr">
        <is>
          <t xml:space="preserve">CONCLUIDO	</t>
        </is>
      </c>
      <c r="D92" t="n">
        <v>5.2425</v>
      </c>
      <c r="E92" t="n">
        <v>19.07</v>
      </c>
      <c r="F92" t="n">
        <v>15.59</v>
      </c>
      <c r="G92" t="n">
        <v>93.52</v>
      </c>
      <c r="H92" t="n">
        <v>1.25</v>
      </c>
      <c r="I92" t="n">
        <v>10</v>
      </c>
      <c r="J92" t="n">
        <v>334.14</v>
      </c>
      <c r="K92" t="n">
        <v>61.2</v>
      </c>
      <c r="L92" t="n">
        <v>23.5</v>
      </c>
      <c r="M92" t="n">
        <v>8</v>
      </c>
      <c r="N92" t="n">
        <v>104.44</v>
      </c>
      <c r="O92" t="n">
        <v>41444.3</v>
      </c>
      <c r="P92" t="n">
        <v>267.05</v>
      </c>
      <c r="Q92" t="n">
        <v>467.1</v>
      </c>
      <c r="R92" t="n">
        <v>58.16</v>
      </c>
      <c r="S92" t="n">
        <v>39.61</v>
      </c>
      <c r="T92" t="n">
        <v>4318.97</v>
      </c>
      <c r="U92" t="n">
        <v>0.68</v>
      </c>
      <c r="V92" t="n">
        <v>0.75</v>
      </c>
      <c r="W92" t="n">
        <v>2.63</v>
      </c>
      <c r="X92" t="n">
        <v>0.25</v>
      </c>
      <c r="Y92" t="n">
        <v>1</v>
      </c>
      <c r="Z92" t="n">
        <v>10</v>
      </c>
      <c r="AA92" t="n">
        <v>165.1297480261794</v>
      </c>
      <c r="AB92" t="n">
        <v>225.9378062596492</v>
      </c>
      <c r="AC92" t="n">
        <v>204.374619135996</v>
      </c>
      <c r="AD92" t="n">
        <v>165129.7480261794</v>
      </c>
      <c r="AE92" t="n">
        <v>225937.8062596492</v>
      </c>
      <c r="AF92" t="n">
        <v>2.591025166949619e-06</v>
      </c>
      <c r="AG92" t="n">
        <v>0.1986458333333333</v>
      </c>
      <c r="AH92" t="n">
        <v>204374.619135996</v>
      </c>
    </row>
    <row r="93">
      <c r="A93" t="n">
        <v>91</v>
      </c>
      <c r="B93" t="n">
        <v>145</v>
      </c>
      <c r="C93" t="inlineStr">
        <is>
          <t xml:space="preserve">CONCLUIDO	</t>
        </is>
      </c>
      <c r="D93" t="n">
        <v>5.2419</v>
      </c>
      <c r="E93" t="n">
        <v>19.08</v>
      </c>
      <c r="F93" t="n">
        <v>15.59</v>
      </c>
      <c r="G93" t="n">
        <v>93.54000000000001</v>
      </c>
      <c r="H93" t="n">
        <v>1.26</v>
      </c>
      <c r="I93" t="n">
        <v>10</v>
      </c>
      <c r="J93" t="n">
        <v>334.73</v>
      </c>
      <c r="K93" t="n">
        <v>61.2</v>
      </c>
      <c r="L93" t="n">
        <v>23.75</v>
      </c>
      <c r="M93" t="n">
        <v>8</v>
      </c>
      <c r="N93" t="n">
        <v>104.78</v>
      </c>
      <c r="O93" t="n">
        <v>41517.84</v>
      </c>
      <c r="P93" t="n">
        <v>266.53</v>
      </c>
      <c r="Q93" t="n">
        <v>467.07</v>
      </c>
      <c r="R93" t="n">
        <v>58.32</v>
      </c>
      <c r="S93" t="n">
        <v>39.61</v>
      </c>
      <c r="T93" t="n">
        <v>4399.59</v>
      </c>
      <c r="U93" t="n">
        <v>0.68</v>
      </c>
      <c r="V93" t="n">
        <v>0.75</v>
      </c>
      <c r="W93" t="n">
        <v>2.62</v>
      </c>
      <c r="X93" t="n">
        <v>0.26</v>
      </c>
      <c r="Y93" t="n">
        <v>1</v>
      </c>
      <c r="Z93" t="n">
        <v>10</v>
      </c>
      <c r="AA93" t="n">
        <v>164.9087903061084</v>
      </c>
      <c r="AB93" t="n">
        <v>225.6354821590816</v>
      </c>
      <c r="AC93" t="n">
        <v>204.1011484232719</v>
      </c>
      <c r="AD93" t="n">
        <v>164908.7903061084</v>
      </c>
      <c r="AE93" t="n">
        <v>225635.4821590816</v>
      </c>
      <c r="AF93" t="n">
        <v>2.59072862615798e-06</v>
      </c>
      <c r="AG93" t="n">
        <v>0.19875</v>
      </c>
      <c r="AH93" t="n">
        <v>204101.1484232719</v>
      </c>
    </row>
    <row r="94">
      <c r="A94" t="n">
        <v>92</v>
      </c>
      <c r="B94" t="n">
        <v>145</v>
      </c>
      <c r="C94" t="inlineStr">
        <is>
          <t xml:space="preserve">CONCLUIDO	</t>
        </is>
      </c>
      <c r="D94" t="n">
        <v>5.2663</v>
      </c>
      <c r="E94" t="n">
        <v>18.99</v>
      </c>
      <c r="F94" t="n">
        <v>15.55</v>
      </c>
      <c r="G94" t="n">
        <v>103.7</v>
      </c>
      <c r="H94" t="n">
        <v>1.28</v>
      </c>
      <c r="I94" t="n">
        <v>9</v>
      </c>
      <c r="J94" t="n">
        <v>335.33</v>
      </c>
      <c r="K94" t="n">
        <v>61.2</v>
      </c>
      <c r="L94" t="n">
        <v>24</v>
      </c>
      <c r="M94" t="n">
        <v>7</v>
      </c>
      <c r="N94" t="n">
        <v>105.13</v>
      </c>
      <c r="O94" t="n">
        <v>41591.55</v>
      </c>
      <c r="P94" t="n">
        <v>266.21</v>
      </c>
      <c r="Q94" t="n">
        <v>467.07</v>
      </c>
      <c r="R94" t="n">
        <v>57.22</v>
      </c>
      <c r="S94" t="n">
        <v>39.61</v>
      </c>
      <c r="T94" t="n">
        <v>3856.48</v>
      </c>
      <c r="U94" t="n">
        <v>0.6899999999999999</v>
      </c>
      <c r="V94" t="n">
        <v>0.75</v>
      </c>
      <c r="W94" t="n">
        <v>2.62</v>
      </c>
      <c r="X94" t="n">
        <v>0.22</v>
      </c>
      <c r="Y94" t="n">
        <v>1</v>
      </c>
      <c r="Z94" t="n">
        <v>10</v>
      </c>
      <c r="AA94" t="n">
        <v>163.903979919433</v>
      </c>
      <c r="AB94" t="n">
        <v>224.2606562589273</v>
      </c>
      <c r="AC94" t="n">
        <v>202.8575339774477</v>
      </c>
      <c r="AD94" t="n">
        <v>163903.979919433</v>
      </c>
      <c r="AE94" t="n">
        <v>224260.6562589273</v>
      </c>
      <c r="AF94" t="n">
        <v>2.60278795168465e-06</v>
      </c>
      <c r="AG94" t="n">
        <v>0.1978125</v>
      </c>
      <c r="AH94" t="n">
        <v>202857.5339774477</v>
      </c>
    </row>
    <row r="95">
      <c r="A95" t="n">
        <v>93</v>
      </c>
      <c r="B95" t="n">
        <v>145</v>
      </c>
      <c r="C95" t="inlineStr">
        <is>
          <t xml:space="preserve">CONCLUIDO	</t>
        </is>
      </c>
      <c r="D95" t="n">
        <v>5.2656</v>
      </c>
      <c r="E95" t="n">
        <v>18.99</v>
      </c>
      <c r="F95" t="n">
        <v>15.56</v>
      </c>
      <c r="G95" t="n">
        <v>103.71</v>
      </c>
      <c r="H95" t="n">
        <v>1.29</v>
      </c>
      <c r="I95" t="n">
        <v>9</v>
      </c>
      <c r="J95" t="n">
        <v>335.93</v>
      </c>
      <c r="K95" t="n">
        <v>61.2</v>
      </c>
      <c r="L95" t="n">
        <v>24.25</v>
      </c>
      <c r="M95" t="n">
        <v>7</v>
      </c>
      <c r="N95" t="n">
        <v>105.48</v>
      </c>
      <c r="O95" t="n">
        <v>41665.42</v>
      </c>
      <c r="P95" t="n">
        <v>266.36</v>
      </c>
      <c r="Q95" t="n">
        <v>467.07</v>
      </c>
      <c r="R95" t="n">
        <v>57.3</v>
      </c>
      <c r="S95" t="n">
        <v>39.61</v>
      </c>
      <c r="T95" t="n">
        <v>3898.25</v>
      </c>
      <c r="U95" t="n">
        <v>0.6899999999999999</v>
      </c>
      <c r="V95" t="n">
        <v>0.75</v>
      </c>
      <c r="W95" t="n">
        <v>2.62</v>
      </c>
      <c r="X95" t="n">
        <v>0.22</v>
      </c>
      <c r="Y95" t="n">
        <v>1</v>
      </c>
      <c r="Z95" t="n">
        <v>10</v>
      </c>
      <c r="AA95" t="n">
        <v>164.0196948811989</v>
      </c>
      <c r="AB95" t="n">
        <v>224.4189825745991</v>
      </c>
      <c r="AC95" t="n">
        <v>203.0007498517641</v>
      </c>
      <c r="AD95" t="n">
        <v>164019.6948811989</v>
      </c>
      <c r="AE95" t="n">
        <v>224418.9825745991</v>
      </c>
      <c r="AF95" t="n">
        <v>2.602441987427737e-06</v>
      </c>
      <c r="AG95" t="n">
        <v>0.1978125</v>
      </c>
      <c r="AH95" t="n">
        <v>203000.7498517642</v>
      </c>
    </row>
    <row r="96">
      <c r="A96" t="n">
        <v>94</v>
      </c>
      <c r="B96" t="n">
        <v>145</v>
      </c>
      <c r="C96" t="inlineStr">
        <is>
          <t xml:space="preserve">CONCLUIDO	</t>
        </is>
      </c>
      <c r="D96" t="n">
        <v>5.2653</v>
      </c>
      <c r="E96" t="n">
        <v>18.99</v>
      </c>
      <c r="F96" t="n">
        <v>15.56</v>
      </c>
      <c r="G96" t="n">
        <v>103.72</v>
      </c>
      <c r="H96" t="n">
        <v>1.3</v>
      </c>
      <c r="I96" t="n">
        <v>9</v>
      </c>
      <c r="J96" t="n">
        <v>336.53</v>
      </c>
      <c r="K96" t="n">
        <v>61.2</v>
      </c>
      <c r="L96" t="n">
        <v>24.5</v>
      </c>
      <c r="M96" t="n">
        <v>7</v>
      </c>
      <c r="N96" t="n">
        <v>105.83</v>
      </c>
      <c r="O96" t="n">
        <v>41739.48</v>
      </c>
      <c r="P96" t="n">
        <v>266.72</v>
      </c>
      <c r="Q96" t="n">
        <v>467.07</v>
      </c>
      <c r="R96" t="n">
        <v>57.37</v>
      </c>
      <c r="S96" t="n">
        <v>39.61</v>
      </c>
      <c r="T96" t="n">
        <v>3930.03</v>
      </c>
      <c r="U96" t="n">
        <v>0.6899999999999999</v>
      </c>
      <c r="V96" t="n">
        <v>0.75</v>
      </c>
      <c r="W96" t="n">
        <v>2.62</v>
      </c>
      <c r="X96" t="n">
        <v>0.23</v>
      </c>
      <c r="Y96" t="n">
        <v>1</v>
      </c>
      <c r="Z96" t="n">
        <v>10</v>
      </c>
      <c r="AA96" t="n">
        <v>164.1942794756049</v>
      </c>
      <c r="AB96" t="n">
        <v>224.6578569187941</v>
      </c>
      <c r="AC96" t="n">
        <v>203.2168263638115</v>
      </c>
      <c r="AD96" t="n">
        <v>164194.2794756049</v>
      </c>
      <c r="AE96" t="n">
        <v>224657.8569187941</v>
      </c>
      <c r="AF96" t="n">
        <v>2.602293717031917e-06</v>
      </c>
      <c r="AG96" t="n">
        <v>0.1978125</v>
      </c>
      <c r="AH96" t="n">
        <v>203216.8263638115</v>
      </c>
    </row>
    <row r="97">
      <c r="A97" t="n">
        <v>95</v>
      </c>
      <c r="B97" t="n">
        <v>145</v>
      </c>
      <c r="C97" t="inlineStr">
        <is>
          <t xml:space="preserve">CONCLUIDO	</t>
        </is>
      </c>
      <c r="D97" t="n">
        <v>5.2642</v>
      </c>
      <c r="E97" t="n">
        <v>19</v>
      </c>
      <c r="F97" t="n">
        <v>15.56</v>
      </c>
      <c r="G97" t="n">
        <v>103.75</v>
      </c>
      <c r="H97" t="n">
        <v>1.31</v>
      </c>
      <c r="I97" t="n">
        <v>9</v>
      </c>
      <c r="J97" t="n">
        <v>337.13</v>
      </c>
      <c r="K97" t="n">
        <v>61.2</v>
      </c>
      <c r="L97" t="n">
        <v>24.75</v>
      </c>
      <c r="M97" t="n">
        <v>7</v>
      </c>
      <c r="N97" t="n">
        <v>106.18</v>
      </c>
      <c r="O97" t="n">
        <v>41813.7</v>
      </c>
      <c r="P97" t="n">
        <v>267.32</v>
      </c>
      <c r="Q97" t="n">
        <v>467.07</v>
      </c>
      <c r="R97" t="n">
        <v>57.4</v>
      </c>
      <c r="S97" t="n">
        <v>39.61</v>
      </c>
      <c r="T97" t="n">
        <v>3945.12</v>
      </c>
      <c r="U97" t="n">
        <v>0.6899999999999999</v>
      </c>
      <c r="V97" t="n">
        <v>0.75</v>
      </c>
      <c r="W97" t="n">
        <v>2.62</v>
      </c>
      <c r="X97" t="n">
        <v>0.23</v>
      </c>
      <c r="Y97" t="n">
        <v>1</v>
      </c>
      <c r="Z97" t="n">
        <v>10</v>
      </c>
      <c r="AA97" t="n">
        <v>164.5041197051213</v>
      </c>
      <c r="AB97" t="n">
        <v>225.0817939900044</v>
      </c>
      <c r="AC97" t="n">
        <v>203.6003034759451</v>
      </c>
      <c r="AD97" t="n">
        <v>164504.1197051213</v>
      </c>
      <c r="AE97" t="n">
        <v>225081.7939900044</v>
      </c>
      <c r="AF97" t="n">
        <v>2.601750058913912e-06</v>
      </c>
      <c r="AG97" t="n">
        <v>0.1979166666666667</v>
      </c>
      <c r="AH97" t="n">
        <v>203600.3034759451</v>
      </c>
    </row>
    <row r="98">
      <c r="A98" t="n">
        <v>96</v>
      </c>
      <c r="B98" t="n">
        <v>145</v>
      </c>
      <c r="C98" t="inlineStr">
        <is>
          <t xml:space="preserve">CONCLUIDO	</t>
        </is>
      </c>
      <c r="D98" t="n">
        <v>5.2674</v>
      </c>
      <c r="E98" t="n">
        <v>18.98</v>
      </c>
      <c r="F98" t="n">
        <v>15.55</v>
      </c>
      <c r="G98" t="n">
        <v>103.67</v>
      </c>
      <c r="H98" t="n">
        <v>1.32</v>
      </c>
      <c r="I98" t="n">
        <v>9</v>
      </c>
      <c r="J98" t="n">
        <v>337.73</v>
      </c>
      <c r="K98" t="n">
        <v>61.2</v>
      </c>
      <c r="L98" t="n">
        <v>25</v>
      </c>
      <c r="M98" t="n">
        <v>7</v>
      </c>
      <c r="N98" t="n">
        <v>106.53</v>
      </c>
      <c r="O98" t="n">
        <v>41888.1</v>
      </c>
      <c r="P98" t="n">
        <v>267.34</v>
      </c>
      <c r="Q98" t="n">
        <v>467.07</v>
      </c>
      <c r="R98" t="n">
        <v>57.02</v>
      </c>
      <c r="S98" t="n">
        <v>39.61</v>
      </c>
      <c r="T98" t="n">
        <v>3755.71</v>
      </c>
      <c r="U98" t="n">
        <v>0.6899999999999999</v>
      </c>
      <c r="V98" t="n">
        <v>0.75</v>
      </c>
      <c r="W98" t="n">
        <v>2.62</v>
      </c>
      <c r="X98" t="n">
        <v>0.22</v>
      </c>
      <c r="Y98" t="n">
        <v>1</v>
      </c>
      <c r="Z98" t="n">
        <v>10</v>
      </c>
      <c r="AA98" t="n">
        <v>164.3887577617553</v>
      </c>
      <c r="AB98" t="n">
        <v>224.9239506896814</v>
      </c>
      <c r="AC98" t="n">
        <v>203.4575245186704</v>
      </c>
      <c r="AD98" t="n">
        <v>164388.7577617553</v>
      </c>
      <c r="AE98" t="n">
        <v>224923.9506896814</v>
      </c>
      <c r="AF98" t="n">
        <v>2.603331609802656e-06</v>
      </c>
      <c r="AG98" t="n">
        <v>0.1977083333333333</v>
      </c>
      <c r="AH98" t="n">
        <v>203457.5245186704</v>
      </c>
    </row>
    <row r="99">
      <c r="A99" t="n">
        <v>97</v>
      </c>
      <c r="B99" t="n">
        <v>145</v>
      </c>
      <c r="C99" t="inlineStr">
        <is>
          <t xml:space="preserve">CONCLUIDO	</t>
        </is>
      </c>
      <c r="D99" t="n">
        <v>5.2637</v>
      </c>
      <c r="E99" t="n">
        <v>19</v>
      </c>
      <c r="F99" t="n">
        <v>15.56</v>
      </c>
      <c r="G99" t="n">
        <v>103.76</v>
      </c>
      <c r="H99" t="n">
        <v>1.33</v>
      </c>
      <c r="I99" t="n">
        <v>9</v>
      </c>
      <c r="J99" t="n">
        <v>338.34</v>
      </c>
      <c r="K99" t="n">
        <v>61.2</v>
      </c>
      <c r="L99" t="n">
        <v>25.25</v>
      </c>
      <c r="M99" t="n">
        <v>7</v>
      </c>
      <c r="N99" t="n">
        <v>106.89</v>
      </c>
      <c r="O99" t="n">
        <v>41962.68</v>
      </c>
      <c r="P99" t="n">
        <v>267.55</v>
      </c>
      <c r="Q99" t="n">
        <v>467.07</v>
      </c>
      <c r="R99" t="n">
        <v>57.39</v>
      </c>
      <c r="S99" t="n">
        <v>39.61</v>
      </c>
      <c r="T99" t="n">
        <v>3941.71</v>
      </c>
      <c r="U99" t="n">
        <v>0.6899999999999999</v>
      </c>
      <c r="V99" t="n">
        <v>0.75</v>
      </c>
      <c r="W99" t="n">
        <v>2.63</v>
      </c>
      <c r="X99" t="n">
        <v>0.23</v>
      </c>
      <c r="Y99" t="n">
        <v>1</v>
      </c>
      <c r="Z99" t="n">
        <v>10</v>
      </c>
      <c r="AA99" t="n">
        <v>164.6252149995649</v>
      </c>
      <c r="AB99" t="n">
        <v>225.2474819142094</v>
      </c>
      <c r="AC99" t="n">
        <v>203.7501783772085</v>
      </c>
      <c r="AD99" t="n">
        <v>164625.2149995649</v>
      </c>
      <c r="AE99" t="n">
        <v>225247.4819142094</v>
      </c>
      <c r="AF99" t="n">
        <v>2.601502941587546e-06</v>
      </c>
      <c r="AG99" t="n">
        <v>0.1979166666666667</v>
      </c>
      <c r="AH99" t="n">
        <v>203750.1783772085</v>
      </c>
    </row>
    <row r="100">
      <c r="A100" t="n">
        <v>98</v>
      </c>
      <c r="B100" t="n">
        <v>145</v>
      </c>
      <c r="C100" t="inlineStr">
        <is>
          <t xml:space="preserve">CONCLUIDO	</t>
        </is>
      </c>
      <c r="D100" t="n">
        <v>5.2615</v>
      </c>
      <c r="E100" t="n">
        <v>19.01</v>
      </c>
      <c r="F100" t="n">
        <v>15.57</v>
      </c>
      <c r="G100" t="n">
        <v>103.81</v>
      </c>
      <c r="H100" t="n">
        <v>1.34</v>
      </c>
      <c r="I100" t="n">
        <v>9</v>
      </c>
      <c r="J100" t="n">
        <v>338.94</v>
      </c>
      <c r="K100" t="n">
        <v>61.2</v>
      </c>
      <c r="L100" t="n">
        <v>25.5</v>
      </c>
      <c r="M100" t="n">
        <v>7</v>
      </c>
      <c r="N100" t="n">
        <v>107.25</v>
      </c>
      <c r="O100" t="n">
        <v>42037.44</v>
      </c>
      <c r="P100" t="n">
        <v>267.85</v>
      </c>
      <c r="Q100" t="n">
        <v>467.07</v>
      </c>
      <c r="R100" t="n">
        <v>57.72</v>
      </c>
      <c r="S100" t="n">
        <v>39.61</v>
      </c>
      <c r="T100" t="n">
        <v>4107.92</v>
      </c>
      <c r="U100" t="n">
        <v>0.6899999999999999</v>
      </c>
      <c r="V100" t="n">
        <v>0.75</v>
      </c>
      <c r="W100" t="n">
        <v>2.62</v>
      </c>
      <c r="X100" t="n">
        <v>0.24</v>
      </c>
      <c r="Y100" t="n">
        <v>1</v>
      </c>
      <c r="Z100" t="n">
        <v>10</v>
      </c>
      <c r="AA100" t="n">
        <v>164.8566888997335</v>
      </c>
      <c r="AB100" t="n">
        <v>225.5641947163276</v>
      </c>
      <c r="AC100" t="n">
        <v>204.0366645540019</v>
      </c>
      <c r="AD100" t="n">
        <v>164856.6888997334</v>
      </c>
      <c r="AE100" t="n">
        <v>225564.1947163276</v>
      </c>
      <c r="AF100" t="n">
        <v>2.600415625351534e-06</v>
      </c>
      <c r="AG100" t="n">
        <v>0.1980208333333333</v>
      </c>
      <c r="AH100" t="n">
        <v>204036.6645540019</v>
      </c>
    </row>
    <row r="101">
      <c r="A101" t="n">
        <v>99</v>
      </c>
      <c r="B101" t="n">
        <v>145</v>
      </c>
      <c r="C101" t="inlineStr">
        <is>
          <t xml:space="preserve">CONCLUIDO	</t>
        </is>
      </c>
      <c r="D101" t="n">
        <v>5.263</v>
      </c>
      <c r="E101" t="n">
        <v>19</v>
      </c>
      <c r="F101" t="n">
        <v>15.57</v>
      </c>
      <c r="G101" t="n">
        <v>103.78</v>
      </c>
      <c r="H101" t="n">
        <v>1.35</v>
      </c>
      <c r="I101" t="n">
        <v>9</v>
      </c>
      <c r="J101" t="n">
        <v>339.55</v>
      </c>
      <c r="K101" t="n">
        <v>61.2</v>
      </c>
      <c r="L101" t="n">
        <v>25.75</v>
      </c>
      <c r="M101" t="n">
        <v>7</v>
      </c>
      <c r="N101" t="n">
        <v>107.6</v>
      </c>
      <c r="O101" t="n">
        <v>42112.37</v>
      </c>
      <c r="P101" t="n">
        <v>267.32</v>
      </c>
      <c r="Q101" t="n">
        <v>467.08</v>
      </c>
      <c r="R101" t="n">
        <v>57.53</v>
      </c>
      <c r="S101" t="n">
        <v>39.61</v>
      </c>
      <c r="T101" t="n">
        <v>4008.55</v>
      </c>
      <c r="U101" t="n">
        <v>0.6899999999999999</v>
      </c>
      <c r="V101" t="n">
        <v>0.75</v>
      </c>
      <c r="W101" t="n">
        <v>2.62</v>
      </c>
      <c r="X101" t="n">
        <v>0.23</v>
      </c>
      <c r="Y101" t="n">
        <v>1</v>
      </c>
      <c r="Z101" t="n">
        <v>10</v>
      </c>
      <c r="AA101" t="n">
        <v>164.5664513664734</v>
      </c>
      <c r="AB101" t="n">
        <v>225.1670789189451</v>
      </c>
      <c r="AC101" t="n">
        <v>203.6774489309658</v>
      </c>
      <c r="AD101" t="n">
        <v>164566.4513664734</v>
      </c>
      <c r="AE101" t="n">
        <v>225167.0789189451</v>
      </c>
      <c r="AF101" t="n">
        <v>2.601156977330633e-06</v>
      </c>
      <c r="AG101" t="n">
        <v>0.1979166666666667</v>
      </c>
      <c r="AH101" t="n">
        <v>203677.4489309658</v>
      </c>
    </row>
    <row r="102">
      <c r="A102" t="n">
        <v>100</v>
      </c>
      <c r="B102" t="n">
        <v>145</v>
      </c>
      <c r="C102" t="inlineStr">
        <is>
          <t xml:space="preserve">CONCLUIDO	</t>
        </is>
      </c>
      <c r="D102" t="n">
        <v>5.2642</v>
      </c>
      <c r="E102" t="n">
        <v>19</v>
      </c>
      <c r="F102" t="n">
        <v>15.56</v>
      </c>
      <c r="G102" t="n">
        <v>103.75</v>
      </c>
      <c r="H102" t="n">
        <v>1.36</v>
      </c>
      <c r="I102" t="n">
        <v>9</v>
      </c>
      <c r="J102" t="n">
        <v>340.16</v>
      </c>
      <c r="K102" t="n">
        <v>61.2</v>
      </c>
      <c r="L102" t="n">
        <v>26</v>
      </c>
      <c r="M102" t="n">
        <v>7</v>
      </c>
      <c r="N102" t="n">
        <v>107.96</v>
      </c>
      <c r="O102" t="n">
        <v>42187.49</v>
      </c>
      <c r="P102" t="n">
        <v>267.15</v>
      </c>
      <c r="Q102" t="n">
        <v>467.07</v>
      </c>
      <c r="R102" t="n">
        <v>57.37</v>
      </c>
      <c r="S102" t="n">
        <v>39.61</v>
      </c>
      <c r="T102" t="n">
        <v>3931.17</v>
      </c>
      <c r="U102" t="n">
        <v>0.6899999999999999</v>
      </c>
      <c r="V102" t="n">
        <v>0.75</v>
      </c>
      <c r="W102" t="n">
        <v>2.62</v>
      </c>
      <c r="X102" t="n">
        <v>0.23</v>
      </c>
      <c r="Y102" t="n">
        <v>1</v>
      </c>
      <c r="Z102" t="n">
        <v>10</v>
      </c>
      <c r="AA102" t="n">
        <v>164.4260128317432</v>
      </c>
      <c r="AB102" t="n">
        <v>224.9749247200165</v>
      </c>
      <c r="AC102" t="n">
        <v>203.5036336590928</v>
      </c>
      <c r="AD102" t="n">
        <v>164426.0128317432</v>
      </c>
      <c r="AE102" t="n">
        <v>224974.9247200165</v>
      </c>
      <c r="AF102" t="n">
        <v>2.601750058913912e-06</v>
      </c>
      <c r="AG102" t="n">
        <v>0.1979166666666667</v>
      </c>
      <c r="AH102" t="n">
        <v>203503.6336590928</v>
      </c>
    </row>
    <row r="103">
      <c r="A103" t="n">
        <v>101</v>
      </c>
      <c r="B103" t="n">
        <v>145</v>
      </c>
      <c r="C103" t="inlineStr">
        <is>
          <t xml:space="preserve">CONCLUIDO	</t>
        </is>
      </c>
      <c r="D103" t="n">
        <v>5.2627</v>
      </c>
      <c r="E103" t="n">
        <v>19</v>
      </c>
      <c r="F103" t="n">
        <v>15.57</v>
      </c>
      <c r="G103" t="n">
        <v>103.78</v>
      </c>
      <c r="H103" t="n">
        <v>1.37</v>
      </c>
      <c r="I103" t="n">
        <v>9</v>
      </c>
      <c r="J103" t="n">
        <v>340.77</v>
      </c>
      <c r="K103" t="n">
        <v>61.2</v>
      </c>
      <c r="L103" t="n">
        <v>26.25</v>
      </c>
      <c r="M103" t="n">
        <v>7</v>
      </c>
      <c r="N103" t="n">
        <v>108.32</v>
      </c>
      <c r="O103" t="n">
        <v>42262.79</v>
      </c>
      <c r="P103" t="n">
        <v>266.8</v>
      </c>
      <c r="Q103" t="n">
        <v>467.12</v>
      </c>
      <c r="R103" t="n">
        <v>57.59</v>
      </c>
      <c r="S103" t="n">
        <v>39.61</v>
      </c>
      <c r="T103" t="n">
        <v>4040.17</v>
      </c>
      <c r="U103" t="n">
        <v>0.6899999999999999</v>
      </c>
      <c r="V103" t="n">
        <v>0.75</v>
      </c>
      <c r="W103" t="n">
        <v>2.62</v>
      </c>
      <c r="X103" t="n">
        <v>0.23</v>
      </c>
      <c r="Y103" t="n">
        <v>1</v>
      </c>
      <c r="Z103" t="n">
        <v>10</v>
      </c>
      <c r="AA103" t="n">
        <v>164.3367201886582</v>
      </c>
      <c r="AB103" t="n">
        <v>224.8527505864343</v>
      </c>
      <c r="AC103" t="n">
        <v>203.3931196533472</v>
      </c>
      <c r="AD103" t="n">
        <v>164336.7201886582</v>
      </c>
      <c r="AE103" t="n">
        <v>224852.7505864343</v>
      </c>
      <c r="AF103" t="n">
        <v>2.601008706934813e-06</v>
      </c>
      <c r="AG103" t="n">
        <v>0.1979166666666667</v>
      </c>
      <c r="AH103" t="n">
        <v>203393.1196533472</v>
      </c>
    </row>
    <row r="104">
      <c r="A104" t="n">
        <v>102</v>
      </c>
      <c r="B104" t="n">
        <v>145</v>
      </c>
      <c r="C104" t="inlineStr">
        <is>
          <t xml:space="preserve">CONCLUIDO	</t>
        </is>
      </c>
      <c r="D104" t="n">
        <v>5.2605</v>
      </c>
      <c r="E104" t="n">
        <v>19.01</v>
      </c>
      <c r="F104" t="n">
        <v>15.58</v>
      </c>
      <c r="G104" t="n">
        <v>103.84</v>
      </c>
      <c r="H104" t="n">
        <v>1.38</v>
      </c>
      <c r="I104" t="n">
        <v>9</v>
      </c>
      <c r="J104" t="n">
        <v>341.38</v>
      </c>
      <c r="K104" t="n">
        <v>61.2</v>
      </c>
      <c r="L104" t="n">
        <v>26.5</v>
      </c>
      <c r="M104" t="n">
        <v>7</v>
      </c>
      <c r="N104" t="n">
        <v>108.68</v>
      </c>
      <c r="O104" t="n">
        <v>42338.27</v>
      </c>
      <c r="P104" t="n">
        <v>266.84</v>
      </c>
      <c r="Q104" t="n">
        <v>467.07</v>
      </c>
      <c r="R104" t="n">
        <v>57.92</v>
      </c>
      <c r="S104" t="n">
        <v>39.61</v>
      </c>
      <c r="T104" t="n">
        <v>4208.16</v>
      </c>
      <c r="U104" t="n">
        <v>0.68</v>
      </c>
      <c r="V104" t="n">
        <v>0.75</v>
      </c>
      <c r="W104" t="n">
        <v>2.62</v>
      </c>
      <c r="X104" t="n">
        <v>0.24</v>
      </c>
      <c r="Y104" t="n">
        <v>1</v>
      </c>
      <c r="Z104" t="n">
        <v>10</v>
      </c>
      <c r="AA104" t="n">
        <v>164.4485757840548</v>
      </c>
      <c r="AB104" t="n">
        <v>225.0057963467764</v>
      </c>
      <c r="AC104" t="n">
        <v>203.5315589411234</v>
      </c>
      <c r="AD104" t="n">
        <v>164448.5757840548</v>
      </c>
      <c r="AE104" t="n">
        <v>225005.7963467764</v>
      </c>
      <c r="AF104" t="n">
        <v>2.599921390698802e-06</v>
      </c>
      <c r="AG104" t="n">
        <v>0.1980208333333333</v>
      </c>
      <c r="AH104" t="n">
        <v>203531.5589411234</v>
      </c>
    </row>
    <row r="105">
      <c r="A105" t="n">
        <v>103</v>
      </c>
      <c r="B105" t="n">
        <v>145</v>
      </c>
      <c r="C105" t="inlineStr">
        <is>
          <t xml:space="preserve">CONCLUIDO	</t>
        </is>
      </c>
      <c r="D105" t="n">
        <v>5.2622</v>
      </c>
      <c r="E105" t="n">
        <v>19</v>
      </c>
      <c r="F105" t="n">
        <v>15.57</v>
      </c>
      <c r="G105" t="n">
        <v>103.79</v>
      </c>
      <c r="H105" t="n">
        <v>1.39</v>
      </c>
      <c r="I105" t="n">
        <v>9</v>
      </c>
      <c r="J105" t="n">
        <v>342</v>
      </c>
      <c r="K105" t="n">
        <v>61.2</v>
      </c>
      <c r="L105" t="n">
        <v>26.75</v>
      </c>
      <c r="M105" t="n">
        <v>7</v>
      </c>
      <c r="N105" t="n">
        <v>109.05</v>
      </c>
      <c r="O105" t="n">
        <v>42413.94</v>
      </c>
      <c r="P105" t="n">
        <v>266.49</v>
      </c>
      <c r="Q105" t="n">
        <v>467.07</v>
      </c>
      <c r="R105" t="n">
        <v>57.63</v>
      </c>
      <c r="S105" t="n">
        <v>39.61</v>
      </c>
      <c r="T105" t="n">
        <v>4061.97</v>
      </c>
      <c r="U105" t="n">
        <v>0.6899999999999999</v>
      </c>
      <c r="V105" t="n">
        <v>0.75</v>
      </c>
      <c r="W105" t="n">
        <v>2.62</v>
      </c>
      <c r="X105" t="n">
        <v>0.24</v>
      </c>
      <c r="Y105" t="n">
        <v>1</v>
      </c>
      <c r="Z105" t="n">
        <v>10</v>
      </c>
      <c r="AA105" t="n">
        <v>164.2096356129169</v>
      </c>
      <c r="AB105" t="n">
        <v>224.6788678633294</v>
      </c>
      <c r="AC105" t="n">
        <v>203.2358320532894</v>
      </c>
      <c r="AD105" t="n">
        <v>164209.6356129169</v>
      </c>
      <c r="AE105" t="n">
        <v>224678.8678633294</v>
      </c>
      <c r="AF105" t="n">
        <v>2.600761589608447e-06</v>
      </c>
      <c r="AG105" t="n">
        <v>0.1979166666666667</v>
      </c>
      <c r="AH105" t="n">
        <v>203235.8320532894</v>
      </c>
    </row>
    <row r="106">
      <c r="A106" t="n">
        <v>104</v>
      </c>
      <c r="B106" t="n">
        <v>145</v>
      </c>
      <c r="C106" t="inlineStr">
        <is>
          <t xml:space="preserve">CONCLUIDO	</t>
        </is>
      </c>
      <c r="D106" t="n">
        <v>5.264</v>
      </c>
      <c r="E106" t="n">
        <v>19</v>
      </c>
      <c r="F106" t="n">
        <v>15.56</v>
      </c>
      <c r="G106" t="n">
        <v>103.75</v>
      </c>
      <c r="H106" t="n">
        <v>1.4</v>
      </c>
      <c r="I106" t="n">
        <v>9</v>
      </c>
      <c r="J106" t="n">
        <v>342.61</v>
      </c>
      <c r="K106" t="n">
        <v>61.2</v>
      </c>
      <c r="L106" t="n">
        <v>27</v>
      </c>
      <c r="M106" t="n">
        <v>7</v>
      </c>
      <c r="N106" t="n">
        <v>109.41</v>
      </c>
      <c r="O106" t="n">
        <v>42489.79</v>
      </c>
      <c r="P106" t="n">
        <v>266.11</v>
      </c>
      <c r="Q106" t="n">
        <v>467.07</v>
      </c>
      <c r="R106" t="n">
        <v>57.53</v>
      </c>
      <c r="S106" t="n">
        <v>39.61</v>
      </c>
      <c r="T106" t="n">
        <v>4008.83</v>
      </c>
      <c r="U106" t="n">
        <v>0.6899999999999999</v>
      </c>
      <c r="V106" t="n">
        <v>0.75</v>
      </c>
      <c r="W106" t="n">
        <v>2.62</v>
      </c>
      <c r="X106" t="n">
        <v>0.23</v>
      </c>
      <c r="Y106" t="n">
        <v>1</v>
      </c>
      <c r="Z106" t="n">
        <v>10</v>
      </c>
      <c r="AA106" t="n">
        <v>163.9543255745105</v>
      </c>
      <c r="AB106" t="n">
        <v>224.329541405298</v>
      </c>
      <c r="AC106" t="n">
        <v>202.9198448221296</v>
      </c>
      <c r="AD106" t="n">
        <v>163954.3255745105</v>
      </c>
      <c r="AE106" t="n">
        <v>224329.541405298</v>
      </c>
      <c r="AF106" t="n">
        <v>2.601651211983366e-06</v>
      </c>
      <c r="AG106" t="n">
        <v>0.1979166666666667</v>
      </c>
      <c r="AH106" t="n">
        <v>202919.8448221296</v>
      </c>
    </row>
    <row r="107">
      <c r="A107" t="n">
        <v>105</v>
      </c>
      <c r="B107" t="n">
        <v>145</v>
      </c>
      <c r="C107" t="inlineStr">
        <is>
          <t xml:space="preserve">CONCLUIDO	</t>
        </is>
      </c>
      <c r="D107" t="n">
        <v>5.2904</v>
      </c>
      <c r="E107" t="n">
        <v>18.9</v>
      </c>
      <c r="F107" t="n">
        <v>15.52</v>
      </c>
      <c r="G107" t="n">
        <v>116.41</v>
      </c>
      <c r="H107" t="n">
        <v>1.42</v>
      </c>
      <c r="I107" t="n">
        <v>8</v>
      </c>
      <c r="J107" t="n">
        <v>343.23</v>
      </c>
      <c r="K107" t="n">
        <v>61.2</v>
      </c>
      <c r="L107" t="n">
        <v>27.25</v>
      </c>
      <c r="M107" t="n">
        <v>6</v>
      </c>
      <c r="N107" t="n">
        <v>109.78</v>
      </c>
      <c r="O107" t="n">
        <v>42565.83</v>
      </c>
      <c r="P107" t="n">
        <v>265</v>
      </c>
      <c r="Q107" t="n">
        <v>467.09</v>
      </c>
      <c r="R107" t="n">
        <v>56.08</v>
      </c>
      <c r="S107" t="n">
        <v>39.61</v>
      </c>
      <c r="T107" t="n">
        <v>3290.57</v>
      </c>
      <c r="U107" t="n">
        <v>0.71</v>
      </c>
      <c r="V107" t="n">
        <v>0.75</v>
      </c>
      <c r="W107" t="n">
        <v>2.62</v>
      </c>
      <c r="X107" t="n">
        <v>0.19</v>
      </c>
      <c r="Y107" t="n">
        <v>1</v>
      </c>
      <c r="Z107" t="n">
        <v>10</v>
      </c>
      <c r="AA107" t="n">
        <v>162.535840983563</v>
      </c>
      <c r="AB107" t="n">
        <v>222.3887082088409</v>
      </c>
      <c r="AC107" t="n">
        <v>201.1642420219654</v>
      </c>
      <c r="AD107" t="n">
        <v>162535.840983563</v>
      </c>
      <c r="AE107" t="n">
        <v>222388.708208841</v>
      </c>
      <c r="AF107" t="n">
        <v>2.614699006815501e-06</v>
      </c>
      <c r="AG107" t="n">
        <v>0.196875</v>
      </c>
      <c r="AH107" t="n">
        <v>201164.2420219654</v>
      </c>
    </row>
    <row r="108">
      <c r="A108" t="n">
        <v>106</v>
      </c>
      <c r="B108" t="n">
        <v>145</v>
      </c>
      <c r="C108" t="inlineStr">
        <is>
          <t xml:space="preserve">CONCLUIDO	</t>
        </is>
      </c>
      <c r="D108" t="n">
        <v>5.2882</v>
      </c>
      <c r="E108" t="n">
        <v>18.91</v>
      </c>
      <c r="F108" t="n">
        <v>15.53</v>
      </c>
      <c r="G108" t="n">
        <v>116.47</v>
      </c>
      <c r="H108" t="n">
        <v>1.43</v>
      </c>
      <c r="I108" t="n">
        <v>8</v>
      </c>
      <c r="J108" t="n">
        <v>343.85</v>
      </c>
      <c r="K108" t="n">
        <v>61.2</v>
      </c>
      <c r="L108" t="n">
        <v>27.5</v>
      </c>
      <c r="M108" t="n">
        <v>6</v>
      </c>
      <c r="N108" t="n">
        <v>110.15</v>
      </c>
      <c r="O108" t="n">
        <v>42642.18</v>
      </c>
      <c r="P108" t="n">
        <v>265.21</v>
      </c>
      <c r="Q108" t="n">
        <v>467.07</v>
      </c>
      <c r="R108" t="n">
        <v>56.29</v>
      </c>
      <c r="S108" t="n">
        <v>39.61</v>
      </c>
      <c r="T108" t="n">
        <v>3396.62</v>
      </c>
      <c r="U108" t="n">
        <v>0.7</v>
      </c>
      <c r="V108" t="n">
        <v>0.75</v>
      </c>
      <c r="W108" t="n">
        <v>2.62</v>
      </c>
      <c r="X108" t="n">
        <v>0.2</v>
      </c>
      <c r="Y108" t="n">
        <v>1</v>
      </c>
      <c r="Z108" t="n">
        <v>10</v>
      </c>
      <c r="AA108" t="n">
        <v>162.7241169813001</v>
      </c>
      <c r="AB108" t="n">
        <v>222.6463157350956</v>
      </c>
      <c r="AC108" t="n">
        <v>201.3972638474687</v>
      </c>
      <c r="AD108" t="n">
        <v>162724.1169813001</v>
      </c>
      <c r="AE108" t="n">
        <v>222646.3157350956</v>
      </c>
      <c r="AF108" t="n">
        <v>2.61361169057949e-06</v>
      </c>
      <c r="AG108" t="n">
        <v>0.1969791666666667</v>
      </c>
      <c r="AH108" t="n">
        <v>201397.2638474687</v>
      </c>
    </row>
    <row r="109">
      <c r="A109" t="n">
        <v>107</v>
      </c>
      <c r="B109" t="n">
        <v>145</v>
      </c>
      <c r="C109" t="inlineStr">
        <is>
          <t xml:space="preserve">CONCLUIDO	</t>
        </is>
      </c>
      <c r="D109" t="n">
        <v>5.2883</v>
      </c>
      <c r="E109" t="n">
        <v>18.91</v>
      </c>
      <c r="F109" t="n">
        <v>15.53</v>
      </c>
      <c r="G109" t="n">
        <v>116.47</v>
      </c>
      <c r="H109" t="n">
        <v>1.44</v>
      </c>
      <c r="I109" t="n">
        <v>8</v>
      </c>
      <c r="J109" t="n">
        <v>344.47</v>
      </c>
      <c r="K109" t="n">
        <v>61.2</v>
      </c>
      <c r="L109" t="n">
        <v>27.75</v>
      </c>
      <c r="M109" t="n">
        <v>6</v>
      </c>
      <c r="N109" t="n">
        <v>110.52</v>
      </c>
      <c r="O109" t="n">
        <v>42718.61</v>
      </c>
      <c r="P109" t="n">
        <v>265.63</v>
      </c>
      <c r="Q109" t="n">
        <v>467.07</v>
      </c>
      <c r="R109" t="n">
        <v>56.45</v>
      </c>
      <c r="S109" t="n">
        <v>39.61</v>
      </c>
      <c r="T109" t="n">
        <v>3476.13</v>
      </c>
      <c r="U109" t="n">
        <v>0.7</v>
      </c>
      <c r="V109" t="n">
        <v>0.75</v>
      </c>
      <c r="W109" t="n">
        <v>2.62</v>
      </c>
      <c r="X109" t="n">
        <v>0.2</v>
      </c>
      <c r="Y109" t="n">
        <v>1</v>
      </c>
      <c r="Z109" t="n">
        <v>10</v>
      </c>
      <c r="AA109" t="n">
        <v>162.9131731858602</v>
      </c>
      <c r="AB109" t="n">
        <v>222.9049907747456</v>
      </c>
      <c r="AC109" t="n">
        <v>201.6312513043874</v>
      </c>
      <c r="AD109" t="n">
        <v>162913.1731858602</v>
      </c>
      <c r="AE109" t="n">
        <v>222904.9907747456</v>
      </c>
      <c r="AF109" t="n">
        <v>2.613661114044763e-06</v>
      </c>
      <c r="AG109" t="n">
        <v>0.1969791666666667</v>
      </c>
      <c r="AH109" t="n">
        <v>201631.2513043874</v>
      </c>
    </row>
    <row r="110">
      <c r="A110" t="n">
        <v>108</v>
      </c>
      <c r="B110" t="n">
        <v>145</v>
      </c>
      <c r="C110" t="inlineStr">
        <is>
          <t xml:space="preserve">CONCLUIDO	</t>
        </is>
      </c>
      <c r="D110" t="n">
        <v>5.2897</v>
      </c>
      <c r="E110" t="n">
        <v>18.9</v>
      </c>
      <c r="F110" t="n">
        <v>15.52</v>
      </c>
      <c r="G110" t="n">
        <v>116.43</v>
      </c>
      <c r="H110" t="n">
        <v>1.45</v>
      </c>
      <c r="I110" t="n">
        <v>8</v>
      </c>
      <c r="J110" t="n">
        <v>345.09</v>
      </c>
      <c r="K110" t="n">
        <v>61.2</v>
      </c>
      <c r="L110" t="n">
        <v>28</v>
      </c>
      <c r="M110" t="n">
        <v>6</v>
      </c>
      <c r="N110" t="n">
        <v>110.89</v>
      </c>
      <c r="O110" t="n">
        <v>42795.22</v>
      </c>
      <c r="P110" t="n">
        <v>265.63</v>
      </c>
      <c r="Q110" t="n">
        <v>467.07</v>
      </c>
      <c r="R110" t="n">
        <v>56.14</v>
      </c>
      <c r="S110" t="n">
        <v>39.61</v>
      </c>
      <c r="T110" t="n">
        <v>3321.47</v>
      </c>
      <c r="U110" t="n">
        <v>0.71</v>
      </c>
      <c r="V110" t="n">
        <v>0.75</v>
      </c>
      <c r="W110" t="n">
        <v>2.62</v>
      </c>
      <c r="X110" t="n">
        <v>0.19</v>
      </c>
      <c r="Y110" t="n">
        <v>1</v>
      </c>
      <c r="Z110" t="n">
        <v>10</v>
      </c>
      <c r="AA110" t="n">
        <v>162.8451101694881</v>
      </c>
      <c r="AB110" t="n">
        <v>222.811863953017</v>
      </c>
      <c r="AC110" t="n">
        <v>201.5470123758202</v>
      </c>
      <c r="AD110" t="n">
        <v>162845.1101694881</v>
      </c>
      <c r="AE110" t="n">
        <v>222811.863953017</v>
      </c>
      <c r="AF110" t="n">
        <v>2.614353042558588e-06</v>
      </c>
      <c r="AG110" t="n">
        <v>0.196875</v>
      </c>
      <c r="AH110" t="n">
        <v>201547.0123758202</v>
      </c>
    </row>
    <row r="111">
      <c r="A111" t="n">
        <v>109</v>
      </c>
      <c r="B111" t="n">
        <v>145</v>
      </c>
      <c r="C111" t="inlineStr">
        <is>
          <t xml:space="preserve">CONCLUIDO	</t>
        </is>
      </c>
      <c r="D111" t="n">
        <v>5.2881</v>
      </c>
      <c r="E111" t="n">
        <v>18.91</v>
      </c>
      <c r="F111" t="n">
        <v>15.53</v>
      </c>
      <c r="G111" t="n">
        <v>116.48</v>
      </c>
      <c r="H111" t="n">
        <v>1.46</v>
      </c>
      <c r="I111" t="n">
        <v>8</v>
      </c>
      <c r="J111" t="n">
        <v>345.71</v>
      </c>
      <c r="K111" t="n">
        <v>61.2</v>
      </c>
      <c r="L111" t="n">
        <v>28.25</v>
      </c>
      <c r="M111" t="n">
        <v>6</v>
      </c>
      <c r="N111" t="n">
        <v>111.26</v>
      </c>
      <c r="O111" t="n">
        <v>42872.03</v>
      </c>
      <c r="P111" t="n">
        <v>265.93</v>
      </c>
      <c r="Q111" t="n">
        <v>467.07</v>
      </c>
      <c r="R111" t="n">
        <v>56.33</v>
      </c>
      <c r="S111" t="n">
        <v>39.61</v>
      </c>
      <c r="T111" t="n">
        <v>3415.4</v>
      </c>
      <c r="U111" t="n">
        <v>0.7</v>
      </c>
      <c r="V111" t="n">
        <v>0.75</v>
      </c>
      <c r="W111" t="n">
        <v>2.62</v>
      </c>
      <c r="X111" t="n">
        <v>0.2</v>
      </c>
      <c r="Y111" t="n">
        <v>1</v>
      </c>
      <c r="Z111" t="n">
        <v>10</v>
      </c>
      <c r="AA111" t="n">
        <v>163.0564618841356</v>
      </c>
      <c r="AB111" t="n">
        <v>223.1010446931771</v>
      </c>
      <c r="AC111" t="n">
        <v>201.8085941120072</v>
      </c>
      <c r="AD111" t="n">
        <v>163056.4618841356</v>
      </c>
      <c r="AE111" t="n">
        <v>223101.0446931771</v>
      </c>
      <c r="AF111" t="n">
        <v>2.613562267114216e-06</v>
      </c>
      <c r="AG111" t="n">
        <v>0.1969791666666667</v>
      </c>
      <c r="AH111" t="n">
        <v>201808.5941120072</v>
      </c>
    </row>
    <row r="112">
      <c r="A112" t="n">
        <v>110</v>
      </c>
      <c r="B112" t="n">
        <v>145</v>
      </c>
      <c r="C112" t="inlineStr">
        <is>
          <t xml:space="preserve">CONCLUIDO	</t>
        </is>
      </c>
      <c r="D112" t="n">
        <v>5.2874</v>
      </c>
      <c r="E112" t="n">
        <v>18.91</v>
      </c>
      <c r="F112" t="n">
        <v>15.53</v>
      </c>
      <c r="G112" t="n">
        <v>116.5</v>
      </c>
      <c r="H112" t="n">
        <v>1.47</v>
      </c>
      <c r="I112" t="n">
        <v>8</v>
      </c>
      <c r="J112" t="n">
        <v>346.34</v>
      </c>
      <c r="K112" t="n">
        <v>61.2</v>
      </c>
      <c r="L112" t="n">
        <v>28.5</v>
      </c>
      <c r="M112" t="n">
        <v>6</v>
      </c>
      <c r="N112" t="n">
        <v>111.64</v>
      </c>
      <c r="O112" t="n">
        <v>42949.03</v>
      </c>
      <c r="P112" t="n">
        <v>266.1</v>
      </c>
      <c r="Q112" t="n">
        <v>467.09</v>
      </c>
      <c r="R112" t="n">
        <v>56.45</v>
      </c>
      <c r="S112" t="n">
        <v>39.61</v>
      </c>
      <c r="T112" t="n">
        <v>3477.18</v>
      </c>
      <c r="U112" t="n">
        <v>0.7</v>
      </c>
      <c r="V112" t="n">
        <v>0.75</v>
      </c>
      <c r="W112" t="n">
        <v>2.62</v>
      </c>
      <c r="X112" t="n">
        <v>0.2</v>
      </c>
      <c r="Y112" t="n">
        <v>1</v>
      </c>
      <c r="Z112" t="n">
        <v>10</v>
      </c>
      <c r="AA112" t="n">
        <v>163.1555138225305</v>
      </c>
      <c r="AB112" t="n">
        <v>223.236571925152</v>
      </c>
      <c r="AC112" t="n">
        <v>201.9311868151761</v>
      </c>
      <c r="AD112" t="n">
        <v>163155.5138225305</v>
      </c>
      <c r="AE112" t="n">
        <v>223236.571925152</v>
      </c>
      <c r="AF112" t="n">
        <v>2.613216302857304e-06</v>
      </c>
      <c r="AG112" t="n">
        <v>0.1969791666666667</v>
      </c>
      <c r="AH112" t="n">
        <v>201931.1868151762</v>
      </c>
    </row>
    <row r="113">
      <c r="A113" t="n">
        <v>111</v>
      </c>
      <c r="B113" t="n">
        <v>145</v>
      </c>
      <c r="C113" t="inlineStr">
        <is>
          <t xml:space="preserve">CONCLUIDO	</t>
        </is>
      </c>
      <c r="D113" t="n">
        <v>5.2907</v>
      </c>
      <c r="E113" t="n">
        <v>18.9</v>
      </c>
      <c r="F113" t="n">
        <v>15.52</v>
      </c>
      <c r="G113" t="n">
        <v>116.41</v>
      </c>
      <c r="H113" t="n">
        <v>1.48</v>
      </c>
      <c r="I113" t="n">
        <v>8</v>
      </c>
      <c r="J113" t="n">
        <v>346.96</v>
      </c>
      <c r="K113" t="n">
        <v>61.2</v>
      </c>
      <c r="L113" t="n">
        <v>28.75</v>
      </c>
      <c r="M113" t="n">
        <v>6</v>
      </c>
      <c r="N113" t="n">
        <v>112.01</v>
      </c>
      <c r="O113" t="n">
        <v>43026.23</v>
      </c>
      <c r="P113" t="n">
        <v>265.9</v>
      </c>
      <c r="Q113" t="n">
        <v>467.07</v>
      </c>
      <c r="R113" t="n">
        <v>55.99</v>
      </c>
      <c r="S113" t="n">
        <v>39.61</v>
      </c>
      <c r="T113" t="n">
        <v>3246</v>
      </c>
      <c r="U113" t="n">
        <v>0.71</v>
      </c>
      <c r="V113" t="n">
        <v>0.75</v>
      </c>
      <c r="W113" t="n">
        <v>2.62</v>
      </c>
      <c r="X113" t="n">
        <v>0.19</v>
      </c>
      <c r="Y113" t="n">
        <v>1</v>
      </c>
      <c r="Z113" t="n">
        <v>10</v>
      </c>
      <c r="AA113" t="n">
        <v>162.9381886487481</v>
      </c>
      <c r="AB113" t="n">
        <v>222.9392180346732</v>
      </c>
      <c r="AC113" t="n">
        <v>201.6622119626657</v>
      </c>
      <c r="AD113" t="n">
        <v>162938.1886487481</v>
      </c>
      <c r="AE113" t="n">
        <v>222939.2180346732</v>
      </c>
      <c r="AF113" t="n">
        <v>2.614847277211321e-06</v>
      </c>
      <c r="AG113" t="n">
        <v>0.196875</v>
      </c>
      <c r="AH113" t="n">
        <v>201662.2119626657</v>
      </c>
    </row>
    <row r="114">
      <c r="A114" t="n">
        <v>112</v>
      </c>
      <c r="B114" t="n">
        <v>145</v>
      </c>
      <c r="C114" t="inlineStr">
        <is>
          <t xml:space="preserve">CONCLUIDO	</t>
        </is>
      </c>
      <c r="D114" t="n">
        <v>5.2888</v>
      </c>
      <c r="E114" t="n">
        <v>18.91</v>
      </c>
      <c r="F114" t="n">
        <v>15.53</v>
      </c>
      <c r="G114" t="n">
        <v>116.46</v>
      </c>
      <c r="H114" t="n">
        <v>1.49</v>
      </c>
      <c r="I114" t="n">
        <v>8</v>
      </c>
      <c r="J114" t="n">
        <v>347.59</v>
      </c>
      <c r="K114" t="n">
        <v>61.2</v>
      </c>
      <c r="L114" t="n">
        <v>29</v>
      </c>
      <c r="M114" t="n">
        <v>6</v>
      </c>
      <c r="N114" t="n">
        <v>112.39</v>
      </c>
      <c r="O114" t="n">
        <v>43103.63</v>
      </c>
      <c r="P114" t="n">
        <v>266.31</v>
      </c>
      <c r="Q114" t="n">
        <v>467.12</v>
      </c>
      <c r="R114" t="n">
        <v>56.21</v>
      </c>
      <c r="S114" t="n">
        <v>39.61</v>
      </c>
      <c r="T114" t="n">
        <v>3356.69</v>
      </c>
      <c r="U114" t="n">
        <v>0.7</v>
      </c>
      <c r="V114" t="n">
        <v>0.75</v>
      </c>
      <c r="W114" t="n">
        <v>2.62</v>
      </c>
      <c r="X114" t="n">
        <v>0.19</v>
      </c>
      <c r="Y114" t="n">
        <v>1</v>
      </c>
      <c r="Z114" t="n">
        <v>10</v>
      </c>
      <c r="AA114" t="n">
        <v>163.2089594865256</v>
      </c>
      <c r="AB114" t="n">
        <v>223.3096986404864</v>
      </c>
      <c r="AC114" t="n">
        <v>201.9973344194331</v>
      </c>
      <c r="AD114" t="n">
        <v>163208.9594865256</v>
      </c>
      <c r="AE114" t="n">
        <v>223309.6986404864</v>
      </c>
      <c r="AF114" t="n">
        <v>2.613908231371129e-06</v>
      </c>
      <c r="AG114" t="n">
        <v>0.1969791666666667</v>
      </c>
      <c r="AH114" t="n">
        <v>201997.3344194331</v>
      </c>
    </row>
    <row r="115">
      <c r="A115" t="n">
        <v>113</v>
      </c>
      <c r="B115" t="n">
        <v>145</v>
      </c>
      <c r="C115" t="inlineStr">
        <is>
          <t xml:space="preserve">CONCLUIDO	</t>
        </is>
      </c>
      <c r="D115" t="n">
        <v>5.2881</v>
      </c>
      <c r="E115" t="n">
        <v>18.91</v>
      </c>
      <c r="F115" t="n">
        <v>15.53</v>
      </c>
      <c r="G115" t="n">
        <v>116.47</v>
      </c>
      <c r="H115" t="n">
        <v>1.5</v>
      </c>
      <c r="I115" t="n">
        <v>8</v>
      </c>
      <c r="J115" t="n">
        <v>348.22</v>
      </c>
      <c r="K115" t="n">
        <v>61.2</v>
      </c>
      <c r="L115" t="n">
        <v>29.25</v>
      </c>
      <c r="M115" t="n">
        <v>6</v>
      </c>
      <c r="N115" t="n">
        <v>112.77</v>
      </c>
      <c r="O115" t="n">
        <v>43181.22</v>
      </c>
      <c r="P115" t="n">
        <v>266.41</v>
      </c>
      <c r="Q115" t="n">
        <v>467.07</v>
      </c>
      <c r="R115" t="n">
        <v>56.32</v>
      </c>
      <c r="S115" t="n">
        <v>39.61</v>
      </c>
      <c r="T115" t="n">
        <v>3410.85</v>
      </c>
      <c r="U115" t="n">
        <v>0.7</v>
      </c>
      <c r="V115" t="n">
        <v>0.75</v>
      </c>
      <c r="W115" t="n">
        <v>2.62</v>
      </c>
      <c r="X115" t="n">
        <v>0.2</v>
      </c>
      <c r="Y115" t="n">
        <v>1</v>
      </c>
      <c r="Z115" t="n">
        <v>10</v>
      </c>
      <c r="AA115" t="n">
        <v>163.2760022031445</v>
      </c>
      <c r="AB115" t="n">
        <v>223.4014294430803</v>
      </c>
      <c r="AC115" t="n">
        <v>202.0803105629724</v>
      </c>
      <c r="AD115" t="n">
        <v>163276.0022031445</v>
      </c>
      <c r="AE115" t="n">
        <v>223401.4294430803</v>
      </c>
      <c r="AF115" t="n">
        <v>2.613562267114216e-06</v>
      </c>
      <c r="AG115" t="n">
        <v>0.1969791666666667</v>
      </c>
      <c r="AH115" t="n">
        <v>202080.3105629724</v>
      </c>
    </row>
    <row r="116">
      <c r="A116" t="n">
        <v>114</v>
      </c>
      <c r="B116" t="n">
        <v>145</v>
      </c>
      <c r="C116" t="inlineStr">
        <is>
          <t xml:space="preserve">CONCLUIDO	</t>
        </is>
      </c>
      <c r="D116" t="n">
        <v>5.2872</v>
      </c>
      <c r="E116" t="n">
        <v>18.91</v>
      </c>
      <c r="F116" t="n">
        <v>15.53</v>
      </c>
      <c r="G116" t="n">
        <v>116.5</v>
      </c>
      <c r="H116" t="n">
        <v>1.51</v>
      </c>
      <c r="I116" t="n">
        <v>8</v>
      </c>
      <c r="J116" t="n">
        <v>348.85</v>
      </c>
      <c r="K116" t="n">
        <v>61.2</v>
      </c>
      <c r="L116" t="n">
        <v>29.5</v>
      </c>
      <c r="M116" t="n">
        <v>6</v>
      </c>
      <c r="N116" t="n">
        <v>113.15</v>
      </c>
      <c r="O116" t="n">
        <v>43259.02</v>
      </c>
      <c r="P116" t="n">
        <v>266.11</v>
      </c>
      <c r="Q116" t="n">
        <v>467.08</v>
      </c>
      <c r="R116" t="n">
        <v>56.49</v>
      </c>
      <c r="S116" t="n">
        <v>39.61</v>
      </c>
      <c r="T116" t="n">
        <v>3495.22</v>
      </c>
      <c r="U116" t="n">
        <v>0.7</v>
      </c>
      <c r="V116" t="n">
        <v>0.75</v>
      </c>
      <c r="W116" t="n">
        <v>2.62</v>
      </c>
      <c r="X116" t="n">
        <v>0.2</v>
      </c>
      <c r="Y116" t="n">
        <v>1</v>
      </c>
      <c r="Z116" t="n">
        <v>10</v>
      </c>
      <c r="AA116" t="n">
        <v>163.1661745579674</v>
      </c>
      <c r="AB116" t="n">
        <v>223.2511584136954</v>
      </c>
      <c r="AC116" t="n">
        <v>201.9443811897252</v>
      </c>
      <c r="AD116" t="n">
        <v>163166.1745579674</v>
      </c>
      <c r="AE116" t="n">
        <v>223251.1584136954</v>
      </c>
      <c r="AF116" t="n">
        <v>2.613117455926757e-06</v>
      </c>
      <c r="AG116" t="n">
        <v>0.1969791666666667</v>
      </c>
      <c r="AH116" t="n">
        <v>201944.3811897252</v>
      </c>
    </row>
    <row r="117">
      <c r="A117" t="n">
        <v>115</v>
      </c>
      <c r="B117" t="n">
        <v>145</v>
      </c>
      <c r="C117" t="inlineStr">
        <is>
          <t xml:space="preserve">CONCLUIDO	</t>
        </is>
      </c>
      <c r="D117" t="n">
        <v>5.2885</v>
      </c>
      <c r="E117" t="n">
        <v>18.91</v>
      </c>
      <c r="F117" t="n">
        <v>15.53</v>
      </c>
      <c r="G117" t="n">
        <v>116.46</v>
      </c>
      <c r="H117" t="n">
        <v>1.52</v>
      </c>
      <c r="I117" t="n">
        <v>8</v>
      </c>
      <c r="J117" t="n">
        <v>349.48</v>
      </c>
      <c r="K117" t="n">
        <v>61.2</v>
      </c>
      <c r="L117" t="n">
        <v>29.75</v>
      </c>
      <c r="M117" t="n">
        <v>6</v>
      </c>
      <c r="N117" t="n">
        <v>113.53</v>
      </c>
      <c r="O117" t="n">
        <v>43337.02</v>
      </c>
      <c r="P117" t="n">
        <v>265.76</v>
      </c>
      <c r="Q117" t="n">
        <v>467.07</v>
      </c>
      <c r="R117" t="n">
        <v>56.29</v>
      </c>
      <c r="S117" t="n">
        <v>39.61</v>
      </c>
      <c r="T117" t="n">
        <v>3396.49</v>
      </c>
      <c r="U117" t="n">
        <v>0.7</v>
      </c>
      <c r="V117" t="n">
        <v>0.75</v>
      </c>
      <c r="W117" t="n">
        <v>2.62</v>
      </c>
      <c r="X117" t="n">
        <v>0.2</v>
      </c>
      <c r="Y117" t="n">
        <v>1</v>
      </c>
      <c r="Z117" t="n">
        <v>10</v>
      </c>
      <c r="AA117" t="n">
        <v>162.9665519857093</v>
      </c>
      <c r="AB117" t="n">
        <v>222.9780260036057</v>
      </c>
      <c r="AC117" t="n">
        <v>201.6973161535106</v>
      </c>
      <c r="AD117" t="n">
        <v>162966.5519857093</v>
      </c>
      <c r="AE117" t="n">
        <v>222978.0260036057</v>
      </c>
      <c r="AF117" t="n">
        <v>2.613759960975309e-06</v>
      </c>
      <c r="AG117" t="n">
        <v>0.1969791666666667</v>
      </c>
      <c r="AH117" t="n">
        <v>201697.3161535106</v>
      </c>
    </row>
    <row r="118">
      <c r="A118" t="n">
        <v>116</v>
      </c>
      <c r="B118" t="n">
        <v>145</v>
      </c>
      <c r="C118" t="inlineStr">
        <is>
          <t xml:space="preserve">CONCLUIDO	</t>
        </is>
      </c>
      <c r="D118" t="n">
        <v>5.2863</v>
      </c>
      <c r="E118" t="n">
        <v>18.92</v>
      </c>
      <c r="F118" t="n">
        <v>15.54</v>
      </c>
      <c r="G118" t="n">
        <v>116.53</v>
      </c>
      <c r="H118" t="n">
        <v>1.53</v>
      </c>
      <c r="I118" t="n">
        <v>8</v>
      </c>
      <c r="J118" t="n">
        <v>350.12</v>
      </c>
      <c r="K118" t="n">
        <v>61.2</v>
      </c>
      <c r="L118" t="n">
        <v>30</v>
      </c>
      <c r="M118" t="n">
        <v>6</v>
      </c>
      <c r="N118" t="n">
        <v>113.92</v>
      </c>
      <c r="O118" t="n">
        <v>43415.22</v>
      </c>
      <c r="P118" t="n">
        <v>265.47</v>
      </c>
      <c r="Q118" t="n">
        <v>467.08</v>
      </c>
      <c r="R118" t="n">
        <v>56.59</v>
      </c>
      <c r="S118" t="n">
        <v>39.61</v>
      </c>
      <c r="T118" t="n">
        <v>3546.47</v>
      </c>
      <c r="U118" t="n">
        <v>0.7</v>
      </c>
      <c r="V118" t="n">
        <v>0.75</v>
      </c>
      <c r="W118" t="n">
        <v>2.62</v>
      </c>
      <c r="X118" t="n">
        <v>0.2</v>
      </c>
      <c r="Y118" t="n">
        <v>1</v>
      </c>
      <c r="Z118" t="n">
        <v>10</v>
      </c>
      <c r="AA118" t="n">
        <v>162.9263089438895</v>
      </c>
      <c r="AB118" t="n">
        <v>222.92296369839</v>
      </c>
      <c r="AC118" t="n">
        <v>201.6475089174243</v>
      </c>
      <c r="AD118" t="n">
        <v>162926.3089438895</v>
      </c>
      <c r="AE118" t="n">
        <v>222922.9636983901</v>
      </c>
      <c r="AF118" t="n">
        <v>2.612672644739298e-06</v>
      </c>
      <c r="AG118" t="n">
        <v>0.1970833333333334</v>
      </c>
      <c r="AH118" t="n">
        <v>201647.5089174243</v>
      </c>
    </row>
    <row r="119">
      <c r="A119" t="n">
        <v>117</v>
      </c>
      <c r="B119" t="n">
        <v>145</v>
      </c>
      <c r="C119" t="inlineStr">
        <is>
          <t xml:space="preserve">CONCLUIDO	</t>
        </is>
      </c>
      <c r="D119" t="n">
        <v>5.2859</v>
      </c>
      <c r="E119" t="n">
        <v>18.92</v>
      </c>
      <c r="F119" t="n">
        <v>15.54</v>
      </c>
      <c r="G119" t="n">
        <v>116.54</v>
      </c>
      <c r="H119" t="n">
        <v>1.54</v>
      </c>
      <c r="I119" t="n">
        <v>8</v>
      </c>
      <c r="J119" t="n">
        <v>350.75</v>
      </c>
      <c r="K119" t="n">
        <v>61.2</v>
      </c>
      <c r="L119" t="n">
        <v>30.25</v>
      </c>
      <c r="M119" t="n">
        <v>6</v>
      </c>
      <c r="N119" t="n">
        <v>114.3</v>
      </c>
      <c r="O119" t="n">
        <v>43493.63</v>
      </c>
      <c r="P119" t="n">
        <v>265.27</v>
      </c>
      <c r="Q119" t="n">
        <v>467.08</v>
      </c>
      <c r="R119" t="n">
        <v>56.68</v>
      </c>
      <c r="S119" t="n">
        <v>39.61</v>
      </c>
      <c r="T119" t="n">
        <v>3590.85</v>
      </c>
      <c r="U119" t="n">
        <v>0.7</v>
      </c>
      <c r="V119" t="n">
        <v>0.75</v>
      </c>
      <c r="W119" t="n">
        <v>2.62</v>
      </c>
      <c r="X119" t="n">
        <v>0.2</v>
      </c>
      <c r="Y119" t="n">
        <v>1</v>
      </c>
      <c r="Z119" t="n">
        <v>10</v>
      </c>
      <c r="AA119" t="n">
        <v>162.8469537632383</v>
      </c>
      <c r="AB119" t="n">
        <v>222.8143864393197</v>
      </c>
      <c r="AC119" t="n">
        <v>201.5492941195705</v>
      </c>
      <c r="AD119" t="n">
        <v>162846.9537632383</v>
      </c>
      <c r="AE119" t="n">
        <v>222814.3864393197</v>
      </c>
      <c r="AF119" t="n">
        <v>2.612474950878205e-06</v>
      </c>
      <c r="AG119" t="n">
        <v>0.1970833333333334</v>
      </c>
      <c r="AH119" t="n">
        <v>201549.2941195705</v>
      </c>
    </row>
    <row r="120">
      <c r="A120" t="n">
        <v>118</v>
      </c>
      <c r="B120" t="n">
        <v>145</v>
      </c>
      <c r="C120" t="inlineStr">
        <is>
          <t xml:space="preserve">CONCLUIDO	</t>
        </is>
      </c>
      <c r="D120" t="n">
        <v>5.2873</v>
      </c>
      <c r="E120" t="n">
        <v>18.91</v>
      </c>
      <c r="F120" t="n">
        <v>15.53</v>
      </c>
      <c r="G120" t="n">
        <v>116.5</v>
      </c>
      <c r="H120" t="n">
        <v>1.55</v>
      </c>
      <c r="I120" t="n">
        <v>8</v>
      </c>
      <c r="J120" t="n">
        <v>351.39</v>
      </c>
      <c r="K120" t="n">
        <v>61.2</v>
      </c>
      <c r="L120" t="n">
        <v>30.5</v>
      </c>
      <c r="M120" t="n">
        <v>6</v>
      </c>
      <c r="N120" t="n">
        <v>114.69</v>
      </c>
      <c r="O120" t="n">
        <v>43572.25</v>
      </c>
      <c r="P120" t="n">
        <v>265.14</v>
      </c>
      <c r="Q120" t="n">
        <v>467.14</v>
      </c>
      <c r="R120" t="n">
        <v>56.47</v>
      </c>
      <c r="S120" t="n">
        <v>39.61</v>
      </c>
      <c r="T120" t="n">
        <v>3485.59</v>
      </c>
      <c r="U120" t="n">
        <v>0.7</v>
      </c>
      <c r="V120" t="n">
        <v>0.75</v>
      </c>
      <c r="W120" t="n">
        <v>2.62</v>
      </c>
      <c r="X120" t="n">
        <v>0.2</v>
      </c>
      <c r="Y120" t="n">
        <v>1</v>
      </c>
      <c r="Z120" t="n">
        <v>10</v>
      </c>
      <c r="AA120" t="n">
        <v>162.7194097915579</v>
      </c>
      <c r="AB120" t="n">
        <v>222.6398751504238</v>
      </c>
      <c r="AC120" t="n">
        <v>201.3914379431586</v>
      </c>
      <c r="AD120" t="n">
        <v>162719.4097915579</v>
      </c>
      <c r="AE120" t="n">
        <v>222639.8751504238</v>
      </c>
      <c r="AF120" t="n">
        <v>2.61316687939203e-06</v>
      </c>
      <c r="AG120" t="n">
        <v>0.1969791666666667</v>
      </c>
      <c r="AH120" t="n">
        <v>201391.4379431586</v>
      </c>
    </row>
    <row r="121">
      <c r="A121" t="n">
        <v>119</v>
      </c>
      <c r="B121" t="n">
        <v>145</v>
      </c>
      <c r="C121" t="inlineStr">
        <is>
          <t xml:space="preserve">CONCLUIDO	</t>
        </is>
      </c>
      <c r="D121" t="n">
        <v>5.2883</v>
      </c>
      <c r="E121" t="n">
        <v>18.91</v>
      </c>
      <c r="F121" t="n">
        <v>15.53</v>
      </c>
      <c r="G121" t="n">
        <v>116.47</v>
      </c>
      <c r="H121" t="n">
        <v>1.56</v>
      </c>
      <c r="I121" t="n">
        <v>8</v>
      </c>
      <c r="J121" t="n">
        <v>352.03</v>
      </c>
      <c r="K121" t="n">
        <v>61.2</v>
      </c>
      <c r="L121" t="n">
        <v>30.75</v>
      </c>
      <c r="M121" t="n">
        <v>6</v>
      </c>
      <c r="N121" t="n">
        <v>115.08</v>
      </c>
      <c r="O121" t="n">
        <v>43651.07</v>
      </c>
      <c r="P121" t="n">
        <v>265.29</v>
      </c>
      <c r="Q121" t="n">
        <v>467.07</v>
      </c>
      <c r="R121" t="n">
        <v>56.43</v>
      </c>
      <c r="S121" t="n">
        <v>39.61</v>
      </c>
      <c r="T121" t="n">
        <v>3464.65</v>
      </c>
      <c r="U121" t="n">
        <v>0.7</v>
      </c>
      <c r="V121" t="n">
        <v>0.75</v>
      </c>
      <c r="W121" t="n">
        <v>2.62</v>
      </c>
      <c r="X121" t="n">
        <v>0.2</v>
      </c>
      <c r="Y121" t="n">
        <v>1</v>
      </c>
      <c r="Z121" t="n">
        <v>10</v>
      </c>
      <c r="AA121" t="n">
        <v>162.7576713410947</v>
      </c>
      <c r="AB121" t="n">
        <v>222.6922262904802</v>
      </c>
      <c r="AC121" t="n">
        <v>201.4387927638834</v>
      </c>
      <c r="AD121" t="n">
        <v>162757.6713410947</v>
      </c>
      <c r="AE121" t="n">
        <v>222692.2262904803</v>
      </c>
      <c r="AF121" t="n">
        <v>2.613661114044763e-06</v>
      </c>
      <c r="AG121" t="n">
        <v>0.1969791666666667</v>
      </c>
      <c r="AH121" t="n">
        <v>201438.7927638835</v>
      </c>
    </row>
    <row r="122">
      <c r="A122" t="n">
        <v>120</v>
      </c>
      <c r="B122" t="n">
        <v>145</v>
      </c>
      <c r="C122" t="inlineStr">
        <is>
          <t xml:space="preserve">CONCLUIDO	</t>
        </is>
      </c>
      <c r="D122" t="n">
        <v>5.2871</v>
      </c>
      <c r="E122" t="n">
        <v>18.91</v>
      </c>
      <c r="F122" t="n">
        <v>15.53</v>
      </c>
      <c r="G122" t="n">
        <v>116.5</v>
      </c>
      <c r="H122" t="n">
        <v>1.57</v>
      </c>
      <c r="I122" t="n">
        <v>8</v>
      </c>
      <c r="J122" t="n">
        <v>352.67</v>
      </c>
      <c r="K122" t="n">
        <v>61.2</v>
      </c>
      <c r="L122" t="n">
        <v>31</v>
      </c>
      <c r="M122" t="n">
        <v>6</v>
      </c>
      <c r="N122" t="n">
        <v>115.47</v>
      </c>
      <c r="O122" t="n">
        <v>43730.1</v>
      </c>
      <c r="P122" t="n">
        <v>264.81</v>
      </c>
      <c r="Q122" t="n">
        <v>467.07</v>
      </c>
      <c r="R122" t="n">
        <v>56.45</v>
      </c>
      <c r="S122" t="n">
        <v>39.61</v>
      </c>
      <c r="T122" t="n">
        <v>3476</v>
      </c>
      <c r="U122" t="n">
        <v>0.7</v>
      </c>
      <c r="V122" t="n">
        <v>0.75</v>
      </c>
      <c r="W122" t="n">
        <v>2.62</v>
      </c>
      <c r="X122" t="n">
        <v>0.2</v>
      </c>
      <c r="Y122" t="n">
        <v>1</v>
      </c>
      <c r="Z122" t="n">
        <v>10</v>
      </c>
      <c r="AA122" t="n">
        <v>162.5745170930886</v>
      </c>
      <c r="AB122" t="n">
        <v>222.4416265681634</v>
      </c>
      <c r="AC122" t="n">
        <v>201.2121099273454</v>
      </c>
      <c r="AD122" t="n">
        <v>162574.5170930886</v>
      </c>
      <c r="AE122" t="n">
        <v>222441.6265681634</v>
      </c>
      <c r="AF122" t="n">
        <v>2.613068032461484e-06</v>
      </c>
      <c r="AG122" t="n">
        <v>0.1969791666666667</v>
      </c>
      <c r="AH122" t="n">
        <v>201212.1099273454</v>
      </c>
    </row>
    <row r="123">
      <c r="A123" t="n">
        <v>121</v>
      </c>
      <c r="B123" t="n">
        <v>145</v>
      </c>
      <c r="C123" t="inlineStr">
        <is>
          <t xml:space="preserve">CONCLUIDO	</t>
        </is>
      </c>
      <c r="D123" t="n">
        <v>5.2832</v>
      </c>
      <c r="E123" t="n">
        <v>18.93</v>
      </c>
      <c r="F123" t="n">
        <v>15.55</v>
      </c>
      <c r="G123" t="n">
        <v>116.61</v>
      </c>
      <c r="H123" t="n">
        <v>1.58</v>
      </c>
      <c r="I123" t="n">
        <v>8</v>
      </c>
      <c r="J123" t="n">
        <v>353.31</v>
      </c>
      <c r="K123" t="n">
        <v>61.2</v>
      </c>
      <c r="L123" t="n">
        <v>31.25</v>
      </c>
      <c r="M123" t="n">
        <v>6</v>
      </c>
      <c r="N123" t="n">
        <v>115.86</v>
      </c>
      <c r="O123" t="n">
        <v>43809.48</v>
      </c>
      <c r="P123" t="n">
        <v>264.31</v>
      </c>
      <c r="Q123" t="n">
        <v>467.07</v>
      </c>
      <c r="R123" t="n">
        <v>57.08</v>
      </c>
      <c r="S123" t="n">
        <v>39.61</v>
      </c>
      <c r="T123" t="n">
        <v>3789.61</v>
      </c>
      <c r="U123" t="n">
        <v>0.6899999999999999</v>
      </c>
      <c r="V123" t="n">
        <v>0.75</v>
      </c>
      <c r="W123" t="n">
        <v>2.62</v>
      </c>
      <c r="X123" t="n">
        <v>0.21</v>
      </c>
      <c r="Y123" t="n">
        <v>1</v>
      </c>
      <c r="Z123" t="n">
        <v>10</v>
      </c>
      <c r="AA123" t="n">
        <v>162.5151088495263</v>
      </c>
      <c r="AB123" t="n">
        <v>222.3603415884148</v>
      </c>
      <c r="AC123" t="n">
        <v>201.1385826719799</v>
      </c>
      <c r="AD123" t="n">
        <v>162515.1088495263</v>
      </c>
      <c r="AE123" t="n">
        <v>222360.3415884148</v>
      </c>
      <c r="AF123" t="n">
        <v>2.611140517315827e-06</v>
      </c>
      <c r="AG123" t="n">
        <v>0.1971875</v>
      </c>
      <c r="AH123" t="n">
        <v>201138.5826719798</v>
      </c>
    </row>
    <row r="124">
      <c r="A124" t="n">
        <v>122</v>
      </c>
      <c r="B124" t="n">
        <v>145</v>
      </c>
      <c r="C124" t="inlineStr">
        <is>
          <t xml:space="preserve">CONCLUIDO	</t>
        </is>
      </c>
      <c r="D124" t="n">
        <v>5.3093</v>
      </c>
      <c r="E124" t="n">
        <v>18.84</v>
      </c>
      <c r="F124" t="n">
        <v>15.51</v>
      </c>
      <c r="G124" t="n">
        <v>132.93</v>
      </c>
      <c r="H124" t="n">
        <v>1.59</v>
      </c>
      <c r="I124" t="n">
        <v>7</v>
      </c>
      <c r="J124" t="n">
        <v>353.96</v>
      </c>
      <c r="K124" t="n">
        <v>61.2</v>
      </c>
      <c r="L124" t="n">
        <v>31.5</v>
      </c>
      <c r="M124" t="n">
        <v>5</v>
      </c>
      <c r="N124" t="n">
        <v>116.26</v>
      </c>
      <c r="O124" t="n">
        <v>43888.94</v>
      </c>
      <c r="P124" t="n">
        <v>263.25</v>
      </c>
      <c r="Q124" t="n">
        <v>467.07</v>
      </c>
      <c r="R124" t="n">
        <v>55.75</v>
      </c>
      <c r="S124" t="n">
        <v>39.61</v>
      </c>
      <c r="T124" t="n">
        <v>3128.42</v>
      </c>
      <c r="U124" t="n">
        <v>0.71</v>
      </c>
      <c r="V124" t="n">
        <v>0.75</v>
      </c>
      <c r="W124" t="n">
        <v>2.62</v>
      </c>
      <c r="X124" t="n">
        <v>0.18</v>
      </c>
      <c r="Y124" t="n">
        <v>1</v>
      </c>
      <c r="Z124" t="n">
        <v>10</v>
      </c>
      <c r="AA124" t="n">
        <v>161.1409713588596</v>
      </c>
      <c r="AB124" t="n">
        <v>220.4801860510179</v>
      </c>
      <c r="AC124" t="n">
        <v>199.4378665402567</v>
      </c>
      <c r="AD124" t="n">
        <v>161140.9713588596</v>
      </c>
      <c r="AE124" t="n">
        <v>220480.1860510179</v>
      </c>
      <c r="AF124" t="n">
        <v>2.624040041752143e-06</v>
      </c>
      <c r="AG124" t="n">
        <v>0.19625</v>
      </c>
      <c r="AH124" t="n">
        <v>199437.8665402567</v>
      </c>
    </row>
    <row r="125">
      <c r="A125" t="n">
        <v>123</v>
      </c>
      <c r="B125" t="n">
        <v>145</v>
      </c>
      <c r="C125" t="inlineStr">
        <is>
          <t xml:space="preserve">CONCLUIDO	</t>
        </is>
      </c>
      <c r="D125" t="n">
        <v>5.3069</v>
      </c>
      <c r="E125" t="n">
        <v>18.84</v>
      </c>
      <c r="F125" t="n">
        <v>15.52</v>
      </c>
      <c r="G125" t="n">
        <v>133</v>
      </c>
      <c r="H125" t="n">
        <v>1.6</v>
      </c>
      <c r="I125" t="n">
        <v>7</v>
      </c>
      <c r="J125" t="n">
        <v>354.6</v>
      </c>
      <c r="K125" t="n">
        <v>61.2</v>
      </c>
      <c r="L125" t="n">
        <v>31.75</v>
      </c>
      <c r="M125" t="n">
        <v>5</v>
      </c>
      <c r="N125" t="n">
        <v>116.65</v>
      </c>
      <c r="O125" t="n">
        <v>43968.62</v>
      </c>
      <c r="P125" t="n">
        <v>264.06</v>
      </c>
      <c r="Q125" t="n">
        <v>467.07</v>
      </c>
      <c r="R125" t="n">
        <v>55.93</v>
      </c>
      <c r="S125" t="n">
        <v>39.61</v>
      </c>
      <c r="T125" t="n">
        <v>3220.39</v>
      </c>
      <c r="U125" t="n">
        <v>0.71</v>
      </c>
      <c r="V125" t="n">
        <v>0.75</v>
      </c>
      <c r="W125" t="n">
        <v>2.62</v>
      </c>
      <c r="X125" t="n">
        <v>0.18</v>
      </c>
      <c r="Y125" t="n">
        <v>1</v>
      </c>
      <c r="Z125" t="n">
        <v>10</v>
      </c>
      <c r="AA125" t="n">
        <v>161.6071166227244</v>
      </c>
      <c r="AB125" t="n">
        <v>221.1179865659152</v>
      </c>
      <c r="AC125" t="n">
        <v>200.014796269171</v>
      </c>
      <c r="AD125" t="n">
        <v>161607.1166227245</v>
      </c>
      <c r="AE125" t="n">
        <v>221117.9865659152</v>
      </c>
      <c r="AF125" t="n">
        <v>2.622853878585585e-06</v>
      </c>
      <c r="AG125" t="n">
        <v>0.19625</v>
      </c>
      <c r="AH125" t="n">
        <v>200014.796269171</v>
      </c>
    </row>
    <row r="126">
      <c r="A126" t="n">
        <v>124</v>
      </c>
      <c r="B126" t="n">
        <v>145</v>
      </c>
      <c r="C126" t="inlineStr">
        <is>
          <t xml:space="preserve">CONCLUIDO	</t>
        </is>
      </c>
      <c r="D126" t="n">
        <v>5.3072</v>
      </c>
      <c r="E126" t="n">
        <v>18.84</v>
      </c>
      <c r="F126" t="n">
        <v>15.52</v>
      </c>
      <c r="G126" t="n">
        <v>133</v>
      </c>
      <c r="H126" t="n">
        <v>1.61</v>
      </c>
      <c r="I126" t="n">
        <v>7</v>
      </c>
      <c r="J126" t="n">
        <v>355.25</v>
      </c>
      <c r="K126" t="n">
        <v>61.2</v>
      </c>
      <c r="L126" t="n">
        <v>32</v>
      </c>
      <c r="M126" t="n">
        <v>5</v>
      </c>
      <c r="N126" t="n">
        <v>117.05</v>
      </c>
      <c r="O126" t="n">
        <v>44048.52</v>
      </c>
      <c r="P126" t="n">
        <v>264.48</v>
      </c>
      <c r="Q126" t="n">
        <v>467.11</v>
      </c>
      <c r="R126" t="n">
        <v>55.92</v>
      </c>
      <c r="S126" t="n">
        <v>39.61</v>
      </c>
      <c r="T126" t="n">
        <v>3213.98</v>
      </c>
      <c r="U126" t="n">
        <v>0.71</v>
      </c>
      <c r="V126" t="n">
        <v>0.75</v>
      </c>
      <c r="W126" t="n">
        <v>2.62</v>
      </c>
      <c r="X126" t="n">
        <v>0.18</v>
      </c>
      <c r="Y126" t="n">
        <v>1</v>
      </c>
      <c r="Z126" t="n">
        <v>10</v>
      </c>
      <c r="AA126" t="n">
        <v>161.7895155620626</v>
      </c>
      <c r="AB126" t="n">
        <v>221.3675528415908</v>
      </c>
      <c r="AC126" t="n">
        <v>200.2405442897647</v>
      </c>
      <c r="AD126" t="n">
        <v>161789.5155620626</v>
      </c>
      <c r="AE126" t="n">
        <v>221367.5528415908</v>
      </c>
      <c r="AF126" t="n">
        <v>2.623002148981405e-06</v>
      </c>
      <c r="AG126" t="n">
        <v>0.19625</v>
      </c>
      <c r="AH126" t="n">
        <v>200240.5442897647</v>
      </c>
    </row>
    <row r="127">
      <c r="A127" t="n">
        <v>125</v>
      </c>
      <c r="B127" t="n">
        <v>145</v>
      </c>
      <c r="C127" t="inlineStr">
        <is>
          <t xml:space="preserve">CONCLUIDO	</t>
        </is>
      </c>
      <c r="D127" t="n">
        <v>5.3062</v>
      </c>
      <c r="E127" t="n">
        <v>18.85</v>
      </c>
      <c r="F127" t="n">
        <v>15.52</v>
      </c>
      <c r="G127" t="n">
        <v>133.02</v>
      </c>
      <c r="H127" t="n">
        <v>1.62</v>
      </c>
      <c r="I127" t="n">
        <v>7</v>
      </c>
      <c r="J127" t="n">
        <v>355.9</v>
      </c>
      <c r="K127" t="n">
        <v>61.2</v>
      </c>
      <c r="L127" t="n">
        <v>32.25</v>
      </c>
      <c r="M127" t="n">
        <v>5</v>
      </c>
      <c r="N127" t="n">
        <v>117.45</v>
      </c>
      <c r="O127" t="n">
        <v>44128.64</v>
      </c>
      <c r="P127" t="n">
        <v>264.96</v>
      </c>
      <c r="Q127" t="n">
        <v>467.07</v>
      </c>
      <c r="R127" t="n">
        <v>56.02</v>
      </c>
      <c r="S127" t="n">
        <v>39.61</v>
      </c>
      <c r="T127" t="n">
        <v>3265.31</v>
      </c>
      <c r="U127" t="n">
        <v>0.71</v>
      </c>
      <c r="V127" t="n">
        <v>0.75</v>
      </c>
      <c r="W127" t="n">
        <v>2.62</v>
      </c>
      <c r="X127" t="n">
        <v>0.19</v>
      </c>
      <c r="Y127" t="n">
        <v>1</v>
      </c>
      <c r="Z127" t="n">
        <v>10</v>
      </c>
      <c r="AA127" t="n">
        <v>162.0387040998599</v>
      </c>
      <c r="AB127" t="n">
        <v>221.7085035924273</v>
      </c>
      <c r="AC127" t="n">
        <v>200.5489551794689</v>
      </c>
      <c r="AD127" t="n">
        <v>162038.7040998599</v>
      </c>
      <c r="AE127" t="n">
        <v>221708.5035924273</v>
      </c>
      <c r="AF127" t="n">
        <v>2.622507914328672e-06</v>
      </c>
      <c r="AG127" t="n">
        <v>0.1963541666666667</v>
      </c>
      <c r="AH127" t="n">
        <v>200548.9551794689</v>
      </c>
    </row>
    <row r="128">
      <c r="A128" t="n">
        <v>126</v>
      </c>
      <c r="B128" t="n">
        <v>145</v>
      </c>
      <c r="C128" t="inlineStr">
        <is>
          <t xml:space="preserve">CONCLUIDO	</t>
        </is>
      </c>
      <c r="D128" t="n">
        <v>5.3079</v>
      </c>
      <c r="E128" t="n">
        <v>18.84</v>
      </c>
      <c r="F128" t="n">
        <v>15.51</v>
      </c>
      <c r="G128" t="n">
        <v>132.97</v>
      </c>
      <c r="H128" t="n">
        <v>1.63</v>
      </c>
      <c r="I128" t="n">
        <v>7</v>
      </c>
      <c r="J128" t="n">
        <v>356.55</v>
      </c>
      <c r="K128" t="n">
        <v>61.2</v>
      </c>
      <c r="L128" t="n">
        <v>32.5</v>
      </c>
      <c r="M128" t="n">
        <v>5</v>
      </c>
      <c r="N128" t="n">
        <v>117.85</v>
      </c>
      <c r="O128" t="n">
        <v>44208.97</v>
      </c>
      <c r="P128" t="n">
        <v>265.34</v>
      </c>
      <c r="Q128" t="n">
        <v>467.07</v>
      </c>
      <c r="R128" t="n">
        <v>55.84</v>
      </c>
      <c r="S128" t="n">
        <v>39.61</v>
      </c>
      <c r="T128" t="n">
        <v>3175.76</v>
      </c>
      <c r="U128" t="n">
        <v>0.71</v>
      </c>
      <c r="V128" t="n">
        <v>0.75</v>
      </c>
      <c r="W128" t="n">
        <v>2.62</v>
      </c>
      <c r="X128" t="n">
        <v>0.18</v>
      </c>
      <c r="Y128" t="n">
        <v>1</v>
      </c>
      <c r="Z128" t="n">
        <v>10</v>
      </c>
      <c r="AA128" t="n">
        <v>162.1352271750009</v>
      </c>
      <c r="AB128" t="n">
        <v>221.8405707221326</v>
      </c>
      <c r="AC128" t="n">
        <v>200.6684180076725</v>
      </c>
      <c r="AD128" t="n">
        <v>162135.2271750009</v>
      </c>
      <c r="AE128" t="n">
        <v>221840.5707221326</v>
      </c>
      <c r="AF128" t="n">
        <v>2.623348113238318e-06</v>
      </c>
      <c r="AG128" t="n">
        <v>0.19625</v>
      </c>
      <c r="AH128" t="n">
        <v>200668.4180076725</v>
      </c>
    </row>
    <row r="129">
      <c r="A129" t="n">
        <v>127</v>
      </c>
      <c r="B129" t="n">
        <v>145</v>
      </c>
      <c r="C129" t="inlineStr">
        <is>
          <t xml:space="preserve">CONCLUIDO	</t>
        </is>
      </c>
      <c r="D129" t="n">
        <v>5.3104</v>
      </c>
      <c r="E129" t="n">
        <v>18.83</v>
      </c>
      <c r="F129" t="n">
        <v>15.5</v>
      </c>
      <c r="G129" t="n">
        <v>132.9</v>
      </c>
      <c r="H129" t="n">
        <v>1.63</v>
      </c>
      <c r="I129" t="n">
        <v>7</v>
      </c>
      <c r="J129" t="n">
        <v>357.2</v>
      </c>
      <c r="K129" t="n">
        <v>61.2</v>
      </c>
      <c r="L129" t="n">
        <v>32.75</v>
      </c>
      <c r="M129" t="n">
        <v>5</v>
      </c>
      <c r="N129" t="n">
        <v>118.26</v>
      </c>
      <c r="O129" t="n">
        <v>44289.53</v>
      </c>
      <c r="P129" t="n">
        <v>265.31</v>
      </c>
      <c r="Q129" t="n">
        <v>467.07</v>
      </c>
      <c r="R129" t="n">
        <v>55.59</v>
      </c>
      <c r="S129" t="n">
        <v>39.61</v>
      </c>
      <c r="T129" t="n">
        <v>3051.42</v>
      </c>
      <c r="U129" t="n">
        <v>0.71</v>
      </c>
      <c r="V129" t="n">
        <v>0.75</v>
      </c>
      <c r="W129" t="n">
        <v>2.62</v>
      </c>
      <c r="X129" t="n">
        <v>0.17</v>
      </c>
      <c r="Y129" t="n">
        <v>1</v>
      </c>
      <c r="Z129" t="n">
        <v>10</v>
      </c>
      <c r="AA129" t="n">
        <v>162.0208520058352</v>
      </c>
      <c r="AB129" t="n">
        <v>221.6840775698039</v>
      </c>
      <c r="AC129" t="n">
        <v>200.5268603421625</v>
      </c>
      <c r="AD129" t="n">
        <v>162020.8520058352</v>
      </c>
      <c r="AE129" t="n">
        <v>221684.0775698039</v>
      </c>
      <c r="AF129" t="n">
        <v>2.624583699870149e-06</v>
      </c>
      <c r="AG129" t="n">
        <v>0.1961458333333333</v>
      </c>
      <c r="AH129" t="n">
        <v>200526.8603421625</v>
      </c>
    </row>
    <row r="130">
      <c r="A130" t="n">
        <v>128</v>
      </c>
      <c r="B130" t="n">
        <v>145</v>
      </c>
      <c r="C130" t="inlineStr">
        <is>
          <t xml:space="preserve">CONCLUIDO	</t>
        </is>
      </c>
      <c r="D130" t="n">
        <v>5.3075</v>
      </c>
      <c r="E130" t="n">
        <v>18.84</v>
      </c>
      <c r="F130" t="n">
        <v>15.51</v>
      </c>
      <c r="G130" t="n">
        <v>132.98</v>
      </c>
      <c r="H130" t="n">
        <v>1.64</v>
      </c>
      <c r="I130" t="n">
        <v>7</v>
      </c>
      <c r="J130" t="n">
        <v>357.86</v>
      </c>
      <c r="K130" t="n">
        <v>61.2</v>
      </c>
      <c r="L130" t="n">
        <v>33</v>
      </c>
      <c r="M130" t="n">
        <v>5</v>
      </c>
      <c r="N130" t="n">
        <v>118.66</v>
      </c>
      <c r="O130" t="n">
        <v>44370.32</v>
      </c>
      <c r="P130" t="n">
        <v>265.87</v>
      </c>
      <c r="Q130" t="n">
        <v>467.07</v>
      </c>
      <c r="R130" t="n">
        <v>55.94</v>
      </c>
      <c r="S130" t="n">
        <v>39.61</v>
      </c>
      <c r="T130" t="n">
        <v>3223.99</v>
      </c>
      <c r="U130" t="n">
        <v>0.71</v>
      </c>
      <c r="V130" t="n">
        <v>0.75</v>
      </c>
      <c r="W130" t="n">
        <v>2.62</v>
      </c>
      <c r="X130" t="n">
        <v>0.18</v>
      </c>
      <c r="Y130" t="n">
        <v>1</v>
      </c>
      <c r="Z130" t="n">
        <v>10</v>
      </c>
      <c r="AA130" t="n">
        <v>162.3887993472866</v>
      </c>
      <c r="AB130" t="n">
        <v>222.1875193550685</v>
      </c>
      <c r="AC130" t="n">
        <v>200.9822543500266</v>
      </c>
      <c r="AD130" t="n">
        <v>162388.7993472866</v>
      </c>
      <c r="AE130" t="n">
        <v>222187.5193550685</v>
      </c>
      <c r="AF130" t="n">
        <v>2.623150419377225e-06</v>
      </c>
      <c r="AG130" t="n">
        <v>0.19625</v>
      </c>
      <c r="AH130" t="n">
        <v>200982.2543500266</v>
      </c>
    </row>
    <row r="131">
      <c r="A131" t="n">
        <v>129</v>
      </c>
      <c r="B131" t="n">
        <v>145</v>
      </c>
      <c r="C131" t="inlineStr">
        <is>
          <t xml:space="preserve">CONCLUIDO	</t>
        </is>
      </c>
      <c r="D131" t="n">
        <v>5.3074</v>
      </c>
      <c r="E131" t="n">
        <v>18.84</v>
      </c>
      <c r="F131" t="n">
        <v>15.52</v>
      </c>
      <c r="G131" t="n">
        <v>132.99</v>
      </c>
      <c r="H131" t="n">
        <v>1.65</v>
      </c>
      <c r="I131" t="n">
        <v>7</v>
      </c>
      <c r="J131" t="n">
        <v>358.52</v>
      </c>
      <c r="K131" t="n">
        <v>61.2</v>
      </c>
      <c r="L131" t="n">
        <v>33.25</v>
      </c>
      <c r="M131" t="n">
        <v>5</v>
      </c>
      <c r="N131" t="n">
        <v>119.07</v>
      </c>
      <c r="O131" t="n">
        <v>44451.33</v>
      </c>
      <c r="P131" t="n">
        <v>266.47</v>
      </c>
      <c r="Q131" t="n">
        <v>467.08</v>
      </c>
      <c r="R131" t="n">
        <v>55.88</v>
      </c>
      <c r="S131" t="n">
        <v>39.61</v>
      </c>
      <c r="T131" t="n">
        <v>3197.89</v>
      </c>
      <c r="U131" t="n">
        <v>0.71</v>
      </c>
      <c r="V131" t="n">
        <v>0.75</v>
      </c>
      <c r="W131" t="n">
        <v>2.62</v>
      </c>
      <c r="X131" t="n">
        <v>0.18</v>
      </c>
      <c r="Y131" t="n">
        <v>1</v>
      </c>
      <c r="Z131" t="n">
        <v>10</v>
      </c>
      <c r="AA131" t="n">
        <v>162.6903716871592</v>
      </c>
      <c r="AB131" t="n">
        <v>222.6001439349147</v>
      </c>
      <c r="AC131" t="n">
        <v>201.3554986190946</v>
      </c>
      <c r="AD131" t="n">
        <v>162690.3716871592</v>
      </c>
      <c r="AE131" t="n">
        <v>222600.1439349147</v>
      </c>
      <c r="AF131" t="n">
        <v>2.623100995911952e-06</v>
      </c>
      <c r="AG131" t="n">
        <v>0.19625</v>
      </c>
      <c r="AH131" t="n">
        <v>201355.4986190946</v>
      </c>
    </row>
    <row r="132">
      <c r="A132" t="n">
        <v>130</v>
      </c>
      <c r="B132" t="n">
        <v>145</v>
      </c>
      <c r="C132" t="inlineStr">
        <is>
          <t xml:space="preserve">CONCLUIDO	</t>
        </is>
      </c>
      <c r="D132" t="n">
        <v>5.3107</v>
      </c>
      <c r="E132" t="n">
        <v>18.83</v>
      </c>
      <c r="F132" t="n">
        <v>15.5</v>
      </c>
      <c r="G132" t="n">
        <v>132.89</v>
      </c>
      <c r="H132" t="n">
        <v>1.66</v>
      </c>
      <c r="I132" t="n">
        <v>7</v>
      </c>
      <c r="J132" t="n">
        <v>359.17</v>
      </c>
      <c r="K132" t="n">
        <v>61.2</v>
      </c>
      <c r="L132" t="n">
        <v>33.5</v>
      </c>
      <c r="M132" t="n">
        <v>5</v>
      </c>
      <c r="N132" t="n">
        <v>119.48</v>
      </c>
      <c r="O132" t="n">
        <v>44532.57</v>
      </c>
      <c r="P132" t="n">
        <v>266.14</v>
      </c>
      <c r="Q132" t="n">
        <v>467.07</v>
      </c>
      <c r="R132" t="n">
        <v>55.53</v>
      </c>
      <c r="S132" t="n">
        <v>39.61</v>
      </c>
      <c r="T132" t="n">
        <v>3020.91</v>
      </c>
      <c r="U132" t="n">
        <v>0.71</v>
      </c>
      <c r="V132" t="n">
        <v>0.75</v>
      </c>
      <c r="W132" t="n">
        <v>2.62</v>
      </c>
      <c r="X132" t="n">
        <v>0.17</v>
      </c>
      <c r="Y132" t="n">
        <v>1</v>
      </c>
      <c r="Z132" t="n">
        <v>10</v>
      </c>
      <c r="AA132" t="n">
        <v>162.3898333480193</v>
      </c>
      <c r="AB132" t="n">
        <v>222.1889341204879</v>
      </c>
      <c r="AC132" t="n">
        <v>200.9835340922199</v>
      </c>
      <c r="AD132" t="n">
        <v>162389.8333480193</v>
      </c>
      <c r="AE132" t="n">
        <v>222188.9341204879</v>
      </c>
      <c r="AF132" t="n">
        <v>2.624731970265969e-06</v>
      </c>
      <c r="AG132" t="n">
        <v>0.1961458333333333</v>
      </c>
      <c r="AH132" t="n">
        <v>200983.5340922199</v>
      </c>
    </row>
    <row r="133">
      <c r="A133" t="n">
        <v>131</v>
      </c>
      <c r="B133" t="n">
        <v>145</v>
      </c>
      <c r="C133" t="inlineStr">
        <is>
          <t xml:space="preserve">CONCLUIDO	</t>
        </is>
      </c>
      <c r="D133" t="n">
        <v>5.309</v>
      </c>
      <c r="E133" t="n">
        <v>18.84</v>
      </c>
      <c r="F133" t="n">
        <v>15.51</v>
      </c>
      <c r="G133" t="n">
        <v>132.94</v>
      </c>
      <c r="H133" t="n">
        <v>1.67</v>
      </c>
      <c r="I133" t="n">
        <v>7</v>
      </c>
      <c r="J133" t="n">
        <v>359.84</v>
      </c>
      <c r="K133" t="n">
        <v>61.2</v>
      </c>
      <c r="L133" t="n">
        <v>33.75</v>
      </c>
      <c r="M133" t="n">
        <v>5</v>
      </c>
      <c r="N133" t="n">
        <v>119.89</v>
      </c>
      <c r="O133" t="n">
        <v>44614.04</v>
      </c>
      <c r="P133" t="n">
        <v>266.43</v>
      </c>
      <c r="Q133" t="n">
        <v>467.07</v>
      </c>
      <c r="R133" t="n">
        <v>55.67</v>
      </c>
      <c r="S133" t="n">
        <v>39.61</v>
      </c>
      <c r="T133" t="n">
        <v>3092.27</v>
      </c>
      <c r="U133" t="n">
        <v>0.71</v>
      </c>
      <c r="V133" t="n">
        <v>0.75</v>
      </c>
      <c r="W133" t="n">
        <v>2.62</v>
      </c>
      <c r="X133" t="n">
        <v>0.18</v>
      </c>
      <c r="Y133" t="n">
        <v>1</v>
      </c>
      <c r="Z133" t="n">
        <v>10</v>
      </c>
      <c r="AA133" t="n">
        <v>162.598678311713</v>
      </c>
      <c r="AB133" t="n">
        <v>222.4746850134031</v>
      </c>
      <c r="AC133" t="n">
        <v>201.2420133209693</v>
      </c>
      <c r="AD133" t="n">
        <v>162598.678311713</v>
      </c>
      <c r="AE133" t="n">
        <v>222474.6850134031</v>
      </c>
      <c r="AF133" t="n">
        <v>2.623891771356324e-06</v>
      </c>
      <c r="AG133" t="n">
        <v>0.19625</v>
      </c>
      <c r="AH133" t="n">
        <v>201242.0133209693</v>
      </c>
    </row>
    <row r="134">
      <c r="A134" t="n">
        <v>132</v>
      </c>
      <c r="B134" t="n">
        <v>145</v>
      </c>
      <c r="C134" t="inlineStr">
        <is>
          <t xml:space="preserve">CONCLUIDO	</t>
        </is>
      </c>
      <c r="D134" t="n">
        <v>5.3075</v>
      </c>
      <c r="E134" t="n">
        <v>18.84</v>
      </c>
      <c r="F134" t="n">
        <v>15.51</v>
      </c>
      <c r="G134" t="n">
        <v>132.98</v>
      </c>
      <c r="H134" t="n">
        <v>1.68</v>
      </c>
      <c r="I134" t="n">
        <v>7</v>
      </c>
      <c r="J134" t="n">
        <v>360.5</v>
      </c>
      <c r="K134" t="n">
        <v>61.2</v>
      </c>
      <c r="L134" t="n">
        <v>34</v>
      </c>
      <c r="M134" t="n">
        <v>5</v>
      </c>
      <c r="N134" t="n">
        <v>120.3</v>
      </c>
      <c r="O134" t="n">
        <v>44695.75</v>
      </c>
      <c r="P134" t="n">
        <v>266.27</v>
      </c>
      <c r="Q134" t="n">
        <v>467.07</v>
      </c>
      <c r="R134" t="n">
        <v>55.89</v>
      </c>
      <c r="S134" t="n">
        <v>39.61</v>
      </c>
      <c r="T134" t="n">
        <v>3199.64</v>
      </c>
      <c r="U134" t="n">
        <v>0.71</v>
      </c>
      <c r="V134" t="n">
        <v>0.75</v>
      </c>
      <c r="W134" t="n">
        <v>2.62</v>
      </c>
      <c r="X134" t="n">
        <v>0.18</v>
      </c>
      <c r="Y134" t="n">
        <v>1</v>
      </c>
      <c r="Z134" t="n">
        <v>10</v>
      </c>
      <c r="AA134" t="n">
        <v>162.5710808924195</v>
      </c>
      <c r="AB134" t="n">
        <v>222.4369250068134</v>
      </c>
      <c r="AC134" t="n">
        <v>201.207857076412</v>
      </c>
      <c r="AD134" t="n">
        <v>162571.0808924195</v>
      </c>
      <c r="AE134" t="n">
        <v>222436.9250068134</v>
      </c>
      <c r="AF134" t="n">
        <v>2.623150419377225e-06</v>
      </c>
      <c r="AG134" t="n">
        <v>0.19625</v>
      </c>
      <c r="AH134" t="n">
        <v>201207.857076412</v>
      </c>
    </row>
    <row r="135">
      <c r="A135" t="n">
        <v>133</v>
      </c>
      <c r="B135" t="n">
        <v>145</v>
      </c>
      <c r="C135" t="inlineStr">
        <is>
          <t xml:space="preserve">CONCLUIDO	</t>
        </is>
      </c>
      <c r="D135" t="n">
        <v>5.3095</v>
      </c>
      <c r="E135" t="n">
        <v>18.83</v>
      </c>
      <c r="F135" t="n">
        <v>15.51</v>
      </c>
      <c r="G135" t="n">
        <v>132.92</v>
      </c>
      <c r="H135" t="n">
        <v>1.69</v>
      </c>
      <c r="I135" t="n">
        <v>7</v>
      </c>
      <c r="J135" t="n">
        <v>361.16</v>
      </c>
      <c r="K135" t="n">
        <v>61.2</v>
      </c>
      <c r="L135" t="n">
        <v>34.25</v>
      </c>
      <c r="M135" t="n">
        <v>5</v>
      </c>
      <c r="N135" t="n">
        <v>120.71</v>
      </c>
      <c r="O135" t="n">
        <v>44777.68</v>
      </c>
      <c r="P135" t="n">
        <v>265.93</v>
      </c>
      <c r="Q135" t="n">
        <v>467.07</v>
      </c>
      <c r="R135" t="n">
        <v>55.6</v>
      </c>
      <c r="S135" t="n">
        <v>39.61</v>
      </c>
      <c r="T135" t="n">
        <v>3056.98</v>
      </c>
      <c r="U135" t="n">
        <v>0.71</v>
      </c>
      <c r="V135" t="n">
        <v>0.75</v>
      </c>
      <c r="W135" t="n">
        <v>2.62</v>
      </c>
      <c r="X135" t="n">
        <v>0.17</v>
      </c>
      <c r="Y135" t="n">
        <v>1</v>
      </c>
      <c r="Z135" t="n">
        <v>10</v>
      </c>
      <c r="AA135" t="n">
        <v>162.3554807782942</v>
      </c>
      <c r="AB135" t="n">
        <v>222.1419314190616</v>
      </c>
      <c r="AC135" t="n">
        <v>200.9410172626491</v>
      </c>
      <c r="AD135" t="n">
        <v>162355.4807782942</v>
      </c>
      <c r="AE135" t="n">
        <v>222141.9314190616</v>
      </c>
      <c r="AF135" t="n">
        <v>2.62413888868269e-06</v>
      </c>
      <c r="AG135" t="n">
        <v>0.1961458333333333</v>
      </c>
      <c r="AH135" t="n">
        <v>200941.0172626491</v>
      </c>
    </row>
    <row r="136">
      <c r="A136" t="n">
        <v>134</v>
      </c>
      <c r="B136" t="n">
        <v>145</v>
      </c>
      <c r="C136" t="inlineStr">
        <is>
          <t xml:space="preserve">CONCLUIDO	</t>
        </is>
      </c>
      <c r="D136" t="n">
        <v>5.3128</v>
      </c>
      <c r="E136" t="n">
        <v>18.82</v>
      </c>
      <c r="F136" t="n">
        <v>15.5</v>
      </c>
      <c r="G136" t="n">
        <v>132.82</v>
      </c>
      <c r="H136" t="n">
        <v>1.7</v>
      </c>
      <c r="I136" t="n">
        <v>7</v>
      </c>
      <c r="J136" t="n">
        <v>361.83</v>
      </c>
      <c r="K136" t="n">
        <v>61.2</v>
      </c>
      <c r="L136" t="n">
        <v>34.5</v>
      </c>
      <c r="M136" t="n">
        <v>5</v>
      </c>
      <c r="N136" t="n">
        <v>121.13</v>
      </c>
      <c r="O136" t="n">
        <v>44859.98</v>
      </c>
      <c r="P136" t="n">
        <v>265.59</v>
      </c>
      <c r="Q136" t="n">
        <v>467.08</v>
      </c>
      <c r="R136" t="n">
        <v>55.33</v>
      </c>
      <c r="S136" t="n">
        <v>39.61</v>
      </c>
      <c r="T136" t="n">
        <v>2920.06</v>
      </c>
      <c r="U136" t="n">
        <v>0.72</v>
      </c>
      <c r="V136" t="n">
        <v>0.75</v>
      </c>
      <c r="W136" t="n">
        <v>2.62</v>
      </c>
      <c r="X136" t="n">
        <v>0.16</v>
      </c>
      <c r="Y136" t="n">
        <v>1</v>
      </c>
      <c r="Z136" t="n">
        <v>10</v>
      </c>
      <c r="AA136" t="n">
        <v>162.075818632578</v>
      </c>
      <c r="AB136" t="n">
        <v>221.7592853334699</v>
      </c>
      <c r="AC136" t="n">
        <v>200.594890382419</v>
      </c>
      <c r="AD136" t="n">
        <v>162075.818632578</v>
      </c>
      <c r="AE136" t="n">
        <v>221759.2853334699</v>
      </c>
      <c r="AF136" t="n">
        <v>2.625769863036707e-06</v>
      </c>
      <c r="AG136" t="n">
        <v>0.1960416666666667</v>
      </c>
      <c r="AH136" t="n">
        <v>200594.890382419</v>
      </c>
    </row>
    <row r="137">
      <c r="A137" t="n">
        <v>135</v>
      </c>
      <c r="B137" t="n">
        <v>145</v>
      </c>
      <c r="C137" t="inlineStr">
        <is>
          <t xml:space="preserve">CONCLUIDO	</t>
        </is>
      </c>
      <c r="D137" t="n">
        <v>5.3137</v>
      </c>
      <c r="E137" t="n">
        <v>18.82</v>
      </c>
      <c r="F137" t="n">
        <v>15.49</v>
      </c>
      <c r="G137" t="n">
        <v>132.8</v>
      </c>
      <c r="H137" t="n">
        <v>1.71</v>
      </c>
      <c r="I137" t="n">
        <v>7</v>
      </c>
      <c r="J137" t="n">
        <v>362.5</v>
      </c>
      <c r="K137" t="n">
        <v>61.2</v>
      </c>
      <c r="L137" t="n">
        <v>34.75</v>
      </c>
      <c r="M137" t="n">
        <v>5</v>
      </c>
      <c r="N137" t="n">
        <v>121.55</v>
      </c>
      <c r="O137" t="n">
        <v>44942.4</v>
      </c>
      <c r="P137" t="n">
        <v>265.4</v>
      </c>
      <c r="Q137" t="n">
        <v>467.07</v>
      </c>
      <c r="R137" t="n">
        <v>55.23</v>
      </c>
      <c r="S137" t="n">
        <v>39.61</v>
      </c>
      <c r="T137" t="n">
        <v>2873.02</v>
      </c>
      <c r="U137" t="n">
        <v>0.72</v>
      </c>
      <c r="V137" t="n">
        <v>0.75</v>
      </c>
      <c r="W137" t="n">
        <v>2.62</v>
      </c>
      <c r="X137" t="n">
        <v>0.16</v>
      </c>
      <c r="Y137" t="n">
        <v>1</v>
      </c>
      <c r="Z137" t="n">
        <v>10</v>
      </c>
      <c r="AA137" t="n">
        <v>161.9371690121947</v>
      </c>
      <c r="AB137" t="n">
        <v>221.5695788060718</v>
      </c>
      <c r="AC137" t="n">
        <v>200.4232891797409</v>
      </c>
      <c r="AD137" t="n">
        <v>161937.1690121946</v>
      </c>
      <c r="AE137" t="n">
        <v>221569.5788060718</v>
      </c>
      <c r="AF137" t="n">
        <v>2.626214674224166e-06</v>
      </c>
      <c r="AG137" t="n">
        <v>0.1960416666666667</v>
      </c>
      <c r="AH137" t="n">
        <v>200423.2891797409</v>
      </c>
    </row>
    <row r="138">
      <c r="A138" t="n">
        <v>136</v>
      </c>
      <c r="B138" t="n">
        <v>145</v>
      </c>
      <c r="C138" t="inlineStr">
        <is>
          <t xml:space="preserve">CONCLUIDO	</t>
        </is>
      </c>
      <c r="D138" t="n">
        <v>5.3128</v>
      </c>
      <c r="E138" t="n">
        <v>18.82</v>
      </c>
      <c r="F138" t="n">
        <v>15.5</v>
      </c>
      <c r="G138" t="n">
        <v>132.82</v>
      </c>
      <c r="H138" t="n">
        <v>1.72</v>
      </c>
      <c r="I138" t="n">
        <v>7</v>
      </c>
      <c r="J138" t="n">
        <v>363.17</v>
      </c>
      <c r="K138" t="n">
        <v>61.2</v>
      </c>
      <c r="L138" t="n">
        <v>35</v>
      </c>
      <c r="M138" t="n">
        <v>5</v>
      </c>
      <c r="N138" t="n">
        <v>121.97</v>
      </c>
      <c r="O138" t="n">
        <v>45025.06</v>
      </c>
      <c r="P138" t="n">
        <v>265.89</v>
      </c>
      <c r="Q138" t="n">
        <v>467.11</v>
      </c>
      <c r="R138" t="n">
        <v>55.19</v>
      </c>
      <c r="S138" t="n">
        <v>39.61</v>
      </c>
      <c r="T138" t="n">
        <v>2852.4</v>
      </c>
      <c r="U138" t="n">
        <v>0.72</v>
      </c>
      <c r="V138" t="n">
        <v>0.75</v>
      </c>
      <c r="W138" t="n">
        <v>2.62</v>
      </c>
      <c r="X138" t="n">
        <v>0.16</v>
      </c>
      <c r="Y138" t="n">
        <v>1</v>
      </c>
      <c r="Z138" t="n">
        <v>10</v>
      </c>
      <c r="AA138" t="n">
        <v>162.2123934096437</v>
      </c>
      <c r="AB138" t="n">
        <v>221.9461529687049</v>
      </c>
      <c r="AC138" t="n">
        <v>200.7639236328176</v>
      </c>
      <c r="AD138" t="n">
        <v>162212.3934096437</v>
      </c>
      <c r="AE138" t="n">
        <v>221946.1529687049</v>
      </c>
      <c r="AF138" t="n">
        <v>2.625769863036707e-06</v>
      </c>
      <c r="AG138" t="n">
        <v>0.1960416666666667</v>
      </c>
      <c r="AH138" t="n">
        <v>200763.9236328176</v>
      </c>
    </row>
    <row r="139">
      <c r="A139" t="n">
        <v>137</v>
      </c>
      <c r="B139" t="n">
        <v>145</v>
      </c>
      <c r="C139" t="inlineStr">
        <is>
          <t xml:space="preserve">CONCLUIDO	</t>
        </is>
      </c>
      <c r="D139" t="n">
        <v>5.3115</v>
      </c>
      <c r="E139" t="n">
        <v>18.83</v>
      </c>
      <c r="F139" t="n">
        <v>15.5</v>
      </c>
      <c r="G139" t="n">
        <v>132.86</v>
      </c>
      <c r="H139" t="n">
        <v>1.73</v>
      </c>
      <c r="I139" t="n">
        <v>7</v>
      </c>
      <c r="J139" t="n">
        <v>363.84</v>
      </c>
      <c r="K139" t="n">
        <v>61.2</v>
      </c>
      <c r="L139" t="n">
        <v>35.25</v>
      </c>
      <c r="M139" t="n">
        <v>5</v>
      </c>
      <c r="N139" t="n">
        <v>122.39</v>
      </c>
      <c r="O139" t="n">
        <v>45107.96</v>
      </c>
      <c r="P139" t="n">
        <v>265.79</v>
      </c>
      <c r="Q139" t="n">
        <v>467.07</v>
      </c>
      <c r="R139" t="n">
        <v>55.37</v>
      </c>
      <c r="S139" t="n">
        <v>39.61</v>
      </c>
      <c r="T139" t="n">
        <v>2942.44</v>
      </c>
      <c r="U139" t="n">
        <v>0.72</v>
      </c>
      <c r="V139" t="n">
        <v>0.75</v>
      </c>
      <c r="W139" t="n">
        <v>2.62</v>
      </c>
      <c r="X139" t="n">
        <v>0.17</v>
      </c>
      <c r="Y139" t="n">
        <v>1</v>
      </c>
      <c r="Z139" t="n">
        <v>10</v>
      </c>
      <c r="AA139" t="n">
        <v>162.2063386100945</v>
      </c>
      <c r="AB139" t="n">
        <v>221.9378685248428</v>
      </c>
      <c r="AC139" t="n">
        <v>200.7564298446504</v>
      </c>
      <c r="AD139" t="n">
        <v>162206.3386100945</v>
      </c>
      <c r="AE139" t="n">
        <v>221937.8685248428</v>
      </c>
      <c r="AF139" t="n">
        <v>2.625127357988154e-06</v>
      </c>
      <c r="AG139" t="n">
        <v>0.1961458333333333</v>
      </c>
      <c r="AH139" t="n">
        <v>200756.4298446504</v>
      </c>
    </row>
    <row r="140">
      <c r="A140" t="n">
        <v>138</v>
      </c>
      <c r="B140" t="n">
        <v>145</v>
      </c>
      <c r="C140" t="inlineStr">
        <is>
          <t xml:space="preserve">CONCLUIDO	</t>
        </is>
      </c>
      <c r="D140" t="n">
        <v>5.3111</v>
      </c>
      <c r="E140" t="n">
        <v>18.83</v>
      </c>
      <c r="F140" t="n">
        <v>15.5</v>
      </c>
      <c r="G140" t="n">
        <v>132.88</v>
      </c>
      <c r="H140" t="n">
        <v>1.74</v>
      </c>
      <c r="I140" t="n">
        <v>7</v>
      </c>
      <c r="J140" t="n">
        <v>364.51</v>
      </c>
      <c r="K140" t="n">
        <v>61.2</v>
      </c>
      <c r="L140" t="n">
        <v>35.5</v>
      </c>
      <c r="M140" t="n">
        <v>5</v>
      </c>
      <c r="N140" t="n">
        <v>122.82</v>
      </c>
      <c r="O140" t="n">
        <v>45191.1</v>
      </c>
      <c r="P140" t="n">
        <v>265.61</v>
      </c>
      <c r="Q140" t="n">
        <v>467.07</v>
      </c>
      <c r="R140" t="n">
        <v>55.36</v>
      </c>
      <c r="S140" t="n">
        <v>39.61</v>
      </c>
      <c r="T140" t="n">
        <v>2935.68</v>
      </c>
      <c r="U140" t="n">
        <v>0.72</v>
      </c>
      <c r="V140" t="n">
        <v>0.75</v>
      </c>
      <c r="W140" t="n">
        <v>2.62</v>
      </c>
      <c r="X140" t="n">
        <v>0.17</v>
      </c>
      <c r="Y140" t="n">
        <v>1</v>
      </c>
      <c r="Z140" t="n">
        <v>10</v>
      </c>
      <c r="AA140" t="n">
        <v>162.1364138530564</v>
      </c>
      <c r="AB140" t="n">
        <v>221.8421943874008</v>
      </c>
      <c r="AC140" t="n">
        <v>200.6698867126064</v>
      </c>
      <c r="AD140" t="n">
        <v>162136.4138530564</v>
      </c>
      <c r="AE140" t="n">
        <v>221842.1943874008</v>
      </c>
      <c r="AF140" t="n">
        <v>2.624929664127061e-06</v>
      </c>
      <c r="AG140" t="n">
        <v>0.1961458333333333</v>
      </c>
      <c r="AH140" t="n">
        <v>200669.8867126064</v>
      </c>
    </row>
    <row r="141">
      <c r="A141" t="n">
        <v>139</v>
      </c>
      <c r="B141" t="n">
        <v>145</v>
      </c>
      <c r="C141" t="inlineStr">
        <is>
          <t xml:space="preserve">CONCLUIDO	</t>
        </is>
      </c>
      <c r="D141" t="n">
        <v>5.3142</v>
      </c>
      <c r="E141" t="n">
        <v>18.82</v>
      </c>
      <c r="F141" t="n">
        <v>15.49</v>
      </c>
      <c r="G141" t="n">
        <v>132.78</v>
      </c>
      <c r="H141" t="n">
        <v>1.75</v>
      </c>
      <c r="I141" t="n">
        <v>7</v>
      </c>
      <c r="J141" t="n">
        <v>365.19</v>
      </c>
      <c r="K141" t="n">
        <v>61.2</v>
      </c>
      <c r="L141" t="n">
        <v>35.75</v>
      </c>
      <c r="M141" t="n">
        <v>5</v>
      </c>
      <c r="N141" t="n">
        <v>123.24</v>
      </c>
      <c r="O141" t="n">
        <v>45274.49</v>
      </c>
      <c r="P141" t="n">
        <v>265.26</v>
      </c>
      <c r="Q141" t="n">
        <v>467.07</v>
      </c>
      <c r="R141" t="n">
        <v>55.11</v>
      </c>
      <c r="S141" t="n">
        <v>39.61</v>
      </c>
      <c r="T141" t="n">
        <v>2811.09</v>
      </c>
      <c r="U141" t="n">
        <v>0.72</v>
      </c>
      <c r="V141" t="n">
        <v>0.75</v>
      </c>
      <c r="W141" t="n">
        <v>2.62</v>
      </c>
      <c r="X141" t="n">
        <v>0.16</v>
      </c>
      <c r="Y141" t="n">
        <v>1</v>
      </c>
      <c r="Z141" t="n">
        <v>10</v>
      </c>
      <c r="AA141" t="n">
        <v>161.858427061982</v>
      </c>
      <c r="AB141" t="n">
        <v>221.4618405959413</v>
      </c>
      <c r="AC141" t="n">
        <v>200.3258333531737</v>
      </c>
      <c r="AD141" t="n">
        <v>161858.427061982</v>
      </c>
      <c r="AE141" t="n">
        <v>221461.8405959413</v>
      </c>
      <c r="AF141" t="n">
        <v>2.626461791550532e-06</v>
      </c>
      <c r="AG141" t="n">
        <v>0.1960416666666667</v>
      </c>
      <c r="AH141" t="n">
        <v>200325.8333531737</v>
      </c>
    </row>
    <row r="142">
      <c r="A142" t="n">
        <v>140</v>
      </c>
      <c r="B142" t="n">
        <v>145</v>
      </c>
      <c r="C142" t="inlineStr">
        <is>
          <t xml:space="preserve">CONCLUIDO	</t>
        </is>
      </c>
      <c r="D142" t="n">
        <v>5.3137</v>
      </c>
      <c r="E142" t="n">
        <v>18.82</v>
      </c>
      <c r="F142" t="n">
        <v>15.49</v>
      </c>
      <c r="G142" t="n">
        <v>132.8</v>
      </c>
      <c r="H142" t="n">
        <v>1.75</v>
      </c>
      <c r="I142" t="n">
        <v>7</v>
      </c>
      <c r="J142" t="n">
        <v>365.87</v>
      </c>
      <c r="K142" t="n">
        <v>61.2</v>
      </c>
      <c r="L142" t="n">
        <v>36</v>
      </c>
      <c r="M142" t="n">
        <v>5</v>
      </c>
      <c r="N142" t="n">
        <v>123.67</v>
      </c>
      <c r="O142" t="n">
        <v>45358.13</v>
      </c>
      <c r="P142" t="n">
        <v>265.02</v>
      </c>
      <c r="Q142" t="n">
        <v>467.07</v>
      </c>
      <c r="R142" t="n">
        <v>55.19</v>
      </c>
      <c r="S142" t="n">
        <v>39.61</v>
      </c>
      <c r="T142" t="n">
        <v>2853.36</v>
      </c>
      <c r="U142" t="n">
        <v>0.72</v>
      </c>
      <c r="V142" t="n">
        <v>0.75</v>
      </c>
      <c r="W142" t="n">
        <v>2.62</v>
      </c>
      <c r="X142" t="n">
        <v>0.16</v>
      </c>
      <c r="Y142" t="n">
        <v>1</v>
      </c>
      <c r="Z142" t="n">
        <v>10</v>
      </c>
      <c r="AA142" t="n">
        <v>161.7642035953</v>
      </c>
      <c r="AB142" t="n">
        <v>221.332919891981</v>
      </c>
      <c r="AC142" t="n">
        <v>200.2092166602581</v>
      </c>
      <c r="AD142" t="n">
        <v>161764.2035953</v>
      </c>
      <c r="AE142" t="n">
        <v>221332.9198919811</v>
      </c>
      <c r="AF142" t="n">
        <v>2.626214674224166e-06</v>
      </c>
      <c r="AG142" t="n">
        <v>0.1960416666666667</v>
      </c>
      <c r="AH142" t="n">
        <v>200209.216660258</v>
      </c>
    </row>
    <row r="143">
      <c r="A143" t="n">
        <v>141</v>
      </c>
      <c r="B143" t="n">
        <v>145</v>
      </c>
      <c r="C143" t="inlineStr">
        <is>
          <t xml:space="preserve">CONCLUIDO	</t>
        </is>
      </c>
      <c r="D143" t="n">
        <v>5.3126</v>
      </c>
      <c r="E143" t="n">
        <v>18.82</v>
      </c>
      <c r="F143" t="n">
        <v>15.5</v>
      </c>
      <c r="G143" t="n">
        <v>132.83</v>
      </c>
      <c r="H143" t="n">
        <v>1.76</v>
      </c>
      <c r="I143" t="n">
        <v>7</v>
      </c>
      <c r="J143" t="n">
        <v>366.55</v>
      </c>
      <c r="K143" t="n">
        <v>61.2</v>
      </c>
      <c r="L143" t="n">
        <v>36.25</v>
      </c>
      <c r="M143" t="n">
        <v>5</v>
      </c>
      <c r="N143" t="n">
        <v>124.1</v>
      </c>
      <c r="O143" t="n">
        <v>45442.03</v>
      </c>
      <c r="P143" t="n">
        <v>265.04</v>
      </c>
      <c r="Q143" t="n">
        <v>467.07</v>
      </c>
      <c r="R143" t="n">
        <v>55.23</v>
      </c>
      <c r="S143" t="n">
        <v>39.61</v>
      </c>
      <c r="T143" t="n">
        <v>2872.61</v>
      </c>
      <c r="U143" t="n">
        <v>0.72</v>
      </c>
      <c r="V143" t="n">
        <v>0.75</v>
      </c>
      <c r="W143" t="n">
        <v>2.62</v>
      </c>
      <c r="X143" t="n">
        <v>0.16</v>
      </c>
      <c r="Y143" t="n">
        <v>1</v>
      </c>
      <c r="Z143" t="n">
        <v>10</v>
      </c>
      <c r="AA143" t="n">
        <v>161.8314386826385</v>
      </c>
      <c r="AB143" t="n">
        <v>221.4249139046803</v>
      </c>
      <c r="AC143" t="n">
        <v>200.2924308934997</v>
      </c>
      <c r="AD143" t="n">
        <v>161831.4386826385</v>
      </c>
      <c r="AE143" t="n">
        <v>221424.9139046803</v>
      </c>
      <c r="AF143" t="n">
        <v>2.62567101610616e-06</v>
      </c>
      <c r="AG143" t="n">
        <v>0.1960416666666667</v>
      </c>
      <c r="AH143" t="n">
        <v>200292.4308934997</v>
      </c>
    </row>
    <row r="144">
      <c r="A144" t="n">
        <v>142</v>
      </c>
      <c r="B144" t="n">
        <v>145</v>
      </c>
      <c r="C144" t="inlineStr">
        <is>
          <t xml:space="preserve">CONCLUIDO	</t>
        </is>
      </c>
      <c r="D144" t="n">
        <v>5.3108</v>
      </c>
      <c r="E144" t="n">
        <v>18.83</v>
      </c>
      <c r="F144" t="n">
        <v>15.5</v>
      </c>
      <c r="G144" t="n">
        <v>132.88</v>
      </c>
      <c r="H144" t="n">
        <v>1.77</v>
      </c>
      <c r="I144" t="n">
        <v>7</v>
      </c>
      <c r="J144" t="n">
        <v>367.23</v>
      </c>
      <c r="K144" t="n">
        <v>61.2</v>
      </c>
      <c r="L144" t="n">
        <v>36.5</v>
      </c>
      <c r="M144" t="n">
        <v>5</v>
      </c>
      <c r="N144" t="n">
        <v>124.53</v>
      </c>
      <c r="O144" t="n">
        <v>45526.17</v>
      </c>
      <c r="P144" t="n">
        <v>265.26</v>
      </c>
      <c r="Q144" t="n">
        <v>467.16</v>
      </c>
      <c r="R144" t="n">
        <v>55.42</v>
      </c>
      <c r="S144" t="n">
        <v>39.61</v>
      </c>
      <c r="T144" t="n">
        <v>2963.89</v>
      </c>
      <c r="U144" t="n">
        <v>0.71</v>
      </c>
      <c r="V144" t="n">
        <v>0.75</v>
      </c>
      <c r="W144" t="n">
        <v>2.62</v>
      </c>
      <c r="X144" t="n">
        <v>0.17</v>
      </c>
      <c r="Y144" t="n">
        <v>1</v>
      </c>
      <c r="Z144" t="n">
        <v>10</v>
      </c>
      <c r="AA144" t="n">
        <v>161.9860479224185</v>
      </c>
      <c r="AB144" t="n">
        <v>221.6364570874255</v>
      </c>
      <c r="AC144" t="n">
        <v>200.4837846917865</v>
      </c>
      <c r="AD144" t="n">
        <v>161986.0479224185</v>
      </c>
      <c r="AE144" t="n">
        <v>221636.4570874255</v>
      </c>
      <c r="AF144" t="n">
        <v>2.624781393731242e-06</v>
      </c>
      <c r="AG144" t="n">
        <v>0.1961458333333333</v>
      </c>
      <c r="AH144" t="n">
        <v>200483.7846917865</v>
      </c>
    </row>
    <row r="145">
      <c r="A145" t="n">
        <v>143</v>
      </c>
      <c r="B145" t="n">
        <v>145</v>
      </c>
      <c r="C145" t="inlineStr">
        <is>
          <t xml:space="preserve">CONCLUIDO	</t>
        </is>
      </c>
      <c r="D145" t="n">
        <v>5.309</v>
      </c>
      <c r="E145" t="n">
        <v>18.84</v>
      </c>
      <c r="F145" t="n">
        <v>15.51</v>
      </c>
      <c r="G145" t="n">
        <v>132.94</v>
      </c>
      <c r="H145" t="n">
        <v>1.78</v>
      </c>
      <c r="I145" t="n">
        <v>7</v>
      </c>
      <c r="J145" t="n">
        <v>367.92</v>
      </c>
      <c r="K145" t="n">
        <v>61.2</v>
      </c>
      <c r="L145" t="n">
        <v>36.75</v>
      </c>
      <c r="M145" t="n">
        <v>5</v>
      </c>
      <c r="N145" t="n">
        <v>124.97</v>
      </c>
      <c r="O145" t="n">
        <v>45610.57</v>
      </c>
      <c r="P145" t="n">
        <v>265.18</v>
      </c>
      <c r="Q145" t="n">
        <v>467.07</v>
      </c>
      <c r="R145" t="n">
        <v>55.64</v>
      </c>
      <c r="S145" t="n">
        <v>39.61</v>
      </c>
      <c r="T145" t="n">
        <v>3075.54</v>
      </c>
      <c r="U145" t="n">
        <v>0.71</v>
      </c>
      <c r="V145" t="n">
        <v>0.75</v>
      </c>
      <c r="W145" t="n">
        <v>2.62</v>
      </c>
      <c r="X145" t="n">
        <v>0.18</v>
      </c>
      <c r="Y145" t="n">
        <v>1</v>
      </c>
      <c r="Z145" t="n">
        <v>10</v>
      </c>
      <c r="AA145" t="n">
        <v>162.0292094258632</v>
      </c>
      <c r="AB145" t="n">
        <v>221.6955125605895</v>
      </c>
      <c r="AC145" t="n">
        <v>200.5372039934766</v>
      </c>
      <c r="AD145" t="n">
        <v>162029.2094258632</v>
      </c>
      <c r="AE145" t="n">
        <v>221695.5125605896</v>
      </c>
      <c r="AF145" t="n">
        <v>2.623891771356324e-06</v>
      </c>
      <c r="AG145" t="n">
        <v>0.19625</v>
      </c>
      <c r="AH145" t="n">
        <v>200537.2039934766</v>
      </c>
    </row>
    <row r="146">
      <c r="A146" t="n">
        <v>144</v>
      </c>
      <c r="B146" t="n">
        <v>145</v>
      </c>
      <c r="C146" t="inlineStr">
        <is>
          <t xml:space="preserve">CONCLUIDO	</t>
        </is>
      </c>
      <c r="D146" t="n">
        <v>5.3108</v>
      </c>
      <c r="E146" t="n">
        <v>18.83</v>
      </c>
      <c r="F146" t="n">
        <v>15.5</v>
      </c>
      <c r="G146" t="n">
        <v>132.89</v>
      </c>
      <c r="H146" t="n">
        <v>1.79</v>
      </c>
      <c r="I146" t="n">
        <v>7</v>
      </c>
      <c r="J146" t="n">
        <v>368.6</v>
      </c>
      <c r="K146" t="n">
        <v>61.2</v>
      </c>
      <c r="L146" t="n">
        <v>37</v>
      </c>
      <c r="M146" t="n">
        <v>5</v>
      </c>
      <c r="N146" t="n">
        <v>125.4</v>
      </c>
      <c r="O146" t="n">
        <v>45695.24</v>
      </c>
      <c r="P146" t="n">
        <v>264.97</v>
      </c>
      <c r="Q146" t="n">
        <v>467.08</v>
      </c>
      <c r="R146" t="n">
        <v>55.42</v>
      </c>
      <c r="S146" t="n">
        <v>39.61</v>
      </c>
      <c r="T146" t="n">
        <v>2964.52</v>
      </c>
      <c r="U146" t="n">
        <v>0.71</v>
      </c>
      <c r="V146" t="n">
        <v>0.75</v>
      </c>
      <c r="W146" t="n">
        <v>2.62</v>
      </c>
      <c r="X146" t="n">
        <v>0.17</v>
      </c>
      <c r="Y146" t="n">
        <v>1</v>
      </c>
      <c r="Z146" t="n">
        <v>10</v>
      </c>
      <c r="AA146" t="n">
        <v>161.8539759195047</v>
      </c>
      <c r="AB146" t="n">
        <v>221.4557503464333</v>
      </c>
      <c r="AC146" t="n">
        <v>200.320324348531</v>
      </c>
      <c r="AD146" t="n">
        <v>161853.9759195047</v>
      </c>
      <c r="AE146" t="n">
        <v>221455.7503464333</v>
      </c>
      <c r="AF146" t="n">
        <v>2.624781393731242e-06</v>
      </c>
      <c r="AG146" t="n">
        <v>0.1961458333333333</v>
      </c>
      <c r="AH146" t="n">
        <v>200320.3243485311</v>
      </c>
    </row>
    <row r="147">
      <c r="A147" t="n">
        <v>145</v>
      </c>
      <c r="B147" t="n">
        <v>145</v>
      </c>
      <c r="C147" t="inlineStr">
        <is>
          <t xml:space="preserve">CONCLUIDO	</t>
        </is>
      </c>
      <c r="D147" t="n">
        <v>5.3116</v>
      </c>
      <c r="E147" t="n">
        <v>18.83</v>
      </c>
      <c r="F147" t="n">
        <v>15.5</v>
      </c>
      <c r="G147" t="n">
        <v>132.86</v>
      </c>
      <c r="H147" t="n">
        <v>1.8</v>
      </c>
      <c r="I147" t="n">
        <v>7</v>
      </c>
      <c r="J147" t="n">
        <v>369.29</v>
      </c>
      <c r="K147" t="n">
        <v>61.2</v>
      </c>
      <c r="L147" t="n">
        <v>37.25</v>
      </c>
      <c r="M147" t="n">
        <v>5</v>
      </c>
      <c r="N147" t="n">
        <v>125.84</v>
      </c>
      <c r="O147" t="n">
        <v>45780.16</v>
      </c>
      <c r="P147" t="n">
        <v>264.92</v>
      </c>
      <c r="Q147" t="n">
        <v>467.07</v>
      </c>
      <c r="R147" t="n">
        <v>55.34</v>
      </c>
      <c r="S147" t="n">
        <v>39.61</v>
      </c>
      <c r="T147" t="n">
        <v>2927.9</v>
      </c>
      <c r="U147" t="n">
        <v>0.72</v>
      </c>
      <c r="V147" t="n">
        <v>0.75</v>
      </c>
      <c r="W147" t="n">
        <v>2.62</v>
      </c>
      <c r="X147" t="n">
        <v>0.17</v>
      </c>
      <c r="Y147" t="n">
        <v>1</v>
      </c>
      <c r="Z147" t="n">
        <v>10</v>
      </c>
      <c r="AA147" t="n">
        <v>161.8071709758059</v>
      </c>
      <c r="AB147" t="n">
        <v>221.3917097575763</v>
      </c>
      <c r="AC147" t="n">
        <v>200.262395703593</v>
      </c>
      <c r="AD147" t="n">
        <v>161807.170975806</v>
      </c>
      <c r="AE147" t="n">
        <v>221391.7097575763</v>
      </c>
      <c r="AF147" t="n">
        <v>2.625176781453428e-06</v>
      </c>
      <c r="AG147" t="n">
        <v>0.1961458333333333</v>
      </c>
      <c r="AH147" t="n">
        <v>200262.395703593</v>
      </c>
    </row>
    <row r="148">
      <c r="A148" t="n">
        <v>146</v>
      </c>
      <c r="B148" t="n">
        <v>145</v>
      </c>
      <c r="C148" t="inlineStr">
        <is>
          <t xml:space="preserve">CONCLUIDO	</t>
        </is>
      </c>
      <c r="D148" t="n">
        <v>5.3103</v>
      </c>
      <c r="E148" t="n">
        <v>18.83</v>
      </c>
      <c r="F148" t="n">
        <v>15.51</v>
      </c>
      <c r="G148" t="n">
        <v>132.9</v>
      </c>
      <c r="H148" t="n">
        <v>1.81</v>
      </c>
      <c r="I148" t="n">
        <v>7</v>
      </c>
      <c r="J148" t="n">
        <v>369.98</v>
      </c>
      <c r="K148" t="n">
        <v>61.2</v>
      </c>
      <c r="L148" t="n">
        <v>37.5</v>
      </c>
      <c r="M148" t="n">
        <v>5</v>
      </c>
      <c r="N148" t="n">
        <v>126.28</v>
      </c>
      <c r="O148" t="n">
        <v>45865.47</v>
      </c>
      <c r="P148" t="n">
        <v>264.55</v>
      </c>
      <c r="Q148" t="n">
        <v>467.08</v>
      </c>
      <c r="R148" t="n">
        <v>55.53</v>
      </c>
      <c r="S148" t="n">
        <v>39.61</v>
      </c>
      <c r="T148" t="n">
        <v>3022.39</v>
      </c>
      <c r="U148" t="n">
        <v>0.71</v>
      </c>
      <c r="V148" t="n">
        <v>0.75</v>
      </c>
      <c r="W148" t="n">
        <v>2.62</v>
      </c>
      <c r="X148" t="n">
        <v>0.17</v>
      </c>
      <c r="Y148" t="n">
        <v>1</v>
      </c>
      <c r="Z148" t="n">
        <v>10</v>
      </c>
      <c r="AA148" t="n">
        <v>161.7028222622079</v>
      </c>
      <c r="AB148" t="n">
        <v>221.2489352440913</v>
      </c>
      <c r="AC148" t="n">
        <v>200.1332473892896</v>
      </c>
      <c r="AD148" t="n">
        <v>161702.8222622079</v>
      </c>
      <c r="AE148" t="n">
        <v>221248.9352440913</v>
      </c>
      <c r="AF148" t="n">
        <v>2.624534276404876e-06</v>
      </c>
      <c r="AG148" t="n">
        <v>0.1961458333333333</v>
      </c>
      <c r="AH148" t="n">
        <v>200133.2473892896</v>
      </c>
    </row>
    <row r="149">
      <c r="A149" t="n">
        <v>147</v>
      </c>
      <c r="B149" t="n">
        <v>145</v>
      </c>
      <c r="C149" t="inlineStr">
        <is>
          <t xml:space="preserve">CONCLUIDO	</t>
        </is>
      </c>
      <c r="D149" t="n">
        <v>5.3347</v>
      </c>
      <c r="E149" t="n">
        <v>18.75</v>
      </c>
      <c r="F149" t="n">
        <v>15.47</v>
      </c>
      <c r="G149" t="n">
        <v>154.73</v>
      </c>
      <c r="H149" t="n">
        <v>1.82</v>
      </c>
      <c r="I149" t="n">
        <v>6</v>
      </c>
      <c r="J149" t="n">
        <v>370.67</v>
      </c>
      <c r="K149" t="n">
        <v>61.2</v>
      </c>
      <c r="L149" t="n">
        <v>37.75</v>
      </c>
      <c r="M149" t="n">
        <v>4</v>
      </c>
      <c r="N149" t="n">
        <v>126.73</v>
      </c>
      <c r="O149" t="n">
        <v>45950.92</v>
      </c>
      <c r="P149" t="n">
        <v>263.37</v>
      </c>
      <c r="Q149" t="n">
        <v>467.07</v>
      </c>
      <c r="R149" t="n">
        <v>54.5</v>
      </c>
      <c r="S149" t="n">
        <v>39.61</v>
      </c>
      <c r="T149" t="n">
        <v>2508.66</v>
      </c>
      <c r="U149" t="n">
        <v>0.73</v>
      </c>
      <c r="V149" t="n">
        <v>0.75</v>
      </c>
      <c r="W149" t="n">
        <v>2.62</v>
      </c>
      <c r="X149" t="n">
        <v>0.14</v>
      </c>
      <c r="Y149" t="n">
        <v>1</v>
      </c>
      <c r="Z149" t="n">
        <v>10</v>
      </c>
      <c r="AA149" t="n">
        <v>160.3359074639329</v>
      </c>
      <c r="AB149" t="n">
        <v>219.3786621130674</v>
      </c>
      <c r="AC149" t="n">
        <v>198.4414705009452</v>
      </c>
      <c r="AD149" t="n">
        <v>160335.9074639329</v>
      </c>
      <c r="AE149" t="n">
        <v>219378.6621130674</v>
      </c>
      <c r="AF149" t="n">
        <v>2.636593601931546e-06</v>
      </c>
      <c r="AG149" t="n">
        <v>0.1953125</v>
      </c>
      <c r="AH149" t="n">
        <v>198441.4705009452</v>
      </c>
    </row>
    <row r="150">
      <c r="A150" t="n">
        <v>148</v>
      </c>
      <c r="B150" t="n">
        <v>145</v>
      </c>
      <c r="C150" t="inlineStr">
        <is>
          <t xml:space="preserve">CONCLUIDO	</t>
        </is>
      </c>
      <c r="D150" t="n">
        <v>5.3371</v>
      </c>
      <c r="E150" t="n">
        <v>18.74</v>
      </c>
      <c r="F150" t="n">
        <v>15.46</v>
      </c>
      <c r="G150" t="n">
        <v>154.64</v>
      </c>
      <c r="H150" t="n">
        <v>1.82</v>
      </c>
      <c r="I150" t="n">
        <v>6</v>
      </c>
      <c r="J150" t="n">
        <v>371.37</v>
      </c>
      <c r="K150" t="n">
        <v>61.2</v>
      </c>
      <c r="L150" t="n">
        <v>38</v>
      </c>
      <c r="M150" t="n">
        <v>4</v>
      </c>
      <c r="N150" t="n">
        <v>127.17</v>
      </c>
      <c r="O150" t="n">
        <v>46036.65</v>
      </c>
      <c r="P150" t="n">
        <v>263.5</v>
      </c>
      <c r="Q150" t="n">
        <v>467.07</v>
      </c>
      <c r="R150" t="n">
        <v>54.25</v>
      </c>
      <c r="S150" t="n">
        <v>39.61</v>
      </c>
      <c r="T150" t="n">
        <v>2386.85</v>
      </c>
      <c r="U150" t="n">
        <v>0.73</v>
      </c>
      <c r="V150" t="n">
        <v>0.75</v>
      </c>
      <c r="W150" t="n">
        <v>2.62</v>
      </c>
      <c r="X150" t="n">
        <v>0.13</v>
      </c>
      <c r="Y150" t="n">
        <v>1</v>
      </c>
      <c r="Z150" t="n">
        <v>10</v>
      </c>
      <c r="AA150" t="n">
        <v>160.2984144122403</v>
      </c>
      <c r="AB150" t="n">
        <v>219.3273624656649</v>
      </c>
      <c r="AC150" t="n">
        <v>198.3950668198914</v>
      </c>
      <c r="AD150" t="n">
        <v>160298.4144122403</v>
      </c>
      <c r="AE150" t="n">
        <v>219327.3624656649</v>
      </c>
      <c r="AF150" t="n">
        <v>2.637779765098104e-06</v>
      </c>
      <c r="AG150" t="n">
        <v>0.1952083333333333</v>
      </c>
      <c r="AH150" t="n">
        <v>198395.0668198914</v>
      </c>
    </row>
    <row r="151">
      <c r="A151" t="n">
        <v>149</v>
      </c>
      <c r="B151" t="n">
        <v>145</v>
      </c>
      <c r="C151" t="inlineStr">
        <is>
          <t xml:space="preserve">CONCLUIDO	</t>
        </is>
      </c>
      <c r="D151" t="n">
        <v>5.3355</v>
      </c>
      <c r="E151" t="n">
        <v>18.74</v>
      </c>
      <c r="F151" t="n">
        <v>15.47</v>
      </c>
      <c r="G151" t="n">
        <v>154.7</v>
      </c>
      <c r="H151" t="n">
        <v>1.83</v>
      </c>
      <c r="I151" t="n">
        <v>6</v>
      </c>
      <c r="J151" t="n">
        <v>372.07</v>
      </c>
      <c r="K151" t="n">
        <v>61.2</v>
      </c>
      <c r="L151" t="n">
        <v>38.25</v>
      </c>
      <c r="M151" t="n">
        <v>4</v>
      </c>
      <c r="N151" t="n">
        <v>127.62</v>
      </c>
      <c r="O151" t="n">
        <v>46122.64</v>
      </c>
      <c r="P151" t="n">
        <v>263.8</v>
      </c>
      <c r="Q151" t="n">
        <v>467.07</v>
      </c>
      <c r="R151" t="n">
        <v>54.38</v>
      </c>
      <c r="S151" t="n">
        <v>39.61</v>
      </c>
      <c r="T151" t="n">
        <v>2452.77</v>
      </c>
      <c r="U151" t="n">
        <v>0.73</v>
      </c>
      <c r="V151" t="n">
        <v>0.75</v>
      </c>
      <c r="W151" t="n">
        <v>2.62</v>
      </c>
      <c r="X151" t="n">
        <v>0.14</v>
      </c>
      <c r="Y151" t="n">
        <v>1</v>
      </c>
      <c r="Z151" t="n">
        <v>10</v>
      </c>
      <c r="AA151" t="n">
        <v>160.5067972923785</v>
      </c>
      <c r="AB151" t="n">
        <v>219.6124811154736</v>
      </c>
      <c r="AC151" t="n">
        <v>198.6529741459289</v>
      </c>
      <c r="AD151" t="n">
        <v>160506.7972923784</v>
      </c>
      <c r="AE151" t="n">
        <v>219612.4811154736</v>
      </c>
      <c r="AF151" t="n">
        <v>2.636988989653732e-06</v>
      </c>
      <c r="AG151" t="n">
        <v>0.1952083333333333</v>
      </c>
      <c r="AH151" t="n">
        <v>198652.974145929</v>
      </c>
    </row>
    <row r="152">
      <c r="A152" t="n">
        <v>150</v>
      </c>
      <c r="B152" t="n">
        <v>145</v>
      </c>
      <c r="C152" t="inlineStr">
        <is>
          <t xml:space="preserve">CONCLUIDO	</t>
        </is>
      </c>
      <c r="D152" t="n">
        <v>5.3363</v>
      </c>
      <c r="E152" t="n">
        <v>18.74</v>
      </c>
      <c r="F152" t="n">
        <v>15.47</v>
      </c>
      <c r="G152" t="n">
        <v>154.67</v>
      </c>
      <c r="H152" t="n">
        <v>1.84</v>
      </c>
      <c r="I152" t="n">
        <v>6</v>
      </c>
      <c r="J152" t="n">
        <v>372.77</v>
      </c>
      <c r="K152" t="n">
        <v>61.2</v>
      </c>
      <c r="L152" t="n">
        <v>38.5</v>
      </c>
      <c r="M152" t="n">
        <v>4</v>
      </c>
      <c r="N152" t="n">
        <v>128.07</v>
      </c>
      <c r="O152" t="n">
        <v>46208.91</v>
      </c>
      <c r="P152" t="n">
        <v>264.07</v>
      </c>
      <c r="Q152" t="n">
        <v>467.07</v>
      </c>
      <c r="R152" t="n">
        <v>54.37</v>
      </c>
      <c r="S152" t="n">
        <v>39.61</v>
      </c>
      <c r="T152" t="n">
        <v>2444.26</v>
      </c>
      <c r="U152" t="n">
        <v>0.73</v>
      </c>
      <c r="V152" t="n">
        <v>0.75</v>
      </c>
      <c r="W152" t="n">
        <v>2.62</v>
      </c>
      <c r="X152" t="n">
        <v>0.13</v>
      </c>
      <c r="Y152" t="n">
        <v>1</v>
      </c>
      <c r="Z152" t="n">
        <v>10</v>
      </c>
      <c r="AA152" t="n">
        <v>160.605448727605</v>
      </c>
      <c r="AB152" t="n">
        <v>219.7474603613447</v>
      </c>
      <c r="AC152" t="n">
        <v>198.7750711620187</v>
      </c>
      <c r="AD152" t="n">
        <v>160605.448727605</v>
      </c>
      <c r="AE152" t="n">
        <v>219747.4603613447</v>
      </c>
      <c r="AF152" t="n">
        <v>2.637384377375918e-06</v>
      </c>
      <c r="AG152" t="n">
        <v>0.1952083333333333</v>
      </c>
      <c r="AH152" t="n">
        <v>198775.0711620187</v>
      </c>
    </row>
    <row r="153">
      <c r="A153" t="n">
        <v>151</v>
      </c>
      <c r="B153" t="n">
        <v>145</v>
      </c>
      <c r="C153" t="inlineStr">
        <is>
          <t xml:space="preserve">CONCLUIDO	</t>
        </is>
      </c>
      <c r="D153" t="n">
        <v>5.3352</v>
      </c>
      <c r="E153" t="n">
        <v>18.74</v>
      </c>
      <c r="F153" t="n">
        <v>15.47</v>
      </c>
      <c r="G153" t="n">
        <v>154.71</v>
      </c>
      <c r="H153" t="n">
        <v>1.85</v>
      </c>
      <c r="I153" t="n">
        <v>6</v>
      </c>
      <c r="J153" t="n">
        <v>373.47</v>
      </c>
      <c r="K153" t="n">
        <v>61.2</v>
      </c>
      <c r="L153" t="n">
        <v>38.75</v>
      </c>
      <c r="M153" t="n">
        <v>4</v>
      </c>
      <c r="N153" t="n">
        <v>128.52</v>
      </c>
      <c r="O153" t="n">
        <v>46295.45</v>
      </c>
      <c r="P153" t="n">
        <v>264.48</v>
      </c>
      <c r="Q153" t="n">
        <v>467.07</v>
      </c>
      <c r="R153" t="n">
        <v>54.47</v>
      </c>
      <c r="S153" t="n">
        <v>39.61</v>
      </c>
      <c r="T153" t="n">
        <v>2496.73</v>
      </c>
      <c r="U153" t="n">
        <v>0.73</v>
      </c>
      <c r="V153" t="n">
        <v>0.75</v>
      </c>
      <c r="W153" t="n">
        <v>2.62</v>
      </c>
      <c r="X153" t="n">
        <v>0.14</v>
      </c>
      <c r="Y153" t="n">
        <v>1</v>
      </c>
      <c r="Z153" t="n">
        <v>10</v>
      </c>
      <c r="AA153" t="n">
        <v>160.8239655947262</v>
      </c>
      <c r="AB153" t="n">
        <v>220.0464447792235</v>
      </c>
      <c r="AC153" t="n">
        <v>199.0455209266825</v>
      </c>
      <c r="AD153" t="n">
        <v>160823.9655947261</v>
      </c>
      <c r="AE153" t="n">
        <v>220046.4447792235</v>
      </c>
      <c r="AF153" t="n">
        <v>2.636840719257913e-06</v>
      </c>
      <c r="AG153" t="n">
        <v>0.1952083333333333</v>
      </c>
      <c r="AH153" t="n">
        <v>199045.5209266825</v>
      </c>
    </row>
    <row r="154">
      <c r="A154" t="n">
        <v>152</v>
      </c>
      <c r="B154" t="n">
        <v>145</v>
      </c>
      <c r="C154" t="inlineStr">
        <is>
          <t xml:space="preserve">CONCLUIDO	</t>
        </is>
      </c>
      <c r="D154" t="n">
        <v>5.3322</v>
      </c>
      <c r="E154" t="n">
        <v>18.75</v>
      </c>
      <c r="F154" t="n">
        <v>15.48</v>
      </c>
      <c r="G154" t="n">
        <v>154.81</v>
      </c>
      <c r="H154" t="n">
        <v>1.86</v>
      </c>
      <c r="I154" t="n">
        <v>6</v>
      </c>
      <c r="J154" t="n">
        <v>374.17</v>
      </c>
      <c r="K154" t="n">
        <v>61.2</v>
      </c>
      <c r="L154" t="n">
        <v>39</v>
      </c>
      <c r="M154" t="n">
        <v>4</v>
      </c>
      <c r="N154" t="n">
        <v>128.97</v>
      </c>
      <c r="O154" t="n">
        <v>46382.28</v>
      </c>
      <c r="P154" t="n">
        <v>264.69</v>
      </c>
      <c r="Q154" t="n">
        <v>467.07</v>
      </c>
      <c r="R154" t="n">
        <v>54.78</v>
      </c>
      <c r="S154" t="n">
        <v>39.61</v>
      </c>
      <c r="T154" t="n">
        <v>2648.69</v>
      </c>
      <c r="U154" t="n">
        <v>0.72</v>
      </c>
      <c r="V154" t="n">
        <v>0.75</v>
      </c>
      <c r="W154" t="n">
        <v>2.62</v>
      </c>
      <c r="X154" t="n">
        <v>0.15</v>
      </c>
      <c r="Y154" t="n">
        <v>1</v>
      </c>
      <c r="Z154" t="n">
        <v>10</v>
      </c>
      <c r="AA154" t="n">
        <v>161.03377700707</v>
      </c>
      <c r="AB154" t="n">
        <v>220.3335180098185</v>
      </c>
      <c r="AC154" t="n">
        <v>199.3051962910594</v>
      </c>
      <c r="AD154" t="n">
        <v>161033.77700707</v>
      </c>
      <c r="AE154" t="n">
        <v>220333.5180098185</v>
      </c>
      <c r="AF154" t="n">
        <v>2.635358015299715e-06</v>
      </c>
      <c r="AG154" t="n">
        <v>0.1953125</v>
      </c>
      <c r="AH154" t="n">
        <v>199305.1962910594</v>
      </c>
    </row>
    <row r="155">
      <c r="A155" t="n">
        <v>153</v>
      </c>
      <c r="B155" t="n">
        <v>145</v>
      </c>
      <c r="C155" t="inlineStr">
        <is>
          <t xml:space="preserve">CONCLUIDO	</t>
        </is>
      </c>
      <c r="D155" t="n">
        <v>5.3319</v>
      </c>
      <c r="E155" t="n">
        <v>18.76</v>
      </c>
      <c r="F155" t="n">
        <v>15.48</v>
      </c>
      <c r="G155" t="n">
        <v>154.82</v>
      </c>
      <c r="H155" t="n">
        <v>1.87</v>
      </c>
      <c r="I155" t="n">
        <v>6</v>
      </c>
      <c r="J155" t="n">
        <v>374.88</v>
      </c>
      <c r="K155" t="n">
        <v>61.2</v>
      </c>
      <c r="L155" t="n">
        <v>39.25</v>
      </c>
      <c r="M155" t="n">
        <v>4</v>
      </c>
      <c r="N155" t="n">
        <v>129.43</v>
      </c>
      <c r="O155" t="n">
        <v>46469.38</v>
      </c>
      <c r="P155" t="n">
        <v>265.01</v>
      </c>
      <c r="Q155" t="n">
        <v>467.07</v>
      </c>
      <c r="R155" t="n">
        <v>54.78</v>
      </c>
      <c r="S155" t="n">
        <v>39.61</v>
      </c>
      <c r="T155" t="n">
        <v>2653.4</v>
      </c>
      <c r="U155" t="n">
        <v>0.72</v>
      </c>
      <c r="V155" t="n">
        <v>0.75</v>
      </c>
      <c r="W155" t="n">
        <v>2.62</v>
      </c>
      <c r="X155" t="n">
        <v>0.15</v>
      </c>
      <c r="Y155" t="n">
        <v>1</v>
      </c>
      <c r="Z155" t="n">
        <v>10</v>
      </c>
      <c r="AA155" t="n">
        <v>161.1882006509547</v>
      </c>
      <c r="AB155" t="n">
        <v>220.5448072520718</v>
      </c>
      <c r="AC155" t="n">
        <v>199.4963203845784</v>
      </c>
      <c r="AD155" t="n">
        <v>161188.2006509547</v>
      </c>
      <c r="AE155" t="n">
        <v>220544.8072520718</v>
      </c>
      <c r="AF155" t="n">
        <v>2.635209744903896e-06</v>
      </c>
      <c r="AG155" t="n">
        <v>0.1954166666666667</v>
      </c>
      <c r="AH155" t="n">
        <v>199496.3203845784</v>
      </c>
    </row>
    <row r="156">
      <c r="A156" t="n">
        <v>154</v>
      </c>
      <c r="B156" t="n">
        <v>145</v>
      </c>
      <c r="C156" t="inlineStr">
        <is>
          <t xml:space="preserve">CONCLUIDO	</t>
        </is>
      </c>
      <c r="D156" t="n">
        <v>5.3329</v>
      </c>
      <c r="E156" t="n">
        <v>18.75</v>
      </c>
      <c r="F156" t="n">
        <v>15.48</v>
      </c>
      <c r="G156" t="n">
        <v>154.79</v>
      </c>
      <c r="H156" t="n">
        <v>1.88</v>
      </c>
      <c r="I156" t="n">
        <v>6</v>
      </c>
      <c r="J156" t="n">
        <v>375.59</v>
      </c>
      <c r="K156" t="n">
        <v>61.2</v>
      </c>
      <c r="L156" t="n">
        <v>39.5</v>
      </c>
      <c r="M156" t="n">
        <v>4</v>
      </c>
      <c r="N156" t="n">
        <v>129.89</v>
      </c>
      <c r="O156" t="n">
        <v>46556.77</v>
      </c>
      <c r="P156" t="n">
        <v>265.13</v>
      </c>
      <c r="Q156" t="n">
        <v>467.07</v>
      </c>
      <c r="R156" t="n">
        <v>54.77</v>
      </c>
      <c r="S156" t="n">
        <v>39.61</v>
      </c>
      <c r="T156" t="n">
        <v>2648.31</v>
      </c>
      <c r="U156" t="n">
        <v>0.72</v>
      </c>
      <c r="V156" t="n">
        <v>0.75</v>
      </c>
      <c r="W156" t="n">
        <v>2.62</v>
      </c>
      <c r="X156" t="n">
        <v>0.15</v>
      </c>
      <c r="Y156" t="n">
        <v>1</v>
      </c>
      <c r="Z156" t="n">
        <v>10</v>
      </c>
      <c r="AA156" t="n">
        <v>161.2124903478514</v>
      </c>
      <c r="AB156" t="n">
        <v>220.5780414869516</v>
      </c>
      <c r="AC156" t="n">
        <v>199.5263827907258</v>
      </c>
      <c r="AD156" t="n">
        <v>161212.4903478514</v>
      </c>
      <c r="AE156" t="n">
        <v>220578.0414869516</v>
      </c>
      <c r="AF156" t="n">
        <v>2.635703979556628e-06</v>
      </c>
      <c r="AG156" t="n">
        <v>0.1953125</v>
      </c>
      <c r="AH156" t="n">
        <v>199526.3827907259</v>
      </c>
    </row>
    <row r="157">
      <c r="A157" t="n">
        <v>155</v>
      </c>
      <c r="B157" t="n">
        <v>145</v>
      </c>
      <c r="C157" t="inlineStr">
        <is>
          <t xml:space="preserve">CONCLUIDO	</t>
        </is>
      </c>
      <c r="D157" t="n">
        <v>5.3342</v>
      </c>
      <c r="E157" t="n">
        <v>18.75</v>
      </c>
      <c r="F157" t="n">
        <v>15.47</v>
      </c>
      <c r="G157" t="n">
        <v>154.74</v>
      </c>
      <c r="H157" t="n">
        <v>1.88</v>
      </c>
      <c r="I157" t="n">
        <v>6</v>
      </c>
      <c r="J157" t="n">
        <v>376.3</v>
      </c>
      <c r="K157" t="n">
        <v>61.2</v>
      </c>
      <c r="L157" t="n">
        <v>39.75</v>
      </c>
      <c r="M157" t="n">
        <v>4</v>
      </c>
      <c r="N157" t="n">
        <v>130.35</v>
      </c>
      <c r="O157" t="n">
        <v>46644.44</v>
      </c>
      <c r="P157" t="n">
        <v>265</v>
      </c>
      <c r="Q157" t="n">
        <v>467.08</v>
      </c>
      <c r="R157" t="n">
        <v>54.63</v>
      </c>
      <c r="S157" t="n">
        <v>39.61</v>
      </c>
      <c r="T157" t="n">
        <v>2577.13</v>
      </c>
      <c r="U157" t="n">
        <v>0.73</v>
      </c>
      <c r="V157" t="n">
        <v>0.75</v>
      </c>
      <c r="W157" t="n">
        <v>2.62</v>
      </c>
      <c r="X157" t="n">
        <v>0.14</v>
      </c>
      <c r="Y157" t="n">
        <v>1</v>
      </c>
      <c r="Z157" t="n">
        <v>10</v>
      </c>
      <c r="AA157" t="n">
        <v>161.0898043741886</v>
      </c>
      <c r="AB157" t="n">
        <v>220.4101771252631</v>
      </c>
      <c r="AC157" t="n">
        <v>199.3745391681176</v>
      </c>
      <c r="AD157" t="n">
        <v>161089.8043741886</v>
      </c>
      <c r="AE157" t="n">
        <v>220410.1771252631</v>
      </c>
      <c r="AF157" t="n">
        <v>2.63634648460518e-06</v>
      </c>
      <c r="AG157" t="n">
        <v>0.1953125</v>
      </c>
      <c r="AH157" t="n">
        <v>199374.5391681177</v>
      </c>
    </row>
    <row r="158">
      <c r="A158" t="n">
        <v>156</v>
      </c>
      <c r="B158" t="n">
        <v>145</v>
      </c>
      <c r="C158" t="inlineStr">
        <is>
          <t xml:space="preserve">CONCLUIDO	</t>
        </is>
      </c>
      <c r="D158" t="n">
        <v>5.3337</v>
      </c>
      <c r="E158" t="n">
        <v>18.75</v>
      </c>
      <c r="F158" t="n">
        <v>15.48</v>
      </c>
      <c r="G158" t="n">
        <v>154.76</v>
      </c>
      <c r="H158" t="n">
        <v>1.89</v>
      </c>
      <c r="I158" t="n">
        <v>6</v>
      </c>
      <c r="J158" t="n">
        <v>377.01</v>
      </c>
      <c r="K158" t="n">
        <v>61.2</v>
      </c>
      <c r="L158" t="n">
        <v>40</v>
      </c>
      <c r="M158" t="n">
        <v>4</v>
      </c>
      <c r="N158" t="n">
        <v>130.81</v>
      </c>
      <c r="O158" t="n">
        <v>46732.41</v>
      </c>
      <c r="P158" t="n">
        <v>265.3</v>
      </c>
      <c r="Q158" t="n">
        <v>467.07</v>
      </c>
      <c r="R158" t="n">
        <v>54.68</v>
      </c>
      <c r="S158" t="n">
        <v>39.61</v>
      </c>
      <c r="T158" t="n">
        <v>2599.52</v>
      </c>
      <c r="U158" t="n">
        <v>0.72</v>
      </c>
      <c r="V158" t="n">
        <v>0.75</v>
      </c>
      <c r="W158" t="n">
        <v>2.62</v>
      </c>
      <c r="X158" t="n">
        <v>0.14</v>
      </c>
      <c r="Y158" t="n">
        <v>1</v>
      </c>
      <c r="Z158" t="n">
        <v>10</v>
      </c>
      <c r="AA158" t="n">
        <v>161.2657375383196</v>
      </c>
      <c r="AB158" t="n">
        <v>220.6508966420503</v>
      </c>
      <c r="AC158" t="n">
        <v>199.5922847520749</v>
      </c>
      <c r="AD158" t="n">
        <v>161265.7375383196</v>
      </c>
      <c r="AE158" t="n">
        <v>220650.8966420503</v>
      </c>
      <c r="AF158" t="n">
        <v>2.636099367278814e-06</v>
      </c>
      <c r="AG158" t="n">
        <v>0.1953125</v>
      </c>
      <c r="AH158" t="n">
        <v>199592.2847520749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H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3.7808</v>
      </c>
      <c r="E2" t="n">
        <v>26.45</v>
      </c>
      <c r="F2" t="n">
        <v>19.97</v>
      </c>
      <c r="G2" t="n">
        <v>7.58</v>
      </c>
      <c r="H2" t="n">
        <v>0.13</v>
      </c>
      <c r="I2" t="n">
        <v>158</v>
      </c>
      <c r="J2" t="n">
        <v>133.21</v>
      </c>
      <c r="K2" t="n">
        <v>46.47</v>
      </c>
      <c r="L2" t="n">
        <v>1</v>
      </c>
      <c r="M2" t="n">
        <v>156</v>
      </c>
      <c r="N2" t="n">
        <v>20.75</v>
      </c>
      <c r="O2" t="n">
        <v>16663.42</v>
      </c>
      <c r="P2" t="n">
        <v>217.71</v>
      </c>
      <c r="Q2" t="n">
        <v>467.25</v>
      </c>
      <c r="R2" t="n">
        <v>201.18</v>
      </c>
      <c r="S2" t="n">
        <v>39.61</v>
      </c>
      <c r="T2" t="n">
        <v>75092.67999999999</v>
      </c>
      <c r="U2" t="n">
        <v>0.2</v>
      </c>
      <c r="V2" t="n">
        <v>0.58</v>
      </c>
      <c r="W2" t="n">
        <v>2.87</v>
      </c>
      <c r="X2" t="n">
        <v>4.63</v>
      </c>
      <c r="Y2" t="n">
        <v>1</v>
      </c>
      <c r="Z2" t="n">
        <v>10</v>
      </c>
      <c r="AA2" t="n">
        <v>192.6385115528363</v>
      </c>
      <c r="AB2" t="n">
        <v>263.5765101177975</v>
      </c>
      <c r="AC2" t="n">
        <v>238.4211379241872</v>
      </c>
      <c r="AD2" t="n">
        <v>192638.5115528363</v>
      </c>
      <c r="AE2" t="n">
        <v>263576.5101177975</v>
      </c>
      <c r="AF2" t="n">
        <v>2.116350636408767e-06</v>
      </c>
      <c r="AG2" t="n">
        <v>0.2755208333333333</v>
      </c>
      <c r="AH2" t="n">
        <v>238421.1379241872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4.1259</v>
      </c>
      <c r="E3" t="n">
        <v>24.24</v>
      </c>
      <c r="F3" t="n">
        <v>18.82</v>
      </c>
      <c r="G3" t="n">
        <v>9.49</v>
      </c>
      <c r="H3" t="n">
        <v>0.17</v>
      </c>
      <c r="I3" t="n">
        <v>119</v>
      </c>
      <c r="J3" t="n">
        <v>133.55</v>
      </c>
      <c r="K3" t="n">
        <v>46.47</v>
      </c>
      <c r="L3" t="n">
        <v>1.25</v>
      </c>
      <c r="M3" t="n">
        <v>117</v>
      </c>
      <c r="N3" t="n">
        <v>20.83</v>
      </c>
      <c r="O3" t="n">
        <v>16704.7</v>
      </c>
      <c r="P3" t="n">
        <v>204.49</v>
      </c>
      <c r="Q3" t="n">
        <v>467.19</v>
      </c>
      <c r="R3" t="n">
        <v>163.05</v>
      </c>
      <c r="S3" t="n">
        <v>39.61</v>
      </c>
      <c r="T3" t="n">
        <v>56220.1</v>
      </c>
      <c r="U3" t="n">
        <v>0.24</v>
      </c>
      <c r="V3" t="n">
        <v>0.62</v>
      </c>
      <c r="W3" t="n">
        <v>2.82</v>
      </c>
      <c r="X3" t="n">
        <v>3.48</v>
      </c>
      <c r="Y3" t="n">
        <v>1</v>
      </c>
      <c r="Z3" t="n">
        <v>10</v>
      </c>
      <c r="AA3" t="n">
        <v>166.2232786804937</v>
      </c>
      <c r="AB3" t="n">
        <v>227.434023144049</v>
      </c>
      <c r="AC3" t="n">
        <v>205.7280391809027</v>
      </c>
      <c r="AD3" t="n">
        <v>166223.2786804937</v>
      </c>
      <c r="AE3" t="n">
        <v>227434.023144049</v>
      </c>
      <c r="AF3" t="n">
        <v>2.309524727771617e-06</v>
      </c>
      <c r="AG3" t="n">
        <v>0.2525</v>
      </c>
      <c r="AH3" t="n">
        <v>205728.0391809027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4.3781</v>
      </c>
      <c r="E4" t="n">
        <v>22.84</v>
      </c>
      <c r="F4" t="n">
        <v>18.07</v>
      </c>
      <c r="G4" t="n">
        <v>11.42</v>
      </c>
      <c r="H4" t="n">
        <v>0.2</v>
      </c>
      <c r="I4" t="n">
        <v>95</v>
      </c>
      <c r="J4" t="n">
        <v>133.88</v>
      </c>
      <c r="K4" t="n">
        <v>46.47</v>
      </c>
      <c r="L4" t="n">
        <v>1.5</v>
      </c>
      <c r="M4" t="n">
        <v>93</v>
      </c>
      <c r="N4" t="n">
        <v>20.91</v>
      </c>
      <c r="O4" t="n">
        <v>16746.01</v>
      </c>
      <c r="P4" t="n">
        <v>195.85</v>
      </c>
      <c r="Q4" t="n">
        <v>467.28</v>
      </c>
      <c r="R4" t="n">
        <v>138.94</v>
      </c>
      <c r="S4" t="n">
        <v>39.61</v>
      </c>
      <c r="T4" t="n">
        <v>44286.57</v>
      </c>
      <c r="U4" t="n">
        <v>0.29</v>
      </c>
      <c r="V4" t="n">
        <v>0.65</v>
      </c>
      <c r="W4" t="n">
        <v>2.77</v>
      </c>
      <c r="X4" t="n">
        <v>2.74</v>
      </c>
      <c r="Y4" t="n">
        <v>1</v>
      </c>
      <c r="Z4" t="n">
        <v>10</v>
      </c>
      <c r="AA4" t="n">
        <v>150.3159184846047</v>
      </c>
      <c r="AB4" t="n">
        <v>205.6688711408421</v>
      </c>
      <c r="AC4" t="n">
        <v>186.0401227372923</v>
      </c>
      <c r="AD4" t="n">
        <v>150315.9184846047</v>
      </c>
      <c r="AE4" t="n">
        <v>205668.8711408421</v>
      </c>
      <c r="AF4" t="n">
        <v>2.450696868721228e-06</v>
      </c>
      <c r="AG4" t="n">
        <v>0.2379166666666667</v>
      </c>
      <c r="AH4" t="n">
        <v>186040.1227372923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4.5414</v>
      </c>
      <c r="E5" t="n">
        <v>22.02</v>
      </c>
      <c r="F5" t="n">
        <v>17.66</v>
      </c>
      <c r="G5" t="n">
        <v>13.25</v>
      </c>
      <c r="H5" t="n">
        <v>0.23</v>
      </c>
      <c r="I5" t="n">
        <v>80</v>
      </c>
      <c r="J5" t="n">
        <v>134.22</v>
      </c>
      <c r="K5" t="n">
        <v>46.47</v>
      </c>
      <c r="L5" t="n">
        <v>1.75</v>
      </c>
      <c r="M5" t="n">
        <v>78</v>
      </c>
      <c r="N5" t="n">
        <v>21</v>
      </c>
      <c r="O5" t="n">
        <v>16787.35</v>
      </c>
      <c r="P5" t="n">
        <v>190.66</v>
      </c>
      <c r="Q5" t="n">
        <v>467.14</v>
      </c>
      <c r="R5" t="n">
        <v>125.5</v>
      </c>
      <c r="S5" t="n">
        <v>39.61</v>
      </c>
      <c r="T5" t="n">
        <v>37641.88</v>
      </c>
      <c r="U5" t="n">
        <v>0.32</v>
      </c>
      <c r="V5" t="n">
        <v>0.66</v>
      </c>
      <c r="W5" t="n">
        <v>2.75</v>
      </c>
      <c r="X5" t="n">
        <v>2.33</v>
      </c>
      <c r="Y5" t="n">
        <v>1</v>
      </c>
      <c r="Z5" t="n">
        <v>10</v>
      </c>
      <c r="AA5" t="n">
        <v>141.3344069799711</v>
      </c>
      <c r="AB5" t="n">
        <v>193.3799708638858</v>
      </c>
      <c r="AC5" t="n">
        <v>174.924057855185</v>
      </c>
      <c r="AD5" t="n">
        <v>141334.4069799711</v>
      </c>
      <c r="AE5" t="n">
        <v>193379.9708638858</v>
      </c>
      <c r="AF5" t="n">
        <v>2.542106109867428e-06</v>
      </c>
      <c r="AG5" t="n">
        <v>0.229375</v>
      </c>
      <c r="AH5" t="n">
        <v>174924.057855185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4.6942</v>
      </c>
      <c r="E6" t="n">
        <v>21.3</v>
      </c>
      <c r="F6" t="n">
        <v>17.27</v>
      </c>
      <c r="G6" t="n">
        <v>15.24</v>
      </c>
      <c r="H6" t="n">
        <v>0.26</v>
      </c>
      <c r="I6" t="n">
        <v>68</v>
      </c>
      <c r="J6" t="n">
        <v>134.55</v>
      </c>
      <c r="K6" t="n">
        <v>46.47</v>
      </c>
      <c r="L6" t="n">
        <v>2</v>
      </c>
      <c r="M6" t="n">
        <v>66</v>
      </c>
      <c r="N6" t="n">
        <v>21.09</v>
      </c>
      <c r="O6" t="n">
        <v>16828.84</v>
      </c>
      <c r="P6" t="n">
        <v>185.83</v>
      </c>
      <c r="Q6" t="n">
        <v>467.11</v>
      </c>
      <c r="R6" t="n">
        <v>112.84</v>
      </c>
      <c r="S6" t="n">
        <v>39.61</v>
      </c>
      <c r="T6" t="n">
        <v>31369.05</v>
      </c>
      <c r="U6" t="n">
        <v>0.35</v>
      </c>
      <c r="V6" t="n">
        <v>0.68</v>
      </c>
      <c r="W6" t="n">
        <v>2.72</v>
      </c>
      <c r="X6" t="n">
        <v>1.94</v>
      </c>
      <c r="Y6" t="n">
        <v>1</v>
      </c>
      <c r="Z6" t="n">
        <v>10</v>
      </c>
      <c r="AA6" t="n">
        <v>133.496648609853</v>
      </c>
      <c r="AB6" t="n">
        <v>182.6560040844002</v>
      </c>
      <c r="AC6" t="n">
        <v>165.2235714139481</v>
      </c>
      <c r="AD6" t="n">
        <v>133496.648609853</v>
      </c>
      <c r="AE6" t="n">
        <v>182656.0040844002</v>
      </c>
      <c r="AF6" t="n">
        <v>2.627637843162831e-06</v>
      </c>
      <c r="AG6" t="n">
        <v>0.221875</v>
      </c>
      <c r="AH6" t="n">
        <v>165223.5714139481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4.7902</v>
      </c>
      <c r="E7" t="n">
        <v>20.88</v>
      </c>
      <c r="F7" t="n">
        <v>17.06</v>
      </c>
      <c r="G7" t="n">
        <v>17.06</v>
      </c>
      <c r="H7" t="n">
        <v>0.29</v>
      </c>
      <c r="I7" t="n">
        <v>60</v>
      </c>
      <c r="J7" t="n">
        <v>134.89</v>
      </c>
      <c r="K7" t="n">
        <v>46.47</v>
      </c>
      <c r="L7" t="n">
        <v>2.25</v>
      </c>
      <c r="M7" t="n">
        <v>58</v>
      </c>
      <c r="N7" t="n">
        <v>21.17</v>
      </c>
      <c r="O7" t="n">
        <v>16870.25</v>
      </c>
      <c r="P7" t="n">
        <v>182.88</v>
      </c>
      <c r="Q7" t="n">
        <v>467.08</v>
      </c>
      <c r="R7" t="n">
        <v>106.21</v>
      </c>
      <c r="S7" t="n">
        <v>39.61</v>
      </c>
      <c r="T7" t="n">
        <v>28097.42</v>
      </c>
      <c r="U7" t="n">
        <v>0.37</v>
      </c>
      <c r="V7" t="n">
        <v>0.68</v>
      </c>
      <c r="W7" t="n">
        <v>2.71</v>
      </c>
      <c r="X7" t="n">
        <v>1.73</v>
      </c>
      <c r="Y7" t="n">
        <v>1</v>
      </c>
      <c r="Z7" t="n">
        <v>10</v>
      </c>
      <c r="AA7" t="n">
        <v>128.9416685747277</v>
      </c>
      <c r="AB7" t="n">
        <v>176.4236794488082</v>
      </c>
      <c r="AC7" t="n">
        <v>159.5860510944524</v>
      </c>
      <c r="AD7" t="n">
        <v>128941.6685747277</v>
      </c>
      <c r="AE7" t="n">
        <v>176423.6794488082</v>
      </c>
      <c r="AF7" t="n">
        <v>2.681375057798685e-06</v>
      </c>
      <c r="AG7" t="n">
        <v>0.2175</v>
      </c>
      <c r="AH7" t="n">
        <v>159586.0510944524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4.8868</v>
      </c>
      <c r="E8" t="n">
        <v>20.46</v>
      </c>
      <c r="F8" t="n">
        <v>16.84</v>
      </c>
      <c r="G8" t="n">
        <v>19.06</v>
      </c>
      <c r="H8" t="n">
        <v>0.33</v>
      </c>
      <c r="I8" t="n">
        <v>53</v>
      </c>
      <c r="J8" t="n">
        <v>135.22</v>
      </c>
      <c r="K8" t="n">
        <v>46.47</v>
      </c>
      <c r="L8" t="n">
        <v>2.5</v>
      </c>
      <c r="M8" t="n">
        <v>51</v>
      </c>
      <c r="N8" t="n">
        <v>21.26</v>
      </c>
      <c r="O8" t="n">
        <v>16911.68</v>
      </c>
      <c r="P8" t="n">
        <v>180</v>
      </c>
      <c r="Q8" t="n">
        <v>467.14</v>
      </c>
      <c r="R8" t="n">
        <v>99.31999999999999</v>
      </c>
      <c r="S8" t="n">
        <v>39.61</v>
      </c>
      <c r="T8" t="n">
        <v>24687.63</v>
      </c>
      <c r="U8" t="n">
        <v>0.4</v>
      </c>
      <c r="V8" t="n">
        <v>0.6899999999999999</v>
      </c>
      <c r="W8" t="n">
        <v>2.69</v>
      </c>
      <c r="X8" t="n">
        <v>1.51</v>
      </c>
      <c r="Y8" t="n">
        <v>1</v>
      </c>
      <c r="Z8" t="n">
        <v>10</v>
      </c>
      <c r="AA8" t="n">
        <v>124.5650745144635</v>
      </c>
      <c r="AB8" t="n">
        <v>170.4354303738548</v>
      </c>
      <c r="AC8" t="n">
        <v>154.1693121066503</v>
      </c>
      <c r="AD8" t="n">
        <v>124565.0745144635</v>
      </c>
      <c r="AE8" t="n">
        <v>170435.4303738548</v>
      </c>
      <c r="AF8" t="n">
        <v>2.735448130026015e-06</v>
      </c>
      <c r="AG8" t="n">
        <v>0.213125</v>
      </c>
      <c r="AH8" t="n">
        <v>154169.3121066503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4.9585</v>
      </c>
      <c r="E9" t="n">
        <v>20.17</v>
      </c>
      <c r="F9" t="n">
        <v>16.68</v>
      </c>
      <c r="G9" t="n">
        <v>20.85</v>
      </c>
      <c r="H9" t="n">
        <v>0.36</v>
      </c>
      <c r="I9" t="n">
        <v>48</v>
      </c>
      <c r="J9" t="n">
        <v>135.56</v>
      </c>
      <c r="K9" t="n">
        <v>46.47</v>
      </c>
      <c r="L9" t="n">
        <v>2.75</v>
      </c>
      <c r="M9" t="n">
        <v>46</v>
      </c>
      <c r="N9" t="n">
        <v>21.34</v>
      </c>
      <c r="O9" t="n">
        <v>16953.14</v>
      </c>
      <c r="P9" t="n">
        <v>177.62</v>
      </c>
      <c r="Q9" t="n">
        <v>467.08</v>
      </c>
      <c r="R9" t="n">
        <v>93.70999999999999</v>
      </c>
      <c r="S9" t="n">
        <v>39.61</v>
      </c>
      <c r="T9" t="n">
        <v>21908.06</v>
      </c>
      <c r="U9" t="n">
        <v>0.42</v>
      </c>
      <c r="V9" t="n">
        <v>0.7</v>
      </c>
      <c r="W9" t="n">
        <v>2.69</v>
      </c>
      <c r="X9" t="n">
        <v>1.35</v>
      </c>
      <c r="Y9" t="n">
        <v>1</v>
      </c>
      <c r="Z9" t="n">
        <v>10</v>
      </c>
      <c r="AA9" t="n">
        <v>121.3153787679323</v>
      </c>
      <c r="AB9" t="n">
        <v>165.9890532869949</v>
      </c>
      <c r="AC9" t="n">
        <v>150.1472910084295</v>
      </c>
      <c r="AD9" t="n">
        <v>121315.3787679323</v>
      </c>
      <c r="AE9" t="n">
        <v>165989.0532869949</v>
      </c>
      <c r="AF9" t="n">
        <v>2.77558311220717e-06</v>
      </c>
      <c r="AG9" t="n">
        <v>0.2101041666666667</v>
      </c>
      <c r="AH9" t="n">
        <v>150147.2910084295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5.0311</v>
      </c>
      <c r="E10" t="n">
        <v>19.88</v>
      </c>
      <c r="F10" t="n">
        <v>16.53</v>
      </c>
      <c r="G10" t="n">
        <v>23.06</v>
      </c>
      <c r="H10" t="n">
        <v>0.39</v>
      </c>
      <c r="I10" t="n">
        <v>43</v>
      </c>
      <c r="J10" t="n">
        <v>135.9</v>
      </c>
      <c r="K10" t="n">
        <v>46.47</v>
      </c>
      <c r="L10" t="n">
        <v>3</v>
      </c>
      <c r="M10" t="n">
        <v>41</v>
      </c>
      <c r="N10" t="n">
        <v>21.43</v>
      </c>
      <c r="O10" t="n">
        <v>16994.64</v>
      </c>
      <c r="P10" t="n">
        <v>175.31</v>
      </c>
      <c r="Q10" t="n">
        <v>467.14</v>
      </c>
      <c r="R10" t="n">
        <v>88.83</v>
      </c>
      <c r="S10" t="n">
        <v>39.61</v>
      </c>
      <c r="T10" t="n">
        <v>19492.19</v>
      </c>
      <c r="U10" t="n">
        <v>0.45</v>
      </c>
      <c r="V10" t="n">
        <v>0.71</v>
      </c>
      <c r="W10" t="n">
        <v>2.68</v>
      </c>
      <c r="X10" t="n">
        <v>1.19</v>
      </c>
      <c r="Y10" t="n">
        <v>1</v>
      </c>
      <c r="Z10" t="n">
        <v>10</v>
      </c>
      <c r="AA10" t="n">
        <v>118.1901735569493</v>
      </c>
      <c r="AB10" t="n">
        <v>161.713009643007</v>
      </c>
      <c r="AC10" t="n">
        <v>146.2793469683575</v>
      </c>
      <c r="AD10" t="n">
        <v>118190.1735569493</v>
      </c>
      <c r="AE10" t="n">
        <v>161713.009643007</v>
      </c>
      <c r="AF10" t="n">
        <v>2.816221880775535e-06</v>
      </c>
      <c r="AG10" t="n">
        <v>0.2070833333333333</v>
      </c>
      <c r="AH10" t="n">
        <v>146279.3469683575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5.0706</v>
      </c>
      <c r="E11" t="n">
        <v>19.72</v>
      </c>
      <c r="F11" t="n">
        <v>16.45</v>
      </c>
      <c r="G11" t="n">
        <v>24.68</v>
      </c>
      <c r="H11" t="n">
        <v>0.42</v>
      </c>
      <c r="I11" t="n">
        <v>40</v>
      </c>
      <c r="J11" t="n">
        <v>136.23</v>
      </c>
      <c r="K11" t="n">
        <v>46.47</v>
      </c>
      <c r="L11" t="n">
        <v>3.25</v>
      </c>
      <c r="M11" t="n">
        <v>38</v>
      </c>
      <c r="N11" t="n">
        <v>21.52</v>
      </c>
      <c r="O11" t="n">
        <v>17036.16</v>
      </c>
      <c r="P11" t="n">
        <v>173.87</v>
      </c>
      <c r="Q11" t="n">
        <v>467.1</v>
      </c>
      <c r="R11" t="n">
        <v>86.48</v>
      </c>
      <c r="S11" t="n">
        <v>39.61</v>
      </c>
      <c r="T11" t="n">
        <v>18331.58</v>
      </c>
      <c r="U11" t="n">
        <v>0.46</v>
      </c>
      <c r="V11" t="n">
        <v>0.71</v>
      </c>
      <c r="W11" t="n">
        <v>2.67</v>
      </c>
      <c r="X11" t="n">
        <v>1.12</v>
      </c>
      <c r="Y11" t="n">
        <v>1</v>
      </c>
      <c r="Z11" t="n">
        <v>10</v>
      </c>
      <c r="AA11" t="n">
        <v>116.4429364347308</v>
      </c>
      <c r="AB11" t="n">
        <v>159.3223627297271</v>
      </c>
      <c r="AC11" t="n">
        <v>144.1168600411863</v>
      </c>
      <c r="AD11" t="n">
        <v>116442.9364347308</v>
      </c>
      <c r="AE11" t="n">
        <v>159322.3627297271</v>
      </c>
      <c r="AF11" t="n">
        <v>2.83833250554758e-06</v>
      </c>
      <c r="AG11" t="n">
        <v>0.2054166666666667</v>
      </c>
      <c r="AH11" t="n">
        <v>144116.8600411863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5.1122</v>
      </c>
      <c r="E12" t="n">
        <v>19.56</v>
      </c>
      <c r="F12" t="n">
        <v>16.37</v>
      </c>
      <c r="G12" t="n">
        <v>26.55</v>
      </c>
      <c r="H12" t="n">
        <v>0.45</v>
      </c>
      <c r="I12" t="n">
        <v>37</v>
      </c>
      <c r="J12" t="n">
        <v>136.57</v>
      </c>
      <c r="K12" t="n">
        <v>46.47</v>
      </c>
      <c r="L12" t="n">
        <v>3.5</v>
      </c>
      <c r="M12" t="n">
        <v>35</v>
      </c>
      <c r="N12" t="n">
        <v>21.6</v>
      </c>
      <c r="O12" t="n">
        <v>17077.72</v>
      </c>
      <c r="P12" t="n">
        <v>172.91</v>
      </c>
      <c r="Q12" t="n">
        <v>467.09</v>
      </c>
      <c r="R12" t="n">
        <v>83.94</v>
      </c>
      <c r="S12" t="n">
        <v>39.61</v>
      </c>
      <c r="T12" t="n">
        <v>17077.11</v>
      </c>
      <c r="U12" t="n">
        <v>0.47</v>
      </c>
      <c r="V12" t="n">
        <v>0.71</v>
      </c>
      <c r="W12" t="n">
        <v>2.67</v>
      </c>
      <c r="X12" t="n">
        <v>1.04</v>
      </c>
      <c r="Y12" t="n">
        <v>1</v>
      </c>
      <c r="Z12" t="n">
        <v>10</v>
      </c>
      <c r="AA12" t="n">
        <v>114.9035111575676</v>
      </c>
      <c r="AB12" t="n">
        <v>157.2160531508635</v>
      </c>
      <c r="AC12" t="n">
        <v>142.2115736923046</v>
      </c>
      <c r="AD12" t="n">
        <v>114903.5111575676</v>
      </c>
      <c r="AE12" t="n">
        <v>157216.0531508635</v>
      </c>
      <c r="AF12" t="n">
        <v>2.861618631889784e-06</v>
      </c>
      <c r="AG12" t="n">
        <v>0.20375</v>
      </c>
      <c r="AH12" t="n">
        <v>142211.5736923046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5.1597</v>
      </c>
      <c r="E13" t="n">
        <v>19.38</v>
      </c>
      <c r="F13" t="n">
        <v>16.28</v>
      </c>
      <c r="G13" t="n">
        <v>28.72</v>
      </c>
      <c r="H13" t="n">
        <v>0.48</v>
      </c>
      <c r="I13" t="n">
        <v>34</v>
      </c>
      <c r="J13" t="n">
        <v>136.91</v>
      </c>
      <c r="K13" t="n">
        <v>46.47</v>
      </c>
      <c r="L13" t="n">
        <v>3.75</v>
      </c>
      <c r="M13" t="n">
        <v>32</v>
      </c>
      <c r="N13" t="n">
        <v>21.69</v>
      </c>
      <c r="O13" t="n">
        <v>17119.3</v>
      </c>
      <c r="P13" t="n">
        <v>170.77</v>
      </c>
      <c r="Q13" t="n">
        <v>467.07</v>
      </c>
      <c r="R13" t="n">
        <v>80.68000000000001</v>
      </c>
      <c r="S13" t="n">
        <v>39.61</v>
      </c>
      <c r="T13" t="n">
        <v>15461.64</v>
      </c>
      <c r="U13" t="n">
        <v>0.49</v>
      </c>
      <c r="V13" t="n">
        <v>0.72</v>
      </c>
      <c r="W13" t="n">
        <v>2.66</v>
      </c>
      <c r="X13" t="n">
        <v>0.9399999999999999</v>
      </c>
      <c r="Y13" t="n">
        <v>1</v>
      </c>
      <c r="Z13" t="n">
        <v>10</v>
      </c>
      <c r="AA13" t="n">
        <v>112.6893008880142</v>
      </c>
      <c r="AB13" t="n">
        <v>154.1864729759992</v>
      </c>
      <c r="AC13" t="n">
        <v>139.471132397286</v>
      </c>
      <c r="AD13" t="n">
        <v>112689.3008880142</v>
      </c>
      <c r="AE13" t="n">
        <v>154186.4729759992</v>
      </c>
      <c r="AF13" t="n">
        <v>2.888207357881483e-06</v>
      </c>
      <c r="AG13" t="n">
        <v>0.201875</v>
      </c>
      <c r="AH13" t="n">
        <v>139471.132397286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5.1908</v>
      </c>
      <c r="E14" t="n">
        <v>19.26</v>
      </c>
      <c r="F14" t="n">
        <v>16.21</v>
      </c>
      <c r="G14" t="n">
        <v>30.4</v>
      </c>
      <c r="H14" t="n">
        <v>0.52</v>
      </c>
      <c r="I14" t="n">
        <v>32</v>
      </c>
      <c r="J14" t="n">
        <v>137.25</v>
      </c>
      <c r="K14" t="n">
        <v>46.47</v>
      </c>
      <c r="L14" t="n">
        <v>4</v>
      </c>
      <c r="M14" t="n">
        <v>30</v>
      </c>
      <c r="N14" t="n">
        <v>21.78</v>
      </c>
      <c r="O14" t="n">
        <v>17160.92</v>
      </c>
      <c r="P14" t="n">
        <v>169.71</v>
      </c>
      <c r="Q14" t="n">
        <v>467.09</v>
      </c>
      <c r="R14" t="n">
        <v>78.61</v>
      </c>
      <c r="S14" t="n">
        <v>39.61</v>
      </c>
      <c r="T14" t="n">
        <v>14436.78</v>
      </c>
      <c r="U14" t="n">
        <v>0.5</v>
      </c>
      <c r="V14" t="n">
        <v>0.72</v>
      </c>
      <c r="W14" t="n">
        <v>2.66</v>
      </c>
      <c r="X14" t="n">
        <v>0.88</v>
      </c>
      <c r="Y14" t="n">
        <v>1</v>
      </c>
      <c r="Z14" t="n">
        <v>10</v>
      </c>
      <c r="AA14" t="n">
        <v>111.3997817770415</v>
      </c>
      <c r="AB14" t="n">
        <v>152.422096038799</v>
      </c>
      <c r="AC14" t="n">
        <v>137.8751451186531</v>
      </c>
      <c r="AD14" t="n">
        <v>111399.7817770415</v>
      </c>
      <c r="AE14" t="n">
        <v>152422.096038799</v>
      </c>
      <c r="AF14" t="n">
        <v>2.905615976372891e-06</v>
      </c>
      <c r="AG14" t="n">
        <v>0.200625</v>
      </c>
      <c r="AH14" t="n">
        <v>137875.1451186531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5.2141</v>
      </c>
      <c r="E15" t="n">
        <v>19.18</v>
      </c>
      <c r="F15" t="n">
        <v>16.18</v>
      </c>
      <c r="G15" t="n">
        <v>32.36</v>
      </c>
      <c r="H15" t="n">
        <v>0.55</v>
      </c>
      <c r="I15" t="n">
        <v>30</v>
      </c>
      <c r="J15" t="n">
        <v>137.58</v>
      </c>
      <c r="K15" t="n">
        <v>46.47</v>
      </c>
      <c r="L15" t="n">
        <v>4.25</v>
      </c>
      <c r="M15" t="n">
        <v>28</v>
      </c>
      <c r="N15" t="n">
        <v>21.87</v>
      </c>
      <c r="O15" t="n">
        <v>17202.57</v>
      </c>
      <c r="P15" t="n">
        <v>168.6</v>
      </c>
      <c r="Q15" t="n">
        <v>467.09</v>
      </c>
      <c r="R15" t="n">
        <v>77.53</v>
      </c>
      <c r="S15" t="n">
        <v>39.61</v>
      </c>
      <c r="T15" t="n">
        <v>13905.53</v>
      </c>
      <c r="U15" t="n">
        <v>0.51</v>
      </c>
      <c r="V15" t="n">
        <v>0.72</v>
      </c>
      <c r="W15" t="n">
        <v>2.66</v>
      </c>
      <c r="X15" t="n">
        <v>0.85</v>
      </c>
      <c r="Y15" t="n">
        <v>1</v>
      </c>
      <c r="Z15" t="n">
        <v>10</v>
      </c>
      <c r="AA15" t="n">
        <v>110.339038612831</v>
      </c>
      <c r="AB15" t="n">
        <v>150.9707404448413</v>
      </c>
      <c r="AC15" t="n">
        <v>136.5623048655918</v>
      </c>
      <c r="AD15" t="n">
        <v>110339.038612831</v>
      </c>
      <c r="AE15" t="n">
        <v>150970.7404448413</v>
      </c>
      <c r="AF15" t="n">
        <v>2.918658446175134e-06</v>
      </c>
      <c r="AG15" t="n">
        <v>0.1997916666666667</v>
      </c>
      <c r="AH15" t="n">
        <v>136562.3048655918</v>
      </c>
    </row>
    <row r="16">
      <c r="A16" t="n">
        <v>14</v>
      </c>
      <c r="B16" t="n">
        <v>65</v>
      </c>
      <c r="C16" t="inlineStr">
        <is>
          <t xml:space="preserve">CONCLUIDO	</t>
        </is>
      </c>
      <c r="D16" t="n">
        <v>5.2509</v>
      </c>
      <c r="E16" t="n">
        <v>19.04</v>
      </c>
      <c r="F16" t="n">
        <v>16.1</v>
      </c>
      <c r="G16" t="n">
        <v>34.5</v>
      </c>
      <c r="H16" t="n">
        <v>0.58</v>
      </c>
      <c r="I16" t="n">
        <v>28</v>
      </c>
      <c r="J16" t="n">
        <v>137.92</v>
      </c>
      <c r="K16" t="n">
        <v>46.47</v>
      </c>
      <c r="L16" t="n">
        <v>4.5</v>
      </c>
      <c r="M16" t="n">
        <v>26</v>
      </c>
      <c r="N16" t="n">
        <v>21.95</v>
      </c>
      <c r="O16" t="n">
        <v>17244.24</v>
      </c>
      <c r="P16" t="n">
        <v>167.06</v>
      </c>
      <c r="Q16" t="n">
        <v>467.07</v>
      </c>
      <c r="R16" t="n">
        <v>74.97</v>
      </c>
      <c r="S16" t="n">
        <v>39.61</v>
      </c>
      <c r="T16" t="n">
        <v>12634.59</v>
      </c>
      <c r="U16" t="n">
        <v>0.53</v>
      </c>
      <c r="V16" t="n">
        <v>0.72</v>
      </c>
      <c r="W16" t="n">
        <v>2.65</v>
      </c>
      <c r="X16" t="n">
        <v>0.77</v>
      </c>
      <c r="Y16" t="n">
        <v>1</v>
      </c>
      <c r="Z16" t="n">
        <v>10</v>
      </c>
      <c r="AA16" t="n">
        <v>108.7206734803323</v>
      </c>
      <c r="AB16" t="n">
        <v>148.7564218733269</v>
      </c>
      <c r="AC16" t="n">
        <v>134.5593177507264</v>
      </c>
      <c r="AD16" t="n">
        <v>108720.6734803322</v>
      </c>
      <c r="AE16" t="n">
        <v>148756.4218733269</v>
      </c>
      <c r="AF16" t="n">
        <v>2.939257711785546e-06</v>
      </c>
      <c r="AG16" t="n">
        <v>0.1983333333333333</v>
      </c>
      <c r="AH16" t="n">
        <v>134559.3177507264</v>
      </c>
    </row>
    <row r="17">
      <c r="A17" t="n">
        <v>15</v>
      </c>
      <c r="B17" t="n">
        <v>65</v>
      </c>
      <c r="C17" t="inlineStr">
        <is>
          <t xml:space="preserve">CONCLUIDO	</t>
        </is>
      </c>
      <c r="D17" t="n">
        <v>5.2623</v>
      </c>
      <c r="E17" t="n">
        <v>19</v>
      </c>
      <c r="F17" t="n">
        <v>16.09</v>
      </c>
      <c r="G17" t="n">
        <v>35.75</v>
      </c>
      <c r="H17" t="n">
        <v>0.61</v>
      </c>
      <c r="I17" t="n">
        <v>27</v>
      </c>
      <c r="J17" t="n">
        <v>138.26</v>
      </c>
      <c r="K17" t="n">
        <v>46.47</v>
      </c>
      <c r="L17" t="n">
        <v>4.75</v>
      </c>
      <c r="M17" t="n">
        <v>25</v>
      </c>
      <c r="N17" t="n">
        <v>22.04</v>
      </c>
      <c r="O17" t="n">
        <v>17285.95</v>
      </c>
      <c r="P17" t="n">
        <v>166.36</v>
      </c>
      <c r="Q17" t="n">
        <v>467.17</v>
      </c>
      <c r="R17" t="n">
        <v>74.58</v>
      </c>
      <c r="S17" t="n">
        <v>39.61</v>
      </c>
      <c r="T17" t="n">
        <v>12443.43</v>
      </c>
      <c r="U17" t="n">
        <v>0.53</v>
      </c>
      <c r="V17" t="n">
        <v>0.73</v>
      </c>
      <c r="W17" t="n">
        <v>2.65</v>
      </c>
      <c r="X17" t="n">
        <v>0.75</v>
      </c>
      <c r="Y17" t="n">
        <v>1</v>
      </c>
      <c r="Z17" t="n">
        <v>10</v>
      </c>
      <c r="AA17" t="n">
        <v>108.1486508867509</v>
      </c>
      <c r="AB17" t="n">
        <v>147.9737553249336</v>
      </c>
      <c r="AC17" t="n">
        <v>133.8513477992321</v>
      </c>
      <c r="AD17" t="n">
        <v>108148.6508867509</v>
      </c>
      <c r="AE17" t="n">
        <v>147973.7553249336</v>
      </c>
      <c r="AF17" t="n">
        <v>2.945639006023553e-06</v>
      </c>
      <c r="AG17" t="n">
        <v>0.1979166666666667</v>
      </c>
      <c r="AH17" t="n">
        <v>133851.3477992321</v>
      </c>
    </row>
    <row r="18">
      <c r="A18" t="n">
        <v>16</v>
      </c>
      <c r="B18" t="n">
        <v>65</v>
      </c>
      <c r="C18" t="inlineStr">
        <is>
          <t xml:space="preserve">CONCLUIDO	</t>
        </is>
      </c>
      <c r="D18" t="n">
        <v>5.2938</v>
      </c>
      <c r="E18" t="n">
        <v>18.89</v>
      </c>
      <c r="F18" t="n">
        <v>16.03</v>
      </c>
      <c r="G18" t="n">
        <v>38.47</v>
      </c>
      <c r="H18" t="n">
        <v>0.64</v>
      </c>
      <c r="I18" t="n">
        <v>25</v>
      </c>
      <c r="J18" t="n">
        <v>138.6</v>
      </c>
      <c r="K18" t="n">
        <v>46.47</v>
      </c>
      <c r="L18" t="n">
        <v>5</v>
      </c>
      <c r="M18" t="n">
        <v>23</v>
      </c>
      <c r="N18" t="n">
        <v>22.13</v>
      </c>
      <c r="O18" t="n">
        <v>17327.69</v>
      </c>
      <c r="P18" t="n">
        <v>164.84</v>
      </c>
      <c r="Q18" t="n">
        <v>467.13</v>
      </c>
      <c r="R18" t="n">
        <v>72.54000000000001</v>
      </c>
      <c r="S18" t="n">
        <v>39.61</v>
      </c>
      <c r="T18" t="n">
        <v>11437.98</v>
      </c>
      <c r="U18" t="n">
        <v>0.55</v>
      </c>
      <c r="V18" t="n">
        <v>0.73</v>
      </c>
      <c r="W18" t="n">
        <v>2.65</v>
      </c>
      <c r="X18" t="n">
        <v>0.6899999999999999</v>
      </c>
      <c r="Y18" t="n">
        <v>1</v>
      </c>
      <c r="Z18" t="n">
        <v>10</v>
      </c>
      <c r="AA18" t="n">
        <v>106.7111085031191</v>
      </c>
      <c r="AB18" t="n">
        <v>146.0068464157555</v>
      </c>
      <c r="AC18" t="n">
        <v>132.0721579157714</v>
      </c>
      <c r="AD18" t="n">
        <v>106711.1085031191</v>
      </c>
      <c r="AE18" t="n">
        <v>146006.8464157555</v>
      </c>
      <c r="AF18" t="n">
        <v>2.963271529575943e-06</v>
      </c>
      <c r="AG18" t="n">
        <v>0.1967708333333333</v>
      </c>
      <c r="AH18" t="n">
        <v>132072.1579157714</v>
      </c>
    </row>
    <row r="19">
      <c r="A19" t="n">
        <v>17</v>
      </c>
      <c r="B19" t="n">
        <v>65</v>
      </c>
      <c r="C19" t="inlineStr">
        <is>
          <t xml:space="preserve">CONCLUIDO	</t>
        </is>
      </c>
      <c r="D19" t="n">
        <v>5.3086</v>
      </c>
      <c r="E19" t="n">
        <v>18.84</v>
      </c>
      <c r="F19" t="n">
        <v>16</v>
      </c>
      <c r="G19" t="n">
        <v>40.01</v>
      </c>
      <c r="H19" t="n">
        <v>0.67</v>
      </c>
      <c r="I19" t="n">
        <v>24</v>
      </c>
      <c r="J19" t="n">
        <v>138.94</v>
      </c>
      <c r="K19" t="n">
        <v>46.47</v>
      </c>
      <c r="L19" t="n">
        <v>5.25</v>
      </c>
      <c r="M19" t="n">
        <v>22</v>
      </c>
      <c r="N19" t="n">
        <v>22.22</v>
      </c>
      <c r="O19" t="n">
        <v>17369.47</v>
      </c>
      <c r="P19" t="n">
        <v>164.04</v>
      </c>
      <c r="Q19" t="n">
        <v>467.1</v>
      </c>
      <c r="R19" t="n">
        <v>71.63</v>
      </c>
      <c r="S19" t="n">
        <v>39.61</v>
      </c>
      <c r="T19" t="n">
        <v>10986.84</v>
      </c>
      <c r="U19" t="n">
        <v>0.55</v>
      </c>
      <c r="V19" t="n">
        <v>0.73</v>
      </c>
      <c r="W19" t="n">
        <v>2.65</v>
      </c>
      <c r="X19" t="n">
        <v>0.67</v>
      </c>
      <c r="Y19" t="n">
        <v>1</v>
      </c>
      <c r="Z19" t="n">
        <v>10</v>
      </c>
      <c r="AA19" t="n">
        <v>105.9992191801891</v>
      </c>
      <c r="AB19" t="n">
        <v>145.0328080377829</v>
      </c>
      <c r="AC19" t="n">
        <v>131.1910803935207</v>
      </c>
      <c r="AD19" t="n">
        <v>105999.2191801891</v>
      </c>
      <c r="AE19" t="n">
        <v>145032.8080377829</v>
      </c>
      <c r="AF19" t="n">
        <v>2.971556016832304e-06</v>
      </c>
      <c r="AG19" t="n">
        <v>0.19625</v>
      </c>
      <c r="AH19" t="n">
        <v>131191.0803935207</v>
      </c>
    </row>
    <row r="20">
      <c r="A20" t="n">
        <v>18</v>
      </c>
      <c r="B20" t="n">
        <v>65</v>
      </c>
      <c r="C20" t="inlineStr">
        <is>
          <t xml:space="preserve">CONCLUIDO	</t>
        </is>
      </c>
      <c r="D20" t="n">
        <v>5.3261</v>
      </c>
      <c r="E20" t="n">
        <v>18.78</v>
      </c>
      <c r="F20" t="n">
        <v>15.97</v>
      </c>
      <c r="G20" t="n">
        <v>41.66</v>
      </c>
      <c r="H20" t="n">
        <v>0.7</v>
      </c>
      <c r="I20" t="n">
        <v>23</v>
      </c>
      <c r="J20" t="n">
        <v>139.28</v>
      </c>
      <c r="K20" t="n">
        <v>46.47</v>
      </c>
      <c r="L20" t="n">
        <v>5.5</v>
      </c>
      <c r="M20" t="n">
        <v>21</v>
      </c>
      <c r="N20" t="n">
        <v>22.31</v>
      </c>
      <c r="O20" t="n">
        <v>17411.27</v>
      </c>
      <c r="P20" t="n">
        <v>163.06</v>
      </c>
      <c r="Q20" t="n">
        <v>467.1</v>
      </c>
      <c r="R20" t="n">
        <v>70.56999999999999</v>
      </c>
      <c r="S20" t="n">
        <v>39.61</v>
      </c>
      <c r="T20" t="n">
        <v>10459.49</v>
      </c>
      <c r="U20" t="n">
        <v>0.5600000000000001</v>
      </c>
      <c r="V20" t="n">
        <v>0.73</v>
      </c>
      <c r="W20" t="n">
        <v>2.65</v>
      </c>
      <c r="X20" t="n">
        <v>0.64</v>
      </c>
      <c r="Y20" t="n">
        <v>1</v>
      </c>
      <c r="Z20" t="n">
        <v>10</v>
      </c>
      <c r="AA20" t="n">
        <v>105.1569777744494</v>
      </c>
      <c r="AB20" t="n">
        <v>143.8804161893819</v>
      </c>
      <c r="AC20" t="n">
        <v>130.1486712057386</v>
      </c>
      <c r="AD20" t="n">
        <v>105156.9777744494</v>
      </c>
      <c r="AE20" t="n">
        <v>143880.4161893819</v>
      </c>
      <c r="AF20" t="n">
        <v>2.981351863250299e-06</v>
      </c>
      <c r="AG20" t="n">
        <v>0.195625</v>
      </c>
      <c r="AH20" t="n">
        <v>130148.6712057386</v>
      </c>
    </row>
    <row r="21">
      <c r="A21" t="n">
        <v>19</v>
      </c>
      <c r="B21" t="n">
        <v>65</v>
      </c>
      <c r="C21" t="inlineStr">
        <is>
          <t xml:space="preserve">CONCLUIDO	</t>
        </is>
      </c>
      <c r="D21" t="n">
        <v>5.3462</v>
      </c>
      <c r="E21" t="n">
        <v>18.7</v>
      </c>
      <c r="F21" t="n">
        <v>15.93</v>
      </c>
      <c r="G21" t="n">
        <v>43.43</v>
      </c>
      <c r="H21" t="n">
        <v>0.73</v>
      </c>
      <c r="I21" t="n">
        <v>22</v>
      </c>
      <c r="J21" t="n">
        <v>139.61</v>
      </c>
      <c r="K21" t="n">
        <v>46.47</v>
      </c>
      <c r="L21" t="n">
        <v>5.75</v>
      </c>
      <c r="M21" t="n">
        <v>20</v>
      </c>
      <c r="N21" t="n">
        <v>22.4</v>
      </c>
      <c r="O21" t="n">
        <v>17453.1</v>
      </c>
      <c r="P21" t="n">
        <v>161.78</v>
      </c>
      <c r="Q21" t="n">
        <v>467.07</v>
      </c>
      <c r="R21" t="n">
        <v>69.31</v>
      </c>
      <c r="S21" t="n">
        <v>39.61</v>
      </c>
      <c r="T21" t="n">
        <v>9838.08</v>
      </c>
      <c r="U21" t="n">
        <v>0.57</v>
      </c>
      <c r="V21" t="n">
        <v>0.73</v>
      </c>
      <c r="W21" t="n">
        <v>2.64</v>
      </c>
      <c r="X21" t="n">
        <v>0.59</v>
      </c>
      <c r="Y21" t="n">
        <v>1</v>
      </c>
      <c r="Z21" t="n">
        <v>10</v>
      </c>
      <c r="AA21" t="n">
        <v>104.1162160642043</v>
      </c>
      <c r="AB21" t="n">
        <v>142.4564001022591</v>
      </c>
      <c r="AC21" t="n">
        <v>128.8605612153513</v>
      </c>
      <c r="AD21" t="n">
        <v>104116.2160642043</v>
      </c>
      <c r="AE21" t="n">
        <v>142456.4001022591</v>
      </c>
      <c r="AF21" t="n">
        <v>2.992603092564681e-06</v>
      </c>
      <c r="AG21" t="n">
        <v>0.1947916666666667</v>
      </c>
      <c r="AH21" t="n">
        <v>128860.5612153513</v>
      </c>
    </row>
    <row r="22">
      <c r="A22" t="n">
        <v>20</v>
      </c>
      <c r="B22" t="n">
        <v>65</v>
      </c>
      <c r="C22" t="inlineStr">
        <is>
          <t xml:space="preserve">CONCLUIDO	</t>
        </is>
      </c>
      <c r="D22" t="n">
        <v>5.359</v>
      </c>
      <c r="E22" t="n">
        <v>18.66</v>
      </c>
      <c r="F22" t="n">
        <v>15.91</v>
      </c>
      <c r="G22" t="n">
        <v>45.45</v>
      </c>
      <c r="H22" t="n">
        <v>0.76</v>
      </c>
      <c r="I22" t="n">
        <v>21</v>
      </c>
      <c r="J22" t="n">
        <v>139.95</v>
      </c>
      <c r="K22" t="n">
        <v>46.47</v>
      </c>
      <c r="L22" t="n">
        <v>6</v>
      </c>
      <c r="M22" t="n">
        <v>19</v>
      </c>
      <c r="N22" t="n">
        <v>22.49</v>
      </c>
      <c r="O22" t="n">
        <v>17494.97</v>
      </c>
      <c r="P22" t="n">
        <v>160.59</v>
      </c>
      <c r="Q22" t="n">
        <v>467.07</v>
      </c>
      <c r="R22" t="n">
        <v>68.70999999999999</v>
      </c>
      <c r="S22" t="n">
        <v>39.61</v>
      </c>
      <c r="T22" t="n">
        <v>9542.98</v>
      </c>
      <c r="U22" t="n">
        <v>0.58</v>
      </c>
      <c r="V22" t="n">
        <v>0.73</v>
      </c>
      <c r="W22" t="n">
        <v>2.64</v>
      </c>
      <c r="X22" t="n">
        <v>0.57</v>
      </c>
      <c r="Y22" t="n">
        <v>1</v>
      </c>
      <c r="Z22" t="n">
        <v>10</v>
      </c>
      <c r="AA22" t="n">
        <v>103.2984827581117</v>
      </c>
      <c r="AB22" t="n">
        <v>141.3375413170165</v>
      </c>
      <c r="AC22" t="n">
        <v>127.8484847422437</v>
      </c>
      <c r="AD22" t="n">
        <v>103298.4827581117</v>
      </c>
      <c r="AE22" t="n">
        <v>141337.5413170165</v>
      </c>
      <c r="AF22" t="n">
        <v>2.999768054516128e-06</v>
      </c>
      <c r="AG22" t="n">
        <v>0.194375</v>
      </c>
      <c r="AH22" t="n">
        <v>127848.4847422437</v>
      </c>
    </row>
    <row r="23">
      <c r="A23" t="n">
        <v>21</v>
      </c>
      <c r="B23" t="n">
        <v>65</v>
      </c>
      <c r="C23" t="inlineStr">
        <is>
          <t xml:space="preserve">CONCLUIDO	</t>
        </is>
      </c>
      <c r="D23" t="n">
        <v>5.3806</v>
      </c>
      <c r="E23" t="n">
        <v>18.59</v>
      </c>
      <c r="F23" t="n">
        <v>15.86</v>
      </c>
      <c r="G23" t="n">
        <v>47.58</v>
      </c>
      <c r="H23" t="n">
        <v>0.79</v>
      </c>
      <c r="I23" t="n">
        <v>20</v>
      </c>
      <c r="J23" t="n">
        <v>140.29</v>
      </c>
      <c r="K23" t="n">
        <v>46.47</v>
      </c>
      <c r="L23" t="n">
        <v>6.25</v>
      </c>
      <c r="M23" t="n">
        <v>18</v>
      </c>
      <c r="N23" t="n">
        <v>22.58</v>
      </c>
      <c r="O23" t="n">
        <v>17536.87</v>
      </c>
      <c r="P23" t="n">
        <v>160.35</v>
      </c>
      <c r="Q23" t="n">
        <v>467.07</v>
      </c>
      <c r="R23" t="n">
        <v>66.98</v>
      </c>
      <c r="S23" t="n">
        <v>39.61</v>
      </c>
      <c r="T23" t="n">
        <v>8681.379999999999</v>
      </c>
      <c r="U23" t="n">
        <v>0.59</v>
      </c>
      <c r="V23" t="n">
        <v>0.74</v>
      </c>
      <c r="W23" t="n">
        <v>2.64</v>
      </c>
      <c r="X23" t="n">
        <v>0.53</v>
      </c>
      <c r="Y23" t="n">
        <v>1</v>
      </c>
      <c r="Z23" t="n">
        <v>10</v>
      </c>
      <c r="AA23" t="n">
        <v>102.6929489238002</v>
      </c>
      <c r="AB23" t="n">
        <v>140.5090232106446</v>
      </c>
      <c r="AC23" t="n">
        <v>127.0990392411112</v>
      </c>
      <c r="AD23" t="n">
        <v>102692.9489238002</v>
      </c>
      <c r="AE23" t="n">
        <v>140509.0232106446</v>
      </c>
      <c r="AF23" t="n">
        <v>3.011858927809196e-06</v>
      </c>
      <c r="AG23" t="n">
        <v>0.1936458333333333</v>
      </c>
      <c r="AH23" t="n">
        <v>127099.0392411112</v>
      </c>
    </row>
    <row r="24">
      <c r="A24" t="n">
        <v>22</v>
      </c>
      <c r="B24" t="n">
        <v>65</v>
      </c>
      <c r="C24" t="inlineStr">
        <is>
          <t xml:space="preserve">CONCLUIDO	</t>
        </is>
      </c>
      <c r="D24" t="n">
        <v>5.3886</v>
      </c>
      <c r="E24" t="n">
        <v>18.56</v>
      </c>
      <c r="F24" t="n">
        <v>15.86</v>
      </c>
      <c r="G24" t="n">
        <v>50.09</v>
      </c>
      <c r="H24" t="n">
        <v>0.82</v>
      </c>
      <c r="I24" t="n">
        <v>19</v>
      </c>
      <c r="J24" t="n">
        <v>140.63</v>
      </c>
      <c r="K24" t="n">
        <v>46.47</v>
      </c>
      <c r="L24" t="n">
        <v>6.5</v>
      </c>
      <c r="M24" t="n">
        <v>17</v>
      </c>
      <c r="N24" t="n">
        <v>22.67</v>
      </c>
      <c r="O24" t="n">
        <v>17578.8</v>
      </c>
      <c r="P24" t="n">
        <v>160.03</v>
      </c>
      <c r="Q24" t="n">
        <v>467.07</v>
      </c>
      <c r="R24" t="n">
        <v>67.15000000000001</v>
      </c>
      <c r="S24" t="n">
        <v>39.61</v>
      </c>
      <c r="T24" t="n">
        <v>8772.139999999999</v>
      </c>
      <c r="U24" t="n">
        <v>0.59</v>
      </c>
      <c r="V24" t="n">
        <v>0.74</v>
      </c>
      <c r="W24" t="n">
        <v>2.64</v>
      </c>
      <c r="X24" t="n">
        <v>0.53</v>
      </c>
      <c r="Y24" t="n">
        <v>1</v>
      </c>
      <c r="Z24" t="n">
        <v>10</v>
      </c>
      <c r="AA24" t="n">
        <v>102.3992132864115</v>
      </c>
      <c r="AB24" t="n">
        <v>140.1071211528677</v>
      </c>
      <c r="AC24" t="n">
        <v>126.7354941516553</v>
      </c>
      <c r="AD24" t="n">
        <v>102399.2132864115</v>
      </c>
      <c r="AE24" t="n">
        <v>140107.1211528677</v>
      </c>
      <c r="AF24" t="n">
        <v>3.016337029028851e-06</v>
      </c>
      <c r="AG24" t="n">
        <v>0.1933333333333333</v>
      </c>
      <c r="AH24" t="n">
        <v>126735.4941516553</v>
      </c>
    </row>
    <row r="25">
      <c r="A25" t="n">
        <v>23</v>
      </c>
      <c r="B25" t="n">
        <v>65</v>
      </c>
      <c r="C25" t="inlineStr">
        <is>
          <t xml:space="preserve">CONCLUIDO	</t>
        </is>
      </c>
      <c r="D25" t="n">
        <v>5.4081</v>
      </c>
      <c r="E25" t="n">
        <v>18.49</v>
      </c>
      <c r="F25" t="n">
        <v>15.82</v>
      </c>
      <c r="G25" t="n">
        <v>52.74</v>
      </c>
      <c r="H25" t="n">
        <v>0.85</v>
      </c>
      <c r="I25" t="n">
        <v>18</v>
      </c>
      <c r="J25" t="n">
        <v>140.97</v>
      </c>
      <c r="K25" t="n">
        <v>46.47</v>
      </c>
      <c r="L25" t="n">
        <v>6.75</v>
      </c>
      <c r="M25" t="n">
        <v>16</v>
      </c>
      <c r="N25" t="n">
        <v>22.76</v>
      </c>
      <c r="O25" t="n">
        <v>17620.76</v>
      </c>
      <c r="P25" t="n">
        <v>158.83</v>
      </c>
      <c r="Q25" t="n">
        <v>467.11</v>
      </c>
      <c r="R25" t="n">
        <v>65.92</v>
      </c>
      <c r="S25" t="n">
        <v>39.61</v>
      </c>
      <c r="T25" t="n">
        <v>8162.09</v>
      </c>
      <c r="U25" t="n">
        <v>0.6</v>
      </c>
      <c r="V25" t="n">
        <v>0.74</v>
      </c>
      <c r="W25" t="n">
        <v>2.63</v>
      </c>
      <c r="X25" t="n">
        <v>0.49</v>
      </c>
      <c r="Y25" t="n">
        <v>1</v>
      </c>
      <c r="Z25" t="n">
        <v>10</v>
      </c>
      <c r="AA25" t="n">
        <v>101.4277512862824</v>
      </c>
      <c r="AB25" t="n">
        <v>138.7779239864131</v>
      </c>
      <c r="AC25" t="n">
        <v>125.5331536972268</v>
      </c>
      <c r="AD25" t="n">
        <v>101427.7512862824</v>
      </c>
      <c r="AE25" t="n">
        <v>138777.9239864131</v>
      </c>
      <c r="AF25" t="n">
        <v>3.027252400751758e-06</v>
      </c>
      <c r="AG25" t="n">
        <v>0.1926041666666667</v>
      </c>
      <c r="AH25" t="n">
        <v>125533.1536972267</v>
      </c>
    </row>
    <row r="26">
      <c r="A26" t="n">
        <v>24</v>
      </c>
      <c r="B26" t="n">
        <v>65</v>
      </c>
      <c r="C26" t="inlineStr">
        <is>
          <t xml:space="preserve">CONCLUIDO	</t>
        </is>
      </c>
      <c r="D26" t="n">
        <v>5.408</v>
      </c>
      <c r="E26" t="n">
        <v>18.49</v>
      </c>
      <c r="F26" t="n">
        <v>15.82</v>
      </c>
      <c r="G26" t="n">
        <v>52.74</v>
      </c>
      <c r="H26" t="n">
        <v>0.88</v>
      </c>
      <c r="I26" t="n">
        <v>18</v>
      </c>
      <c r="J26" t="n">
        <v>141.31</v>
      </c>
      <c r="K26" t="n">
        <v>46.47</v>
      </c>
      <c r="L26" t="n">
        <v>7</v>
      </c>
      <c r="M26" t="n">
        <v>16</v>
      </c>
      <c r="N26" t="n">
        <v>22.85</v>
      </c>
      <c r="O26" t="n">
        <v>17662.75</v>
      </c>
      <c r="P26" t="n">
        <v>157.44</v>
      </c>
      <c r="Q26" t="n">
        <v>467.07</v>
      </c>
      <c r="R26" t="n">
        <v>65.8</v>
      </c>
      <c r="S26" t="n">
        <v>39.61</v>
      </c>
      <c r="T26" t="n">
        <v>8099.79</v>
      </c>
      <c r="U26" t="n">
        <v>0.6</v>
      </c>
      <c r="V26" t="n">
        <v>0.74</v>
      </c>
      <c r="W26" t="n">
        <v>2.64</v>
      </c>
      <c r="X26" t="n">
        <v>0.49</v>
      </c>
      <c r="Y26" t="n">
        <v>1</v>
      </c>
      <c r="Z26" t="n">
        <v>10</v>
      </c>
      <c r="AA26" t="n">
        <v>100.8079296862513</v>
      </c>
      <c r="AB26" t="n">
        <v>137.9298567286519</v>
      </c>
      <c r="AC26" t="n">
        <v>124.7660247882761</v>
      </c>
      <c r="AD26" t="n">
        <v>100807.9296862513</v>
      </c>
      <c r="AE26" t="n">
        <v>137929.8567286519</v>
      </c>
      <c r="AF26" t="n">
        <v>3.027196424486513e-06</v>
      </c>
      <c r="AG26" t="n">
        <v>0.1926041666666667</v>
      </c>
      <c r="AH26" t="n">
        <v>124766.0247882761</v>
      </c>
    </row>
    <row r="27">
      <c r="A27" t="n">
        <v>25</v>
      </c>
      <c r="B27" t="n">
        <v>65</v>
      </c>
      <c r="C27" t="inlineStr">
        <is>
          <t xml:space="preserve">CONCLUIDO	</t>
        </is>
      </c>
      <c r="D27" t="n">
        <v>5.4236</v>
      </c>
      <c r="E27" t="n">
        <v>18.44</v>
      </c>
      <c r="F27" t="n">
        <v>15.79</v>
      </c>
      <c r="G27" t="n">
        <v>55.75</v>
      </c>
      <c r="H27" t="n">
        <v>0.91</v>
      </c>
      <c r="I27" t="n">
        <v>17</v>
      </c>
      <c r="J27" t="n">
        <v>141.66</v>
      </c>
      <c r="K27" t="n">
        <v>46.47</v>
      </c>
      <c r="L27" t="n">
        <v>7.25</v>
      </c>
      <c r="M27" t="n">
        <v>15</v>
      </c>
      <c r="N27" t="n">
        <v>22.94</v>
      </c>
      <c r="O27" t="n">
        <v>17704.77</v>
      </c>
      <c r="P27" t="n">
        <v>157.04</v>
      </c>
      <c r="Q27" t="n">
        <v>467.12</v>
      </c>
      <c r="R27" t="n">
        <v>64.92</v>
      </c>
      <c r="S27" t="n">
        <v>39.61</v>
      </c>
      <c r="T27" t="n">
        <v>7667.3</v>
      </c>
      <c r="U27" t="n">
        <v>0.61</v>
      </c>
      <c r="V27" t="n">
        <v>0.74</v>
      </c>
      <c r="W27" t="n">
        <v>2.64</v>
      </c>
      <c r="X27" t="n">
        <v>0.46</v>
      </c>
      <c r="Y27" t="n">
        <v>1</v>
      </c>
      <c r="Z27" t="n">
        <v>10</v>
      </c>
      <c r="AA27" t="n">
        <v>100.291011247806</v>
      </c>
      <c r="AB27" t="n">
        <v>137.2225861163393</v>
      </c>
      <c r="AC27" t="n">
        <v>124.1262550905419</v>
      </c>
      <c r="AD27" t="n">
        <v>100291.011247806</v>
      </c>
      <c r="AE27" t="n">
        <v>137222.5861163393</v>
      </c>
      <c r="AF27" t="n">
        <v>3.035928721864839e-06</v>
      </c>
      <c r="AG27" t="n">
        <v>0.1920833333333334</v>
      </c>
      <c r="AH27" t="n">
        <v>124126.2550905419</v>
      </c>
    </row>
    <row r="28">
      <c r="A28" t="n">
        <v>26</v>
      </c>
      <c r="B28" t="n">
        <v>65</v>
      </c>
      <c r="C28" t="inlineStr">
        <is>
          <t xml:space="preserve">CONCLUIDO	</t>
        </is>
      </c>
      <c r="D28" t="n">
        <v>5.4379</v>
      </c>
      <c r="E28" t="n">
        <v>18.39</v>
      </c>
      <c r="F28" t="n">
        <v>15.77</v>
      </c>
      <c r="G28" t="n">
        <v>59.15</v>
      </c>
      <c r="H28" t="n">
        <v>0.93</v>
      </c>
      <c r="I28" t="n">
        <v>16</v>
      </c>
      <c r="J28" t="n">
        <v>142</v>
      </c>
      <c r="K28" t="n">
        <v>46.47</v>
      </c>
      <c r="L28" t="n">
        <v>7.5</v>
      </c>
      <c r="M28" t="n">
        <v>14</v>
      </c>
      <c r="N28" t="n">
        <v>23.03</v>
      </c>
      <c r="O28" t="n">
        <v>17746.83</v>
      </c>
      <c r="P28" t="n">
        <v>156.01</v>
      </c>
      <c r="Q28" t="n">
        <v>467.09</v>
      </c>
      <c r="R28" t="n">
        <v>64.36</v>
      </c>
      <c r="S28" t="n">
        <v>39.61</v>
      </c>
      <c r="T28" t="n">
        <v>7390.38</v>
      </c>
      <c r="U28" t="n">
        <v>0.62</v>
      </c>
      <c r="V28" t="n">
        <v>0.74</v>
      </c>
      <c r="W28" t="n">
        <v>2.63</v>
      </c>
      <c r="X28" t="n">
        <v>0.44</v>
      </c>
      <c r="Y28" t="n">
        <v>1</v>
      </c>
      <c r="Z28" t="n">
        <v>10</v>
      </c>
      <c r="AA28" t="n">
        <v>99.53791962875439</v>
      </c>
      <c r="AB28" t="n">
        <v>136.1921729390961</v>
      </c>
      <c r="AC28" t="n">
        <v>123.1941831007404</v>
      </c>
      <c r="AD28" t="n">
        <v>99537.91962875439</v>
      </c>
      <c r="AE28" t="n">
        <v>136192.1729390961</v>
      </c>
      <c r="AF28" t="n">
        <v>3.043933327794972e-06</v>
      </c>
      <c r="AG28" t="n">
        <v>0.1915625</v>
      </c>
      <c r="AH28" t="n">
        <v>123194.1831007404</v>
      </c>
    </row>
    <row r="29">
      <c r="A29" t="n">
        <v>27</v>
      </c>
      <c r="B29" t="n">
        <v>65</v>
      </c>
      <c r="C29" t="inlineStr">
        <is>
          <t xml:space="preserve">CONCLUIDO	</t>
        </is>
      </c>
      <c r="D29" t="n">
        <v>5.4364</v>
      </c>
      <c r="E29" t="n">
        <v>18.39</v>
      </c>
      <c r="F29" t="n">
        <v>15.78</v>
      </c>
      <c r="G29" t="n">
        <v>59.17</v>
      </c>
      <c r="H29" t="n">
        <v>0.96</v>
      </c>
      <c r="I29" t="n">
        <v>16</v>
      </c>
      <c r="J29" t="n">
        <v>142.34</v>
      </c>
      <c r="K29" t="n">
        <v>46.47</v>
      </c>
      <c r="L29" t="n">
        <v>7.75</v>
      </c>
      <c r="M29" t="n">
        <v>14</v>
      </c>
      <c r="N29" t="n">
        <v>23.12</v>
      </c>
      <c r="O29" t="n">
        <v>17788.92</v>
      </c>
      <c r="P29" t="n">
        <v>155.79</v>
      </c>
      <c r="Q29" t="n">
        <v>467.07</v>
      </c>
      <c r="R29" t="n">
        <v>64.5</v>
      </c>
      <c r="S29" t="n">
        <v>39.61</v>
      </c>
      <c r="T29" t="n">
        <v>7461.05</v>
      </c>
      <c r="U29" t="n">
        <v>0.61</v>
      </c>
      <c r="V29" t="n">
        <v>0.74</v>
      </c>
      <c r="W29" t="n">
        <v>2.64</v>
      </c>
      <c r="X29" t="n">
        <v>0.45</v>
      </c>
      <c r="Y29" t="n">
        <v>1</v>
      </c>
      <c r="Z29" t="n">
        <v>10</v>
      </c>
      <c r="AA29" t="n">
        <v>99.48465723926253</v>
      </c>
      <c r="AB29" t="n">
        <v>136.1192969880225</v>
      </c>
      <c r="AC29" t="n">
        <v>123.1282623281553</v>
      </c>
      <c r="AD29" t="n">
        <v>99484.65723926254</v>
      </c>
      <c r="AE29" t="n">
        <v>136119.2969880225</v>
      </c>
      <c r="AF29" t="n">
        <v>3.043093683816287e-06</v>
      </c>
      <c r="AG29" t="n">
        <v>0.1915625</v>
      </c>
      <c r="AH29" t="n">
        <v>123128.2623281553</v>
      </c>
    </row>
    <row r="30">
      <c r="A30" t="n">
        <v>28</v>
      </c>
      <c r="B30" t="n">
        <v>65</v>
      </c>
      <c r="C30" t="inlineStr">
        <is>
          <t xml:space="preserve">CONCLUIDO	</t>
        </is>
      </c>
      <c r="D30" t="n">
        <v>5.4599</v>
      </c>
      <c r="E30" t="n">
        <v>18.32</v>
      </c>
      <c r="F30" t="n">
        <v>15.73</v>
      </c>
      <c r="G30" t="n">
        <v>62.91</v>
      </c>
      <c r="H30" t="n">
        <v>0.99</v>
      </c>
      <c r="I30" t="n">
        <v>15</v>
      </c>
      <c r="J30" t="n">
        <v>142.68</v>
      </c>
      <c r="K30" t="n">
        <v>46.47</v>
      </c>
      <c r="L30" t="n">
        <v>8</v>
      </c>
      <c r="M30" t="n">
        <v>13</v>
      </c>
      <c r="N30" t="n">
        <v>23.21</v>
      </c>
      <c r="O30" t="n">
        <v>17831.04</v>
      </c>
      <c r="P30" t="n">
        <v>153.87</v>
      </c>
      <c r="Q30" t="n">
        <v>467.07</v>
      </c>
      <c r="R30" t="n">
        <v>62.81</v>
      </c>
      <c r="S30" t="n">
        <v>39.61</v>
      </c>
      <c r="T30" t="n">
        <v>6621.53</v>
      </c>
      <c r="U30" t="n">
        <v>0.63</v>
      </c>
      <c r="V30" t="n">
        <v>0.74</v>
      </c>
      <c r="W30" t="n">
        <v>2.63</v>
      </c>
      <c r="X30" t="n">
        <v>0.39</v>
      </c>
      <c r="Y30" t="n">
        <v>1</v>
      </c>
      <c r="Z30" t="n">
        <v>10</v>
      </c>
      <c r="AA30" t="n">
        <v>98.12486660092513</v>
      </c>
      <c r="AB30" t="n">
        <v>134.2587714469212</v>
      </c>
      <c r="AC30" t="n">
        <v>121.445302733432</v>
      </c>
      <c r="AD30" t="n">
        <v>98124.86660092513</v>
      </c>
      <c r="AE30" t="n">
        <v>134258.7714469212</v>
      </c>
      <c r="AF30" t="n">
        <v>3.056248106149022e-06</v>
      </c>
      <c r="AG30" t="n">
        <v>0.1908333333333333</v>
      </c>
      <c r="AH30" t="n">
        <v>121445.302733432</v>
      </c>
    </row>
    <row r="31">
      <c r="A31" t="n">
        <v>29</v>
      </c>
      <c r="B31" t="n">
        <v>65</v>
      </c>
      <c r="C31" t="inlineStr">
        <is>
          <t xml:space="preserve">CONCLUIDO	</t>
        </is>
      </c>
      <c r="D31" t="n">
        <v>5.4583</v>
      </c>
      <c r="E31" t="n">
        <v>18.32</v>
      </c>
      <c r="F31" t="n">
        <v>15.73</v>
      </c>
      <c r="G31" t="n">
        <v>62.93</v>
      </c>
      <c r="H31" t="n">
        <v>1.02</v>
      </c>
      <c r="I31" t="n">
        <v>15</v>
      </c>
      <c r="J31" t="n">
        <v>143.02</v>
      </c>
      <c r="K31" t="n">
        <v>46.47</v>
      </c>
      <c r="L31" t="n">
        <v>8.25</v>
      </c>
      <c r="M31" t="n">
        <v>13</v>
      </c>
      <c r="N31" t="n">
        <v>23.3</v>
      </c>
      <c r="O31" t="n">
        <v>17873.19</v>
      </c>
      <c r="P31" t="n">
        <v>153.36</v>
      </c>
      <c r="Q31" t="n">
        <v>467.07</v>
      </c>
      <c r="R31" t="n">
        <v>62.8</v>
      </c>
      <c r="S31" t="n">
        <v>39.61</v>
      </c>
      <c r="T31" t="n">
        <v>6617.71</v>
      </c>
      <c r="U31" t="n">
        <v>0.63</v>
      </c>
      <c r="V31" t="n">
        <v>0.74</v>
      </c>
      <c r="W31" t="n">
        <v>2.64</v>
      </c>
      <c r="X31" t="n">
        <v>0.4</v>
      </c>
      <c r="Y31" t="n">
        <v>1</v>
      </c>
      <c r="Z31" t="n">
        <v>10</v>
      </c>
      <c r="AA31" t="n">
        <v>97.92700763071188</v>
      </c>
      <c r="AB31" t="n">
        <v>133.9880520749538</v>
      </c>
      <c r="AC31" t="n">
        <v>121.2004204383682</v>
      </c>
      <c r="AD31" t="n">
        <v>97927.00763071189</v>
      </c>
      <c r="AE31" t="n">
        <v>133988.0520749538</v>
      </c>
      <c r="AF31" t="n">
        <v>3.055352485905091e-06</v>
      </c>
      <c r="AG31" t="n">
        <v>0.1908333333333333</v>
      </c>
      <c r="AH31" t="n">
        <v>121200.4204383682</v>
      </c>
    </row>
    <row r="32">
      <c r="A32" t="n">
        <v>30</v>
      </c>
      <c r="B32" t="n">
        <v>65</v>
      </c>
      <c r="C32" t="inlineStr">
        <is>
          <t xml:space="preserve">CONCLUIDO	</t>
        </is>
      </c>
      <c r="D32" t="n">
        <v>5.476</v>
      </c>
      <c r="E32" t="n">
        <v>18.26</v>
      </c>
      <c r="F32" t="n">
        <v>15.7</v>
      </c>
      <c r="G32" t="n">
        <v>67.29000000000001</v>
      </c>
      <c r="H32" t="n">
        <v>1.05</v>
      </c>
      <c r="I32" t="n">
        <v>14</v>
      </c>
      <c r="J32" t="n">
        <v>143.36</v>
      </c>
      <c r="K32" t="n">
        <v>46.47</v>
      </c>
      <c r="L32" t="n">
        <v>8.5</v>
      </c>
      <c r="M32" t="n">
        <v>12</v>
      </c>
      <c r="N32" t="n">
        <v>23.4</v>
      </c>
      <c r="O32" t="n">
        <v>17915.37</v>
      </c>
      <c r="P32" t="n">
        <v>152.83</v>
      </c>
      <c r="Q32" t="n">
        <v>467.08</v>
      </c>
      <c r="R32" t="n">
        <v>61.99</v>
      </c>
      <c r="S32" t="n">
        <v>39.61</v>
      </c>
      <c r="T32" t="n">
        <v>6216.77</v>
      </c>
      <c r="U32" t="n">
        <v>0.64</v>
      </c>
      <c r="V32" t="n">
        <v>0.74</v>
      </c>
      <c r="W32" t="n">
        <v>2.63</v>
      </c>
      <c r="X32" t="n">
        <v>0.37</v>
      </c>
      <c r="Y32" t="n">
        <v>1</v>
      </c>
      <c r="Z32" t="n">
        <v>10</v>
      </c>
      <c r="AA32" t="n">
        <v>97.32878192440693</v>
      </c>
      <c r="AB32" t="n">
        <v>133.1695332717323</v>
      </c>
      <c r="AC32" t="n">
        <v>120.4600199209275</v>
      </c>
      <c r="AD32" t="n">
        <v>97328.78192440693</v>
      </c>
      <c r="AE32" t="n">
        <v>133169.5332717323</v>
      </c>
      <c r="AF32" t="n">
        <v>3.065260284853577e-06</v>
      </c>
      <c r="AG32" t="n">
        <v>0.1902083333333333</v>
      </c>
      <c r="AH32" t="n">
        <v>120460.0199209275</v>
      </c>
    </row>
    <row r="33">
      <c r="A33" t="n">
        <v>31</v>
      </c>
      <c r="B33" t="n">
        <v>65</v>
      </c>
      <c r="C33" t="inlineStr">
        <is>
          <t xml:space="preserve">CONCLUIDO	</t>
        </is>
      </c>
      <c r="D33" t="n">
        <v>5.4795</v>
      </c>
      <c r="E33" t="n">
        <v>18.25</v>
      </c>
      <c r="F33" t="n">
        <v>15.69</v>
      </c>
      <c r="G33" t="n">
        <v>67.23999999999999</v>
      </c>
      <c r="H33" t="n">
        <v>1.08</v>
      </c>
      <c r="I33" t="n">
        <v>14</v>
      </c>
      <c r="J33" t="n">
        <v>143.7</v>
      </c>
      <c r="K33" t="n">
        <v>46.47</v>
      </c>
      <c r="L33" t="n">
        <v>8.75</v>
      </c>
      <c r="M33" t="n">
        <v>12</v>
      </c>
      <c r="N33" t="n">
        <v>23.49</v>
      </c>
      <c r="O33" t="n">
        <v>17957.59</v>
      </c>
      <c r="P33" t="n">
        <v>151.58</v>
      </c>
      <c r="Q33" t="n">
        <v>467.07</v>
      </c>
      <c r="R33" t="n">
        <v>61.67</v>
      </c>
      <c r="S33" t="n">
        <v>39.61</v>
      </c>
      <c r="T33" t="n">
        <v>6056.36</v>
      </c>
      <c r="U33" t="n">
        <v>0.64</v>
      </c>
      <c r="V33" t="n">
        <v>0.74</v>
      </c>
      <c r="W33" t="n">
        <v>2.63</v>
      </c>
      <c r="X33" t="n">
        <v>0.36</v>
      </c>
      <c r="Y33" t="n">
        <v>1</v>
      </c>
      <c r="Z33" t="n">
        <v>10</v>
      </c>
      <c r="AA33" t="n">
        <v>96.69834642873431</v>
      </c>
      <c r="AB33" t="n">
        <v>132.3069436137023</v>
      </c>
      <c r="AC33" t="n">
        <v>119.6797546092074</v>
      </c>
      <c r="AD33" t="n">
        <v>96698.34642873431</v>
      </c>
      <c r="AE33" t="n">
        <v>132306.9436137023</v>
      </c>
      <c r="AF33" t="n">
        <v>3.067219454137176e-06</v>
      </c>
      <c r="AG33" t="n">
        <v>0.1901041666666667</v>
      </c>
      <c r="AH33" t="n">
        <v>119679.7546092074</v>
      </c>
    </row>
    <row r="34">
      <c r="A34" t="n">
        <v>32</v>
      </c>
      <c r="B34" t="n">
        <v>65</v>
      </c>
      <c r="C34" t="inlineStr">
        <is>
          <t xml:space="preserve">CONCLUIDO	</t>
        </is>
      </c>
      <c r="D34" t="n">
        <v>5.4878</v>
      </c>
      <c r="E34" t="n">
        <v>18.22</v>
      </c>
      <c r="F34" t="n">
        <v>15.69</v>
      </c>
      <c r="G34" t="n">
        <v>72.41</v>
      </c>
      <c r="H34" t="n">
        <v>1.11</v>
      </c>
      <c r="I34" t="n">
        <v>13</v>
      </c>
      <c r="J34" t="n">
        <v>144.05</v>
      </c>
      <c r="K34" t="n">
        <v>46.47</v>
      </c>
      <c r="L34" t="n">
        <v>9</v>
      </c>
      <c r="M34" t="n">
        <v>11</v>
      </c>
      <c r="N34" t="n">
        <v>23.58</v>
      </c>
      <c r="O34" t="n">
        <v>17999.83</v>
      </c>
      <c r="P34" t="n">
        <v>150.55</v>
      </c>
      <c r="Q34" t="n">
        <v>467.07</v>
      </c>
      <c r="R34" t="n">
        <v>61.48</v>
      </c>
      <c r="S34" t="n">
        <v>39.61</v>
      </c>
      <c r="T34" t="n">
        <v>5965.56</v>
      </c>
      <c r="U34" t="n">
        <v>0.64</v>
      </c>
      <c r="V34" t="n">
        <v>0.74</v>
      </c>
      <c r="W34" t="n">
        <v>2.63</v>
      </c>
      <c r="X34" t="n">
        <v>0.35</v>
      </c>
      <c r="Y34" t="n">
        <v>1</v>
      </c>
      <c r="Z34" t="n">
        <v>10</v>
      </c>
      <c r="AA34" t="n">
        <v>96.10054159509053</v>
      </c>
      <c r="AB34" t="n">
        <v>131.4890006670234</v>
      </c>
      <c r="AC34" t="n">
        <v>118.9398749893691</v>
      </c>
      <c r="AD34" t="n">
        <v>96100.54159509053</v>
      </c>
      <c r="AE34" t="n">
        <v>131489.0006670234</v>
      </c>
      <c r="AF34" t="n">
        <v>3.071865484152567e-06</v>
      </c>
      <c r="AG34" t="n">
        <v>0.1897916666666667</v>
      </c>
      <c r="AH34" t="n">
        <v>118939.8749893691</v>
      </c>
    </row>
    <row r="35">
      <c r="A35" t="n">
        <v>33</v>
      </c>
      <c r="B35" t="n">
        <v>65</v>
      </c>
      <c r="C35" t="inlineStr">
        <is>
          <t xml:space="preserve">CONCLUIDO	</t>
        </is>
      </c>
      <c r="D35" t="n">
        <v>5.4936</v>
      </c>
      <c r="E35" t="n">
        <v>18.2</v>
      </c>
      <c r="F35" t="n">
        <v>15.67</v>
      </c>
      <c r="G35" t="n">
        <v>72.31999999999999</v>
      </c>
      <c r="H35" t="n">
        <v>1.13</v>
      </c>
      <c r="I35" t="n">
        <v>13</v>
      </c>
      <c r="J35" t="n">
        <v>144.39</v>
      </c>
      <c r="K35" t="n">
        <v>46.47</v>
      </c>
      <c r="L35" t="n">
        <v>9.25</v>
      </c>
      <c r="M35" t="n">
        <v>11</v>
      </c>
      <c r="N35" t="n">
        <v>23.67</v>
      </c>
      <c r="O35" t="n">
        <v>18042.12</v>
      </c>
      <c r="P35" t="n">
        <v>150.66</v>
      </c>
      <c r="Q35" t="n">
        <v>467.07</v>
      </c>
      <c r="R35" t="n">
        <v>60.96</v>
      </c>
      <c r="S35" t="n">
        <v>39.61</v>
      </c>
      <c r="T35" t="n">
        <v>5705.58</v>
      </c>
      <c r="U35" t="n">
        <v>0.65</v>
      </c>
      <c r="V35" t="n">
        <v>0.74</v>
      </c>
      <c r="W35" t="n">
        <v>2.63</v>
      </c>
      <c r="X35" t="n">
        <v>0.34</v>
      </c>
      <c r="Y35" t="n">
        <v>1</v>
      </c>
      <c r="Z35" t="n">
        <v>10</v>
      </c>
      <c r="AA35" t="n">
        <v>96.01408421826633</v>
      </c>
      <c r="AB35" t="n">
        <v>131.3707058698223</v>
      </c>
      <c r="AC35" t="n">
        <v>118.8328700815851</v>
      </c>
      <c r="AD35" t="n">
        <v>96014.08421826633</v>
      </c>
      <c r="AE35" t="n">
        <v>131370.7058698223</v>
      </c>
      <c r="AF35" t="n">
        <v>3.075112107536817e-06</v>
      </c>
      <c r="AG35" t="n">
        <v>0.1895833333333333</v>
      </c>
      <c r="AH35" t="n">
        <v>118832.8700815851</v>
      </c>
    </row>
    <row r="36">
      <c r="A36" t="n">
        <v>34</v>
      </c>
      <c r="B36" t="n">
        <v>65</v>
      </c>
      <c r="C36" t="inlineStr">
        <is>
          <t xml:space="preserve">CONCLUIDO	</t>
        </is>
      </c>
      <c r="D36" t="n">
        <v>5.4883</v>
      </c>
      <c r="E36" t="n">
        <v>18.22</v>
      </c>
      <c r="F36" t="n">
        <v>15.69</v>
      </c>
      <c r="G36" t="n">
        <v>72.40000000000001</v>
      </c>
      <c r="H36" t="n">
        <v>1.16</v>
      </c>
      <c r="I36" t="n">
        <v>13</v>
      </c>
      <c r="J36" t="n">
        <v>144.73</v>
      </c>
      <c r="K36" t="n">
        <v>46.47</v>
      </c>
      <c r="L36" t="n">
        <v>9.5</v>
      </c>
      <c r="M36" t="n">
        <v>11</v>
      </c>
      <c r="N36" t="n">
        <v>23.77</v>
      </c>
      <c r="O36" t="n">
        <v>18084.43</v>
      </c>
      <c r="P36" t="n">
        <v>150.16</v>
      </c>
      <c r="Q36" t="n">
        <v>467.08</v>
      </c>
      <c r="R36" t="n">
        <v>61.4</v>
      </c>
      <c r="S36" t="n">
        <v>39.61</v>
      </c>
      <c r="T36" t="n">
        <v>5924.8</v>
      </c>
      <c r="U36" t="n">
        <v>0.65</v>
      </c>
      <c r="V36" t="n">
        <v>0.74</v>
      </c>
      <c r="W36" t="n">
        <v>2.63</v>
      </c>
      <c r="X36" t="n">
        <v>0.35</v>
      </c>
      <c r="Y36" t="n">
        <v>1</v>
      </c>
      <c r="Z36" t="n">
        <v>10</v>
      </c>
      <c r="AA36" t="n">
        <v>95.92011370011274</v>
      </c>
      <c r="AB36" t="n">
        <v>131.2421312611979</v>
      </c>
      <c r="AC36" t="n">
        <v>118.7165664531522</v>
      </c>
      <c r="AD36" t="n">
        <v>95920.11370011274</v>
      </c>
      <c r="AE36" t="n">
        <v>131242.1312611979</v>
      </c>
      <c r="AF36" t="n">
        <v>3.072145365478796e-06</v>
      </c>
      <c r="AG36" t="n">
        <v>0.1897916666666667</v>
      </c>
      <c r="AH36" t="n">
        <v>118716.5664531522</v>
      </c>
    </row>
    <row r="37">
      <c r="A37" t="n">
        <v>35</v>
      </c>
      <c r="B37" t="n">
        <v>65</v>
      </c>
      <c r="C37" t="inlineStr">
        <is>
          <t xml:space="preserve">CONCLUIDO	</t>
        </is>
      </c>
      <c r="D37" t="n">
        <v>5.5077</v>
      </c>
      <c r="E37" t="n">
        <v>18.16</v>
      </c>
      <c r="F37" t="n">
        <v>15.65</v>
      </c>
      <c r="G37" t="n">
        <v>78.25</v>
      </c>
      <c r="H37" t="n">
        <v>1.19</v>
      </c>
      <c r="I37" t="n">
        <v>12</v>
      </c>
      <c r="J37" t="n">
        <v>145.08</v>
      </c>
      <c r="K37" t="n">
        <v>46.47</v>
      </c>
      <c r="L37" t="n">
        <v>9.75</v>
      </c>
      <c r="M37" t="n">
        <v>10</v>
      </c>
      <c r="N37" t="n">
        <v>23.86</v>
      </c>
      <c r="O37" t="n">
        <v>18126.77</v>
      </c>
      <c r="P37" t="n">
        <v>148.23</v>
      </c>
      <c r="Q37" t="n">
        <v>467.09</v>
      </c>
      <c r="R37" t="n">
        <v>60.15</v>
      </c>
      <c r="S37" t="n">
        <v>39.61</v>
      </c>
      <c r="T37" t="n">
        <v>5305.43</v>
      </c>
      <c r="U37" t="n">
        <v>0.66</v>
      </c>
      <c r="V37" t="n">
        <v>0.75</v>
      </c>
      <c r="W37" t="n">
        <v>2.63</v>
      </c>
      <c r="X37" t="n">
        <v>0.32</v>
      </c>
      <c r="Y37" t="n">
        <v>1</v>
      </c>
      <c r="Z37" t="n">
        <v>10</v>
      </c>
      <c r="AA37" t="n">
        <v>94.67050761768746</v>
      </c>
      <c r="AB37" t="n">
        <v>129.5323650904949</v>
      </c>
      <c r="AC37" t="n">
        <v>117.1699779661086</v>
      </c>
      <c r="AD37" t="n">
        <v>94670.50761768746</v>
      </c>
      <c r="AE37" t="n">
        <v>129532.3650904949</v>
      </c>
      <c r="AF37" t="n">
        <v>3.083004760936458e-06</v>
      </c>
      <c r="AG37" t="n">
        <v>0.1891666666666667</v>
      </c>
      <c r="AH37" t="n">
        <v>117169.9779661087</v>
      </c>
    </row>
    <row r="38">
      <c r="A38" t="n">
        <v>36</v>
      </c>
      <c r="B38" t="n">
        <v>65</v>
      </c>
      <c r="C38" t="inlineStr">
        <is>
          <t xml:space="preserve">CONCLUIDO	</t>
        </is>
      </c>
      <c r="D38" t="n">
        <v>5.5088</v>
      </c>
      <c r="E38" t="n">
        <v>18.15</v>
      </c>
      <c r="F38" t="n">
        <v>15.65</v>
      </c>
      <c r="G38" t="n">
        <v>78.23</v>
      </c>
      <c r="H38" t="n">
        <v>1.22</v>
      </c>
      <c r="I38" t="n">
        <v>12</v>
      </c>
      <c r="J38" t="n">
        <v>145.42</v>
      </c>
      <c r="K38" t="n">
        <v>46.47</v>
      </c>
      <c r="L38" t="n">
        <v>10</v>
      </c>
      <c r="M38" t="n">
        <v>10</v>
      </c>
      <c r="N38" t="n">
        <v>23.95</v>
      </c>
      <c r="O38" t="n">
        <v>18169.15</v>
      </c>
      <c r="P38" t="n">
        <v>148.21</v>
      </c>
      <c r="Q38" t="n">
        <v>467.07</v>
      </c>
      <c r="R38" t="n">
        <v>60.15</v>
      </c>
      <c r="S38" t="n">
        <v>39.61</v>
      </c>
      <c r="T38" t="n">
        <v>5304.83</v>
      </c>
      <c r="U38" t="n">
        <v>0.66</v>
      </c>
      <c r="V38" t="n">
        <v>0.75</v>
      </c>
      <c r="W38" t="n">
        <v>2.63</v>
      </c>
      <c r="X38" t="n">
        <v>0.31</v>
      </c>
      <c r="Y38" t="n">
        <v>1</v>
      </c>
      <c r="Z38" t="n">
        <v>10</v>
      </c>
      <c r="AA38" t="n">
        <v>94.64296387348234</v>
      </c>
      <c r="AB38" t="n">
        <v>129.4946785245293</v>
      </c>
      <c r="AC38" t="n">
        <v>117.1358881531053</v>
      </c>
      <c r="AD38" t="n">
        <v>94642.96387348234</v>
      </c>
      <c r="AE38" t="n">
        <v>129494.6785245293</v>
      </c>
      <c r="AF38" t="n">
        <v>3.083620499854161e-06</v>
      </c>
      <c r="AG38" t="n">
        <v>0.1890625</v>
      </c>
      <c r="AH38" t="n">
        <v>117135.8881531053</v>
      </c>
    </row>
    <row r="39">
      <c r="A39" t="n">
        <v>37</v>
      </c>
      <c r="B39" t="n">
        <v>65</v>
      </c>
      <c r="C39" t="inlineStr">
        <is>
          <t xml:space="preserve">CONCLUIDO	</t>
        </is>
      </c>
      <c r="D39" t="n">
        <v>5.5048</v>
      </c>
      <c r="E39" t="n">
        <v>18.17</v>
      </c>
      <c r="F39" t="n">
        <v>15.66</v>
      </c>
      <c r="G39" t="n">
        <v>78.29000000000001</v>
      </c>
      <c r="H39" t="n">
        <v>1.24</v>
      </c>
      <c r="I39" t="n">
        <v>12</v>
      </c>
      <c r="J39" t="n">
        <v>145.76</v>
      </c>
      <c r="K39" t="n">
        <v>46.47</v>
      </c>
      <c r="L39" t="n">
        <v>10.25</v>
      </c>
      <c r="M39" t="n">
        <v>10</v>
      </c>
      <c r="N39" t="n">
        <v>24.05</v>
      </c>
      <c r="O39" t="n">
        <v>18211.56</v>
      </c>
      <c r="P39" t="n">
        <v>147.7</v>
      </c>
      <c r="Q39" t="n">
        <v>467.07</v>
      </c>
      <c r="R39" t="n">
        <v>60.48</v>
      </c>
      <c r="S39" t="n">
        <v>39.61</v>
      </c>
      <c r="T39" t="n">
        <v>5469.5</v>
      </c>
      <c r="U39" t="n">
        <v>0.65</v>
      </c>
      <c r="V39" t="n">
        <v>0.74</v>
      </c>
      <c r="W39" t="n">
        <v>2.63</v>
      </c>
      <c r="X39" t="n">
        <v>0.33</v>
      </c>
      <c r="Y39" t="n">
        <v>1</v>
      </c>
      <c r="Z39" t="n">
        <v>10</v>
      </c>
      <c r="AA39" t="n">
        <v>94.50419538125178</v>
      </c>
      <c r="AB39" t="n">
        <v>129.3048093514257</v>
      </c>
      <c r="AC39" t="n">
        <v>116.9641398273996</v>
      </c>
      <c r="AD39" t="n">
        <v>94504.19538125177</v>
      </c>
      <c r="AE39" t="n">
        <v>129304.8093514257</v>
      </c>
      <c r="AF39" t="n">
        <v>3.081381449244334e-06</v>
      </c>
      <c r="AG39" t="n">
        <v>0.1892708333333334</v>
      </c>
      <c r="AH39" t="n">
        <v>116964.1398273996</v>
      </c>
    </row>
    <row r="40">
      <c r="A40" t="n">
        <v>38</v>
      </c>
      <c r="B40" t="n">
        <v>65</v>
      </c>
      <c r="C40" t="inlineStr">
        <is>
          <t xml:space="preserve">CONCLUIDO	</t>
        </is>
      </c>
      <c r="D40" t="n">
        <v>5.5287</v>
      </c>
      <c r="E40" t="n">
        <v>18.09</v>
      </c>
      <c r="F40" t="n">
        <v>15.61</v>
      </c>
      <c r="G40" t="n">
        <v>85.13</v>
      </c>
      <c r="H40" t="n">
        <v>1.27</v>
      </c>
      <c r="I40" t="n">
        <v>11</v>
      </c>
      <c r="J40" t="n">
        <v>146.11</v>
      </c>
      <c r="K40" t="n">
        <v>46.47</v>
      </c>
      <c r="L40" t="n">
        <v>10.5</v>
      </c>
      <c r="M40" t="n">
        <v>9</v>
      </c>
      <c r="N40" t="n">
        <v>24.14</v>
      </c>
      <c r="O40" t="n">
        <v>18254.01</v>
      </c>
      <c r="P40" t="n">
        <v>145.71</v>
      </c>
      <c r="Q40" t="n">
        <v>467.12</v>
      </c>
      <c r="R40" t="n">
        <v>58.77</v>
      </c>
      <c r="S40" t="n">
        <v>39.61</v>
      </c>
      <c r="T40" t="n">
        <v>4619.82</v>
      </c>
      <c r="U40" t="n">
        <v>0.67</v>
      </c>
      <c r="V40" t="n">
        <v>0.75</v>
      </c>
      <c r="W40" t="n">
        <v>2.63</v>
      </c>
      <c r="X40" t="n">
        <v>0.27</v>
      </c>
      <c r="Y40" t="n">
        <v>1</v>
      </c>
      <c r="Z40" t="n">
        <v>10</v>
      </c>
      <c r="AA40" t="n">
        <v>93.14484931027246</v>
      </c>
      <c r="AB40" t="n">
        <v>127.4448920869965</v>
      </c>
      <c r="AC40" t="n">
        <v>115.2817304562767</v>
      </c>
      <c r="AD40" t="n">
        <v>93144.84931027246</v>
      </c>
      <c r="AE40" t="n">
        <v>127444.8920869966</v>
      </c>
      <c r="AF40" t="n">
        <v>3.094759776638051e-06</v>
      </c>
      <c r="AG40" t="n">
        <v>0.1884375</v>
      </c>
      <c r="AH40" t="n">
        <v>115281.7304562767</v>
      </c>
    </row>
    <row r="41">
      <c r="A41" t="n">
        <v>39</v>
      </c>
      <c r="B41" t="n">
        <v>65</v>
      </c>
      <c r="C41" t="inlineStr">
        <is>
          <t xml:space="preserve">CONCLUIDO	</t>
        </is>
      </c>
      <c r="D41" t="n">
        <v>5.5251</v>
      </c>
      <c r="E41" t="n">
        <v>18.1</v>
      </c>
      <c r="F41" t="n">
        <v>15.62</v>
      </c>
      <c r="G41" t="n">
        <v>85.2</v>
      </c>
      <c r="H41" t="n">
        <v>1.3</v>
      </c>
      <c r="I41" t="n">
        <v>11</v>
      </c>
      <c r="J41" t="n">
        <v>146.45</v>
      </c>
      <c r="K41" t="n">
        <v>46.47</v>
      </c>
      <c r="L41" t="n">
        <v>10.75</v>
      </c>
      <c r="M41" t="n">
        <v>9</v>
      </c>
      <c r="N41" t="n">
        <v>24.24</v>
      </c>
      <c r="O41" t="n">
        <v>18296.48</v>
      </c>
      <c r="P41" t="n">
        <v>145.26</v>
      </c>
      <c r="Q41" t="n">
        <v>467.09</v>
      </c>
      <c r="R41" t="n">
        <v>59.28</v>
      </c>
      <c r="S41" t="n">
        <v>39.61</v>
      </c>
      <c r="T41" t="n">
        <v>4873.71</v>
      </c>
      <c r="U41" t="n">
        <v>0.67</v>
      </c>
      <c r="V41" t="n">
        <v>0.75</v>
      </c>
      <c r="W41" t="n">
        <v>2.63</v>
      </c>
      <c r="X41" t="n">
        <v>0.29</v>
      </c>
      <c r="Y41" t="n">
        <v>1</v>
      </c>
      <c r="Z41" t="n">
        <v>10</v>
      </c>
      <c r="AA41" t="n">
        <v>93.02489758476408</v>
      </c>
      <c r="AB41" t="n">
        <v>127.2807688442594</v>
      </c>
      <c r="AC41" t="n">
        <v>115.133270905478</v>
      </c>
      <c r="AD41" t="n">
        <v>93024.89758476408</v>
      </c>
      <c r="AE41" t="n">
        <v>127280.7688442594</v>
      </c>
      <c r="AF41" t="n">
        <v>3.092744631089207e-06</v>
      </c>
      <c r="AG41" t="n">
        <v>0.1885416666666667</v>
      </c>
      <c r="AH41" t="n">
        <v>115133.270905478</v>
      </c>
    </row>
    <row r="42">
      <c r="A42" t="n">
        <v>40</v>
      </c>
      <c r="B42" t="n">
        <v>65</v>
      </c>
      <c r="C42" t="inlineStr">
        <is>
          <t xml:space="preserve">CONCLUIDO	</t>
        </is>
      </c>
      <c r="D42" t="n">
        <v>5.5266</v>
      </c>
      <c r="E42" t="n">
        <v>18.09</v>
      </c>
      <c r="F42" t="n">
        <v>15.61</v>
      </c>
      <c r="G42" t="n">
        <v>85.17</v>
      </c>
      <c r="H42" t="n">
        <v>1.33</v>
      </c>
      <c r="I42" t="n">
        <v>11</v>
      </c>
      <c r="J42" t="n">
        <v>146.8</v>
      </c>
      <c r="K42" t="n">
        <v>46.47</v>
      </c>
      <c r="L42" t="n">
        <v>11</v>
      </c>
      <c r="M42" t="n">
        <v>9</v>
      </c>
      <c r="N42" t="n">
        <v>24.33</v>
      </c>
      <c r="O42" t="n">
        <v>18338.99</v>
      </c>
      <c r="P42" t="n">
        <v>145.27</v>
      </c>
      <c r="Q42" t="n">
        <v>467.14</v>
      </c>
      <c r="R42" t="n">
        <v>59.08</v>
      </c>
      <c r="S42" t="n">
        <v>39.61</v>
      </c>
      <c r="T42" t="n">
        <v>4778.39</v>
      </c>
      <c r="U42" t="n">
        <v>0.67</v>
      </c>
      <c r="V42" t="n">
        <v>0.75</v>
      </c>
      <c r="W42" t="n">
        <v>2.63</v>
      </c>
      <c r="X42" t="n">
        <v>0.28</v>
      </c>
      <c r="Y42" t="n">
        <v>1</v>
      </c>
      <c r="Z42" t="n">
        <v>10</v>
      </c>
      <c r="AA42" t="n">
        <v>92.98686212920909</v>
      </c>
      <c r="AB42" t="n">
        <v>127.2287270559633</v>
      </c>
      <c r="AC42" t="n">
        <v>115.0861959124157</v>
      </c>
      <c r="AD42" t="n">
        <v>92986.86212920908</v>
      </c>
      <c r="AE42" t="n">
        <v>127228.7270559633</v>
      </c>
      <c r="AF42" t="n">
        <v>3.093584275067892e-06</v>
      </c>
      <c r="AG42" t="n">
        <v>0.1884375</v>
      </c>
      <c r="AH42" t="n">
        <v>115086.1959124157</v>
      </c>
    </row>
    <row r="43">
      <c r="A43" t="n">
        <v>41</v>
      </c>
      <c r="B43" t="n">
        <v>65</v>
      </c>
      <c r="C43" t="inlineStr">
        <is>
          <t xml:space="preserve">CONCLUIDO	</t>
        </is>
      </c>
      <c r="D43" t="n">
        <v>5.5242</v>
      </c>
      <c r="E43" t="n">
        <v>18.1</v>
      </c>
      <c r="F43" t="n">
        <v>15.62</v>
      </c>
      <c r="G43" t="n">
        <v>85.20999999999999</v>
      </c>
      <c r="H43" t="n">
        <v>1.35</v>
      </c>
      <c r="I43" t="n">
        <v>11</v>
      </c>
      <c r="J43" t="n">
        <v>147.14</v>
      </c>
      <c r="K43" t="n">
        <v>46.47</v>
      </c>
      <c r="L43" t="n">
        <v>11.25</v>
      </c>
      <c r="M43" t="n">
        <v>9</v>
      </c>
      <c r="N43" t="n">
        <v>24.43</v>
      </c>
      <c r="O43" t="n">
        <v>18381.53</v>
      </c>
      <c r="P43" t="n">
        <v>143.74</v>
      </c>
      <c r="Q43" t="n">
        <v>467.08</v>
      </c>
      <c r="R43" t="n">
        <v>59.47</v>
      </c>
      <c r="S43" t="n">
        <v>39.61</v>
      </c>
      <c r="T43" t="n">
        <v>4970.34</v>
      </c>
      <c r="U43" t="n">
        <v>0.67</v>
      </c>
      <c r="V43" t="n">
        <v>0.75</v>
      </c>
      <c r="W43" t="n">
        <v>2.62</v>
      </c>
      <c r="X43" t="n">
        <v>0.29</v>
      </c>
      <c r="Y43" t="n">
        <v>1</v>
      </c>
      <c r="Z43" t="n">
        <v>10</v>
      </c>
      <c r="AA43" t="n">
        <v>92.37420336410204</v>
      </c>
      <c r="AB43" t="n">
        <v>126.3904603049471</v>
      </c>
      <c r="AC43" t="n">
        <v>114.3279321636014</v>
      </c>
      <c r="AD43" t="n">
        <v>92374.20336410204</v>
      </c>
      <c r="AE43" t="n">
        <v>126390.4603049471</v>
      </c>
      <c r="AF43" t="n">
        <v>3.092240844701996e-06</v>
      </c>
      <c r="AG43" t="n">
        <v>0.1885416666666667</v>
      </c>
      <c r="AH43" t="n">
        <v>114327.9321636014</v>
      </c>
    </row>
    <row r="44">
      <c r="A44" t="n">
        <v>42</v>
      </c>
      <c r="B44" t="n">
        <v>65</v>
      </c>
      <c r="C44" t="inlineStr">
        <is>
          <t xml:space="preserve">CONCLUIDO	</t>
        </is>
      </c>
      <c r="D44" t="n">
        <v>5.544</v>
      </c>
      <c r="E44" t="n">
        <v>18.04</v>
      </c>
      <c r="F44" t="n">
        <v>15.59</v>
      </c>
      <c r="G44" t="n">
        <v>93.51000000000001</v>
      </c>
      <c r="H44" t="n">
        <v>1.38</v>
      </c>
      <c r="I44" t="n">
        <v>10</v>
      </c>
      <c r="J44" t="n">
        <v>147.49</v>
      </c>
      <c r="K44" t="n">
        <v>46.47</v>
      </c>
      <c r="L44" t="n">
        <v>11.5</v>
      </c>
      <c r="M44" t="n">
        <v>8</v>
      </c>
      <c r="N44" t="n">
        <v>24.52</v>
      </c>
      <c r="O44" t="n">
        <v>18424.11</v>
      </c>
      <c r="P44" t="n">
        <v>142.68</v>
      </c>
      <c r="Q44" t="n">
        <v>467.1</v>
      </c>
      <c r="R44" t="n">
        <v>58.14</v>
      </c>
      <c r="S44" t="n">
        <v>39.61</v>
      </c>
      <c r="T44" t="n">
        <v>4309.54</v>
      </c>
      <c r="U44" t="n">
        <v>0.68</v>
      </c>
      <c r="V44" t="n">
        <v>0.75</v>
      </c>
      <c r="W44" t="n">
        <v>2.62</v>
      </c>
      <c r="X44" t="n">
        <v>0.25</v>
      </c>
      <c r="Y44" t="n">
        <v>1</v>
      </c>
      <c r="Z44" t="n">
        <v>10</v>
      </c>
      <c r="AA44" t="n">
        <v>91.53560875191538</v>
      </c>
      <c r="AB44" t="n">
        <v>125.2430581603707</v>
      </c>
      <c r="AC44" t="n">
        <v>113.290036469314</v>
      </c>
      <c r="AD44" t="n">
        <v>91535.60875191538</v>
      </c>
      <c r="AE44" t="n">
        <v>125243.0581603707</v>
      </c>
      <c r="AF44" t="n">
        <v>3.103324145220641e-06</v>
      </c>
      <c r="AG44" t="n">
        <v>0.1879166666666666</v>
      </c>
      <c r="AH44" t="n">
        <v>113290.036469314</v>
      </c>
    </row>
    <row r="45">
      <c r="A45" t="n">
        <v>43</v>
      </c>
      <c r="B45" t="n">
        <v>65</v>
      </c>
      <c r="C45" t="inlineStr">
        <is>
          <t xml:space="preserve">CONCLUIDO	</t>
        </is>
      </c>
      <c r="D45" t="n">
        <v>5.5403</v>
      </c>
      <c r="E45" t="n">
        <v>18.05</v>
      </c>
      <c r="F45" t="n">
        <v>15.6</v>
      </c>
      <c r="G45" t="n">
        <v>93.58</v>
      </c>
      <c r="H45" t="n">
        <v>1.41</v>
      </c>
      <c r="I45" t="n">
        <v>10</v>
      </c>
      <c r="J45" t="n">
        <v>147.83</v>
      </c>
      <c r="K45" t="n">
        <v>46.47</v>
      </c>
      <c r="L45" t="n">
        <v>11.75</v>
      </c>
      <c r="M45" t="n">
        <v>8</v>
      </c>
      <c r="N45" t="n">
        <v>24.62</v>
      </c>
      <c r="O45" t="n">
        <v>18466.71</v>
      </c>
      <c r="P45" t="n">
        <v>142.24</v>
      </c>
      <c r="Q45" t="n">
        <v>467.07</v>
      </c>
      <c r="R45" t="n">
        <v>58.6</v>
      </c>
      <c r="S45" t="n">
        <v>39.61</v>
      </c>
      <c r="T45" t="n">
        <v>4538.65</v>
      </c>
      <c r="U45" t="n">
        <v>0.68</v>
      </c>
      <c r="V45" t="n">
        <v>0.75</v>
      </c>
      <c r="W45" t="n">
        <v>2.62</v>
      </c>
      <c r="X45" t="n">
        <v>0.26</v>
      </c>
      <c r="Y45" t="n">
        <v>1</v>
      </c>
      <c r="Z45" t="n">
        <v>10</v>
      </c>
      <c r="AA45" t="n">
        <v>91.42092101246892</v>
      </c>
      <c r="AB45" t="n">
        <v>125.0861373355941</v>
      </c>
      <c r="AC45" t="n">
        <v>113.1480919478143</v>
      </c>
      <c r="AD45" t="n">
        <v>91420.92101246893</v>
      </c>
      <c r="AE45" t="n">
        <v>125086.1373355941</v>
      </c>
      <c r="AF45" t="n">
        <v>3.101253023406551e-06</v>
      </c>
      <c r="AG45" t="n">
        <v>0.1880208333333333</v>
      </c>
      <c r="AH45" t="n">
        <v>113148.0919478143</v>
      </c>
    </row>
    <row r="46">
      <c r="A46" t="n">
        <v>44</v>
      </c>
      <c r="B46" t="n">
        <v>65</v>
      </c>
      <c r="C46" t="inlineStr">
        <is>
          <t xml:space="preserve">CONCLUIDO	</t>
        </is>
      </c>
      <c r="D46" t="n">
        <v>5.5432</v>
      </c>
      <c r="E46" t="n">
        <v>18.04</v>
      </c>
      <c r="F46" t="n">
        <v>15.59</v>
      </c>
      <c r="G46" t="n">
        <v>93.53</v>
      </c>
      <c r="H46" t="n">
        <v>1.43</v>
      </c>
      <c r="I46" t="n">
        <v>10</v>
      </c>
      <c r="J46" t="n">
        <v>148.18</v>
      </c>
      <c r="K46" t="n">
        <v>46.47</v>
      </c>
      <c r="L46" t="n">
        <v>12</v>
      </c>
      <c r="M46" t="n">
        <v>8</v>
      </c>
      <c r="N46" t="n">
        <v>24.71</v>
      </c>
      <c r="O46" t="n">
        <v>18509.36</v>
      </c>
      <c r="P46" t="n">
        <v>140.97</v>
      </c>
      <c r="Q46" t="n">
        <v>467.09</v>
      </c>
      <c r="R46" t="n">
        <v>58.35</v>
      </c>
      <c r="S46" t="n">
        <v>39.61</v>
      </c>
      <c r="T46" t="n">
        <v>4414.9</v>
      </c>
      <c r="U46" t="n">
        <v>0.68</v>
      </c>
      <c r="V46" t="n">
        <v>0.75</v>
      </c>
      <c r="W46" t="n">
        <v>2.62</v>
      </c>
      <c r="X46" t="n">
        <v>0.25</v>
      </c>
      <c r="Y46" t="n">
        <v>1</v>
      </c>
      <c r="Z46" t="n">
        <v>10</v>
      </c>
      <c r="AA46" t="n">
        <v>90.80238878446637</v>
      </c>
      <c r="AB46" t="n">
        <v>124.2398342535254</v>
      </c>
      <c r="AC46" t="n">
        <v>112.3825588441041</v>
      </c>
      <c r="AD46" t="n">
        <v>90802.38878446637</v>
      </c>
      <c r="AE46" t="n">
        <v>124239.8342535254</v>
      </c>
      <c r="AF46" t="n">
        <v>3.102876335098675e-06</v>
      </c>
      <c r="AG46" t="n">
        <v>0.1879166666666666</v>
      </c>
      <c r="AH46" t="n">
        <v>112382.5588441041</v>
      </c>
    </row>
    <row r="47">
      <c r="A47" t="n">
        <v>45</v>
      </c>
      <c r="B47" t="n">
        <v>65</v>
      </c>
      <c r="C47" t="inlineStr">
        <is>
          <t xml:space="preserve">CONCLUIDO	</t>
        </is>
      </c>
      <c r="D47" t="n">
        <v>5.5435</v>
      </c>
      <c r="E47" t="n">
        <v>18.04</v>
      </c>
      <c r="F47" t="n">
        <v>15.59</v>
      </c>
      <c r="G47" t="n">
        <v>93.52</v>
      </c>
      <c r="H47" t="n">
        <v>1.46</v>
      </c>
      <c r="I47" t="n">
        <v>10</v>
      </c>
      <c r="J47" t="n">
        <v>148.52</v>
      </c>
      <c r="K47" t="n">
        <v>46.47</v>
      </c>
      <c r="L47" t="n">
        <v>12.25</v>
      </c>
      <c r="M47" t="n">
        <v>8</v>
      </c>
      <c r="N47" t="n">
        <v>24.81</v>
      </c>
      <c r="O47" t="n">
        <v>18552.03</v>
      </c>
      <c r="P47" t="n">
        <v>138.96</v>
      </c>
      <c r="Q47" t="n">
        <v>467.07</v>
      </c>
      <c r="R47" t="n">
        <v>58.29</v>
      </c>
      <c r="S47" t="n">
        <v>39.61</v>
      </c>
      <c r="T47" t="n">
        <v>4386.34</v>
      </c>
      <c r="U47" t="n">
        <v>0.68</v>
      </c>
      <c r="V47" t="n">
        <v>0.75</v>
      </c>
      <c r="W47" t="n">
        <v>2.62</v>
      </c>
      <c r="X47" t="n">
        <v>0.25</v>
      </c>
      <c r="Y47" t="n">
        <v>1</v>
      </c>
      <c r="Z47" t="n">
        <v>10</v>
      </c>
      <c r="AA47" t="n">
        <v>89.92062151365559</v>
      </c>
      <c r="AB47" t="n">
        <v>123.0333613727762</v>
      </c>
      <c r="AC47" t="n">
        <v>111.2912300417979</v>
      </c>
      <c r="AD47" t="n">
        <v>89920.62151365558</v>
      </c>
      <c r="AE47" t="n">
        <v>123033.3613727762</v>
      </c>
      <c r="AF47" t="n">
        <v>3.103044263894413e-06</v>
      </c>
      <c r="AG47" t="n">
        <v>0.1879166666666666</v>
      </c>
      <c r="AH47" t="n">
        <v>111291.2300417979</v>
      </c>
    </row>
    <row r="48">
      <c r="A48" t="n">
        <v>46</v>
      </c>
      <c r="B48" t="n">
        <v>65</v>
      </c>
      <c r="C48" t="inlineStr">
        <is>
          <t xml:space="preserve">CONCLUIDO	</t>
        </is>
      </c>
      <c r="D48" t="n">
        <v>5.5599</v>
      </c>
      <c r="E48" t="n">
        <v>17.99</v>
      </c>
      <c r="F48" t="n">
        <v>15.56</v>
      </c>
      <c r="G48" t="n">
        <v>103.74</v>
      </c>
      <c r="H48" t="n">
        <v>1.49</v>
      </c>
      <c r="I48" t="n">
        <v>9</v>
      </c>
      <c r="J48" t="n">
        <v>148.87</v>
      </c>
      <c r="K48" t="n">
        <v>46.47</v>
      </c>
      <c r="L48" t="n">
        <v>12.5</v>
      </c>
      <c r="M48" t="n">
        <v>7</v>
      </c>
      <c r="N48" t="n">
        <v>24.9</v>
      </c>
      <c r="O48" t="n">
        <v>18594.74</v>
      </c>
      <c r="P48" t="n">
        <v>137.98</v>
      </c>
      <c r="Q48" t="n">
        <v>467.07</v>
      </c>
      <c r="R48" t="n">
        <v>57.29</v>
      </c>
      <c r="S48" t="n">
        <v>39.61</v>
      </c>
      <c r="T48" t="n">
        <v>3890.74</v>
      </c>
      <c r="U48" t="n">
        <v>0.6899999999999999</v>
      </c>
      <c r="V48" t="n">
        <v>0.75</v>
      </c>
      <c r="W48" t="n">
        <v>2.62</v>
      </c>
      <c r="X48" t="n">
        <v>0.23</v>
      </c>
      <c r="Y48" t="n">
        <v>1</v>
      </c>
      <c r="Z48" t="n">
        <v>10</v>
      </c>
      <c r="AA48" t="n">
        <v>89.18191294844966</v>
      </c>
      <c r="AB48" t="n">
        <v>122.0226277243401</v>
      </c>
      <c r="AC48" t="n">
        <v>110.3769593941947</v>
      </c>
      <c r="AD48" t="n">
        <v>89181.91294844967</v>
      </c>
      <c r="AE48" t="n">
        <v>122022.6277243401</v>
      </c>
      <c r="AF48" t="n">
        <v>3.112224371394704e-06</v>
      </c>
      <c r="AG48" t="n">
        <v>0.1873958333333333</v>
      </c>
      <c r="AH48" t="n">
        <v>110376.9593941947</v>
      </c>
    </row>
    <row r="49">
      <c r="A49" t="n">
        <v>47</v>
      </c>
      <c r="B49" t="n">
        <v>65</v>
      </c>
      <c r="C49" t="inlineStr">
        <is>
          <t xml:space="preserve">CONCLUIDO	</t>
        </is>
      </c>
      <c r="D49" t="n">
        <v>5.56</v>
      </c>
      <c r="E49" t="n">
        <v>17.99</v>
      </c>
      <c r="F49" t="n">
        <v>15.56</v>
      </c>
      <c r="G49" t="n">
        <v>103.74</v>
      </c>
      <c r="H49" t="n">
        <v>1.51</v>
      </c>
      <c r="I49" t="n">
        <v>9</v>
      </c>
      <c r="J49" t="n">
        <v>149.22</v>
      </c>
      <c r="K49" t="n">
        <v>46.47</v>
      </c>
      <c r="L49" t="n">
        <v>12.75</v>
      </c>
      <c r="M49" t="n">
        <v>6</v>
      </c>
      <c r="N49" t="n">
        <v>25</v>
      </c>
      <c r="O49" t="n">
        <v>18637.48</v>
      </c>
      <c r="P49" t="n">
        <v>138.46</v>
      </c>
      <c r="Q49" t="n">
        <v>467.13</v>
      </c>
      <c r="R49" t="n">
        <v>57.28</v>
      </c>
      <c r="S49" t="n">
        <v>39.61</v>
      </c>
      <c r="T49" t="n">
        <v>3885.91</v>
      </c>
      <c r="U49" t="n">
        <v>0.6899999999999999</v>
      </c>
      <c r="V49" t="n">
        <v>0.75</v>
      </c>
      <c r="W49" t="n">
        <v>2.62</v>
      </c>
      <c r="X49" t="n">
        <v>0.23</v>
      </c>
      <c r="Y49" t="n">
        <v>1</v>
      </c>
      <c r="Z49" t="n">
        <v>10</v>
      </c>
      <c r="AA49" t="n">
        <v>89.38915187598084</v>
      </c>
      <c r="AB49" t="n">
        <v>122.3061811677244</v>
      </c>
      <c r="AC49" t="n">
        <v>110.6334508949122</v>
      </c>
      <c r="AD49" t="n">
        <v>89389.15187598084</v>
      </c>
      <c r="AE49" t="n">
        <v>122306.1811677244</v>
      </c>
      <c r="AF49" t="n">
        <v>3.11228034765995e-06</v>
      </c>
      <c r="AG49" t="n">
        <v>0.1873958333333333</v>
      </c>
      <c r="AH49" t="n">
        <v>110633.4508949122</v>
      </c>
    </row>
    <row r="50">
      <c r="A50" t="n">
        <v>48</v>
      </c>
      <c r="B50" t="n">
        <v>65</v>
      </c>
      <c r="C50" t="inlineStr">
        <is>
          <t xml:space="preserve">CONCLUIDO	</t>
        </is>
      </c>
      <c r="D50" t="n">
        <v>5.5607</v>
      </c>
      <c r="E50" t="n">
        <v>17.98</v>
      </c>
      <c r="F50" t="n">
        <v>15.56</v>
      </c>
      <c r="G50" t="n">
        <v>103.72</v>
      </c>
      <c r="H50" t="n">
        <v>1.54</v>
      </c>
      <c r="I50" t="n">
        <v>9</v>
      </c>
      <c r="J50" t="n">
        <v>149.56</v>
      </c>
      <c r="K50" t="n">
        <v>46.47</v>
      </c>
      <c r="L50" t="n">
        <v>13</v>
      </c>
      <c r="M50" t="n">
        <v>5</v>
      </c>
      <c r="N50" t="n">
        <v>25.1</v>
      </c>
      <c r="O50" t="n">
        <v>18680.25</v>
      </c>
      <c r="P50" t="n">
        <v>138.55</v>
      </c>
      <c r="Q50" t="n">
        <v>467.13</v>
      </c>
      <c r="R50" t="n">
        <v>57.09</v>
      </c>
      <c r="S50" t="n">
        <v>39.61</v>
      </c>
      <c r="T50" t="n">
        <v>3791.77</v>
      </c>
      <c r="U50" t="n">
        <v>0.6899999999999999</v>
      </c>
      <c r="V50" t="n">
        <v>0.75</v>
      </c>
      <c r="W50" t="n">
        <v>2.63</v>
      </c>
      <c r="X50" t="n">
        <v>0.22</v>
      </c>
      <c r="Y50" t="n">
        <v>1</v>
      </c>
      <c r="Z50" t="n">
        <v>10</v>
      </c>
      <c r="AA50" t="n">
        <v>89.41702626805927</v>
      </c>
      <c r="AB50" t="n">
        <v>122.3443201406974</v>
      </c>
      <c r="AC50" t="n">
        <v>110.6679499378331</v>
      </c>
      <c r="AD50" t="n">
        <v>89417.02626805927</v>
      </c>
      <c r="AE50" t="n">
        <v>122344.3201406974</v>
      </c>
      <c r="AF50" t="n">
        <v>3.11267218151667e-06</v>
      </c>
      <c r="AG50" t="n">
        <v>0.1872916666666667</v>
      </c>
      <c r="AH50" t="n">
        <v>110667.9499378331</v>
      </c>
    </row>
    <row r="51">
      <c r="A51" t="n">
        <v>49</v>
      </c>
      <c r="B51" t="n">
        <v>65</v>
      </c>
      <c r="C51" t="inlineStr">
        <is>
          <t xml:space="preserve">CONCLUIDO	</t>
        </is>
      </c>
      <c r="D51" t="n">
        <v>5.5553</v>
      </c>
      <c r="E51" t="n">
        <v>18</v>
      </c>
      <c r="F51" t="n">
        <v>15.58</v>
      </c>
      <c r="G51" t="n">
        <v>103.84</v>
      </c>
      <c r="H51" t="n">
        <v>1.56</v>
      </c>
      <c r="I51" t="n">
        <v>9</v>
      </c>
      <c r="J51" t="n">
        <v>149.91</v>
      </c>
      <c r="K51" t="n">
        <v>46.47</v>
      </c>
      <c r="L51" t="n">
        <v>13.25</v>
      </c>
      <c r="M51" t="n">
        <v>4</v>
      </c>
      <c r="N51" t="n">
        <v>25.19</v>
      </c>
      <c r="O51" t="n">
        <v>18723.06</v>
      </c>
      <c r="P51" t="n">
        <v>138.45</v>
      </c>
      <c r="Q51" t="n">
        <v>467.11</v>
      </c>
      <c r="R51" t="n">
        <v>57.72</v>
      </c>
      <c r="S51" t="n">
        <v>39.61</v>
      </c>
      <c r="T51" t="n">
        <v>4104.06</v>
      </c>
      <c r="U51" t="n">
        <v>0.6899999999999999</v>
      </c>
      <c r="V51" t="n">
        <v>0.75</v>
      </c>
      <c r="W51" t="n">
        <v>2.63</v>
      </c>
      <c r="X51" t="n">
        <v>0.24</v>
      </c>
      <c r="Y51" t="n">
        <v>1</v>
      </c>
      <c r="Z51" t="n">
        <v>10</v>
      </c>
      <c r="AA51" t="n">
        <v>89.4936297743362</v>
      </c>
      <c r="AB51" t="n">
        <v>122.4491324374936</v>
      </c>
      <c r="AC51" t="n">
        <v>110.7627590961281</v>
      </c>
      <c r="AD51" t="n">
        <v>89493.62977433619</v>
      </c>
      <c r="AE51" t="n">
        <v>122449.1324374936</v>
      </c>
      <c r="AF51" t="n">
        <v>3.109649463193403e-06</v>
      </c>
      <c r="AG51" t="n">
        <v>0.1875</v>
      </c>
      <c r="AH51" t="n">
        <v>110762.7590961281</v>
      </c>
    </row>
    <row r="52">
      <c r="A52" t="n">
        <v>50</v>
      </c>
      <c r="B52" t="n">
        <v>65</v>
      </c>
      <c r="C52" t="inlineStr">
        <is>
          <t xml:space="preserve">CONCLUIDO	</t>
        </is>
      </c>
      <c r="D52" t="n">
        <v>5.5549</v>
      </c>
      <c r="E52" t="n">
        <v>18</v>
      </c>
      <c r="F52" t="n">
        <v>15.58</v>
      </c>
      <c r="G52" t="n">
        <v>103.85</v>
      </c>
      <c r="H52" t="n">
        <v>1.59</v>
      </c>
      <c r="I52" t="n">
        <v>9</v>
      </c>
      <c r="J52" t="n">
        <v>150.26</v>
      </c>
      <c r="K52" t="n">
        <v>46.47</v>
      </c>
      <c r="L52" t="n">
        <v>13.5</v>
      </c>
      <c r="M52" t="n">
        <v>2</v>
      </c>
      <c r="N52" t="n">
        <v>25.29</v>
      </c>
      <c r="O52" t="n">
        <v>18765.9</v>
      </c>
      <c r="P52" t="n">
        <v>138.19</v>
      </c>
      <c r="Q52" t="n">
        <v>467.11</v>
      </c>
      <c r="R52" t="n">
        <v>57.45</v>
      </c>
      <c r="S52" t="n">
        <v>39.61</v>
      </c>
      <c r="T52" t="n">
        <v>3971.22</v>
      </c>
      <c r="U52" t="n">
        <v>0.6899999999999999</v>
      </c>
      <c r="V52" t="n">
        <v>0.75</v>
      </c>
      <c r="W52" t="n">
        <v>2.64</v>
      </c>
      <c r="X52" t="n">
        <v>0.24</v>
      </c>
      <c r="Y52" t="n">
        <v>1</v>
      </c>
      <c r="Z52" t="n">
        <v>10</v>
      </c>
      <c r="AA52" t="n">
        <v>89.38671280385832</v>
      </c>
      <c r="AB52" t="n">
        <v>122.302843921642</v>
      </c>
      <c r="AC52" t="n">
        <v>110.6304321509121</v>
      </c>
      <c r="AD52" t="n">
        <v>89386.71280385832</v>
      </c>
      <c r="AE52" t="n">
        <v>122302.843921642</v>
      </c>
      <c r="AF52" t="n">
        <v>3.10942555813242e-06</v>
      </c>
      <c r="AG52" t="n">
        <v>0.1875</v>
      </c>
      <c r="AH52" t="n">
        <v>110630.4321509121</v>
      </c>
    </row>
    <row r="53">
      <c r="A53" t="n">
        <v>51</v>
      </c>
      <c r="B53" t="n">
        <v>65</v>
      </c>
      <c r="C53" t="inlineStr">
        <is>
          <t xml:space="preserve">CONCLUIDO	</t>
        </is>
      </c>
      <c r="D53" t="n">
        <v>5.5558</v>
      </c>
      <c r="E53" t="n">
        <v>18</v>
      </c>
      <c r="F53" t="n">
        <v>15.57</v>
      </c>
      <c r="G53" t="n">
        <v>103.83</v>
      </c>
      <c r="H53" t="n">
        <v>1.62</v>
      </c>
      <c r="I53" t="n">
        <v>9</v>
      </c>
      <c r="J53" t="n">
        <v>150.61</v>
      </c>
      <c r="K53" t="n">
        <v>46.47</v>
      </c>
      <c r="L53" t="n">
        <v>13.75</v>
      </c>
      <c r="M53" t="n">
        <v>1</v>
      </c>
      <c r="N53" t="n">
        <v>25.39</v>
      </c>
      <c r="O53" t="n">
        <v>18808.78</v>
      </c>
      <c r="P53" t="n">
        <v>138.21</v>
      </c>
      <c r="Q53" t="n">
        <v>467.17</v>
      </c>
      <c r="R53" t="n">
        <v>57.43</v>
      </c>
      <c r="S53" t="n">
        <v>39.61</v>
      </c>
      <c r="T53" t="n">
        <v>3961.85</v>
      </c>
      <c r="U53" t="n">
        <v>0.6899999999999999</v>
      </c>
      <c r="V53" t="n">
        <v>0.75</v>
      </c>
      <c r="W53" t="n">
        <v>2.63</v>
      </c>
      <c r="X53" t="n">
        <v>0.24</v>
      </c>
      <c r="Y53" t="n">
        <v>1</v>
      </c>
      <c r="Z53" t="n">
        <v>10</v>
      </c>
      <c r="AA53" t="n">
        <v>89.36392128746557</v>
      </c>
      <c r="AB53" t="n">
        <v>122.2716595634228</v>
      </c>
      <c r="AC53" t="n">
        <v>110.6022239840737</v>
      </c>
      <c r="AD53" t="n">
        <v>89363.92128746558</v>
      </c>
      <c r="AE53" t="n">
        <v>122271.6595634228</v>
      </c>
      <c r="AF53" t="n">
        <v>3.109929344519632e-06</v>
      </c>
      <c r="AG53" t="n">
        <v>0.1875</v>
      </c>
      <c r="AH53" t="n">
        <v>110602.2239840737</v>
      </c>
    </row>
    <row r="54">
      <c r="A54" t="n">
        <v>52</v>
      </c>
      <c r="B54" t="n">
        <v>65</v>
      </c>
      <c r="C54" t="inlineStr">
        <is>
          <t xml:space="preserve">CONCLUIDO	</t>
        </is>
      </c>
      <c r="D54" t="n">
        <v>5.5559</v>
      </c>
      <c r="E54" t="n">
        <v>18</v>
      </c>
      <c r="F54" t="n">
        <v>15.57</v>
      </c>
      <c r="G54" t="n">
        <v>103.82</v>
      </c>
      <c r="H54" t="n">
        <v>1.64</v>
      </c>
      <c r="I54" t="n">
        <v>9</v>
      </c>
      <c r="J54" t="n">
        <v>150.95</v>
      </c>
      <c r="K54" t="n">
        <v>46.47</v>
      </c>
      <c r="L54" t="n">
        <v>14</v>
      </c>
      <c r="M54" t="n">
        <v>1</v>
      </c>
      <c r="N54" t="n">
        <v>25.49</v>
      </c>
      <c r="O54" t="n">
        <v>18851.69</v>
      </c>
      <c r="P54" t="n">
        <v>138.39</v>
      </c>
      <c r="Q54" t="n">
        <v>467.11</v>
      </c>
      <c r="R54" t="n">
        <v>57.41</v>
      </c>
      <c r="S54" t="n">
        <v>39.61</v>
      </c>
      <c r="T54" t="n">
        <v>3953.27</v>
      </c>
      <c r="U54" t="n">
        <v>0.6899999999999999</v>
      </c>
      <c r="V54" t="n">
        <v>0.75</v>
      </c>
      <c r="W54" t="n">
        <v>2.63</v>
      </c>
      <c r="X54" t="n">
        <v>0.24</v>
      </c>
      <c r="Y54" t="n">
        <v>1</v>
      </c>
      <c r="Z54" t="n">
        <v>10</v>
      </c>
      <c r="AA54" t="n">
        <v>89.44071096864293</v>
      </c>
      <c r="AB54" t="n">
        <v>122.3767265929312</v>
      </c>
      <c r="AC54" t="n">
        <v>110.6972635637484</v>
      </c>
      <c r="AD54" t="n">
        <v>89440.71096864293</v>
      </c>
      <c r="AE54" t="n">
        <v>122376.7265929312</v>
      </c>
      <c r="AF54" t="n">
        <v>3.109985320784877e-06</v>
      </c>
      <c r="AG54" t="n">
        <v>0.1875</v>
      </c>
      <c r="AH54" t="n">
        <v>110697.2635637484</v>
      </c>
    </row>
    <row r="55">
      <c r="A55" t="n">
        <v>53</v>
      </c>
      <c r="B55" t="n">
        <v>65</v>
      </c>
      <c r="C55" t="inlineStr">
        <is>
          <t xml:space="preserve">CONCLUIDO	</t>
        </is>
      </c>
      <c r="D55" t="n">
        <v>5.5545</v>
      </c>
      <c r="E55" t="n">
        <v>18</v>
      </c>
      <c r="F55" t="n">
        <v>15.58</v>
      </c>
      <c r="G55" t="n">
        <v>103.85</v>
      </c>
      <c r="H55" t="n">
        <v>1.67</v>
      </c>
      <c r="I55" t="n">
        <v>9</v>
      </c>
      <c r="J55" t="n">
        <v>151.3</v>
      </c>
      <c r="K55" t="n">
        <v>46.47</v>
      </c>
      <c r="L55" t="n">
        <v>14.25</v>
      </c>
      <c r="M55" t="n">
        <v>1</v>
      </c>
      <c r="N55" t="n">
        <v>25.59</v>
      </c>
      <c r="O55" t="n">
        <v>18894.63</v>
      </c>
      <c r="P55" t="n">
        <v>138.55</v>
      </c>
      <c r="Q55" t="n">
        <v>467.11</v>
      </c>
      <c r="R55" t="n">
        <v>57.59</v>
      </c>
      <c r="S55" t="n">
        <v>39.61</v>
      </c>
      <c r="T55" t="n">
        <v>4043.16</v>
      </c>
      <c r="U55" t="n">
        <v>0.6899999999999999</v>
      </c>
      <c r="V55" t="n">
        <v>0.75</v>
      </c>
      <c r="W55" t="n">
        <v>2.63</v>
      </c>
      <c r="X55" t="n">
        <v>0.24</v>
      </c>
      <c r="Y55" t="n">
        <v>1</v>
      </c>
      <c r="Z55" t="n">
        <v>10</v>
      </c>
      <c r="AA55" t="n">
        <v>89.54975287409559</v>
      </c>
      <c r="AB55" t="n">
        <v>122.5259225385608</v>
      </c>
      <c r="AC55" t="n">
        <v>110.832220457725</v>
      </c>
      <c r="AD55" t="n">
        <v>89549.75287409559</v>
      </c>
      <c r="AE55" t="n">
        <v>122525.9225385608</v>
      </c>
      <c r="AF55" t="n">
        <v>3.109201653071438e-06</v>
      </c>
      <c r="AG55" t="n">
        <v>0.1875</v>
      </c>
      <c r="AH55" t="n">
        <v>110832.220457725</v>
      </c>
    </row>
    <row r="56">
      <c r="A56" t="n">
        <v>54</v>
      </c>
      <c r="B56" t="n">
        <v>65</v>
      </c>
      <c r="C56" t="inlineStr">
        <is>
          <t xml:space="preserve">CONCLUIDO	</t>
        </is>
      </c>
      <c r="D56" t="n">
        <v>5.5536</v>
      </c>
      <c r="E56" t="n">
        <v>18.01</v>
      </c>
      <c r="F56" t="n">
        <v>15.58</v>
      </c>
      <c r="G56" t="n">
        <v>103.87</v>
      </c>
      <c r="H56" t="n">
        <v>1.69</v>
      </c>
      <c r="I56" t="n">
        <v>9</v>
      </c>
      <c r="J56" t="n">
        <v>151.65</v>
      </c>
      <c r="K56" t="n">
        <v>46.47</v>
      </c>
      <c r="L56" t="n">
        <v>14.5</v>
      </c>
      <c r="M56" t="n">
        <v>1</v>
      </c>
      <c r="N56" t="n">
        <v>25.68</v>
      </c>
      <c r="O56" t="n">
        <v>18937.61</v>
      </c>
      <c r="P56" t="n">
        <v>138.74</v>
      </c>
      <c r="Q56" t="n">
        <v>467.14</v>
      </c>
      <c r="R56" t="n">
        <v>57.63</v>
      </c>
      <c r="S56" t="n">
        <v>39.61</v>
      </c>
      <c r="T56" t="n">
        <v>4059.99</v>
      </c>
      <c r="U56" t="n">
        <v>0.6899999999999999</v>
      </c>
      <c r="V56" t="n">
        <v>0.75</v>
      </c>
      <c r="W56" t="n">
        <v>2.64</v>
      </c>
      <c r="X56" t="n">
        <v>0.25</v>
      </c>
      <c r="Y56" t="n">
        <v>1</v>
      </c>
      <c r="Z56" t="n">
        <v>10</v>
      </c>
      <c r="AA56" t="n">
        <v>89.64695279743952</v>
      </c>
      <c r="AB56" t="n">
        <v>122.6589157618379</v>
      </c>
      <c r="AC56" t="n">
        <v>110.9525209944298</v>
      </c>
      <c r="AD56" t="n">
        <v>89646.95279743953</v>
      </c>
      <c r="AE56" t="n">
        <v>122658.9157618379</v>
      </c>
      <c r="AF56" t="n">
        <v>3.108697866684227e-06</v>
      </c>
      <c r="AG56" t="n">
        <v>0.1876041666666667</v>
      </c>
      <c r="AH56" t="n">
        <v>110952.5209944298</v>
      </c>
    </row>
    <row r="57">
      <c r="A57" t="n">
        <v>55</v>
      </c>
      <c r="B57" t="n">
        <v>65</v>
      </c>
      <c r="C57" t="inlineStr">
        <is>
          <t xml:space="preserve">CONCLUIDO	</t>
        </is>
      </c>
      <c r="D57" t="n">
        <v>5.5544</v>
      </c>
      <c r="E57" t="n">
        <v>18</v>
      </c>
      <c r="F57" t="n">
        <v>15.58</v>
      </c>
      <c r="G57" t="n">
        <v>103.86</v>
      </c>
      <c r="H57" t="n">
        <v>1.72</v>
      </c>
      <c r="I57" t="n">
        <v>9</v>
      </c>
      <c r="J57" t="n">
        <v>152</v>
      </c>
      <c r="K57" t="n">
        <v>46.47</v>
      </c>
      <c r="L57" t="n">
        <v>14.75</v>
      </c>
      <c r="M57" t="n">
        <v>1</v>
      </c>
      <c r="N57" t="n">
        <v>25.78</v>
      </c>
      <c r="O57" t="n">
        <v>18980.62</v>
      </c>
      <c r="P57" t="n">
        <v>138.96</v>
      </c>
      <c r="Q57" t="n">
        <v>467.11</v>
      </c>
      <c r="R57" t="n">
        <v>57.51</v>
      </c>
      <c r="S57" t="n">
        <v>39.61</v>
      </c>
      <c r="T57" t="n">
        <v>4001.98</v>
      </c>
      <c r="U57" t="n">
        <v>0.6899999999999999</v>
      </c>
      <c r="V57" t="n">
        <v>0.75</v>
      </c>
      <c r="W57" t="n">
        <v>2.64</v>
      </c>
      <c r="X57" t="n">
        <v>0.25</v>
      </c>
      <c r="Y57" t="n">
        <v>1</v>
      </c>
      <c r="Z57" t="n">
        <v>10</v>
      </c>
      <c r="AA57" t="n">
        <v>89.72985968350334</v>
      </c>
      <c r="AB57" t="n">
        <v>122.772352620944</v>
      </c>
      <c r="AC57" t="n">
        <v>111.0551315989124</v>
      </c>
      <c r="AD57" t="n">
        <v>89729.85968350334</v>
      </c>
      <c r="AE57" t="n">
        <v>122772.352620944</v>
      </c>
      <c r="AF57" t="n">
        <v>3.109145676806192e-06</v>
      </c>
      <c r="AG57" t="n">
        <v>0.1875</v>
      </c>
      <c r="AH57" t="n">
        <v>111055.1315989124</v>
      </c>
    </row>
    <row r="58">
      <c r="A58" t="n">
        <v>56</v>
      </c>
      <c r="B58" t="n">
        <v>65</v>
      </c>
      <c r="C58" t="inlineStr">
        <is>
          <t xml:space="preserve">CONCLUIDO	</t>
        </is>
      </c>
      <c r="D58" t="n">
        <v>5.5544</v>
      </c>
      <c r="E58" t="n">
        <v>18</v>
      </c>
      <c r="F58" t="n">
        <v>15.58</v>
      </c>
      <c r="G58" t="n">
        <v>103.86</v>
      </c>
      <c r="H58" t="n">
        <v>1.74</v>
      </c>
      <c r="I58" t="n">
        <v>9</v>
      </c>
      <c r="J58" t="n">
        <v>152.35</v>
      </c>
      <c r="K58" t="n">
        <v>46.47</v>
      </c>
      <c r="L58" t="n">
        <v>15</v>
      </c>
      <c r="M58" t="n">
        <v>1</v>
      </c>
      <c r="N58" t="n">
        <v>25.88</v>
      </c>
      <c r="O58" t="n">
        <v>19023.66</v>
      </c>
      <c r="P58" t="n">
        <v>138.82</v>
      </c>
      <c r="Q58" t="n">
        <v>467.11</v>
      </c>
      <c r="R58" t="n">
        <v>57.54</v>
      </c>
      <c r="S58" t="n">
        <v>39.61</v>
      </c>
      <c r="T58" t="n">
        <v>4015.85</v>
      </c>
      <c r="U58" t="n">
        <v>0.6899999999999999</v>
      </c>
      <c r="V58" t="n">
        <v>0.75</v>
      </c>
      <c r="W58" t="n">
        <v>2.64</v>
      </c>
      <c r="X58" t="n">
        <v>0.25</v>
      </c>
      <c r="Y58" t="n">
        <v>1</v>
      </c>
      <c r="Z58" t="n">
        <v>10</v>
      </c>
      <c r="AA58" t="n">
        <v>89.66889706732923</v>
      </c>
      <c r="AB58" t="n">
        <v>122.6889408800138</v>
      </c>
      <c r="AC58" t="n">
        <v>110.9796805574675</v>
      </c>
      <c r="AD58" t="n">
        <v>89668.89706732922</v>
      </c>
      <c r="AE58" t="n">
        <v>122688.9408800138</v>
      </c>
      <c r="AF58" t="n">
        <v>3.109145676806192e-06</v>
      </c>
      <c r="AG58" t="n">
        <v>0.1875</v>
      </c>
      <c r="AH58" t="n">
        <v>110979.6805574675</v>
      </c>
    </row>
    <row r="59">
      <c r="A59" t="n">
        <v>57</v>
      </c>
      <c r="B59" t="n">
        <v>65</v>
      </c>
      <c r="C59" t="inlineStr">
        <is>
          <t xml:space="preserve">CONCLUIDO	</t>
        </is>
      </c>
      <c r="D59" t="n">
        <v>5.5538</v>
      </c>
      <c r="E59" t="n">
        <v>18.01</v>
      </c>
      <c r="F59" t="n">
        <v>15.58</v>
      </c>
      <c r="G59" t="n">
        <v>103.87</v>
      </c>
      <c r="H59" t="n">
        <v>1.77</v>
      </c>
      <c r="I59" t="n">
        <v>9</v>
      </c>
      <c r="J59" t="n">
        <v>152.7</v>
      </c>
      <c r="K59" t="n">
        <v>46.47</v>
      </c>
      <c r="L59" t="n">
        <v>15.25</v>
      </c>
      <c r="M59" t="n">
        <v>1</v>
      </c>
      <c r="N59" t="n">
        <v>25.98</v>
      </c>
      <c r="O59" t="n">
        <v>19066.74</v>
      </c>
      <c r="P59" t="n">
        <v>138.7</v>
      </c>
      <c r="Q59" t="n">
        <v>467.14</v>
      </c>
      <c r="R59" t="n">
        <v>57.68</v>
      </c>
      <c r="S59" t="n">
        <v>39.61</v>
      </c>
      <c r="T59" t="n">
        <v>4086.13</v>
      </c>
      <c r="U59" t="n">
        <v>0.6899999999999999</v>
      </c>
      <c r="V59" t="n">
        <v>0.75</v>
      </c>
      <c r="W59" t="n">
        <v>2.63</v>
      </c>
      <c r="X59" t="n">
        <v>0.25</v>
      </c>
      <c r="Y59" t="n">
        <v>1</v>
      </c>
      <c r="Z59" t="n">
        <v>10</v>
      </c>
      <c r="AA59" t="n">
        <v>89.62638232861266</v>
      </c>
      <c r="AB59" t="n">
        <v>122.6307703388839</v>
      </c>
      <c r="AC59" t="n">
        <v>110.9270617311402</v>
      </c>
      <c r="AD59" t="n">
        <v>89626.38232861266</v>
      </c>
      <c r="AE59" t="n">
        <v>122630.7703388839</v>
      </c>
      <c r="AF59" t="n">
        <v>3.108809819214718e-06</v>
      </c>
      <c r="AG59" t="n">
        <v>0.1876041666666667</v>
      </c>
      <c r="AH59" t="n">
        <v>110927.0617311402</v>
      </c>
    </row>
    <row r="60">
      <c r="A60" t="n">
        <v>58</v>
      </c>
      <c r="B60" t="n">
        <v>65</v>
      </c>
      <c r="C60" t="inlineStr">
        <is>
          <t xml:space="preserve">CONCLUIDO	</t>
        </is>
      </c>
      <c r="D60" t="n">
        <v>5.552</v>
      </c>
      <c r="E60" t="n">
        <v>18.01</v>
      </c>
      <c r="F60" t="n">
        <v>15.59</v>
      </c>
      <c r="G60" t="n">
        <v>103.91</v>
      </c>
      <c r="H60" t="n">
        <v>1.79</v>
      </c>
      <c r="I60" t="n">
        <v>9</v>
      </c>
      <c r="J60" t="n">
        <v>153.05</v>
      </c>
      <c r="K60" t="n">
        <v>46.47</v>
      </c>
      <c r="L60" t="n">
        <v>15.5</v>
      </c>
      <c r="M60" t="n">
        <v>0</v>
      </c>
      <c r="N60" t="n">
        <v>26.08</v>
      </c>
      <c r="O60" t="n">
        <v>19109.85</v>
      </c>
      <c r="P60" t="n">
        <v>138.82</v>
      </c>
      <c r="Q60" t="n">
        <v>467.11</v>
      </c>
      <c r="R60" t="n">
        <v>57.8</v>
      </c>
      <c r="S60" t="n">
        <v>39.61</v>
      </c>
      <c r="T60" t="n">
        <v>4146.86</v>
      </c>
      <c r="U60" t="n">
        <v>0.6899999999999999</v>
      </c>
      <c r="V60" t="n">
        <v>0.75</v>
      </c>
      <c r="W60" t="n">
        <v>2.64</v>
      </c>
      <c r="X60" t="n">
        <v>0.25</v>
      </c>
      <c r="Y60" t="n">
        <v>1</v>
      </c>
      <c r="Z60" t="n">
        <v>10</v>
      </c>
      <c r="AA60" t="n">
        <v>89.72439661512877</v>
      </c>
      <c r="AB60" t="n">
        <v>122.7648778097804</v>
      </c>
      <c r="AC60" t="n">
        <v>111.0483701732353</v>
      </c>
      <c r="AD60" t="n">
        <v>89724.39661512878</v>
      </c>
      <c r="AE60" t="n">
        <v>122764.8778097804</v>
      </c>
      <c r="AF60" t="n">
        <v>3.107802246440295e-06</v>
      </c>
      <c r="AG60" t="n">
        <v>0.1876041666666667</v>
      </c>
      <c r="AH60" t="n">
        <v>111048.3701732353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130</v>
      </c>
      <c r="C2" t="inlineStr">
        <is>
          <t xml:space="preserve">CONCLUIDO	</t>
        </is>
      </c>
      <c r="D2" t="n">
        <v>2.4322</v>
      </c>
      <c r="E2" t="n">
        <v>41.12</v>
      </c>
      <c r="F2" t="n">
        <v>24.13</v>
      </c>
      <c r="G2" t="n">
        <v>4.99</v>
      </c>
      <c r="H2" t="n">
        <v>0.07000000000000001</v>
      </c>
      <c r="I2" t="n">
        <v>290</v>
      </c>
      <c r="J2" t="n">
        <v>252.85</v>
      </c>
      <c r="K2" t="n">
        <v>59.19</v>
      </c>
      <c r="L2" t="n">
        <v>1</v>
      </c>
      <c r="M2" t="n">
        <v>288</v>
      </c>
      <c r="N2" t="n">
        <v>62.65</v>
      </c>
      <c r="O2" t="n">
        <v>31418.63</v>
      </c>
      <c r="P2" t="n">
        <v>398.26</v>
      </c>
      <c r="Q2" t="n">
        <v>467.49</v>
      </c>
      <c r="R2" t="n">
        <v>337.07</v>
      </c>
      <c r="S2" t="n">
        <v>39.61</v>
      </c>
      <c r="T2" t="n">
        <v>142375.91</v>
      </c>
      <c r="U2" t="n">
        <v>0.12</v>
      </c>
      <c r="V2" t="n">
        <v>0.48</v>
      </c>
      <c r="W2" t="n">
        <v>3.1</v>
      </c>
      <c r="X2" t="n">
        <v>8.789999999999999</v>
      </c>
      <c r="Y2" t="n">
        <v>1</v>
      </c>
      <c r="Z2" t="n">
        <v>10</v>
      </c>
      <c r="AA2" t="n">
        <v>525.6211100946193</v>
      </c>
      <c r="AB2" t="n">
        <v>719.1779915982553</v>
      </c>
      <c r="AC2" t="n">
        <v>650.5406534527677</v>
      </c>
      <c r="AD2" t="n">
        <v>525621.1100946193</v>
      </c>
      <c r="AE2" t="n">
        <v>719177.9915982552</v>
      </c>
      <c r="AF2" t="n">
        <v>1.224416554852578e-06</v>
      </c>
      <c r="AG2" t="n">
        <v>0.4283333333333333</v>
      </c>
      <c r="AH2" t="n">
        <v>650540.6534527678</v>
      </c>
    </row>
    <row r="3">
      <c r="A3" t="n">
        <v>1</v>
      </c>
      <c r="B3" t="n">
        <v>130</v>
      </c>
      <c r="C3" t="inlineStr">
        <is>
          <t xml:space="preserve">CONCLUIDO	</t>
        </is>
      </c>
      <c r="D3" t="n">
        <v>2.9138</v>
      </c>
      <c r="E3" t="n">
        <v>34.32</v>
      </c>
      <c r="F3" t="n">
        <v>21.44</v>
      </c>
      <c r="G3" t="n">
        <v>6.25</v>
      </c>
      <c r="H3" t="n">
        <v>0.09</v>
      </c>
      <c r="I3" t="n">
        <v>206</v>
      </c>
      <c r="J3" t="n">
        <v>253.3</v>
      </c>
      <c r="K3" t="n">
        <v>59.19</v>
      </c>
      <c r="L3" t="n">
        <v>1.25</v>
      </c>
      <c r="M3" t="n">
        <v>204</v>
      </c>
      <c r="N3" t="n">
        <v>62.86</v>
      </c>
      <c r="O3" t="n">
        <v>31474.5</v>
      </c>
      <c r="P3" t="n">
        <v>353.59</v>
      </c>
      <c r="Q3" t="n">
        <v>467.64</v>
      </c>
      <c r="R3" t="n">
        <v>249.49</v>
      </c>
      <c r="S3" t="n">
        <v>39.61</v>
      </c>
      <c r="T3" t="n">
        <v>99008.08</v>
      </c>
      <c r="U3" t="n">
        <v>0.16</v>
      </c>
      <c r="V3" t="n">
        <v>0.54</v>
      </c>
      <c r="W3" t="n">
        <v>2.94</v>
      </c>
      <c r="X3" t="n">
        <v>6.1</v>
      </c>
      <c r="Y3" t="n">
        <v>1</v>
      </c>
      <c r="Z3" t="n">
        <v>10</v>
      </c>
      <c r="AA3" t="n">
        <v>390.1544038113556</v>
      </c>
      <c r="AB3" t="n">
        <v>533.8264676922039</v>
      </c>
      <c r="AC3" t="n">
        <v>482.8788188458122</v>
      </c>
      <c r="AD3" t="n">
        <v>390154.4038113556</v>
      </c>
      <c r="AE3" t="n">
        <v>533826.4676922039</v>
      </c>
      <c r="AF3" t="n">
        <v>1.466863316145646e-06</v>
      </c>
      <c r="AG3" t="n">
        <v>0.3575</v>
      </c>
      <c r="AH3" t="n">
        <v>482878.8188458122</v>
      </c>
    </row>
    <row r="4">
      <c r="A4" t="n">
        <v>2</v>
      </c>
      <c r="B4" t="n">
        <v>130</v>
      </c>
      <c r="C4" t="inlineStr">
        <is>
          <t xml:space="preserve">CONCLUIDO	</t>
        </is>
      </c>
      <c r="D4" t="n">
        <v>3.26</v>
      </c>
      <c r="E4" t="n">
        <v>30.68</v>
      </c>
      <c r="F4" t="n">
        <v>20.05</v>
      </c>
      <c r="G4" t="n">
        <v>7.52</v>
      </c>
      <c r="H4" t="n">
        <v>0.11</v>
      </c>
      <c r="I4" t="n">
        <v>160</v>
      </c>
      <c r="J4" t="n">
        <v>253.75</v>
      </c>
      <c r="K4" t="n">
        <v>59.19</v>
      </c>
      <c r="L4" t="n">
        <v>1.5</v>
      </c>
      <c r="M4" t="n">
        <v>158</v>
      </c>
      <c r="N4" t="n">
        <v>63.06</v>
      </c>
      <c r="O4" t="n">
        <v>31530.44</v>
      </c>
      <c r="P4" t="n">
        <v>330.37</v>
      </c>
      <c r="Q4" t="n">
        <v>467.26</v>
      </c>
      <c r="R4" t="n">
        <v>203.02</v>
      </c>
      <c r="S4" t="n">
        <v>39.61</v>
      </c>
      <c r="T4" t="n">
        <v>75999.60000000001</v>
      </c>
      <c r="U4" t="n">
        <v>0.2</v>
      </c>
      <c r="V4" t="n">
        <v>0.58</v>
      </c>
      <c r="W4" t="n">
        <v>2.89</v>
      </c>
      <c r="X4" t="n">
        <v>4.71</v>
      </c>
      <c r="Y4" t="n">
        <v>1</v>
      </c>
      <c r="Z4" t="n">
        <v>10</v>
      </c>
      <c r="AA4" t="n">
        <v>326.2263823917268</v>
      </c>
      <c r="AB4" t="n">
        <v>446.3573284806099</v>
      </c>
      <c r="AC4" t="n">
        <v>403.7576115168649</v>
      </c>
      <c r="AD4" t="n">
        <v>326226.3823917268</v>
      </c>
      <c r="AE4" t="n">
        <v>446357.3284806099</v>
      </c>
      <c r="AF4" t="n">
        <v>1.641147096792782e-06</v>
      </c>
      <c r="AG4" t="n">
        <v>0.3195833333333333</v>
      </c>
      <c r="AH4" t="n">
        <v>403757.6115168649</v>
      </c>
    </row>
    <row r="5">
      <c r="A5" t="n">
        <v>3</v>
      </c>
      <c r="B5" t="n">
        <v>130</v>
      </c>
      <c r="C5" t="inlineStr">
        <is>
          <t xml:space="preserve">CONCLUIDO	</t>
        </is>
      </c>
      <c r="D5" t="n">
        <v>3.5236</v>
      </c>
      <c r="E5" t="n">
        <v>28.38</v>
      </c>
      <c r="F5" t="n">
        <v>19.17</v>
      </c>
      <c r="G5" t="n">
        <v>8.779999999999999</v>
      </c>
      <c r="H5" t="n">
        <v>0.12</v>
      </c>
      <c r="I5" t="n">
        <v>131</v>
      </c>
      <c r="J5" t="n">
        <v>254.21</v>
      </c>
      <c r="K5" t="n">
        <v>59.19</v>
      </c>
      <c r="L5" t="n">
        <v>1.75</v>
      </c>
      <c r="M5" t="n">
        <v>129</v>
      </c>
      <c r="N5" t="n">
        <v>63.26</v>
      </c>
      <c r="O5" t="n">
        <v>31586.46</v>
      </c>
      <c r="P5" t="n">
        <v>315.7</v>
      </c>
      <c r="Q5" t="n">
        <v>467.18</v>
      </c>
      <c r="R5" t="n">
        <v>175.02</v>
      </c>
      <c r="S5" t="n">
        <v>39.61</v>
      </c>
      <c r="T5" t="n">
        <v>62143.46</v>
      </c>
      <c r="U5" t="n">
        <v>0.23</v>
      </c>
      <c r="V5" t="n">
        <v>0.61</v>
      </c>
      <c r="W5" t="n">
        <v>2.83</v>
      </c>
      <c r="X5" t="n">
        <v>3.83</v>
      </c>
      <c r="Y5" t="n">
        <v>1</v>
      </c>
      <c r="Z5" t="n">
        <v>10</v>
      </c>
      <c r="AA5" t="n">
        <v>288.6865884027638</v>
      </c>
      <c r="AB5" t="n">
        <v>394.9937262060845</v>
      </c>
      <c r="AC5" t="n">
        <v>357.2960793541515</v>
      </c>
      <c r="AD5" t="n">
        <v>288686.5884027638</v>
      </c>
      <c r="AE5" t="n">
        <v>394993.7262060845</v>
      </c>
      <c r="AF5" t="n">
        <v>1.773848438729769e-06</v>
      </c>
      <c r="AG5" t="n">
        <v>0.295625</v>
      </c>
      <c r="AH5" t="n">
        <v>357296.0793541515</v>
      </c>
    </row>
    <row r="6">
      <c r="A6" t="n">
        <v>4</v>
      </c>
      <c r="B6" t="n">
        <v>130</v>
      </c>
      <c r="C6" t="inlineStr">
        <is>
          <t xml:space="preserve">CONCLUIDO	</t>
        </is>
      </c>
      <c r="D6" t="n">
        <v>3.7345</v>
      </c>
      <c r="E6" t="n">
        <v>26.78</v>
      </c>
      <c r="F6" t="n">
        <v>18.55</v>
      </c>
      <c r="G6" t="n">
        <v>10.02</v>
      </c>
      <c r="H6" t="n">
        <v>0.14</v>
      </c>
      <c r="I6" t="n">
        <v>111</v>
      </c>
      <c r="J6" t="n">
        <v>254.66</v>
      </c>
      <c r="K6" t="n">
        <v>59.19</v>
      </c>
      <c r="L6" t="n">
        <v>2</v>
      </c>
      <c r="M6" t="n">
        <v>109</v>
      </c>
      <c r="N6" t="n">
        <v>63.47</v>
      </c>
      <c r="O6" t="n">
        <v>31642.55</v>
      </c>
      <c r="P6" t="n">
        <v>305.16</v>
      </c>
      <c r="Q6" t="n">
        <v>467.13</v>
      </c>
      <c r="R6" t="n">
        <v>154.72</v>
      </c>
      <c r="S6" t="n">
        <v>39.61</v>
      </c>
      <c r="T6" t="n">
        <v>52096.93</v>
      </c>
      <c r="U6" t="n">
        <v>0.26</v>
      </c>
      <c r="V6" t="n">
        <v>0.63</v>
      </c>
      <c r="W6" t="n">
        <v>2.79</v>
      </c>
      <c r="X6" t="n">
        <v>3.21</v>
      </c>
      <c r="Y6" t="n">
        <v>1</v>
      </c>
      <c r="Z6" t="n">
        <v>10</v>
      </c>
      <c r="AA6" t="n">
        <v>263.5308592626154</v>
      </c>
      <c r="AB6" t="n">
        <v>360.5745478040889</v>
      </c>
      <c r="AC6" t="n">
        <v>326.1618190312222</v>
      </c>
      <c r="AD6" t="n">
        <v>263530.8592626154</v>
      </c>
      <c r="AE6" t="n">
        <v>360574.5478040889</v>
      </c>
      <c r="AF6" t="n">
        <v>1.880019580666455e-06</v>
      </c>
      <c r="AG6" t="n">
        <v>0.2789583333333334</v>
      </c>
      <c r="AH6" t="n">
        <v>326161.8190312222</v>
      </c>
    </row>
    <row r="7">
      <c r="A7" t="n">
        <v>5</v>
      </c>
      <c r="B7" t="n">
        <v>130</v>
      </c>
      <c r="C7" t="inlineStr">
        <is>
          <t xml:space="preserve">CONCLUIDO	</t>
        </is>
      </c>
      <c r="D7" t="n">
        <v>3.8943</v>
      </c>
      <c r="E7" t="n">
        <v>25.68</v>
      </c>
      <c r="F7" t="n">
        <v>18.13</v>
      </c>
      <c r="G7" t="n">
        <v>11.22</v>
      </c>
      <c r="H7" t="n">
        <v>0.16</v>
      </c>
      <c r="I7" t="n">
        <v>97</v>
      </c>
      <c r="J7" t="n">
        <v>255.12</v>
      </c>
      <c r="K7" t="n">
        <v>59.19</v>
      </c>
      <c r="L7" t="n">
        <v>2.25</v>
      </c>
      <c r="M7" t="n">
        <v>95</v>
      </c>
      <c r="N7" t="n">
        <v>63.67</v>
      </c>
      <c r="O7" t="n">
        <v>31698.72</v>
      </c>
      <c r="P7" t="n">
        <v>298.11</v>
      </c>
      <c r="Q7" t="n">
        <v>467.25</v>
      </c>
      <c r="R7" t="n">
        <v>140.98</v>
      </c>
      <c r="S7" t="n">
        <v>39.61</v>
      </c>
      <c r="T7" t="n">
        <v>45294.27</v>
      </c>
      <c r="U7" t="n">
        <v>0.28</v>
      </c>
      <c r="V7" t="n">
        <v>0.64</v>
      </c>
      <c r="W7" t="n">
        <v>2.77</v>
      </c>
      <c r="X7" t="n">
        <v>2.79</v>
      </c>
      <c r="Y7" t="n">
        <v>1</v>
      </c>
      <c r="Z7" t="n">
        <v>10</v>
      </c>
      <c r="AA7" t="n">
        <v>247.0291003988943</v>
      </c>
      <c r="AB7" t="n">
        <v>337.9961133203653</v>
      </c>
      <c r="AC7" t="n">
        <v>305.7382386456948</v>
      </c>
      <c r="AD7" t="n">
        <v>247029.1003988943</v>
      </c>
      <c r="AE7" t="n">
        <v>337996.1133203653</v>
      </c>
      <c r="AF7" t="n">
        <v>1.960465993570592e-06</v>
      </c>
      <c r="AG7" t="n">
        <v>0.2675</v>
      </c>
      <c r="AH7" t="n">
        <v>305738.2386456947</v>
      </c>
    </row>
    <row r="8">
      <c r="A8" t="n">
        <v>6</v>
      </c>
      <c r="B8" t="n">
        <v>130</v>
      </c>
      <c r="C8" t="inlineStr">
        <is>
          <t xml:space="preserve">CONCLUIDO	</t>
        </is>
      </c>
      <c r="D8" t="n">
        <v>4.0434</v>
      </c>
      <c r="E8" t="n">
        <v>24.73</v>
      </c>
      <c r="F8" t="n">
        <v>17.77</v>
      </c>
      <c r="G8" t="n">
        <v>12.54</v>
      </c>
      <c r="H8" t="n">
        <v>0.17</v>
      </c>
      <c r="I8" t="n">
        <v>85</v>
      </c>
      <c r="J8" t="n">
        <v>255.57</v>
      </c>
      <c r="K8" t="n">
        <v>59.19</v>
      </c>
      <c r="L8" t="n">
        <v>2.5</v>
      </c>
      <c r="M8" t="n">
        <v>83</v>
      </c>
      <c r="N8" t="n">
        <v>63.88</v>
      </c>
      <c r="O8" t="n">
        <v>31754.97</v>
      </c>
      <c r="P8" t="n">
        <v>291.97</v>
      </c>
      <c r="Q8" t="n">
        <v>467.21</v>
      </c>
      <c r="R8" t="n">
        <v>129.48</v>
      </c>
      <c r="S8" t="n">
        <v>39.61</v>
      </c>
      <c r="T8" t="n">
        <v>39607.08</v>
      </c>
      <c r="U8" t="n">
        <v>0.31</v>
      </c>
      <c r="V8" t="n">
        <v>0.66</v>
      </c>
      <c r="W8" t="n">
        <v>2.74</v>
      </c>
      <c r="X8" t="n">
        <v>2.43</v>
      </c>
      <c r="Y8" t="n">
        <v>1</v>
      </c>
      <c r="Z8" t="n">
        <v>10</v>
      </c>
      <c r="AA8" t="n">
        <v>233.1710420540284</v>
      </c>
      <c r="AB8" t="n">
        <v>319.0349065185437</v>
      </c>
      <c r="AC8" t="n">
        <v>288.5866628088122</v>
      </c>
      <c r="AD8" t="n">
        <v>233171.0420540284</v>
      </c>
      <c r="AE8" t="n">
        <v>319034.9065185437</v>
      </c>
      <c r="AF8" t="n">
        <v>2.035525819377894e-06</v>
      </c>
      <c r="AG8" t="n">
        <v>0.2576041666666667</v>
      </c>
      <c r="AH8" t="n">
        <v>288586.6628088122</v>
      </c>
    </row>
    <row r="9">
      <c r="A9" t="n">
        <v>7</v>
      </c>
      <c r="B9" t="n">
        <v>130</v>
      </c>
      <c r="C9" t="inlineStr">
        <is>
          <t xml:space="preserve">CONCLUIDO	</t>
        </is>
      </c>
      <c r="D9" t="n">
        <v>4.1488</v>
      </c>
      <c r="E9" t="n">
        <v>24.1</v>
      </c>
      <c r="F9" t="n">
        <v>17.53</v>
      </c>
      <c r="G9" t="n">
        <v>13.66</v>
      </c>
      <c r="H9" t="n">
        <v>0.19</v>
      </c>
      <c r="I9" t="n">
        <v>77</v>
      </c>
      <c r="J9" t="n">
        <v>256.03</v>
      </c>
      <c r="K9" t="n">
        <v>59.19</v>
      </c>
      <c r="L9" t="n">
        <v>2.75</v>
      </c>
      <c r="M9" t="n">
        <v>75</v>
      </c>
      <c r="N9" t="n">
        <v>64.09</v>
      </c>
      <c r="O9" t="n">
        <v>31811.29</v>
      </c>
      <c r="P9" t="n">
        <v>287.8</v>
      </c>
      <c r="Q9" t="n">
        <v>467.14</v>
      </c>
      <c r="R9" t="n">
        <v>121.71</v>
      </c>
      <c r="S9" t="n">
        <v>39.61</v>
      </c>
      <c r="T9" t="n">
        <v>35761.55</v>
      </c>
      <c r="U9" t="n">
        <v>0.33</v>
      </c>
      <c r="V9" t="n">
        <v>0.67</v>
      </c>
      <c r="W9" t="n">
        <v>2.73</v>
      </c>
      <c r="X9" t="n">
        <v>2.2</v>
      </c>
      <c r="Y9" t="n">
        <v>1</v>
      </c>
      <c r="Z9" t="n">
        <v>10</v>
      </c>
      <c r="AA9" t="n">
        <v>224.1195291436444</v>
      </c>
      <c r="AB9" t="n">
        <v>306.6502272299959</v>
      </c>
      <c r="AC9" t="n">
        <v>277.3839599295529</v>
      </c>
      <c r="AD9" t="n">
        <v>224119.5291436444</v>
      </c>
      <c r="AE9" t="n">
        <v>306650.2272299959</v>
      </c>
      <c r="AF9" t="n">
        <v>2.088586219378494e-06</v>
      </c>
      <c r="AG9" t="n">
        <v>0.2510416666666667</v>
      </c>
      <c r="AH9" t="n">
        <v>277383.9599295529</v>
      </c>
    </row>
    <row r="10">
      <c r="A10" t="n">
        <v>8</v>
      </c>
      <c r="B10" t="n">
        <v>130</v>
      </c>
      <c r="C10" t="inlineStr">
        <is>
          <t xml:space="preserve">CONCLUIDO	</t>
        </is>
      </c>
      <c r="D10" t="n">
        <v>4.2586</v>
      </c>
      <c r="E10" t="n">
        <v>23.48</v>
      </c>
      <c r="F10" t="n">
        <v>17.3</v>
      </c>
      <c r="G10" t="n">
        <v>15.05</v>
      </c>
      <c r="H10" t="n">
        <v>0.21</v>
      </c>
      <c r="I10" t="n">
        <v>69</v>
      </c>
      <c r="J10" t="n">
        <v>256.49</v>
      </c>
      <c r="K10" t="n">
        <v>59.19</v>
      </c>
      <c r="L10" t="n">
        <v>3</v>
      </c>
      <c r="M10" t="n">
        <v>67</v>
      </c>
      <c r="N10" t="n">
        <v>64.29000000000001</v>
      </c>
      <c r="O10" t="n">
        <v>31867.69</v>
      </c>
      <c r="P10" t="n">
        <v>283.77</v>
      </c>
      <c r="Q10" t="n">
        <v>467.09</v>
      </c>
      <c r="R10" t="n">
        <v>114.24</v>
      </c>
      <c r="S10" t="n">
        <v>39.61</v>
      </c>
      <c r="T10" t="n">
        <v>32065.4</v>
      </c>
      <c r="U10" t="n">
        <v>0.35</v>
      </c>
      <c r="V10" t="n">
        <v>0.67</v>
      </c>
      <c r="W10" t="n">
        <v>2.72</v>
      </c>
      <c r="X10" t="n">
        <v>1.97</v>
      </c>
      <c r="Y10" t="n">
        <v>1</v>
      </c>
      <c r="Z10" t="n">
        <v>10</v>
      </c>
      <c r="AA10" t="n">
        <v>215.4051213382881</v>
      </c>
      <c r="AB10" t="n">
        <v>294.7267900181743</v>
      </c>
      <c r="AC10" t="n">
        <v>266.5984788305744</v>
      </c>
      <c r="AD10" t="n">
        <v>215405.1213382881</v>
      </c>
      <c r="AE10" t="n">
        <v>294726.7900181743</v>
      </c>
      <c r="AF10" t="n">
        <v>2.143861664540411e-06</v>
      </c>
      <c r="AG10" t="n">
        <v>0.2445833333333333</v>
      </c>
      <c r="AH10" t="n">
        <v>266598.4788305744</v>
      </c>
    </row>
    <row r="11">
      <c r="A11" t="n">
        <v>9</v>
      </c>
      <c r="B11" t="n">
        <v>130</v>
      </c>
      <c r="C11" t="inlineStr">
        <is>
          <t xml:space="preserve">CONCLUIDO	</t>
        </is>
      </c>
      <c r="D11" t="n">
        <v>4.3456</v>
      </c>
      <c r="E11" t="n">
        <v>23.01</v>
      </c>
      <c r="F11" t="n">
        <v>17.13</v>
      </c>
      <c r="G11" t="n">
        <v>16.31</v>
      </c>
      <c r="H11" t="n">
        <v>0.23</v>
      </c>
      <c r="I11" t="n">
        <v>63</v>
      </c>
      <c r="J11" t="n">
        <v>256.95</v>
      </c>
      <c r="K11" t="n">
        <v>59.19</v>
      </c>
      <c r="L11" t="n">
        <v>3.25</v>
      </c>
      <c r="M11" t="n">
        <v>61</v>
      </c>
      <c r="N11" t="n">
        <v>64.5</v>
      </c>
      <c r="O11" t="n">
        <v>31924.29</v>
      </c>
      <c r="P11" t="n">
        <v>280.75</v>
      </c>
      <c r="Q11" t="n">
        <v>467.17</v>
      </c>
      <c r="R11" t="n">
        <v>108.38</v>
      </c>
      <c r="S11" t="n">
        <v>39.61</v>
      </c>
      <c r="T11" t="n">
        <v>29165.17</v>
      </c>
      <c r="U11" t="n">
        <v>0.37</v>
      </c>
      <c r="V11" t="n">
        <v>0.68</v>
      </c>
      <c r="W11" t="n">
        <v>2.71</v>
      </c>
      <c r="X11" t="n">
        <v>1.79</v>
      </c>
      <c r="Y11" t="n">
        <v>1</v>
      </c>
      <c r="Z11" t="n">
        <v>10</v>
      </c>
      <c r="AA11" t="n">
        <v>208.9452598728221</v>
      </c>
      <c r="AB11" t="n">
        <v>285.8881225721537</v>
      </c>
      <c r="AC11" t="n">
        <v>258.6033614004517</v>
      </c>
      <c r="AD11" t="n">
        <v>208945.2598728221</v>
      </c>
      <c r="AE11" t="n">
        <v>285888.1225721537</v>
      </c>
      <c r="AF11" t="n">
        <v>2.187659148411875e-06</v>
      </c>
      <c r="AG11" t="n">
        <v>0.2396875</v>
      </c>
      <c r="AH11" t="n">
        <v>258603.3614004517</v>
      </c>
    </row>
    <row r="12">
      <c r="A12" t="n">
        <v>10</v>
      </c>
      <c r="B12" t="n">
        <v>130</v>
      </c>
      <c r="C12" t="inlineStr">
        <is>
          <t xml:space="preserve">CONCLUIDO	</t>
        </is>
      </c>
      <c r="D12" t="n">
        <v>4.4196</v>
      </c>
      <c r="E12" t="n">
        <v>22.63</v>
      </c>
      <c r="F12" t="n">
        <v>16.99</v>
      </c>
      <c r="G12" t="n">
        <v>17.57</v>
      </c>
      <c r="H12" t="n">
        <v>0.24</v>
      </c>
      <c r="I12" t="n">
        <v>58</v>
      </c>
      <c r="J12" t="n">
        <v>257.41</v>
      </c>
      <c r="K12" t="n">
        <v>59.19</v>
      </c>
      <c r="L12" t="n">
        <v>3.5</v>
      </c>
      <c r="M12" t="n">
        <v>56</v>
      </c>
      <c r="N12" t="n">
        <v>64.70999999999999</v>
      </c>
      <c r="O12" t="n">
        <v>31980.84</v>
      </c>
      <c r="P12" t="n">
        <v>278.04</v>
      </c>
      <c r="Q12" t="n">
        <v>467.1</v>
      </c>
      <c r="R12" t="n">
        <v>103.53</v>
      </c>
      <c r="S12" t="n">
        <v>39.61</v>
      </c>
      <c r="T12" t="n">
        <v>26763.88</v>
      </c>
      <c r="U12" t="n">
        <v>0.38</v>
      </c>
      <c r="V12" t="n">
        <v>0.6899999999999999</v>
      </c>
      <c r="W12" t="n">
        <v>2.71</v>
      </c>
      <c r="X12" t="n">
        <v>1.65</v>
      </c>
      <c r="Y12" t="n">
        <v>1</v>
      </c>
      <c r="Z12" t="n">
        <v>10</v>
      </c>
      <c r="AA12" t="n">
        <v>203.5869634115177</v>
      </c>
      <c r="AB12" t="n">
        <v>278.5566649624446</v>
      </c>
      <c r="AC12" t="n">
        <v>251.9716078152454</v>
      </c>
      <c r="AD12" t="n">
        <v>203586.9634115177</v>
      </c>
      <c r="AE12" t="n">
        <v>278556.6649624446</v>
      </c>
      <c r="AF12" t="n">
        <v>2.224912180670361e-06</v>
      </c>
      <c r="AG12" t="n">
        <v>0.2357291666666667</v>
      </c>
      <c r="AH12" t="n">
        <v>251971.6078152454</v>
      </c>
    </row>
    <row r="13">
      <c r="A13" t="n">
        <v>11</v>
      </c>
      <c r="B13" t="n">
        <v>130</v>
      </c>
      <c r="C13" t="inlineStr">
        <is>
          <t xml:space="preserve">CONCLUIDO	</t>
        </is>
      </c>
      <c r="D13" t="n">
        <v>4.4802</v>
      </c>
      <c r="E13" t="n">
        <v>22.32</v>
      </c>
      <c r="F13" t="n">
        <v>16.88</v>
      </c>
      <c r="G13" t="n">
        <v>18.75</v>
      </c>
      <c r="H13" t="n">
        <v>0.26</v>
      </c>
      <c r="I13" t="n">
        <v>54</v>
      </c>
      <c r="J13" t="n">
        <v>257.86</v>
      </c>
      <c r="K13" t="n">
        <v>59.19</v>
      </c>
      <c r="L13" t="n">
        <v>3.75</v>
      </c>
      <c r="M13" t="n">
        <v>52</v>
      </c>
      <c r="N13" t="n">
        <v>64.92</v>
      </c>
      <c r="O13" t="n">
        <v>32037.48</v>
      </c>
      <c r="P13" t="n">
        <v>276.15</v>
      </c>
      <c r="Q13" t="n">
        <v>467.14</v>
      </c>
      <c r="R13" t="n">
        <v>99.98999999999999</v>
      </c>
      <c r="S13" t="n">
        <v>39.61</v>
      </c>
      <c r="T13" t="n">
        <v>25017.94</v>
      </c>
      <c r="U13" t="n">
        <v>0.4</v>
      </c>
      <c r="V13" t="n">
        <v>0.6899999999999999</v>
      </c>
      <c r="W13" t="n">
        <v>2.7</v>
      </c>
      <c r="X13" t="n">
        <v>1.54</v>
      </c>
      <c r="Y13" t="n">
        <v>1</v>
      </c>
      <c r="Z13" t="n">
        <v>10</v>
      </c>
      <c r="AA13" t="n">
        <v>199.5215166661837</v>
      </c>
      <c r="AB13" t="n">
        <v>272.9941413706293</v>
      </c>
      <c r="AC13" t="n">
        <v>246.9399636679802</v>
      </c>
      <c r="AD13" t="n">
        <v>199521.5166661837</v>
      </c>
      <c r="AE13" t="n">
        <v>272994.1413706293</v>
      </c>
      <c r="AF13" t="n">
        <v>2.255419393573933e-06</v>
      </c>
      <c r="AG13" t="n">
        <v>0.2325</v>
      </c>
      <c r="AH13" t="n">
        <v>246939.9636679802</v>
      </c>
    </row>
    <row r="14">
      <c r="A14" t="n">
        <v>12</v>
      </c>
      <c r="B14" t="n">
        <v>130</v>
      </c>
      <c r="C14" t="inlineStr">
        <is>
          <t xml:space="preserve">CONCLUIDO	</t>
        </is>
      </c>
      <c r="D14" t="n">
        <v>4.5293</v>
      </c>
      <c r="E14" t="n">
        <v>22.08</v>
      </c>
      <c r="F14" t="n">
        <v>16.78</v>
      </c>
      <c r="G14" t="n">
        <v>19.74</v>
      </c>
      <c r="H14" t="n">
        <v>0.28</v>
      </c>
      <c r="I14" t="n">
        <v>51</v>
      </c>
      <c r="J14" t="n">
        <v>258.32</v>
      </c>
      <c r="K14" t="n">
        <v>59.19</v>
      </c>
      <c r="L14" t="n">
        <v>4</v>
      </c>
      <c r="M14" t="n">
        <v>49</v>
      </c>
      <c r="N14" t="n">
        <v>65.13</v>
      </c>
      <c r="O14" t="n">
        <v>32094.19</v>
      </c>
      <c r="P14" t="n">
        <v>274.4</v>
      </c>
      <c r="Q14" t="n">
        <v>467.09</v>
      </c>
      <c r="R14" t="n">
        <v>97.25</v>
      </c>
      <c r="S14" t="n">
        <v>39.61</v>
      </c>
      <c r="T14" t="n">
        <v>23659.57</v>
      </c>
      <c r="U14" t="n">
        <v>0.41</v>
      </c>
      <c r="V14" t="n">
        <v>0.7</v>
      </c>
      <c r="W14" t="n">
        <v>2.69</v>
      </c>
      <c r="X14" t="n">
        <v>1.45</v>
      </c>
      <c r="Y14" t="n">
        <v>1</v>
      </c>
      <c r="Z14" t="n">
        <v>10</v>
      </c>
      <c r="AA14" t="n">
        <v>196.1601047146493</v>
      </c>
      <c r="AB14" t="n">
        <v>268.394909243513</v>
      </c>
      <c r="AC14" t="n">
        <v>242.7796758000116</v>
      </c>
      <c r="AD14" t="n">
        <v>196160.1047146493</v>
      </c>
      <c r="AE14" t="n">
        <v>268394.909243513</v>
      </c>
      <c r="AF14" t="n">
        <v>2.280137283896793e-06</v>
      </c>
      <c r="AG14" t="n">
        <v>0.23</v>
      </c>
      <c r="AH14" t="n">
        <v>242779.6758000116</v>
      </c>
    </row>
    <row r="15">
      <c r="A15" t="n">
        <v>13</v>
      </c>
      <c r="B15" t="n">
        <v>130</v>
      </c>
      <c r="C15" t="inlineStr">
        <is>
          <t xml:space="preserve">CONCLUIDO	</t>
        </is>
      </c>
      <c r="D15" t="n">
        <v>4.5975</v>
      </c>
      <c r="E15" t="n">
        <v>21.75</v>
      </c>
      <c r="F15" t="n">
        <v>16.65</v>
      </c>
      <c r="G15" t="n">
        <v>21.25</v>
      </c>
      <c r="H15" t="n">
        <v>0.29</v>
      </c>
      <c r="I15" t="n">
        <v>47</v>
      </c>
      <c r="J15" t="n">
        <v>258.78</v>
      </c>
      <c r="K15" t="n">
        <v>59.19</v>
      </c>
      <c r="L15" t="n">
        <v>4.25</v>
      </c>
      <c r="M15" t="n">
        <v>45</v>
      </c>
      <c r="N15" t="n">
        <v>65.34</v>
      </c>
      <c r="O15" t="n">
        <v>32150.98</v>
      </c>
      <c r="P15" t="n">
        <v>272.04</v>
      </c>
      <c r="Q15" t="n">
        <v>467.17</v>
      </c>
      <c r="R15" t="n">
        <v>92.97</v>
      </c>
      <c r="S15" t="n">
        <v>39.61</v>
      </c>
      <c r="T15" t="n">
        <v>21542.27</v>
      </c>
      <c r="U15" t="n">
        <v>0.43</v>
      </c>
      <c r="V15" t="n">
        <v>0.7</v>
      </c>
      <c r="W15" t="n">
        <v>2.68</v>
      </c>
      <c r="X15" t="n">
        <v>1.31</v>
      </c>
      <c r="Y15" t="n">
        <v>1</v>
      </c>
      <c r="Z15" t="n">
        <v>10</v>
      </c>
      <c r="AA15" t="n">
        <v>191.6719805673379</v>
      </c>
      <c r="AB15" t="n">
        <v>262.2540597831015</v>
      </c>
      <c r="AC15" t="n">
        <v>237.2249003933636</v>
      </c>
      <c r="AD15" t="n">
        <v>191671.9805673379</v>
      </c>
      <c r="AE15" t="n">
        <v>262254.0597831015</v>
      </c>
      <c r="AF15" t="n">
        <v>2.314470483897182e-06</v>
      </c>
      <c r="AG15" t="n">
        <v>0.2265625</v>
      </c>
      <c r="AH15" t="n">
        <v>237224.9003933636</v>
      </c>
    </row>
    <row r="16">
      <c r="A16" t="n">
        <v>14</v>
      </c>
      <c r="B16" t="n">
        <v>130</v>
      </c>
      <c r="C16" t="inlineStr">
        <is>
          <t xml:space="preserve">CONCLUIDO	</t>
        </is>
      </c>
      <c r="D16" t="n">
        <v>4.6287</v>
      </c>
      <c r="E16" t="n">
        <v>21.6</v>
      </c>
      <c r="F16" t="n">
        <v>16.6</v>
      </c>
      <c r="G16" t="n">
        <v>22.13</v>
      </c>
      <c r="H16" t="n">
        <v>0.31</v>
      </c>
      <c r="I16" t="n">
        <v>45</v>
      </c>
      <c r="J16" t="n">
        <v>259.25</v>
      </c>
      <c r="K16" t="n">
        <v>59.19</v>
      </c>
      <c r="L16" t="n">
        <v>4.5</v>
      </c>
      <c r="M16" t="n">
        <v>43</v>
      </c>
      <c r="N16" t="n">
        <v>65.55</v>
      </c>
      <c r="O16" t="n">
        <v>32207.85</v>
      </c>
      <c r="P16" t="n">
        <v>271.06</v>
      </c>
      <c r="Q16" t="n">
        <v>467.11</v>
      </c>
      <c r="R16" t="n">
        <v>91.23</v>
      </c>
      <c r="S16" t="n">
        <v>39.61</v>
      </c>
      <c r="T16" t="n">
        <v>20680.89</v>
      </c>
      <c r="U16" t="n">
        <v>0.43</v>
      </c>
      <c r="V16" t="n">
        <v>0.7</v>
      </c>
      <c r="W16" t="n">
        <v>2.68</v>
      </c>
      <c r="X16" t="n">
        <v>1.27</v>
      </c>
      <c r="Y16" t="n">
        <v>1</v>
      </c>
      <c r="Z16" t="n">
        <v>10</v>
      </c>
      <c r="AA16" t="n">
        <v>189.7409654326646</v>
      </c>
      <c r="AB16" t="n">
        <v>259.6119596854675</v>
      </c>
      <c r="AC16" t="n">
        <v>234.8349586208361</v>
      </c>
      <c r="AD16" t="n">
        <v>189740.9654326646</v>
      </c>
      <c r="AE16" t="n">
        <v>259611.9596854675</v>
      </c>
      <c r="AF16" t="n">
        <v>2.330177167768328e-06</v>
      </c>
      <c r="AG16" t="n">
        <v>0.225</v>
      </c>
      <c r="AH16" t="n">
        <v>234834.9586208361</v>
      </c>
    </row>
    <row r="17">
      <c r="A17" t="n">
        <v>15</v>
      </c>
      <c r="B17" t="n">
        <v>130</v>
      </c>
      <c r="C17" t="inlineStr">
        <is>
          <t xml:space="preserve">CONCLUIDO	</t>
        </is>
      </c>
      <c r="D17" t="n">
        <v>4.6814</v>
      </c>
      <c r="E17" t="n">
        <v>21.36</v>
      </c>
      <c r="F17" t="n">
        <v>16.5</v>
      </c>
      <c r="G17" t="n">
        <v>23.58</v>
      </c>
      <c r="H17" t="n">
        <v>0.33</v>
      </c>
      <c r="I17" t="n">
        <v>42</v>
      </c>
      <c r="J17" t="n">
        <v>259.71</v>
      </c>
      <c r="K17" t="n">
        <v>59.19</v>
      </c>
      <c r="L17" t="n">
        <v>4.75</v>
      </c>
      <c r="M17" t="n">
        <v>40</v>
      </c>
      <c r="N17" t="n">
        <v>65.76000000000001</v>
      </c>
      <c r="O17" t="n">
        <v>32264.79</v>
      </c>
      <c r="P17" t="n">
        <v>269.28</v>
      </c>
      <c r="Q17" t="n">
        <v>467.12</v>
      </c>
      <c r="R17" t="n">
        <v>88.02</v>
      </c>
      <c r="S17" t="n">
        <v>39.61</v>
      </c>
      <c r="T17" t="n">
        <v>19091.66</v>
      </c>
      <c r="U17" t="n">
        <v>0.45</v>
      </c>
      <c r="V17" t="n">
        <v>0.71</v>
      </c>
      <c r="W17" t="n">
        <v>2.68</v>
      </c>
      <c r="X17" t="n">
        <v>1.17</v>
      </c>
      <c r="Y17" t="n">
        <v>1</v>
      </c>
      <c r="Z17" t="n">
        <v>10</v>
      </c>
      <c r="AA17" t="n">
        <v>186.4312344318746</v>
      </c>
      <c r="AB17" t="n">
        <v>255.0834397151624</v>
      </c>
      <c r="AC17" t="n">
        <v>230.7386342406778</v>
      </c>
      <c r="AD17" t="n">
        <v>186431.2344318746</v>
      </c>
      <c r="AE17" t="n">
        <v>255083.4397151624</v>
      </c>
      <c r="AF17" t="n">
        <v>2.356707367768628e-06</v>
      </c>
      <c r="AG17" t="n">
        <v>0.2225</v>
      </c>
      <c r="AH17" t="n">
        <v>230738.6342406778</v>
      </c>
    </row>
    <row r="18">
      <c r="A18" t="n">
        <v>16</v>
      </c>
      <c r="B18" t="n">
        <v>130</v>
      </c>
      <c r="C18" t="inlineStr">
        <is>
          <t xml:space="preserve">CONCLUIDO	</t>
        </is>
      </c>
      <c r="D18" t="n">
        <v>4.7125</v>
      </c>
      <c r="E18" t="n">
        <v>21.22</v>
      </c>
      <c r="F18" t="n">
        <v>16.46</v>
      </c>
      <c r="G18" t="n">
        <v>24.69</v>
      </c>
      <c r="H18" t="n">
        <v>0.34</v>
      </c>
      <c r="I18" t="n">
        <v>40</v>
      </c>
      <c r="J18" t="n">
        <v>260.17</v>
      </c>
      <c r="K18" t="n">
        <v>59.19</v>
      </c>
      <c r="L18" t="n">
        <v>5</v>
      </c>
      <c r="M18" t="n">
        <v>38</v>
      </c>
      <c r="N18" t="n">
        <v>65.98</v>
      </c>
      <c r="O18" t="n">
        <v>32321.82</v>
      </c>
      <c r="P18" t="n">
        <v>268.21</v>
      </c>
      <c r="Q18" t="n">
        <v>467.07</v>
      </c>
      <c r="R18" t="n">
        <v>86.33</v>
      </c>
      <c r="S18" t="n">
        <v>39.61</v>
      </c>
      <c r="T18" t="n">
        <v>18255.69</v>
      </c>
      <c r="U18" t="n">
        <v>0.46</v>
      </c>
      <c r="V18" t="n">
        <v>0.71</v>
      </c>
      <c r="W18" t="n">
        <v>2.68</v>
      </c>
      <c r="X18" t="n">
        <v>1.12</v>
      </c>
      <c r="Y18" t="n">
        <v>1</v>
      </c>
      <c r="Z18" t="n">
        <v>10</v>
      </c>
      <c r="AA18" t="n">
        <v>184.5542049259159</v>
      </c>
      <c r="AB18" t="n">
        <v>252.5152051364136</v>
      </c>
      <c r="AC18" t="n">
        <v>228.415508365584</v>
      </c>
      <c r="AD18" t="n">
        <v>184554.2049259159</v>
      </c>
      <c r="AE18" t="n">
        <v>252515.2051364136</v>
      </c>
      <c r="AF18" t="n">
        <v>2.37236370970429e-06</v>
      </c>
      <c r="AG18" t="n">
        <v>0.2210416666666667</v>
      </c>
      <c r="AH18" t="n">
        <v>228415.508365584</v>
      </c>
    </row>
    <row r="19">
      <c r="A19" t="n">
        <v>17</v>
      </c>
      <c r="B19" t="n">
        <v>130</v>
      </c>
      <c r="C19" t="inlineStr">
        <is>
          <t xml:space="preserve">CONCLUIDO	</t>
        </is>
      </c>
      <c r="D19" t="n">
        <v>4.7465</v>
      </c>
      <c r="E19" t="n">
        <v>21.07</v>
      </c>
      <c r="F19" t="n">
        <v>16.41</v>
      </c>
      <c r="G19" t="n">
        <v>25.9</v>
      </c>
      <c r="H19" t="n">
        <v>0.36</v>
      </c>
      <c r="I19" t="n">
        <v>38</v>
      </c>
      <c r="J19" t="n">
        <v>260.63</v>
      </c>
      <c r="K19" t="n">
        <v>59.19</v>
      </c>
      <c r="L19" t="n">
        <v>5.25</v>
      </c>
      <c r="M19" t="n">
        <v>36</v>
      </c>
      <c r="N19" t="n">
        <v>66.19</v>
      </c>
      <c r="O19" t="n">
        <v>32378.93</v>
      </c>
      <c r="P19" t="n">
        <v>267.19</v>
      </c>
      <c r="Q19" t="n">
        <v>467.12</v>
      </c>
      <c r="R19" t="n">
        <v>84.84999999999999</v>
      </c>
      <c r="S19" t="n">
        <v>39.61</v>
      </c>
      <c r="T19" t="n">
        <v>17523.77</v>
      </c>
      <c r="U19" t="n">
        <v>0.47</v>
      </c>
      <c r="V19" t="n">
        <v>0.71</v>
      </c>
      <c r="W19" t="n">
        <v>2.67</v>
      </c>
      <c r="X19" t="n">
        <v>1.07</v>
      </c>
      <c r="Y19" t="n">
        <v>1</v>
      </c>
      <c r="Z19" t="n">
        <v>10</v>
      </c>
      <c r="AA19" t="n">
        <v>182.5897847491187</v>
      </c>
      <c r="AB19" t="n">
        <v>249.8273987864193</v>
      </c>
      <c r="AC19" t="n">
        <v>225.9842224812724</v>
      </c>
      <c r="AD19" t="n">
        <v>182589.7847491187</v>
      </c>
      <c r="AE19" t="n">
        <v>249827.3987864193</v>
      </c>
      <c r="AF19" t="n">
        <v>2.389479967768999e-06</v>
      </c>
      <c r="AG19" t="n">
        <v>0.2194791666666667</v>
      </c>
      <c r="AH19" t="n">
        <v>225984.2224812724</v>
      </c>
    </row>
    <row r="20">
      <c r="A20" t="n">
        <v>18</v>
      </c>
      <c r="B20" t="n">
        <v>130</v>
      </c>
      <c r="C20" t="inlineStr">
        <is>
          <t xml:space="preserve">CONCLUIDO	</t>
        </is>
      </c>
      <c r="D20" t="n">
        <v>4.7806</v>
      </c>
      <c r="E20" t="n">
        <v>20.92</v>
      </c>
      <c r="F20" t="n">
        <v>16.35</v>
      </c>
      <c r="G20" t="n">
        <v>27.26</v>
      </c>
      <c r="H20" t="n">
        <v>0.37</v>
      </c>
      <c r="I20" t="n">
        <v>36</v>
      </c>
      <c r="J20" t="n">
        <v>261.1</v>
      </c>
      <c r="K20" t="n">
        <v>59.19</v>
      </c>
      <c r="L20" t="n">
        <v>5.5</v>
      </c>
      <c r="M20" t="n">
        <v>34</v>
      </c>
      <c r="N20" t="n">
        <v>66.40000000000001</v>
      </c>
      <c r="O20" t="n">
        <v>32436.11</v>
      </c>
      <c r="P20" t="n">
        <v>266.13</v>
      </c>
      <c r="Q20" t="n">
        <v>467.12</v>
      </c>
      <c r="R20" t="n">
        <v>82.95999999999999</v>
      </c>
      <c r="S20" t="n">
        <v>39.61</v>
      </c>
      <c r="T20" t="n">
        <v>16592.79</v>
      </c>
      <c r="U20" t="n">
        <v>0.48</v>
      </c>
      <c r="V20" t="n">
        <v>0.71</v>
      </c>
      <c r="W20" t="n">
        <v>2.67</v>
      </c>
      <c r="X20" t="n">
        <v>1.02</v>
      </c>
      <c r="Y20" t="n">
        <v>1</v>
      </c>
      <c r="Z20" t="n">
        <v>10</v>
      </c>
      <c r="AA20" t="n">
        <v>180.6025756397076</v>
      </c>
      <c r="AB20" t="n">
        <v>247.1084116134458</v>
      </c>
      <c r="AC20" t="n">
        <v>223.5247316279642</v>
      </c>
      <c r="AD20" t="n">
        <v>180602.5756397076</v>
      </c>
      <c r="AE20" t="n">
        <v>247108.4116134458</v>
      </c>
      <c r="AF20" t="n">
        <v>2.406646567769194e-06</v>
      </c>
      <c r="AG20" t="n">
        <v>0.2179166666666667</v>
      </c>
      <c r="AH20" t="n">
        <v>223524.7316279642</v>
      </c>
    </row>
    <row r="21">
      <c r="A21" t="n">
        <v>19</v>
      </c>
      <c r="B21" t="n">
        <v>130</v>
      </c>
      <c r="C21" t="inlineStr">
        <is>
          <t xml:space="preserve">CONCLUIDO	</t>
        </is>
      </c>
      <c r="D21" t="n">
        <v>4.8218</v>
      </c>
      <c r="E21" t="n">
        <v>20.74</v>
      </c>
      <c r="F21" t="n">
        <v>16.27</v>
      </c>
      <c r="G21" t="n">
        <v>28.72</v>
      </c>
      <c r="H21" t="n">
        <v>0.39</v>
      </c>
      <c r="I21" t="n">
        <v>34</v>
      </c>
      <c r="J21" t="n">
        <v>261.56</v>
      </c>
      <c r="K21" t="n">
        <v>59.19</v>
      </c>
      <c r="L21" t="n">
        <v>5.75</v>
      </c>
      <c r="M21" t="n">
        <v>32</v>
      </c>
      <c r="N21" t="n">
        <v>66.62</v>
      </c>
      <c r="O21" t="n">
        <v>32493.38</v>
      </c>
      <c r="P21" t="n">
        <v>264.68</v>
      </c>
      <c r="Q21" t="n">
        <v>467.19</v>
      </c>
      <c r="R21" t="n">
        <v>80.73</v>
      </c>
      <c r="S21" t="n">
        <v>39.61</v>
      </c>
      <c r="T21" t="n">
        <v>15483.55</v>
      </c>
      <c r="U21" t="n">
        <v>0.49</v>
      </c>
      <c r="V21" t="n">
        <v>0.72</v>
      </c>
      <c r="W21" t="n">
        <v>2.66</v>
      </c>
      <c r="X21" t="n">
        <v>0.9399999999999999</v>
      </c>
      <c r="Y21" t="n">
        <v>1</v>
      </c>
      <c r="Z21" t="n">
        <v>10</v>
      </c>
      <c r="AA21" t="n">
        <v>178.1342608855423</v>
      </c>
      <c r="AB21" t="n">
        <v>243.7311544724369</v>
      </c>
      <c r="AC21" t="n">
        <v>220.469795168482</v>
      </c>
      <c r="AD21" t="n">
        <v>178134.2608855423</v>
      </c>
      <c r="AE21" t="n">
        <v>243731.1544724369</v>
      </c>
      <c r="AF21" t="n">
        <v>2.427387445188783e-06</v>
      </c>
      <c r="AG21" t="n">
        <v>0.2160416666666667</v>
      </c>
      <c r="AH21" t="n">
        <v>220469.795168482</v>
      </c>
    </row>
    <row r="22">
      <c r="A22" t="n">
        <v>20</v>
      </c>
      <c r="B22" t="n">
        <v>130</v>
      </c>
      <c r="C22" t="inlineStr">
        <is>
          <t xml:space="preserve">CONCLUIDO	</t>
        </is>
      </c>
      <c r="D22" t="n">
        <v>4.8388</v>
      </c>
      <c r="E22" t="n">
        <v>20.67</v>
      </c>
      <c r="F22" t="n">
        <v>16.25</v>
      </c>
      <c r="G22" t="n">
        <v>29.54</v>
      </c>
      <c r="H22" t="n">
        <v>0.41</v>
      </c>
      <c r="I22" t="n">
        <v>33</v>
      </c>
      <c r="J22" t="n">
        <v>262.03</v>
      </c>
      <c r="K22" t="n">
        <v>59.19</v>
      </c>
      <c r="L22" t="n">
        <v>6</v>
      </c>
      <c r="M22" t="n">
        <v>31</v>
      </c>
      <c r="N22" t="n">
        <v>66.83</v>
      </c>
      <c r="O22" t="n">
        <v>32550.72</v>
      </c>
      <c r="P22" t="n">
        <v>264.03</v>
      </c>
      <c r="Q22" t="n">
        <v>467.09</v>
      </c>
      <c r="R22" t="n">
        <v>79.72</v>
      </c>
      <c r="S22" t="n">
        <v>39.61</v>
      </c>
      <c r="T22" t="n">
        <v>14987.13</v>
      </c>
      <c r="U22" t="n">
        <v>0.5</v>
      </c>
      <c r="V22" t="n">
        <v>0.72</v>
      </c>
      <c r="W22" t="n">
        <v>2.66</v>
      </c>
      <c r="X22" t="n">
        <v>0.91</v>
      </c>
      <c r="Y22" t="n">
        <v>1</v>
      </c>
      <c r="Z22" t="n">
        <v>10</v>
      </c>
      <c r="AA22" t="n">
        <v>177.136611223603</v>
      </c>
      <c r="AB22" t="n">
        <v>242.3661261917755</v>
      </c>
      <c r="AC22" t="n">
        <v>219.2350432710972</v>
      </c>
      <c r="AD22" t="n">
        <v>177136.611223603</v>
      </c>
      <c r="AE22" t="n">
        <v>242366.1261917755</v>
      </c>
      <c r="AF22" t="n">
        <v>2.435945574221138e-06</v>
      </c>
      <c r="AG22" t="n">
        <v>0.2153125</v>
      </c>
      <c r="AH22" t="n">
        <v>219235.0432710972</v>
      </c>
    </row>
    <row r="23">
      <c r="A23" t="n">
        <v>21</v>
      </c>
      <c r="B23" t="n">
        <v>130</v>
      </c>
      <c r="C23" t="inlineStr">
        <is>
          <t xml:space="preserve">CONCLUIDO	</t>
        </is>
      </c>
      <c r="D23" t="n">
        <v>4.8554</v>
      </c>
      <c r="E23" t="n">
        <v>20.6</v>
      </c>
      <c r="F23" t="n">
        <v>16.23</v>
      </c>
      <c r="G23" t="n">
        <v>30.42</v>
      </c>
      <c r="H23" t="n">
        <v>0.42</v>
      </c>
      <c r="I23" t="n">
        <v>32</v>
      </c>
      <c r="J23" t="n">
        <v>262.49</v>
      </c>
      <c r="K23" t="n">
        <v>59.19</v>
      </c>
      <c r="L23" t="n">
        <v>6.25</v>
      </c>
      <c r="M23" t="n">
        <v>30</v>
      </c>
      <c r="N23" t="n">
        <v>67.05</v>
      </c>
      <c r="O23" t="n">
        <v>32608.15</v>
      </c>
      <c r="P23" t="n">
        <v>263.65</v>
      </c>
      <c r="Q23" t="n">
        <v>467.12</v>
      </c>
      <c r="R23" t="n">
        <v>79.06999999999999</v>
      </c>
      <c r="S23" t="n">
        <v>39.61</v>
      </c>
      <c r="T23" t="n">
        <v>14664.62</v>
      </c>
      <c r="U23" t="n">
        <v>0.5</v>
      </c>
      <c r="V23" t="n">
        <v>0.72</v>
      </c>
      <c r="W23" t="n">
        <v>2.66</v>
      </c>
      <c r="X23" t="n">
        <v>0.89</v>
      </c>
      <c r="Y23" t="n">
        <v>1</v>
      </c>
      <c r="Z23" t="n">
        <v>10</v>
      </c>
      <c r="AA23" t="n">
        <v>176.2947493200826</v>
      </c>
      <c r="AB23" t="n">
        <v>241.2142535950536</v>
      </c>
      <c r="AC23" t="n">
        <v>218.1931037783427</v>
      </c>
      <c r="AD23" t="n">
        <v>176294.7493200827</v>
      </c>
      <c r="AE23" t="n">
        <v>241214.2535950536</v>
      </c>
      <c r="AF23" t="n">
        <v>2.444302335511556e-06</v>
      </c>
      <c r="AG23" t="n">
        <v>0.2145833333333333</v>
      </c>
      <c r="AH23" t="n">
        <v>218193.1037783427</v>
      </c>
    </row>
    <row r="24">
      <c r="A24" t="n">
        <v>22</v>
      </c>
      <c r="B24" t="n">
        <v>130</v>
      </c>
      <c r="C24" t="inlineStr">
        <is>
          <t xml:space="preserve">CONCLUIDO	</t>
        </is>
      </c>
      <c r="D24" t="n">
        <v>4.8916</v>
      </c>
      <c r="E24" t="n">
        <v>20.44</v>
      </c>
      <c r="F24" t="n">
        <v>16.17</v>
      </c>
      <c r="G24" t="n">
        <v>32.34</v>
      </c>
      <c r="H24" t="n">
        <v>0.44</v>
      </c>
      <c r="I24" t="n">
        <v>30</v>
      </c>
      <c r="J24" t="n">
        <v>262.96</v>
      </c>
      <c r="K24" t="n">
        <v>59.19</v>
      </c>
      <c r="L24" t="n">
        <v>6.5</v>
      </c>
      <c r="M24" t="n">
        <v>28</v>
      </c>
      <c r="N24" t="n">
        <v>67.26000000000001</v>
      </c>
      <c r="O24" t="n">
        <v>32665.66</v>
      </c>
      <c r="P24" t="n">
        <v>262.46</v>
      </c>
      <c r="Q24" t="n">
        <v>467.09</v>
      </c>
      <c r="R24" t="n">
        <v>77.25</v>
      </c>
      <c r="S24" t="n">
        <v>39.61</v>
      </c>
      <c r="T24" t="n">
        <v>13767.3</v>
      </c>
      <c r="U24" t="n">
        <v>0.51</v>
      </c>
      <c r="V24" t="n">
        <v>0.72</v>
      </c>
      <c r="W24" t="n">
        <v>2.66</v>
      </c>
      <c r="X24" t="n">
        <v>0.84</v>
      </c>
      <c r="Y24" t="n">
        <v>1</v>
      </c>
      <c r="Z24" t="n">
        <v>10</v>
      </c>
      <c r="AA24" t="n">
        <v>174.2570002622395</v>
      </c>
      <c r="AB24" t="n">
        <v>238.4261154349704</v>
      </c>
      <c r="AC24" t="n">
        <v>215.6710616110805</v>
      </c>
      <c r="AD24" t="n">
        <v>174257.0002622395</v>
      </c>
      <c r="AE24" t="n">
        <v>238426.1154349704</v>
      </c>
      <c r="AF24" t="n">
        <v>2.462526116156924e-06</v>
      </c>
      <c r="AG24" t="n">
        <v>0.2129166666666667</v>
      </c>
      <c r="AH24" t="n">
        <v>215671.0616110805</v>
      </c>
    </row>
    <row r="25">
      <c r="A25" t="n">
        <v>23</v>
      </c>
      <c r="B25" t="n">
        <v>130</v>
      </c>
      <c r="C25" t="inlineStr">
        <is>
          <t xml:space="preserve">CONCLUIDO	</t>
        </is>
      </c>
      <c r="D25" t="n">
        <v>4.9111</v>
      </c>
      <c r="E25" t="n">
        <v>20.36</v>
      </c>
      <c r="F25" t="n">
        <v>16.14</v>
      </c>
      <c r="G25" t="n">
        <v>33.39</v>
      </c>
      <c r="H25" t="n">
        <v>0.46</v>
      </c>
      <c r="I25" t="n">
        <v>29</v>
      </c>
      <c r="J25" t="n">
        <v>263.42</v>
      </c>
      <c r="K25" t="n">
        <v>59.19</v>
      </c>
      <c r="L25" t="n">
        <v>6.75</v>
      </c>
      <c r="M25" t="n">
        <v>27</v>
      </c>
      <c r="N25" t="n">
        <v>67.48</v>
      </c>
      <c r="O25" t="n">
        <v>32723.25</v>
      </c>
      <c r="P25" t="n">
        <v>261.59</v>
      </c>
      <c r="Q25" t="n">
        <v>467.08</v>
      </c>
      <c r="R25" t="n">
        <v>76.34</v>
      </c>
      <c r="S25" t="n">
        <v>39.61</v>
      </c>
      <c r="T25" t="n">
        <v>13318.07</v>
      </c>
      <c r="U25" t="n">
        <v>0.52</v>
      </c>
      <c r="V25" t="n">
        <v>0.72</v>
      </c>
      <c r="W25" t="n">
        <v>2.65</v>
      </c>
      <c r="X25" t="n">
        <v>0.8100000000000001</v>
      </c>
      <c r="Y25" t="n">
        <v>1</v>
      </c>
      <c r="Z25" t="n">
        <v>10</v>
      </c>
      <c r="AA25" t="n">
        <v>173.0651982050309</v>
      </c>
      <c r="AB25" t="n">
        <v>236.7954392817023</v>
      </c>
      <c r="AC25" t="n">
        <v>214.1960149012115</v>
      </c>
      <c r="AD25" t="n">
        <v>173065.1982050309</v>
      </c>
      <c r="AE25" t="n">
        <v>236795.4392817023</v>
      </c>
      <c r="AF25" t="n">
        <v>2.47234279357639e-06</v>
      </c>
      <c r="AG25" t="n">
        <v>0.2120833333333333</v>
      </c>
      <c r="AH25" t="n">
        <v>214196.0149012115</v>
      </c>
    </row>
    <row r="26">
      <c r="A26" t="n">
        <v>24</v>
      </c>
      <c r="B26" t="n">
        <v>130</v>
      </c>
      <c r="C26" t="inlineStr">
        <is>
          <t xml:space="preserve">CONCLUIDO	</t>
        </is>
      </c>
      <c r="D26" t="n">
        <v>4.9313</v>
      </c>
      <c r="E26" t="n">
        <v>20.28</v>
      </c>
      <c r="F26" t="n">
        <v>16.1</v>
      </c>
      <c r="G26" t="n">
        <v>34.51</v>
      </c>
      <c r="H26" t="n">
        <v>0.47</v>
      </c>
      <c r="I26" t="n">
        <v>28</v>
      </c>
      <c r="J26" t="n">
        <v>263.89</v>
      </c>
      <c r="K26" t="n">
        <v>59.19</v>
      </c>
      <c r="L26" t="n">
        <v>7</v>
      </c>
      <c r="M26" t="n">
        <v>26</v>
      </c>
      <c r="N26" t="n">
        <v>67.7</v>
      </c>
      <c r="O26" t="n">
        <v>32780.92</v>
      </c>
      <c r="P26" t="n">
        <v>260.96</v>
      </c>
      <c r="Q26" t="n">
        <v>467.12</v>
      </c>
      <c r="R26" t="n">
        <v>74.91</v>
      </c>
      <c r="S26" t="n">
        <v>39.61</v>
      </c>
      <c r="T26" t="n">
        <v>12605.69</v>
      </c>
      <c r="U26" t="n">
        <v>0.53</v>
      </c>
      <c r="V26" t="n">
        <v>0.72</v>
      </c>
      <c r="W26" t="n">
        <v>2.66</v>
      </c>
      <c r="X26" t="n">
        <v>0.77</v>
      </c>
      <c r="Y26" t="n">
        <v>1</v>
      </c>
      <c r="Z26" t="n">
        <v>10</v>
      </c>
      <c r="AA26" t="n">
        <v>171.9505627685737</v>
      </c>
      <c r="AB26" t="n">
        <v>235.2703459032975</v>
      </c>
      <c r="AC26" t="n">
        <v>212.8164742943591</v>
      </c>
      <c r="AD26" t="n">
        <v>171950.5627685737</v>
      </c>
      <c r="AE26" t="n">
        <v>235270.3459032974</v>
      </c>
      <c r="AF26" t="n">
        <v>2.482511864544247e-06</v>
      </c>
      <c r="AG26" t="n">
        <v>0.21125</v>
      </c>
      <c r="AH26" t="n">
        <v>212816.4742943591</v>
      </c>
    </row>
    <row r="27">
      <c r="A27" t="n">
        <v>25</v>
      </c>
      <c r="B27" t="n">
        <v>130</v>
      </c>
      <c r="C27" t="inlineStr">
        <is>
          <t xml:space="preserve">CONCLUIDO	</t>
        </is>
      </c>
      <c r="D27" t="n">
        <v>4.9479</v>
      </c>
      <c r="E27" t="n">
        <v>20.21</v>
      </c>
      <c r="F27" t="n">
        <v>16.09</v>
      </c>
      <c r="G27" t="n">
        <v>35.75</v>
      </c>
      <c r="H27" t="n">
        <v>0.49</v>
      </c>
      <c r="I27" t="n">
        <v>27</v>
      </c>
      <c r="J27" t="n">
        <v>264.36</v>
      </c>
      <c r="K27" t="n">
        <v>59.19</v>
      </c>
      <c r="L27" t="n">
        <v>7.25</v>
      </c>
      <c r="M27" t="n">
        <v>25</v>
      </c>
      <c r="N27" t="n">
        <v>67.92</v>
      </c>
      <c r="O27" t="n">
        <v>32838.68</v>
      </c>
      <c r="P27" t="n">
        <v>260.59</v>
      </c>
      <c r="Q27" t="n">
        <v>467.08</v>
      </c>
      <c r="R27" t="n">
        <v>74.59</v>
      </c>
      <c r="S27" t="n">
        <v>39.61</v>
      </c>
      <c r="T27" t="n">
        <v>12448.63</v>
      </c>
      <c r="U27" t="n">
        <v>0.53</v>
      </c>
      <c r="V27" t="n">
        <v>0.73</v>
      </c>
      <c r="W27" t="n">
        <v>2.65</v>
      </c>
      <c r="X27" t="n">
        <v>0.75</v>
      </c>
      <c r="Y27" t="n">
        <v>1</v>
      </c>
      <c r="Z27" t="n">
        <v>10</v>
      </c>
      <c r="AA27" t="n">
        <v>171.1724333250164</v>
      </c>
      <c r="AB27" t="n">
        <v>234.2056748699747</v>
      </c>
      <c r="AC27" t="n">
        <v>211.8534139701811</v>
      </c>
      <c r="AD27" t="n">
        <v>171172.4333250164</v>
      </c>
      <c r="AE27" t="n">
        <v>234205.6748699747</v>
      </c>
      <c r="AF27" t="n">
        <v>2.490868625834664e-06</v>
      </c>
      <c r="AG27" t="n">
        <v>0.2105208333333334</v>
      </c>
      <c r="AH27" t="n">
        <v>211853.4139701811</v>
      </c>
    </row>
    <row r="28">
      <c r="A28" t="n">
        <v>26</v>
      </c>
      <c r="B28" t="n">
        <v>130</v>
      </c>
      <c r="C28" t="inlineStr">
        <is>
          <t xml:space="preserve">CONCLUIDO	</t>
        </is>
      </c>
      <c r="D28" t="n">
        <v>4.9734</v>
      </c>
      <c r="E28" t="n">
        <v>20.11</v>
      </c>
      <c r="F28" t="n">
        <v>16.03</v>
      </c>
      <c r="G28" t="n">
        <v>36.99</v>
      </c>
      <c r="H28" t="n">
        <v>0.5</v>
      </c>
      <c r="I28" t="n">
        <v>26</v>
      </c>
      <c r="J28" t="n">
        <v>264.83</v>
      </c>
      <c r="K28" t="n">
        <v>59.19</v>
      </c>
      <c r="L28" t="n">
        <v>7.5</v>
      </c>
      <c r="M28" t="n">
        <v>24</v>
      </c>
      <c r="N28" t="n">
        <v>68.14</v>
      </c>
      <c r="O28" t="n">
        <v>32896.51</v>
      </c>
      <c r="P28" t="n">
        <v>259.45</v>
      </c>
      <c r="Q28" t="n">
        <v>467.08</v>
      </c>
      <c r="R28" t="n">
        <v>72.77</v>
      </c>
      <c r="S28" t="n">
        <v>39.61</v>
      </c>
      <c r="T28" t="n">
        <v>11544.49</v>
      </c>
      <c r="U28" t="n">
        <v>0.54</v>
      </c>
      <c r="V28" t="n">
        <v>0.73</v>
      </c>
      <c r="W28" t="n">
        <v>2.65</v>
      </c>
      <c r="X28" t="n">
        <v>0.7</v>
      </c>
      <c r="Y28" t="n">
        <v>1</v>
      </c>
      <c r="Z28" t="n">
        <v>10</v>
      </c>
      <c r="AA28" t="n">
        <v>169.5949148554489</v>
      </c>
      <c r="AB28" t="n">
        <v>232.0472445047104</v>
      </c>
      <c r="AC28" t="n">
        <v>209.900981169601</v>
      </c>
      <c r="AD28" t="n">
        <v>169594.9148554489</v>
      </c>
      <c r="AE28" t="n">
        <v>232047.2445047104</v>
      </c>
      <c r="AF28" t="n">
        <v>2.503705819383196e-06</v>
      </c>
      <c r="AG28" t="n">
        <v>0.2094791666666667</v>
      </c>
      <c r="AH28" t="n">
        <v>209900.9811696009</v>
      </c>
    </row>
    <row r="29">
      <c r="A29" t="n">
        <v>27</v>
      </c>
      <c r="B29" t="n">
        <v>130</v>
      </c>
      <c r="C29" t="inlineStr">
        <is>
          <t xml:space="preserve">CONCLUIDO	</t>
        </is>
      </c>
      <c r="D29" t="n">
        <v>4.9875</v>
      </c>
      <c r="E29" t="n">
        <v>20.05</v>
      </c>
      <c r="F29" t="n">
        <v>16.02</v>
      </c>
      <c r="G29" t="n">
        <v>38.46</v>
      </c>
      <c r="H29" t="n">
        <v>0.52</v>
      </c>
      <c r="I29" t="n">
        <v>25</v>
      </c>
      <c r="J29" t="n">
        <v>265.3</v>
      </c>
      <c r="K29" t="n">
        <v>59.19</v>
      </c>
      <c r="L29" t="n">
        <v>7.75</v>
      </c>
      <c r="M29" t="n">
        <v>23</v>
      </c>
      <c r="N29" t="n">
        <v>68.36</v>
      </c>
      <c r="O29" t="n">
        <v>32954.43</v>
      </c>
      <c r="P29" t="n">
        <v>259.01</v>
      </c>
      <c r="Q29" t="n">
        <v>467.07</v>
      </c>
      <c r="R29" t="n">
        <v>72.54000000000001</v>
      </c>
      <c r="S29" t="n">
        <v>39.61</v>
      </c>
      <c r="T29" t="n">
        <v>11437.54</v>
      </c>
      <c r="U29" t="n">
        <v>0.55</v>
      </c>
      <c r="V29" t="n">
        <v>0.73</v>
      </c>
      <c r="W29" t="n">
        <v>2.65</v>
      </c>
      <c r="X29" t="n">
        <v>0.6899999999999999</v>
      </c>
      <c r="Y29" t="n">
        <v>1</v>
      </c>
      <c r="Z29" t="n">
        <v>10</v>
      </c>
      <c r="AA29" t="n">
        <v>168.8810104646913</v>
      </c>
      <c r="AB29" t="n">
        <v>231.0704490220375</v>
      </c>
      <c r="AC29" t="n">
        <v>209.0174096768529</v>
      </c>
      <c r="AD29" t="n">
        <v>168881.0104646914</v>
      </c>
      <c r="AE29" t="n">
        <v>231070.4490220375</v>
      </c>
      <c r="AF29" t="n">
        <v>2.510804032286503e-06</v>
      </c>
      <c r="AG29" t="n">
        <v>0.2088541666666667</v>
      </c>
      <c r="AH29" t="n">
        <v>209017.4096768529</v>
      </c>
    </row>
    <row r="30">
      <c r="A30" t="n">
        <v>28</v>
      </c>
      <c r="B30" t="n">
        <v>130</v>
      </c>
      <c r="C30" t="inlineStr">
        <is>
          <t xml:space="preserve">CONCLUIDO	</t>
        </is>
      </c>
      <c r="D30" t="n">
        <v>4.9887</v>
      </c>
      <c r="E30" t="n">
        <v>20.05</v>
      </c>
      <c r="F30" t="n">
        <v>16.02</v>
      </c>
      <c r="G30" t="n">
        <v>38.44</v>
      </c>
      <c r="H30" t="n">
        <v>0.54</v>
      </c>
      <c r="I30" t="n">
        <v>25</v>
      </c>
      <c r="J30" t="n">
        <v>265.77</v>
      </c>
      <c r="K30" t="n">
        <v>59.19</v>
      </c>
      <c r="L30" t="n">
        <v>8</v>
      </c>
      <c r="M30" t="n">
        <v>23</v>
      </c>
      <c r="N30" t="n">
        <v>68.58</v>
      </c>
      <c r="O30" t="n">
        <v>33012.44</v>
      </c>
      <c r="P30" t="n">
        <v>258.71</v>
      </c>
      <c r="Q30" t="n">
        <v>467.09</v>
      </c>
      <c r="R30" t="n">
        <v>72.41</v>
      </c>
      <c r="S30" t="n">
        <v>39.61</v>
      </c>
      <c r="T30" t="n">
        <v>11369.14</v>
      </c>
      <c r="U30" t="n">
        <v>0.55</v>
      </c>
      <c r="V30" t="n">
        <v>0.73</v>
      </c>
      <c r="W30" t="n">
        <v>2.64</v>
      </c>
      <c r="X30" t="n">
        <v>0.68</v>
      </c>
      <c r="Y30" t="n">
        <v>1</v>
      </c>
      <c r="Z30" t="n">
        <v>10</v>
      </c>
      <c r="AA30" t="n">
        <v>168.6954893607441</v>
      </c>
      <c r="AB30" t="n">
        <v>230.8166108630035</v>
      </c>
      <c r="AC30" t="n">
        <v>208.787797475453</v>
      </c>
      <c r="AD30" t="n">
        <v>168695.4893607441</v>
      </c>
      <c r="AE30" t="n">
        <v>230816.6108630035</v>
      </c>
      <c r="AF30" t="n">
        <v>2.511408135512316e-06</v>
      </c>
      <c r="AG30" t="n">
        <v>0.2088541666666667</v>
      </c>
      <c r="AH30" t="n">
        <v>208787.797475453</v>
      </c>
    </row>
    <row r="31">
      <c r="A31" t="n">
        <v>29</v>
      </c>
      <c r="B31" t="n">
        <v>130</v>
      </c>
      <c r="C31" t="inlineStr">
        <is>
          <t xml:space="preserve">CONCLUIDO	</t>
        </is>
      </c>
      <c r="D31" t="n">
        <v>5.0058</v>
      </c>
      <c r="E31" t="n">
        <v>19.98</v>
      </c>
      <c r="F31" t="n">
        <v>16</v>
      </c>
      <c r="G31" t="n">
        <v>40</v>
      </c>
      <c r="H31" t="n">
        <v>0.55</v>
      </c>
      <c r="I31" t="n">
        <v>24</v>
      </c>
      <c r="J31" t="n">
        <v>266.24</v>
      </c>
      <c r="K31" t="n">
        <v>59.19</v>
      </c>
      <c r="L31" t="n">
        <v>8.25</v>
      </c>
      <c r="M31" t="n">
        <v>22</v>
      </c>
      <c r="N31" t="n">
        <v>68.8</v>
      </c>
      <c r="O31" t="n">
        <v>33070.52</v>
      </c>
      <c r="P31" t="n">
        <v>258.2</v>
      </c>
      <c r="Q31" t="n">
        <v>467.1</v>
      </c>
      <c r="R31" t="n">
        <v>71.69</v>
      </c>
      <c r="S31" t="n">
        <v>39.61</v>
      </c>
      <c r="T31" t="n">
        <v>11016.44</v>
      </c>
      <c r="U31" t="n">
        <v>0.55</v>
      </c>
      <c r="V31" t="n">
        <v>0.73</v>
      </c>
      <c r="W31" t="n">
        <v>2.65</v>
      </c>
      <c r="X31" t="n">
        <v>0.66</v>
      </c>
      <c r="Y31" t="n">
        <v>1</v>
      </c>
      <c r="Z31" t="n">
        <v>10</v>
      </c>
      <c r="AA31" t="n">
        <v>167.8273442757783</v>
      </c>
      <c r="AB31" t="n">
        <v>229.6287764578959</v>
      </c>
      <c r="AC31" t="n">
        <v>207.7133283188324</v>
      </c>
      <c r="AD31" t="n">
        <v>167827.3442757783</v>
      </c>
      <c r="AE31" t="n">
        <v>229628.7764578959</v>
      </c>
      <c r="AF31" t="n">
        <v>2.520016606480155e-06</v>
      </c>
      <c r="AG31" t="n">
        <v>0.208125</v>
      </c>
      <c r="AH31" t="n">
        <v>207713.3283188324</v>
      </c>
    </row>
    <row r="32">
      <c r="A32" t="n">
        <v>30</v>
      </c>
      <c r="B32" t="n">
        <v>130</v>
      </c>
      <c r="C32" t="inlineStr">
        <is>
          <t xml:space="preserve">CONCLUIDO	</t>
        </is>
      </c>
      <c r="D32" t="n">
        <v>5.023</v>
      </c>
      <c r="E32" t="n">
        <v>19.91</v>
      </c>
      <c r="F32" t="n">
        <v>15.98</v>
      </c>
      <c r="G32" t="n">
        <v>41.68</v>
      </c>
      <c r="H32" t="n">
        <v>0.57</v>
      </c>
      <c r="I32" t="n">
        <v>23</v>
      </c>
      <c r="J32" t="n">
        <v>266.71</v>
      </c>
      <c r="K32" t="n">
        <v>59.19</v>
      </c>
      <c r="L32" t="n">
        <v>8.5</v>
      </c>
      <c r="M32" t="n">
        <v>21</v>
      </c>
      <c r="N32" t="n">
        <v>69.02</v>
      </c>
      <c r="O32" t="n">
        <v>33128.7</v>
      </c>
      <c r="P32" t="n">
        <v>257.8</v>
      </c>
      <c r="Q32" t="n">
        <v>467.07</v>
      </c>
      <c r="R32" t="n">
        <v>70.95999999999999</v>
      </c>
      <c r="S32" t="n">
        <v>39.61</v>
      </c>
      <c r="T32" t="n">
        <v>10654.6</v>
      </c>
      <c r="U32" t="n">
        <v>0.5600000000000001</v>
      </c>
      <c r="V32" t="n">
        <v>0.73</v>
      </c>
      <c r="W32" t="n">
        <v>2.65</v>
      </c>
      <c r="X32" t="n">
        <v>0.65</v>
      </c>
      <c r="Y32" t="n">
        <v>1</v>
      </c>
      <c r="Z32" t="n">
        <v>10</v>
      </c>
      <c r="AA32" t="n">
        <v>167.0147827290662</v>
      </c>
      <c r="AB32" t="n">
        <v>228.5169939019995</v>
      </c>
      <c r="AC32" t="n">
        <v>206.7076527296738</v>
      </c>
      <c r="AD32" t="n">
        <v>167014.7827290662</v>
      </c>
      <c r="AE32" t="n">
        <v>228516.9939019995</v>
      </c>
      <c r="AF32" t="n">
        <v>2.528675419383479e-06</v>
      </c>
      <c r="AG32" t="n">
        <v>0.2073958333333333</v>
      </c>
      <c r="AH32" t="n">
        <v>206707.6527296738</v>
      </c>
    </row>
    <row r="33">
      <c r="A33" t="n">
        <v>31</v>
      </c>
      <c r="B33" t="n">
        <v>130</v>
      </c>
      <c r="C33" t="inlineStr">
        <is>
          <t xml:space="preserve">CONCLUIDO	</t>
        </is>
      </c>
      <c r="D33" t="n">
        <v>5.0526</v>
      </c>
      <c r="E33" t="n">
        <v>19.79</v>
      </c>
      <c r="F33" t="n">
        <v>15.91</v>
      </c>
      <c r="G33" t="n">
        <v>43.39</v>
      </c>
      <c r="H33" t="n">
        <v>0.58</v>
      </c>
      <c r="I33" t="n">
        <v>22</v>
      </c>
      <c r="J33" t="n">
        <v>267.18</v>
      </c>
      <c r="K33" t="n">
        <v>59.19</v>
      </c>
      <c r="L33" t="n">
        <v>8.75</v>
      </c>
      <c r="M33" t="n">
        <v>20</v>
      </c>
      <c r="N33" t="n">
        <v>69.23999999999999</v>
      </c>
      <c r="O33" t="n">
        <v>33186.95</v>
      </c>
      <c r="P33" t="n">
        <v>256.32</v>
      </c>
      <c r="Q33" t="n">
        <v>467.1</v>
      </c>
      <c r="R33" t="n">
        <v>68.88</v>
      </c>
      <c r="S33" t="n">
        <v>39.61</v>
      </c>
      <c r="T33" t="n">
        <v>9619.77</v>
      </c>
      <c r="U33" t="n">
        <v>0.58</v>
      </c>
      <c r="V33" t="n">
        <v>0.73</v>
      </c>
      <c r="W33" t="n">
        <v>2.64</v>
      </c>
      <c r="X33" t="n">
        <v>0.58</v>
      </c>
      <c r="Y33" t="n">
        <v>1</v>
      </c>
      <c r="Z33" t="n">
        <v>10</v>
      </c>
      <c r="AA33" t="n">
        <v>165.1605350170844</v>
      </c>
      <c r="AB33" t="n">
        <v>225.9799303788316</v>
      </c>
      <c r="AC33" t="n">
        <v>204.4127229883653</v>
      </c>
      <c r="AD33" t="n">
        <v>165160.5350170844</v>
      </c>
      <c r="AE33" t="n">
        <v>225979.9303788316</v>
      </c>
      <c r="AF33" t="n">
        <v>2.543576632286874e-06</v>
      </c>
      <c r="AG33" t="n">
        <v>0.2061458333333333</v>
      </c>
      <c r="AH33" t="n">
        <v>204412.7229883652</v>
      </c>
    </row>
    <row r="34">
      <c r="A34" t="n">
        <v>32</v>
      </c>
      <c r="B34" t="n">
        <v>130</v>
      </c>
      <c r="C34" t="inlineStr">
        <is>
          <t xml:space="preserve">CONCLUIDO	</t>
        </is>
      </c>
      <c r="D34" t="n">
        <v>5.0445</v>
      </c>
      <c r="E34" t="n">
        <v>19.82</v>
      </c>
      <c r="F34" t="n">
        <v>15.94</v>
      </c>
      <c r="G34" t="n">
        <v>43.48</v>
      </c>
      <c r="H34" t="n">
        <v>0.6</v>
      </c>
      <c r="I34" t="n">
        <v>22</v>
      </c>
      <c r="J34" t="n">
        <v>267.66</v>
      </c>
      <c r="K34" t="n">
        <v>59.19</v>
      </c>
      <c r="L34" t="n">
        <v>9</v>
      </c>
      <c r="M34" t="n">
        <v>20</v>
      </c>
      <c r="N34" t="n">
        <v>69.45999999999999</v>
      </c>
      <c r="O34" t="n">
        <v>33245.29</v>
      </c>
      <c r="P34" t="n">
        <v>256.67</v>
      </c>
      <c r="Q34" t="n">
        <v>467.07</v>
      </c>
      <c r="R34" t="n">
        <v>69.7</v>
      </c>
      <c r="S34" t="n">
        <v>39.61</v>
      </c>
      <c r="T34" t="n">
        <v>10028.56</v>
      </c>
      <c r="U34" t="n">
        <v>0.57</v>
      </c>
      <c r="V34" t="n">
        <v>0.73</v>
      </c>
      <c r="W34" t="n">
        <v>2.65</v>
      </c>
      <c r="X34" t="n">
        <v>0.61</v>
      </c>
      <c r="Y34" t="n">
        <v>1</v>
      </c>
      <c r="Z34" t="n">
        <v>10</v>
      </c>
      <c r="AA34" t="n">
        <v>165.6667612751882</v>
      </c>
      <c r="AB34" t="n">
        <v>226.6725714782951</v>
      </c>
      <c r="AC34" t="n">
        <v>205.0392593934241</v>
      </c>
      <c r="AD34" t="n">
        <v>165666.7612751882</v>
      </c>
      <c r="AE34" t="n">
        <v>226672.5714782951</v>
      </c>
      <c r="AF34" t="n">
        <v>2.539498935512634e-06</v>
      </c>
      <c r="AG34" t="n">
        <v>0.2064583333333333</v>
      </c>
      <c r="AH34" t="n">
        <v>205039.2593934241</v>
      </c>
    </row>
    <row r="35">
      <c r="A35" t="n">
        <v>33</v>
      </c>
      <c r="B35" t="n">
        <v>130</v>
      </c>
      <c r="C35" t="inlineStr">
        <is>
          <t xml:space="preserve">CONCLUIDO	</t>
        </is>
      </c>
      <c r="D35" t="n">
        <v>5.0705</v>
      </c>
      <c r="E35" t="n">
        <v>19.72</v>
      </c>
      <c r="F35" t="n">
        <v>15.89</v>
      </c>
      <c r="G35" t="n">
        <v>45.4</v>
      </c>
      <c r="H35" t="n">
        <v>0.61</v>
      </c>
      <c r="I35" t="n">
        <v>21</v>
      </c>
      <c r="J35" t="n">
        <v>268.13</v>
      </c>
      <c r="K35" t="n">
        <v>59.19</v>
      </c>
      <c r="L35" t="n">
        <v>9.25</v>
      </c>
      <c r="M35" t="n">
        <v>19</v>
      </c>
      <c r="N35" t="n">
        <v>69.69</v>
      </c>
      <c r="O35" t="n">
        <v>33303.72</v>
      </c>
      <c r="P35" t="n">
        <v>255.65</v>
      </c>
      <c r="Q35" t="n">
        <v>467.09</v>
      </c>
      <c r="R35" t="n">
        <v>68.01000000000001</v>
      </c>
      <c r="S35" t="n">
        <v>39.61</v>
      </c>
      <c r="T35" t="n">
        <v>9191.360000000001</v>
      </c>
      <c r="U35" t="n">
        <v>0.58</v>
      </c>
      <c r="V35" t="n">
        <v>0.73</v>
      </c>
      <c r="W35" t="n">
        <v>2.64</v>
      </c>
      <c r="X35" t="n">
        <v>0.5600000000000001</v>
      </c>
      <c r="Y35" t="n">
        <v>1</v>
      </c>
      <c r="Z35" t="n">
        <v>10</v>
      </c>
      <c r="AA35" t="n">
        <v>164.2133117368457</v>
      </c>
      <c r="AB35" t="n">
        <v>224.6838976982678</v>
      </c>
      <c r="AC35" t="n">
        <v>203.2403818478407</v>
      </c>
      <c r="AD35" t="n">
        <v>164213.3117368457</v>
      </c>
      <c r="AE35" t="n">
        <v>224683.8976982678</v>
      </c>
      <c r="AF35" t="n">
        <v>2.552587838738589e-06</v>
      </c>
      <c r="AG35" t="n">
        <v>0.2054166666666667</v>
      </c>
      <c r="AH35" t="n">
        <v>203240.3818478407</v>
      </c>
    </row>
    <row r="36">
      <c r="A36" t="n">
        <v>34</v>
      </c>
      <c r="B36" t="n">
        <v>130</v>
      </c>
      <c r="C36" t="inlineStr">
        <is>
          <t xml:space="preserve">CONCLUIDO	</t>
        </is>
      </c>
      <c r="D36" t="n">
        <v>5.0651</v>
      </c>
      <c r="E36" t="n">
        <v>19.74</v>
      </c>
      <c r="F36" t="n">
        <v>15.91</v>
      </c>
      <c r="G36" t="n">
        <v>45.46</v>
      </c>
      <c r="H36" t="n">
        <v>0.63</v>
      </c>
      <c r="I36" t="n">
        <v>21</v>
      </c>
      <c r="J36" t="n">
        <v>268.61</v>
      </c>
      <c r="K36" t="n">
        <v>59.19</v>
      </c>
      <c r="L36" t="n">
        <v>9.5</v>
      </c>
      <c r="M36" t="n">
        <v>19</v>
      </c>
      <c r="N36" t="n">
        <v>69.91</v>
      </c>
      <c r="O36" t="n">
        <v>33362.23</v>
      </c>
      <c r="P36" t="n">
        <v>255.51</v>
      </c>
      <c r="Q36" t="n">
        <v>467.07</v>
      </c>
      <c r="R36" t="n">
        <v>68.77</v>
      </c>
      <c r="S36" t="n">
        <v>39.61</v>
      </c>
      <c r="T36" t="n">
        <v>9568.459999999999</v>
      </c>
      <c r="U36" t="n">
        <v>0.58</v>
      </c>
      <c r="V36" t="n">
        <v>0.73</v>
      </c>
      <c r="W36" t="n">
        <v>2.64</v>
      </c>
      <c r="X36" t="n">
        <v>0.58</v>
      </c>
      <c r="Y36" t="n">
        <v>1</v>
      </c>
      <c r="Z36" t="n">
        <v>10</v>
      </c>
      <c r="AA36" t="n">
        <v>164.3701472586955</v>
      </c>
      <c r="AB36" t="n">
        <v>224.8984869783575</v>
      </c>
      <c r="AC36" t="n">
        <v>203.4344910282168</v>
      </c>
      <c r="AD36" t="n">
        <v>164370.1472586955</v>
      </c>
      <c r="AE36" t="n">
        <v>224898.4869783575</v>
      </c>
      <c r="AF36" t="n">
        <v>2.549869374222429e-06</v>
      </c>
      <c r="AG36" t="n">
        <v>0.205625</v>
      </c>
      <c r="AH36" t="n">
        <v>203434.4910282168</v>
      </c>
    </row>
    <row r="37">
      <c r="A37" t="n">
        <v>35</v>
      </c>
      <c r="B37" t="n">
        <v>130</v>
      </c>
      <c r="C37" t="inlineStr">
        <is>
          <t xml:space="preserve">CONCLUIDO	</t>
        </is>
      </c>
      <c r="D37" t="n">
        <v>5.0844</v>
      </c>
      <c r="E37" t="n">
        <v>19.67</v>
      </c>
      <c r="F37" t="n">
        <v>15.89</v>
      </c>
      <c r="G37" t="n">
        <v>47.66</v>
      </c>
      <c r="H37" t="n">
        <v>0.64</v>
      </c>
      <c r="I37" t="n">
        <v>20</v>
      </c>
      <c r="J37" t="n">
        <v>269.08</v>
      </c>
      <c r="K37" t="n">
        <v>59.19</v>
      </c>
      <c r="L37" t="n">
        <v>9.75</v>
      </c>
      <c r="M37" t="n">
        <v>18</v>
      </c>
      <c r="N37" t="n">
        <v>70.14</v>
      </c>
      <c r="O37" t="n">
        <v>33420.83</v>
      </c>
      <c r="P37" t="n">
        <v>255.32</v>
      </c>
      <c r="Q37" t="n">
        <v>467.08</v>
      </c>
      <c r="R37" t="n">
        <v>68.11</v>
      </c>
      <c r="S37" t="n">
        <v>39.61</v>
      </c>
      <c r="T37" t="n">
        <v>9245.92</v>
      </c>
      <c r="U37" t="n">
        <v>0.58</v>
      </c>
      <c r="V37" t="n">
        <v>0.73</v>
      </c>
      <c r="W37" t="n">
        <v>2.64</v>
      </c>
      <c r="X37" t="n">
        <v>0.55</v>
      </c>
      <c r="Y37" t="n">
        <v>1</v>
      </c>
      <c r="Z37" t="n">
        <v>10</v>
      </c>
      <c r="AA37" t="n">
        <v>163.6119869978762</v>
      </c>
      <c r="AB37" t="n">
        <v>223.861138661835</v>
      </c>
      <c r="AC37" t="n">
        <v>202.4961457790952</v>
      </c>
      <c r="AD37" t="n">
        <v>163611.9869978762</v>
      </c>
      <c r="AE37" t="n">
        <v>223861.138661835</v>
      </c>
      <c r="AF37" t="n">
        <v>2.559585367770926e-06</v>
      </c>
      <c r="AG37" t="n">
        <v>0.2048958333333334</v>
      </c>
      <c r="AH37" t="n">
        <v>202496.1457790952</v>
      </c>
    </row>
    <row r="38">
      <c r="A38" t="n">
        <v>36</v>
      </c>
      <c r="B38" t="n">
        <v>130</v>
      </c>
      <c r="C38" t="inlineStr">
        <is>
          <t xml:space="preserve">CONCLUIDO	</t>
        </is>
      </c>
      <c r="D38" t="n">
        <v>5.0881</v>
      </c>
      <c r="E38" t="n">
        <v>19.65</v>
      </c>
      <c r="F38" t="n">
        <v>15.87</v>
      </c>
      <c r="G38" t="n">
        <v>47.61</v>
      </c>
      <c r="H38" t="n">
        <v>0.66</v>
      </c>
      <c r="I38" t="n">
        <v>20</v>
      </c>
      <c r="J38" t="n">
        <v>269.56</v>
      </c>
      <c r="K38" t="n">
        <v>59.19</v>
      </c>
      <c r="L38" t="n">
        <v>10</v>
      </c>
      <c r="M38" t="n">
        <v>18</v>
      </c>
      <c r="N38" t="n">
        <v>70.36</v>
      </c>
      <c r="O38" t="n">
        <v>33479.51</v>
      </c>
      <c r="P38" t="n">
        <v>254.87</v>
      </c>
      <c r="Q38" t="n">
        <v>467.09</v>
      </c>
      <c r="R38" t="n">
        <v>67.42</v>
      </c>
      <c r="S38" t="n">
        <v>39.61</v>
      </c>
      <c r="T38" t="n">
        <v>8899.35</v>
      </c>
      <c r="U38" t="n">
        <v>0.59</v>
      </c>
      <c r="V38" t="n">
        <v>0.73</v>
      </c>
      <c r="W38" t="n">
        <v>2.64</v>
      </c>
      <c r="X38" t="n">
        <v>0.54</v>
      </c>
      <c r="Y38" t="n">
        <v>1</v>
      </c>
      <c r="Z38" t="n">
        <v>10</v>
      </c>
      <c r="AA38" t="n">
        <v>163.2299405439663</v>
      </c>
      <c r="AB38" t="n">
        <v>223.3384058488957</v>
      </c>
      <c r="AC38" t="n">
        <v>202.0233018521626</v>
      </c>
      <c r="AD38" t="n">
        <v>163229.9405439663</v>
      </c>
      <c r="AE38" t="n">
        <v>223338.4058488957</v>
      </c>
      <c r="AF38" t="n">
        <v>2.56144801938385e-06</v>
      </c>
      <c r="AG38" t="n">
        <v>0.2046875</v>
      </c>
      <c r="AH38" t="n">
        <v>202023.3018521626</v>
      </c>
    </row>
    <row r="39">
      <c r="A39" t="n">
        <v>37</v>
      </c>
      <c r="B39" t="n">
        <v>130</v>
      </c>
      <c r="C39" t="inlineStr">
        <is>
          <t xml:space="preserve">CONCLUIDO	</t>
        </is>
      </c>
      <c r="D39" t="n">
        <v>5.1026</v>
      </c>
      <c r="E39" t="n">
        <v>19.6</v>
      </c>
      <c r="F39" t="n">
        <v>15.86</v>
      </c>
      <c r="G39" t="n">
        <v>50.1</v>
      </c>
      <c r="H39" t="n">
        <v>0.68</v>
      </c>
      <c r="I39" t="n">
        <v>19</v>
      </c>
      <c r="J39" t="n">
        <v>270.03</v>
      </c>
      <c r="K39" t="n">
        <v>59.19</v>
      </c>
      <c r="L39" t="n">
        <v>10.25</v>
      </c>
      <c r="M39" t="n">
        <v>17</v>
      </c>
      <c r="N39" t="n">
        <v>70.59</v>
      </c>
      <c r="O39" t="n">
        <v>33538.28</v>
      </c>
      <c r="P39" t="n">
        <v>254.7</v>
      </c>
      <c r="Q39" t="n">
        <v>467.07</v>
      </c>
      <c r="R39" t="n">
        <v>67.31</v>
      </c>
      <c r="S39" t="n">
        <v>39.61</v>
      </c>
      <c r="T39" t="n">
        <v>8849.18</v>
      </c>
      <c r="U39" t="n">
        <v>0.59</v>
      </c>
      <c r="V39" t="n">
        <v>0.74</v>
      </c>
      <c r="W39" t="n">
        <v>2.64</v>
      </c>
      <c r="X39" t="n">
        <v>0.53</v>
      </c>
      <c r="Y39" t="n">
        <v>1</v>
      </c>
      <c r="Z39" t="n">
        <v>10</v>
      </c>
      <c r="AA39" t="n">
        <v>162.6653313354686</v>
      </c>
      <c r="AB39" t="n">
        <v>222.5658826210293</v>
      </c>
      <c r="AC39" t="n">
        <v>201.3245071569203</v>
      </c>
      <c r="AD39" t="n">
        <v>162665.3313354686</v>
      </c>
      <c r="AE39" t="n">
        <v>222565.8826210292</v>
      </c>
      <c r="AF39" t="n">
        <v>2.568747600029094e-06</v>
      </c>
      <c r="AG39" t="n">
        <v>0.2041666666666667</v>
      </c>
      <c r="AH39" t="n">
        <v>201324.5071569203</v>
      </c>
    </row>
    <row r="40">
      <c r="A40" t="n">
        <v>38</v>
      </c>
      <c r="B40" t="n">
        <v>130</v>
      </c>
      <c r="C40" t="inlineStr">
        <is>
          <t xml:space="preserve">CONCLUIDO	</t>
        </is>
      </c>
      <c r="D40" t="n">
        <v>5.1069</v>
      </c>
      <c r="E40" t="n">
        <v>19.58</v>
      </c>
      <c r="F40" t="n">
        <v>15.85</v>
      </c>
      <c r="G40" t="n">
        <v>50.04</v>
      </c>
      <c r="H40" t="n">
        <v>0.6899999999999999</v>
      </c>
      <c r="I40" t="n">
        <v>19</v>
      </c>
      <c r="J40" t="n">
        <v>270.51</v>
      </c>
      <c r="K40" t="n">
        <v>59.19</v>
      </c>
      <c r="L40" t="n">
        <v>10.5</v>
      </c>
      <c r="M40" t="n">
        <v>17</v>
      </c>
      <c r="N40" t="n">
        <v>70.81999999999999</v>
      </c>
      <c r="O40" t="n">
        <v>33597.14</v>
      </c>
      <c r="P40" t="n">
        <v>254.13</v>
      </c>
      <c r="Q40" t="n">
        <v>467.07</v>
      </c>
      <c r="R40" t="n">
        <v>66.77</v>
      </c>
      <c r="S40" t="n">
        <v>39.61</v>
      </c>
      <c r="T40" t="n">
        <v>8581.91</v>
      </c>
      <c r="U40" t="n">
        <v>0.59</v>
      </c>
      <c r="V40" t="n">
        <v>0.74</v>
      </c>
      <c r="W40" t="n">
        <v>2.64</v>
      </c>
      <c r="X40" t="n">
        <v>0.51</v>
      </c>
      <c r="Y40" t="n">
        <v>1</v>
      </c>
      <c r="Z40" t="n">
        <v>10</v>
      </c>
      <c r="AA40" t="n">
        <v>162.2346851756545</v>
      </c>
      <c r="AB40" t="n">
        <v>221.9766535464042</v>
      </c>
      <c r="AC40" t="n">
        <v>200.7915132781891</v>
      </c>
      <c r="AD40" t="n">
        <v>162234.6851756545</v>
      </c>
      <c r="AE40" t="n">
        <v>221976.6535464042</v>
      </c>
      <c r="AF40" t="n">
        <v>2.570912303254925e-06</v>
      </c>
      <c r="AG40" t="n">
        <v>0.2039583333333333</v>
      </c>
      <c r="AH40" t="n">
        <v>200791.5132781891</v>
      </c>
    </row>
    <row r="41">
      <c r="A41" t="n">
        <v>39</v>
      </c>
      <c r="B41" t="n">
        <v>130</v>
      </c>
      <c r="C41" t="inlineStr">
        <is>
          <t xml:space="preserve">CONCLUIDO	</t>
        </is>
      </c>
      <c r="D41" t="n">
        <v>5.1274</v>
      </c>
      <c r="E41" t="n">
        <v>19.5</v>
      </c>
      <c r="F41" t="n">
        <v>15.82</v>
      </c>
      <c r="G41" t="n">
        <v>52.73</v>
      </c>
      <c r="H41" t="n">
        <v>0.71</v>
      </c>
      <c r="I41" t="n">
        <v>18</v>
      </c>
      <c r="J41" t="n">
        <v>270.99</v>
      </c>
      <c r="K41" t="n">
        <v>59.19</v>
      </c>
      <c r="L41" t="n">
        <v>10.75</v>
      </c>
      <c r="M41" t="n">
        <v>16</v>
      </c>
      <c r="N41" t="n">
        <v>71.04000000000001</v>
      </c>
      <c r="O41" t="n">
        <v>33656.08</v>
      </c>
      <c r="P41" t="n">
        <v>253.55</v>
      </c>
      <c r="Q41" t="n">
        <v>467.07</v>
      </c>
      <c r="R41" t="n">
        <v>65.81</v>
      </c>
      <c r="S41" t="n">
        <v>39.61</v>
      </c>
      <c r="T41" t="n">
        <v>8104.34</v>
      </c>
      <c r="U41" t="n">
        <v>0.6</v>
      </c>
      <c r="V41" t="n">
        <v>0.74</v>
      </c>
      <c r="W41" t="n">
        <v>2.64</v>
      </c>
      <c r="X41" t="n">
        <v>0.48</v>
      </c>
      <c r="Y41" t="n">
        <v>1</v>
      </c>
      <c r="Z41" t="n">
        <v>10</v>
      </c>
      <c r="AA41" t="n">
        <v>161.2442632038657</v>
      </c>
      <c r="AB41" t="n">
        <v>220.6215145102698</v>
      </c>
      <c r="AC41" t="n">
        <v>199.5657068097134</v>
      </c>
      <c r="AD41" t="n">
        <v>161244.2632038657</v>
      </c>
      <c r="AE41" t="n">
        <v>220621.5145102698</v>
      </c>
      <c r="AF41" t="n">
        <v>2.581232400029236e-06</v>
      </c>
      <c r="AG41" t="n">
        <v>0.203125</v>
      </c>
      <c r="AH41" t="n">
        <v>199565.7068097134</v>
      </c>
    </row>
    <row r="42">
      <c r="A42" t="n">
        <v>40</v>
      </c>
      <c r="B42" t="n">
        <v>130</v>
      </c>
      <c r="C42" t="inlineStr">
        <is>
          <t xml:space="preserve">CONCLUIDO	</t>
        </is>
      </c>
      <c r="D42" t="n">
        <v>5.13</v>
      </c>
      <c r="E42" t="n">
        <v>19.49</v>
      </c>
      <c r="F42" t="n">
        <v>15.81</v>
      </c>
      <c r="G42" t="n">
        <v>52.69</v>
      </c>
      <c r="H42" t="n">
        <v>0.72</v>
      </c>
      <c r="I42" t="n">
        <v>18</v>
      </c>
      <c r="J42" t="n">
        <v>271.47</v>
      </c>
      <c r="K42" t="n">
        <v>59.19</v>
      </c>
      <c r="L42" t="n">
        <v>11</v>
      </c>
      <c r="M42" t="n">
        <v>16</v>
      </c>
      <c r="N42" t="n">
        <v>71.27</v>
      </c>
      <c r="O42" t="n">
        <v>33715.11</v>
      </c>
      <c r="P42" t="n">
        <v>253.14</v>
      </c>
      <c r="Q42" t="n">
        <v>467.07</v>
      </c>
      <c r="R42" t="n">
        <v>65.43000000000001</v>
      </c>
      <c r="S42" t="n">
        <v>39.61</v>
      </c>
      <c r="T42" t="n">
        <v>7915.91</v>
      </c>
      <c r="U42" t="n">
        <v>0.61</v>
      </c>
      <c r="V42" t="n">
        <v>0.74</v>
      </c>
      <c r="W42" t="n">
        <v>2.64</v>
      </c>
      <c r="X42" t="n">
        <v>0.47</v>
      </c>
      <c r="Y42" t="n">
        <v>1</v>
      </c>
      <c r="Z42" t="n">
        <v>10</v>
      </c>
      <c r="AA42" t="n">
        <v>160.9451849735008</v>
      </c>
      <c r="AB42" t="n">
        <v>220.2123024810845</v>
      </c>
      <c r="AC42" t="n">
        <v>199.1955494022607</v>
      </c>
      <c r="AD42" t="n">
        <v>160945.1849735008</v>
      </c>
      <c r="AE42" t="n">
        <v>220212.3024810845</v>
      </c>
      <c r="AF42" t="n">
        <v>2.582541290351831e-06</v>
      </c>
      <c r="AG42" t="n">
        <v>0.2030208333333333</v>
      </c>
      <c r="AH42" t="n">
        <v>199195.5494022607</v>
      </c>
    </row>
    <row r="43">
      <c r="A43" t="n">
        <v>41</v>
      </c>
      <c r="B43" t="n">
        <v>130</v>
      </c>
      <c r="C43" t="inlineStr">
        <is>
          <t xml:space="preserve">CONCLUIDO	</t>
        </is>
      </c>
      <c r="D43" t="n">
        <v>5.1275</v>
      </c>
      <c r="E43" t="n">
        <v>19.5</v>
      </c>
      <c r="F43" t="n">
        <v>15.82</v>
      </c>
      <c r="G43" t="n">
        <v>52.73</v>
      </c>
      <c r="H43" t="n">
        <v>0.74</v>
      </c>
      <c r="I43" t="n">
        <v>18</v>
      </c>
      <c r="J43" t="n">
        <v>271.95</v>
      </c>
      <c r="K43" t="n">
        <v>59.19</v>
      </c>
      <c r="L43" t="n">
        <v>11.25</v>
      </c>
      <c r="M43" t="n">
        <v>16</v>
      </c>
      <c r="N43" t="n">
        <v>71.5</v>
      </c>
      <c r="O43" t="n">
        <v>33774.23</v>
      </c>
      <c r="P43" t="n">
        <v>252.75</v>
      </c>
      <c r="Q43" t="n">
        <v>467.09</v>
      </c>
      <c r="R43" t="n">
        <v>65.79000000000001</v>
      </c>
      <c r="S43" t="n">
        <v>39.61</v>
      </c>
      <c r="T43" t="n">
        <v>8095.71</v>
      </c>
      <c r="U43" t="n">
        <v>0.6</v>
      </c>
      <c r="V43" t="n">
        <v>0.74</v>
      </c>
      <c r="W43" t="n">
        <v>2.64</v>
      </c>
      <c r="X43" t="n">
        <v>0.48</v>
      </c>
      <c r="Y43" t="n">
        <v>1</v>
      </c>
      <c r="Z43" t="n">
        <v>10</v>
      </c>
      <c r="AA43" t="n">
        <v>160.8638017174067</v>
      </c>
      <c r="AB43" t="n">
        <v>220.1009503197208</v>
      </c>
      <c r="AC43" t="n">
        <v>199.0948245348938</v>
      </c>
      <c r="AD43" t="n">
        <v>160863.8017174067</v>
      </c>
      <c r="AE43" t="n">
        <v>220100.9503197208</v>
      </c>
      <c r="AF43" t="n">
        <v>2.58128274196472e-06</v>
      </c>
      <c r="AG43" t="n">
        <v>0.203125</v>
      </c>
      <c r="AH43" t="n">
        <v>199094.8245348938</v>
      </c>
    </row>
    <row r="44">
      <c r="A44" t="n">
        <v>42</v>
      </c>
      <c r="B44" t="n">
        <v>130</v>
      </c>
      <c r="C44" t="inlineStr">
        <is>
          <t xml:space="preserve">CONCLUIDO	</t>
        </is>
      </c>
      <c r="D44" t="n">
        <v>5.1475</v>
      </c>
      <c r="E44" t="n">
        <v>19.43</v>
      </c>
      <c r="F44" t="n">
        <v>15.79</v>
      </c>
      <c r="G44" t="n">
        <v>55.73</v>
      </c>
      <c r="H44" t="n">
        <v>0.75</v>
      </c>
      <c r="I44" t="n">
        <v>17</v>
      </c>
      <c r="J44" t="n">
        <v>272.43</v>
      </c>
      <c r="K44" t="n">
        <v>59.19</v>
      </c>
      <c r="L44" t="n">
        <v>11.5</v>
      </c>
      <c r="M44" t="n">
        <v>15</v>
      </c>
      <c r="N44" t="n">
        <v>71.73</v>
      </c>
      <c r="O44" t="n">
        <v>33833.57</v>
      </c>
      <c r="P44" t="n">
        <v>252.25</v>
      </c>
      <c r="Q44" t="n">
        <v>467.08</v>
      </c>
      <c r="R44" t="n">
        <v>64.95</v>
      </c>
      <c r="S44" t="n">
        <v>39.61</v>
      </c>
      <c r="T44" t="n">
        <v>7679.47</v>
      </c>
      <c r="U44" t="n">
        <v>0.61</v>
      </c>
      <c r="V44" t="n">
        <v>0.74</v>
      </c>
      <c r="W44" t="n">
        <v>2.63</v>
      </c>
      <c r="X44" t="n">
        <v>0.46</v>
      </c>
      <c r="Y44" t="n">
        <v>1</v>
      </c>
      <c r="Z44" t="n">
        <v>10</v>
      </c>
      <c r="AA44" t="n">
        <v>159.9360063455835</v>
      </c>
      <c r="AB44" t="n">
        <v>218.8314997605498</v>
      </c>
      <c r="AC44" t="n">
        <v>197.9465285554046</v>
      </c>
      <c r="AD44" t="n">
        <v>159936.0063455835</v>
      </c>
      <c r="AE44" t="n">
        <v>218831.4997605498</v>
      </c>
      <c r="AF44" t="n">
        <v>2.591351129061608e-06</v>
      </c>
      <c r="AG44" t="n">
        <v>0.2023958333333333</v>
      </c>
      <c r="AH44" t="n">
        <v>197946.5285554046</v>
      </c>
    </row>
    <row r="45">
      <c r="A45" t="n">
        <v>43</v>
      </c>
      <c r="B45" t="n">
        <v>130</v>
      </c>
      <c r="C45" t="inlineStr">
        <is>
          <t xml:space="preserve">CONCLUIDO	</t>
        </is>
      </c>
      <c r="D45" t="n">
        <v>5.1459</v>
      </c>
      <c r="E45" t="n">
        <v>19.43</v>
      </c>
      <c r="F45" t="n">
        <v>15.8</v>
      </c>
      <c r="G45" t="n">
        <v>55.75</v>
      </c>
      <c r="H45" t="n">
        <v>0.77</v>
      </c>
      <c r="I45" t="n">
        <v>17</v>
      </c>
      <c r="J45" t="n">
        <v>272.91</v>
      </c>
      <c r="K45" t="n">
        <v>59.19</v>
      </c>
      <c r="L45" t="n">
        <v>11.75</v>
      </c>
      <c r="M45" t="n">
        <v>15</v>
      </c>
      <c r="N45" t="n">
        <v>71.95999999999999</v>
      </c>
      <c r="O45" t="n">
        <v>33892.87</v>
      </c>
      <c r="P45" t="n">
        <v>252.31</v>
      </c>
      <c r="Q45" t="n">
        <v>467.16</v>
      </c>
      <c r="R45" t="n">
        <v>64.94</v>
      </c>
      <c r="S45" t="n">
        <v>39.61</v>
      </c>
      <c r="T45" t="n">
        <v>7675.31</v>
      </c>
      <c r="U45" t="n">
        <v>0.61</v>
      </c>
      <c r="V45" t="n">
        <v>0.74</v>
      </c>
      <c r="W45" t="n">
        <v>2.64</v>
      </c>
      <c r="X45" t="n">
        <v>0.46</v>
      </c>
      <c r="Y45" t="n">
        <v>1</v>
      </c>
      <c r="Z45" t="n">
        <v>10</v>
      </c>
      <c r="AA45" t="n">
        <v>160.0380309254903</v>
      </c>
      <c r="AB45" t="n">
        <v>218.9710942917851</v>
      </c>
      <c r="AC45" t="n">
        <v>198.072800380501</v>
      </c>
      <c r="AD45" t="n">
        <v>160038.0309254903</v>
      </c>
      <c r="AE45" t="n">
        <v>218971.0942917851</v>
      </c>
      <c r="AF45" t="n">
        <v>2.590545658093857e-06</v>
      </c>
      <c r="AG45" t="n">
        <v>0.2023958333333333</v>
      </c>
      <c r="AH45" t="n">
        <v>198072.800380501</v>
      </c>
    </row>
    <row r="46">
      <c r="A46" t="n">
        <v>44</v>
      </c>
      <c r="B46" t="n">
        <v>130</v>
      </c>
      <c r="C46" t="inlineStr">
        <is>
          <t xml:space="preserve">CONCLUIDO	</t>
        </is>
      </c>
      <c r="D46" t="n">
        <v>5.1451</v>
      </c>
      <c r="E46" t="n">
        <v>19.44</v>
      </c>
      <c r="F46" t="n">
        <v>15.8</v>
      </c>
      <c r="G46" t="n">
        <v>55.76</v>
      </c>
      <c r="H46" t="n">
        <v>0.78</v>
      </c>
      <c r="I46" t="n">
        <v>17</v>
      </c>
      <c r="J46" t="n">
        <v>273.39</v>
      </c>
      <c r="K46" t="n">
        <v>59.19</v>
      </c>
      <c r="L46" t="n">
        <v>12</v>
      </c>
      <c r="M46" t="n">
        <v>15</v>
      </c>
      <c r="N46" t="n">
        <v>72.2</v>
      </c>
      <c r="O46" t="n">
        <v>33952.26</v>
      </c>
      <c r="P46" t="n">
        <v>252.1</v>
      </c>
      <c r="Q46" t="n">
        <v>467.16</v>
      </c>
      <c r="R46" t="n">
        <v>65.23</v>
      </c>
      <c r="S46" t="n">
        <v>39.61</v>
      </c>
      <c r="T46" t="n">
        <v>7823.08</v>
      </c>
      <c r="U46" t="n">
        <v>0.61</v>
      </c>
      <c r="V46" t="n">
        <v>0.74</v>
      </c>
      <c r="W46" t="n">
        <v>2.63</v>
      </c>
      <c r="X46" t="n">
        <v>0.47</v>
      </c>
      <c r="Y46" t="n">
        <v>1</v>
      </c>
      <c r="Z46" t="n">
        <v>10</v>
      </c>
      <c r="AA46" t="n">
        <v>159.9641697491311</v>
      </c>
      <c r="AB46" t="n">
        <v>218.8700341717652</v>
      </c>
      <c r="AC46" t="n">
        <v>197.981385296497</v>
      </c>
      <c r="AD46" t="n">
        <v>159964.169749131</v>
      </c>
      <c r="AE46" t="n">
        <v>218870.0341717652</v>
      </c>
      <c r="AF46" t="n">
        <v>2.590142922609982e-06</v>
      </c>
      <c r="AG46" t="n">
        <v>0.2025</v>
      </c>
      <c r="AH46" t="n">
        <v>197981.385296497</v>
      </c>
    </row>
    <row r="47">
      <c r="A47" t="n">
        <v>45</v>
      </c>
      <c r="B47" t="n">
        <v>130</v>
      </c>
      <c r="C47" t="inlineStr">
        <is>
          <t xml:space="preserve">CONCLUIDO	</t>
        </is>
      </c>
      <c r="D47" t="n">
        <v>5.1692</v>
      </c>
      <c r="E47" t="n">
        <v>19.35</v>
      </c>
      <c r="F47" t="n">
        <v>15.76</v>
      </c>
      <c r="G47" t="n">
        <v>59.09</v>
      </c>
      <c r="H47" t="n">
        <v>0.8</v>
      </c>
      <c r="I47" t="n">
        <v>16</v>
      </c>
      <c r="J47" t="n">
        <v>273.87</v>
      </c>
      <c r="K47" t="n">
        <v>59.19</v>
      </c>
      <c r="L47" t="n">
        <v>12.25</v>
      </c>
      <c r="M47" t="n">
        <v>14</v>
      </c>
      <c r="N47" t="n">
        <v>72.43000000000001</v>
      </c>
      <c r="O47" t="n">
        <v>34011.74</v>
      </c>
      <c r="P47" t="n">
        <v>251.31</v>
      </c>
      <c r="Q47" t="n">
        <v>467.07</v>
      </c>
      <c r="R47" t="n">
        <v>63.84</v>
      </c>
      <c r="S47" t="n">
        <v>39.61</v>
      </c>
      <c r="T47" t="n">
        <v>7129.57</v>
      </c>
      <c r="U47" t="n">
        <v>0.62</v>
      </c>
      <c r="V47" t="n">
        <v>0.74</v>
      </c>
      <c r="W47" t="n">
        <v>2.63</v>
      </c>
      <c r="X47" t="n">
        <v>0.42</v>
      </c>
      <c r="Y47" t="n">
        <v>1</v>
      </c>
      <c r="Z47" t="n">
        <v>10</v>
      </c>
      <c r="AA47" t="n">
        <v>158.7576240256238</v>
      </c>
      <c r="AB47" t="n">
        <v>217.2191850838228</v>
      </c>
      <c r="AC47" t="n">
        <v>196.488090928526</v>
      </c>
      <c r="AD47" t="n">
        <v>158757.6240256238</v>
      </c>
      <c r="AE47" t="n">
        <v>217219.1850838228</v>
      </c>
      <c r="AF47" t="n">
        <v>2.602275329061732e-06</v>
      </c>
      <c r="AG47" t="n">
        <v>0.2015625</v>
      </c>
      <c r="AH47" t="n">
        <v>196488.090928526</v>
      </c>
    </row>
    <row r="48">
      <c r="A48" t="n">
        <v>46</v>
      </c>
      <c r="B48" t="n">
        <v>130</v>
      </c>
      <c r="C48" t="inlineStr">
        <is>
          <t xml:space="preserve">CONCLUIDO	</t>
        </is>
      </c>
      <c r="D48" t="n">
        <v>5.1646</v>
      </c>
      <c r="E48" t="n">
        <v>19.36</v>
      </c>
      <c r="F48" t="n">
        <v>15.78</v>
      </c>
      <c r="G48" t="n">
        <v>59.16</v>
      </c>
      <c r="H48" t="n">
        <v>0.8100000000000001</v>
      </c>
      <c r="I48" t="n">
        <v>16</v>
      </c>
      <c r="J48" t="n">
        <v>274.35</v>
      </c>
      <c r="K48" t="n">
        <v>59.19</v>
      </c>
      <c r="L48" t="n">
        <v>12.5</v>
      </c>
      <c r="M48" t="n">
        <v>14</v>
      </c>
      <c r="N48" t="n">
        <v>72.66</v>
      </c>
      <c r="O48" t="n">
        <v>34071.31</v>
      </c>
      <c r="P48" t="n">
        <v>251.7</v>
      </c>
      <c r="Q48" t="n">
        <v>467.08</v>
      </c>
      <c r="R48" t="n">
        <v>64.38</v>
      </c>
      <c r="S48" t="n">
        <v>39.61</v>
      </c>
      <c r="T48" t="n">
        <v>7402.57</v>
      </c>
      <c r="U48" t="n">
        <v>0.62</v>
      </c>
      <c r="V48" t="n">
        <v>0.74</v>
      </c>
      <c r="W48" t="n">
        <v>2.63</v>
      </c>
      <c r="X48" t="n">
        <v>0.44</v>
      </c>
      <c r="Y48" t="n">
        <v>1</v>
      </c>
      <c r="Z48" t="n">
        <v>10</v>
      </c>
      <c r="AA48" t="n">
        <v>159.1293978660792</v>
      </c>
      <c r="AB48" t="n">
        <v>217.727862453838</v>
      </c>
      <c r="AC48" t="n">
        <v>196.9482208442803</v>
      </c>
      <c r="AD48" t="n">
        <v>159129.3978660792</v>
      </c>
      <c r="AE48" t="n">
        <v>217727.8624538381</v>
      </c>
      <c r="AF48" t="n">
        <v>2.599959600029448e-06</v>
      </c>
      <c r="AG48" t="n">
        <v>0.2016666666666667</v>
      </c>
      <c r="AH48" t="n">
        <v>196948.2208442803</v>
      </c>
    </row>
    <row r="49">
      <c r="A49" t="n">
        <v>47</v>
      </c>
      <c r="B49" t="n">
        <v>130</v>
      </c>
      <c r="C49" t="inlineStr">
        <is>
          <t xml:space="preserve">CONCLUIDO	</t>
        </is>
      </c>
      <c r="D49" t="n">
        <v>5.1658</v>
      </c>
      <c r="E49" t="n">
        <v>19.36</v>
      </c>
      <c r="F49" t="n">
        <v>15.77</v>
      </c>
      <c r="G49" t="n">
        <v>59.14</v>
      </c>
      <c r="H49" t="n">
        <v>0.83</v>
      </c>
      <c r="I49" t="n">
        <v>16</v>
      </c>
      <c r="J49" t="n">
        <v>274.84</v>
      </c>
      <c r="K49" t="n">
        <v>59.19</v>
      </c>
      <c r="L49" t="n">
        <v>12.75</v>
      </c>
      <c r="M49" t="n">
        <v>14</v>
      </c>
      <c r="N49" t="n">
        <v>72.89</v>
      </c>
      <c r="O49" t="n">
        <v>34130.98</v>
      </c>
      <c r="P49" t="n">
        <v>251.2</v>
      </c>
      <c r="Q49" t="n">
        <v>467.1</v>
      </c>
      <c r="R49" t="n">
        <v>64.31999999999999</v>
      </c>
      <c r="S49" t="n">
        <v>39.61</v>
      </c>
      <c r="T49" t="n">
        <v>7369.95</v>
      </c>
      <c r="U49" t="n">
        <v>0.62</v>
      </c>
      <c r="V49" t="n">
        <v>0.74</v>
      </c>
      <c r="W49" t="n">
        <v>2.63</v>
      </c>
      <c r="X49" t="n">
        <v>0.44</v>
      </c>
      <c r="Y49" t="n">
        <v>1</v>
      </c>
      <c r="Z49" t="n">
        <v>10</v>
      </c>
      <c r="AA49" t="n">
        <v>158.8341522059448</v>
      </c>
      <c r="AB49" t="n">
        <v>217.3238943163231</v>
      </c>
      <c r="AC49" t="n">
        <v>196.5828068588368</v>
      </c>
      <c r="AD49" t="n">
        <v>158834.1522059448</v>
      </c>
      <c r="AE49" t="n">
        <v>217323.8943163231</v>
      </c>
      <c r="AF49" t="n">
        <v>2.600563703255261e-06</v>
      </c>
      <c r="AG49" t="n">
        <v>0.2016666666666667</v>
      </c>
      <c r="AH49" t="n">
        <v>196582.8068588368</v>
      </c>
    </row>
    <row r="50">
      <c r="A50" t="n">
        <v>48</v>
      </c>
      <c r="B50" t="n">
        <v>130</v>
      </c>
      <c r="C50" t="inlineStr">
        <is>
          <t xml:space="preserve">CONCLUIDO	</t>
        </is>
      </c>
      <c r="D50" t="n">
        <v>5.1911</v>
      </c>
      <c r="E50" t="n">
        <v>19.26</v>
      </c>
      <c r="F50" t="n">
        <v>15.73</v>
      </c>
      <c r="G50" t="n">
        <v>62.9</v>
      </c>
      <c r="H50" t="n">
        <v>0.84</v>
      </c>
      <c r="I50" t="n">
        <v>15</v>
      </c>
      <c r="J50" t="n">
        <v>275.32</v>
      </c>
      <c r="K50" t="n">
        <v>59.19</v>
      </c>
      <c r="L50" t="n">
        <v>13</v>
      </c>
      <c r="M50" t="n">
        <v>13</v>
      </c>
      <c r="N50" t="n">
        <v>73.13</v>
      </c>
      <c r="O50" t="n">
        <v>34190.73</v>
      </c>
      <c r="P50" t="n">
        <v>250.04</v>
      </c>
      <c r="Q50" t="n">
        <v>467.11</v>
      </c>
      <c r="R50" t="n">
        <v>62.66</v>
      </c>
      <c r="S50" t="n">
        <v>39.61</v>
      </c>
      <c r="T50" t="n">
        <v>6546.55</v>
      </c>
      <c r="U50" t="n">
        <v>0.63</v>
      </c>
      <c r="V50" t="n">
        <v>0.74</v>
      </c>
      <c r="W50" t="n">
        <v>2.63</v>
      </c>
      <c r="X50" t="n">
        <v>0.39</v>
      </c>
      <c r="Y50" t="n">
        <v>1</v>
      </c>
      <c r="Z50" t="n">
        <v>10</v>
      </c>
      <c r="AA50" t="n">
        <v>157.4290078918069</v>
      </c>
      <c r="AB50" t="n">
        <v>215.4013138751285</v>
      </c>
      <c r="AC50" t="n">
        <v>194.8437147965906</v>
      </c>
      <c r="AD50" t="n">
        <v>157429.0078918069</v>
      </c>
      <c r="AE50" t="n">
        <v>215401.3138751285</v>
      </c>
      <c r="AF50" t="n">
        <v>2.613300212932824e-06</v>
      </c>
      <c r="AG50" t="n">
        <v>0.200625</v>
      </c>
      <c r="AH50" t="n">
        <v>194843.7147965906</v>
      </c>
    </row>
    <row r="51">
      <c r="A51" t="n">
        <v>49</v>
      </c>
      <c r="B51" t="n">
        <v>130</v>
      </c>
      <c r="C51" t="inlineStr">
        <is>
          <t xml:space="preserve">CONCLUIDO	</t>
        </is>
      </c>
      <c r="D51" t="n">
        <v>5.1937</v>
      </c>
      <c r="E51" t="n">
        <v>19.25</v>
      </c>
      <c r="F51" t="n">
        <v>15.72</v>
      </c>
      <c r="G51" t="n">
        <v>62.86</v>
      </c>
      <c r="H51" t="n">
        <v>0.86</v>
      </c>
      <c r="I51" t="n">
        <v>15</v>
      </c>
      <c r="J51" t="n">
        <v>275.81</v>
      </c>
      <c r="K51" t="n">
        <v>59.19</v>
      </c>
      <c r="L51" t="n">
        <v>13.25</v>
      </c>
      <c r="M51" t="n">
        <v>13</v>
      </c>
      <c r="N51" t="n">
        <v>73.36</v>
      </c>
      <c r="O51" t="n">
        <v>34250.57</v>
      </c>
      <c r="P51" t="n">
        <v>249.87</v>
      </c>
      <c r="Q51" t="n">
        <v>467.07</v>
      </c>
      <c r="R51" t="n">
        <v>62.43</v>
      </c>
      <c r="S51" t="n">
        <v>39.61</v>
      </c>
      <c r="T51" t="n">
        <v>6432.26</v>
      </c>
      <c r="U51" t="n">
        <v>0.63</v>
      </c>
      <c r="V51" t="n">
        <v>0.74</v>
      </c>
      <c r="W51" t="n">
        <v>2.63</v>
      </c>
      <c r="X51" t="n">
        <v>0.38</v>
      </c>
      <c r="Y51" t="n">
        <v>1</v>
      </c>
      <c r="Z51" t="n">
        <v>10</v>
      </c>
      <c r="AA51" t="n">
        <v>157.2472651795517</v>
      </c>
      <c r="AB51" t="n">
        <v>215.1526454782985</v>
      </c>
      <c r="AC51" t="n">
        <v>194.6187789625457</v>
      </c>
      <c r="AD51" t="n">
        <v>157247.2651795517</v>
      </c>
      <c r="AE51" t="n">
        <v>215152.6454782985</v>
      </c>
      <c r="AF51" t="n">
        <v>2.61460910325542e-06</v>
      </c>
      <c r="AG51" t="n">
        <v>0.2005208333333333</v>
      </c>
      <c r="AH51" t="n">
        <v>194618.7789625457</v>
      </c>
    </row>
    <row r="52">
      <c r="A52" t="n">
        <v>50</v>
      </c>
      <c r="B52" t="n">
        <v>130</v>
      </c>
      <c r="C52" t="inlineStr">
        <is>
          <t xml:space="preserve">CONCLUIDO	</t>
        </is>
      </c>
      <c r="D52" t="n">
        <v>5.1923</v>
      </c>
      <c r="E52" t="n">
        <v>19.26</v>
      </c>
      <c r="F52" t="n">
        <v>15.72</v>
      </c>
      <c r="G52" t="n">
        <v>62.88</v>
      </c>
      <c r="H52" t="n">
        <v>0.87</v>
      </c>
      <c r="I52" t="n">
        <v>15</v>
      </c>
      <c r="J52" t="n">
        <v>276.29</v>
      </c>
      <c r="K52" t="n">
        <v>59.19</v>
      </c>
      <c r="L52" t="n">
        <v>13.5</v>
      </c>
      <c r="M52" t="n">
        <v>13</v>
      </c>
      <c r="N52" t="n">
        <v>73.59999999999999</v>
      </c>
      <c r="O52" t="n">
        <v>34310.51</v>
      </c>
      <c r="P52" t="n">
        <v>249.73</v>
      </c>
      <c r="Q52" t="n">
        <v>467.07</v>
      </c>
      <c r="R52" t="n">
        <v>62.58</v>
      </c>
      <c r="S52" t="n">
        <v>39.61</v>
      </c>
      <c r="T52" t="n">
        <v>6508.21</v>
      </c>
      <c r="U52" t="n">
        <v>0.63</v>
      </c>
      <c r="V52" t="n">
        <v>0.74</v>
      </c>
      <c r="W52" t="n">
        <v>2.63</v>
      </c>
      <c r="X52" t="n">
        <v>0.39</v>
      </c>
      <c r="Y52" t="n">
        <v>1</v>
      </c>
      <c r="Z52" t="n">
        <v>10</v>
      </c>
      <c r="AA52" t="n">
        <v>157.2241660488029</v>
      </c>
      <c r="AB52" t="n">
        <v>215.1210402285462</v>
      </c>
      <c r="AC52" t="n">
        <v>194.5901900734715</v>
      </c>
      <c r="AD52" t="n">
        <v>157224.1660488029</v>
      </c>
      <c r="AE52" t="n">
        <v>215121.0402285462</v>
      </c>
      <c r="AF52" t="n">
        <v>2.613904316158638e-06</v>
      </c>
      <c r="AG52" t="n">
        <v>0.200625</v>
      </c>
      <c r="AH52" t="n">
        <v>194590.1900734715</v>
      </c>
    </row>
    <row r="53">
      <c r="A53" t="n">
        <v>51</v>
      </c>
      <c r="B53" t="n">
        <v>130</v>
      </c>
      <c r="C53" t="inlineStr">
        <is>
          <t xml:space="preserve">CONCLUIDO	</t>
        </is>
      </c>
      <c r="D53" t="n">
        <v>5.2104</v>
      </c>
      <c r="E53" t="n">
        <v>19.19</v>
      </c>
      <c r="F53" t="n">
        <v>15.7</v>
      </c>
      <c r="G53" t="n">
        <v>67.3</v>
      </c>
      <c r="H53" t="n">
        <v>0.88</v>
      </c>
      <c r="I53" t="n">
        <v>14</v>
      </c>
      <c r="J53" t="n">
        <v>276.78</v>
      </c>
      <c r="K53" t="n">
        <v>59.19</v>
      </c>
      <c r="L53" t="n">
        <v>13.75</v>
      </c>
      <c r="M53" t="n">
        <v>12</v>
      </c>
      <c r="N53" t="n">
        <v>73.84</v>
      </c>
      <c r="O53" t="n">
        <v>34370.54</v>
      </c>
      <c r="P53" t="n">
        <v>249.26</v>
      </c>
      <c r="Q53" t="n">
        <v>467.08</v>
      </c>
      <c r="R53" t="n">
        <v>62.01</v>
      </c>
      <c r="S53" t="n">
        <v>39.61</v>
      </c>
      <c r="T53" t="n">
        <v>6225.59</v>
      </c>
      <c r="U53" t="n">
        <v>0.64</v>
      </c>
      <c r="V53" t="n">
        <v>0.74</v>
      </c>
      <c r="W53" t="n">
        <v>2.63</v>
      </c>
      <c r="X53" t="n">
        <v>0.37</v>
      </c>
      <c r="Y53" t="n">
        <v>1</v>
      </c>
      <c r="Z53" t="n">
        <v>10</v>
      </c>
      <c r="AA53" t="n">
        <v>156.4164112776624</v>
      </c>
      <c r="AB53" t="n">
        <v>214.0158345150469</v>
      </c>
      <c r="AC53" t="n">
        <v>193.5904636421023</v>
      </c>
      <c r="AD53" t="n">
        <v>156416.4112776624</v>
      </c>
      <c r="AE53" t="n">
        <v>214015.8345150469</v>
      </c>
      <c r="AF53" t="n">
        <v>2.623016206481322e-06</v>
      </c>
      <c r="AG53" t="n">
        <v>0.1998958333333334</v>
      </c>
      <c r="AH53" t="n">
        <v>193590.4636421023</v>
      </c>
    </row>
    <row r="54">
      <c r="A54" t="n">
        <v>52</v>
      </c>
      <c r="B54" t="n">
        <v>130</v>
      </c>
      <c r="C54" t="inlineStr">
        <is>
          <t xml:space="preserve">CONCLUIDO	</t>
        </is>
      </c>
      <c r="D54" t="n">
        <v>5.211</v>
      </c>
      <c r="E54" t="n">
        <v>19.19</v>
      </c>
      <c r="F54" t="n">
        <v>15.7</v>
      </c>
      <c r="G54" t="n">
        <v>67.29000000000001</v>
      </c>
      <c r="H54" t="n">
        <v>0.9</v>
      </c>
      <c r="I54" t="n">
        <v>14</v>
      </c>
      <c r="J54" t="n">
        <v>277.27</v>
      </c>
      <c r="K54" t="n">
        <v>59.19</v>
      </c>
      <c r="L54" t="n">
        <v>14</v>
      </c>
      <c r="M54" t="n">
        <v>12</v>
      </c>
      <c r="N54" t="n">
        <v>74.06999999999999</v>
      </c>
      <c r="O54" t="n">
        <v>34430.66</v>
      </c>
      <c r="P54" t="n">
        <v>249.34</v>
      </c>
      <c r="Q54" t="n">
        <v>467.09</v>
      </c>
      <c r="R54" t="n">
        <v>61.9</v>
      </c>
      <c r="S54" t="n">
        <v>39.61</v>
      </c>
      <c r="T54" t="n">
        <v>6173.08</v>
      </c>
      <c r="U54" t="n">
        <v>0.64</v>
      </c>
      <c r="V54" t="n">
        <v>0.74</v>
      </c>
      <c r="W54" t="n">
        <v>2.63</v>
      </c>
      <c r="X54" t="n">
        <v>0.37</v>
      </c>
      <c r="Y54" t="n">
        <v>1</v>
      </c>
      <c r="Z54" t="n">
        <v>10</v>
      </c>
      <c r="AA54" t="n">
        <v>156.4357926814967</v>
      </c>
      <c r="AB54" t="n">
        <v>214.0423530068201</v>
      </c>
      <c r="AC54" t="n">
        <v>193.6144512462396</v>
      </c>
      <c r="AD54" t="n">
        <v>156435.7926814967</v>
      </c>
      <c r="AE54" t="n">
        <v>214042.3530068201</v>
      </c>
      <c r="AF54" t="n">
        <v>2.623318258094229e-06</v>
      </c>
      <c r="AG54" t="n">
        <v>0.1998958333333334</v>
      </c>
      <c r="AH54" t="n">
        <v>193614.4512462396</v>
      </c>
    </row>
    <row r="55">
      <c r="A55" t="n">
        <v>53</v>
      </c>
      <c r="B55" t="n">
        <v>130</v>
      </c>
      <c r="C55" t="inlineStr">
        <is>
          <t xml:space="preserve">CONCLUIDO	</t>
        </is>
      </c>
      <c r="D55" t="n">
        <v>5.2068</v>
      </c>
      <c r="E55" t="n">
        <v>19.21</v>
      </c>
      <c r="F55" t="n">
        <v>15.72</v>
      </c>
      <c r="G55" t="n">
        <v>67.36</v>
      </c>
      <c r="H55" t="n">
        <v>0.91</v>
      </c>
      <c r="I55" t="n">
        <v>14</v>
      </c>
      <c r="J55" t="n">
        <v>277.76</v>
      </c>
      <c r="K55" t="n">
        <v>59.19</v>
      </c>
      <c r="L55" t="n">
        <v>14.25</v>
      </c>
      <c r="M55" t="n">
        <v>12</v>
      </c>
      <c r="N55" t="n">
        <v>74.31</v>
      </c>
      <c r="O55" t="n">
        <v>34490.87</v>
      </c>
      <c r="P55" t="n">
        <v>249.27</v>
      </c>
      <c r="Q55" t="n">
        <v>467.07</v>
      </c>
      <c r="R55" t="n">
        <v>62.44</v>
      </c>
      <c r="S55" t="n">
        <v>39.61</v>
      </c>
      <c r="T55" t="n">
        <v>6440.4</v>
      </c>
      <c r="U55" t="n">
        <v>0.63</v>
      </c>
      <c r="V55" t="n">
        <v>0.74</v>
      </c>
      <c r="W55" t="n">
        <v>2.63</v>
      </c>
      <c r="X55" t="n">
        <v>0.38</v>
      </c>
      <c r="Y55" t="n">
        <v>1</v>
      </c>
      <c r="Z55" t="n">
        <v>10</v>
      </c>
      <c r="AA55" t="n">
        <v>156.5773125787981</v>
      </c>
      <c r="AB55" t="n">
        <v>214.235986773725</v>
      </c>
      <c r="AC55" t="n">
        <v>193.7896048781979</v>
      </c>
      <c r="AD55" t="n">
        <v>156577.3125787981</v>
      </c>
      <c r="AE55" t="n">
        <v>214235.986773725</v>
      </c>
      <c r="AF55" t="n">
        <v>2.621203896803882e-06</v>
      </c>
      <c r="AG55" t="n">
        <v>0.2001041666666667</v>
      </c>
      <c r="AH55" t="n">
        <v>193789.6048781979</v>
      </c>
    </row>
    <row r="56">
      <c r="A56" t="n">
        <v>54</v>
      </c>
      <c r="B56" t="n">
        <v>130</v>
      </c>
      <c r="C56" t="inlineStr">
        <is>
          <t xml:space="preserve">CONCLUIDO	</t>
        </is>
      </c>
      <c r="D56" t="n">
        <v>5.2095</v>
      </c>
      <c r="E56" t="n">
        <v>19.2</v>
      </c>
      <c r="F56" t="n">
        <v>15.71</v>
      </c>
      <c r="G56" t="n">
        <v>67.31</v>
      </c>
      <c r="H56" t="n">
        <v>0.93</v>
      </c>
      <c r="I56" t="n">
        <v>14</v>
      </c>
      <c r="J56" t="n">
        <v>278.25</v>
      </c>
      <c r="K56" t="n">
        <v>59.19</v>
      </c>
      <c r="L56" t="n">
        <v>14.5</v>
      </c>
      <c r="M56" t="n">
        <v>12</v>
      </c>
      <c r="N56" t="n">
        <v>74.55</v>
      </c>
      <c r="O56" t="n">
        <v>34551.18</v>
      </c>
      <c r="P56" t="n">
        <v>248.77</v>
      </c>
      <c r="Q56" t="n">
        <v>467.07</v>
      </c>
      <c r="R56" t="n">
        <v>62.08</v>
      </c>
      <c r="S56" t="n">
        <v>39.61</v>
      </c>
      <c r="T56" t="n">
        <v>6258.49</v>
      </c>
      <c r="U56" t="n">
        <v>0.64</v>
      </c>
      <c r="V56" t="n">
        <v>0.74</v>
      </c>
      <c r="W56" t="n">
        <v>2.63</v>
      </c>
      <c r="X56" t="n">
        <v>0.37</v>
      </c>
      <c r="Y56" t="n">
        <v>1</v>
      </c>
      <c r="Z56" t="n">
        <v>10</v>
      </c>
      <c r="AA56" t="n">
        <v>156.2403708504358</v>
      </c>
      <c r="AB56" t="n">
        <v>213.7749682361601</v>
      </c>
      <c r="AC56" t="n">
        <v>193.3725853028144</v>
      </c>
      <c r="AD56" t="n">
        <v>156240.3708504358</v>
      </c>
      <c r="AE56" t="n">
        <v>213774.9682361601</v>
      </c>
      <c r="AF56" t="n">
        <v>2.622563129061962e-06</v>
      </c>
      <c r="AG56" t="n">
        <v>0.2</v>
      </c>
      <c r="AH56" t="n">
        <v>193372.5853028144</v>
      </c>
    </row>
    <row r="57">
      <c r="A57" t="n">
        <v>55</v>
      </c>
      <c r="B57" t="n">
        <v>130</v>
      </c>
      <c r="C57" t="inlineStr">
        <is>
          <t xml:space="preserve">CONCLUIDO	</t>
        </is>
      </c>
      <c r="D57" t="n">
        <v>5.2065</v>
      </c>
      <c r="E57" t="n">
        <v>19.21</v>
      </c>
      <c r="F57" t="n">
        <v>15.72</v>
      </c>
      <c r="G57" t="n">
        <v>67.36</v>
      </c>
      <c r="H57" t="n">
        <v>0.9399999999999999</v>
      </c>
      <c r="I57" t="n">
        <v>14</v>
      </c>
      <c r="J57" t="n">
        <v>278.74</v>
      </c>
      <c r="K57" t="n">
        <v>59.19</v>
      </c>
      <c r="L57" t="n">
        <v>14.75</v>
      </c>
      <c r="M57" t="n">
        <v>12</v>
      </c>
      <c r="N57" t="n">
        <v>74.79000000000001</v>
      </c>
      <c r="O57" t="n">
        <v>34611.59</v>
      </c>
      <c r="P57" t="n">
        <v>248.24</v>
      </c>
      <c r="Q57" t="n">
        <v>467.09</v>
      </c>
      <c r="R57" t="n">
        <v>62.49</v>
      </c>
      <c r="S57" t="n">
        <v>39.61</v>
      </c>
      <c r="T57" t="n">
        <v>6467.62</v>
      </c>
      <c r="U57" t="n">
        <v>0.63</v>
      </c>
      <c r="V57" t="n">
        <v>0.74</v>
      </c>
      <c r="W57" t="n">
        <v>2.63</v>
      </c>
      <c r="X57" t="n">
        <v>0.38</v>
      </c>
      <c r="Y57" t="n">
        <v>1</v>
      </c>
      <c r="Z57" t="n">
        <v>10</v>
      </c>
      <c r="AA57" t="n">
        <v>156.1077241908083</v>
      </c>
      <c r="AB57" t="n">
        <v>213.5934752245001</v>
      </c>
      <c r="AC57" t="n">
        <v>193.2084137294601</v>
      </c>
      <c r="AD57" t="n">
        <v>156107.7241908083</v>
      </c>
      <c r="AE57" t="n">
        <v>213593.4752245001</v>
      </c>
      <c r="AF57" t="n">
        <v>2.621052870997428e-06</v>
      </c>
      <c r="AG57" t="n">
        <v>0.2001041666666667</v>
      </c>
      <c r="AH57" t="n">
        <v>193208.4137294602</v>
      </c>
    </row>
    <row r="58">
      <c r="A58" t="n">
        <v>56</v>
      </c>
      <c r="B58" t="n">
        <v>130</v>
      </c>
      <c r="C58" t="inlineStr">
        <is>
          <t xml:space="preserve">CONCLUIDO	</t>
        </is>
      </c>
      <c r="D58" t="n">
        <v>5.2299</v>
      </c>
      <c r="E58" t="n">
        <v>19.12</v>
      </c>
      <c r="F58" t="n">
        <v>15.68</v>
      </c>
      <c r="G58" t="n">
        <v>72.37</v>
      </c>
      <c r="H58" t="n">
        <v>0.96</v>
      </c>
      <c r="I58" t="n">
        <v>13</v>
      </c>
      <c r="J58" t="n">
        <v>279.23</v>
      </c>
      <c r="K58" t="n">
        <v>59.19</v>
      </c>
      <c r="L58" t="n">
        <v>15</v>
      </c>
      <c r="M58" t="n">
        <v>11</v>
      </c>
      <c r="N58" t="n">
        <v>75.03</v>
      </c>
      <c r="O58" t="n">
        <v>34672.08</v>
      </c>
      <c r="P58" t="n">
        <v>248.16</v>
      </c>
      <c r="Q58" t="n">
        <v>467.11</v>
      </c>
      <c r="R58" t="n">
        <v>61.2</v>
      </c>
      <c r="S58" t="n">
        <v>39.61</v>
      </c>
      <c r="T58" t="n">
        <v>5825.85</v>
      </c>
      <c r="U58" t="n">
        <v>0.65</v>
      </c>
      <c r="V58" t="n">
        <v>0.74</v>
      </c>
      <c r="W58" t="n">
        <v>2.63</v>
      </c>
      <c r="X58" t="n">
        <v>0.35</v>
      </c>
      <c r="Y58" t="n">
        <v>1</v>
      </c>
      <c r="Z58" t="n">
        <v>10</v>
      </c>
      <c r="AA58" t="n">
        <v>155.2818271193218</v>
      </c>
      <c r="AB58" t="n">
        <v>212.4634464152856</v>
      </c>
      <c r="AC58" t="n">
        <v>192.1862332837914</v>
      </c>
      <c r="AD58" t="n">
        <v>155281.8271193218</v>
      </c>
      <c r="AE58" t="n">
        <v>212463.4464152856</v>
      </c>
      <c r="AF58" t="n">
        <v>2.632832883900788e-06</v>
      </c>
      <c r="AG58" t="n">
        <v>0.1991666666666667</v>
      </c>
      <c r="AH58" t="n">
        <v>192186.2332837914</v>
      </c>
    </row>
    <row r="59">
      <c r="A59" t="n">
        <v>57</v>
      </c>
      <c r="B59" t="n">
        <v>130</v>
      </c>
      <c r="C59" t="inlineStr">
        <is>
          <t xml:space="preserve">CONCLUIDO	</t>
        </is>
      </c>
      <c r="D59" t="n">
        <v>5.2324</v>
      </c>
      <c r="E59" t="n">
        <v>19.11</v>
      </c>
      <c r="F59" t="n">
        <v>15.67</v>
      </c>
      <c r="G59" t="n">
        <v>72.33</v>
      </c>
      <c r="H59" t="n">
        <v>0.97</v>
      </c>
      <c r="I59" t="n">
        <v>13</v>
      </c>
      <c r="J59" t="n">
        <v>279.72</v>
      </c>
      <c r="K59" t="n">
        <v>59.19</v>
      </c>
      <c r="L59" t="n">
        <v>15.25</v>
      </c>
      <c r="M59" t="n">
        <v>11</v>
      </c>
      <c r="N59" t="n">
        <v>75.27</v>
      </c>
      <c r="O59" t="n">
        <v>34732.68</v>
      </c>
      <c r="P59" t="n">
        <v>248.35</v>
      </c>
      <c r="Q59" t="n">
        <v>467.08</v>
      </c>
      <c r="R59" t="n">
        <v>60.96</v>
      </c>
      <c r="S59" t="n">
        <v>39.61</v>
      </c>
      <c r="T59" t="n">
        <v>5704.74</v>
      </c>
      <c r="U59" t="n">
        <v>0.65</v>
      </c>
      <c r="V59" t="n">
        <v>0.74</v>
      </c>
      <c r="W59" t="n">
        <v>2.63</v>
      </c>
      <c r="X59" t="n">
        <v>0.34</v>
      </c>
      <c r="Y59" t="n">
        <v>1</v>
      </c>
      <c r="Z59" t="n">
        <v>10</v>
      </c>
      <c r="AA59" t="n">
        <v>155.2718235136436</v>
      </c>
      <c r="AB59" t="n">
        <v>212.4497590406688</v>
      </c>
      <c r="AC59" t="n">
        <v>192.1738522129976</v>
      </c>
      <c r="AD59" t="n">
        <v>155271.8235136436</v>
      </c>
      <c r="AE59" t="n">
        <v>212449.7590406688</v>
      </c>
      <c r="AF59" t="n">
        <v>2.634091432287899e-06</v>
      </c>
      <c r="AG59" t="n">
        <v>0.1990625</v>
      </c>
      <c r="AH59" t="n">
        <v>192173.8522129976</v>
      </c>
    </row>
    <row r="60">
      <c r="A60" t="n">
        <v>58</v>
      </c>
      <c r="B60" t="n">
        <v>130</v>
      </c>
      <c r="C60" t="inlineStr">
        <is>
          <t xml:space="preserve">CONCLUIDO	</t>
        </is>
      </c>
      <c r="D60" t="n">
        <v>5.2291</v>
      </c>
      <c r="E60" t="n">
        <v>19.12</v>
      </c>
      <c r="F60" t="n">
        <v>15.68</v>
      </c>
      <c r="G60" t="n">
        <v>72.38</v>
      </c>
      <c r="H60" t="n">
        <v>0.98</v>
      </c>
      <c r="I60" t="n">
        <v>13</v>
      </c>
      <c r="J60" t="n">
        <v>280.21</v>
      </c>
      <c r="K60" t="n">
        <v>59.19</v>
      </c>
      <c r="L60" t="n">
        <v>15.5</v>
      </c>
      <c r="M60" t="n">
        <v>11</v>
      </c>
      <c r="N60" t="n">
        <v>75.52</v>
      </c>
      <c r="O60" t="n">
        <v>34793.36</v>
      </c>
      <c r="P60" t="n">
        <v>248.41</v>
      </c>
      <c r="Q60" t="n">
        <v>467.08</v>
      </c>
      <c r="R60" t="n">
        <v>61.41</v>
      </c>
      <c r="S60" t="n">
        <v>39.61</v>
      </c>
      <c r="T60" t="n">
        <v>5933.41</v>
      </c>
      <c r="U60" t="n">
        <v>0.64</v>
      </c>
      <c r="V60" t="n">
        <v>0.74</v>
      </c>
      <c r="W60" t="n">
        <v>2.63</v>
      </c>
      <c r="X60" t="n">
        <v>0.35</v>
      </c>
      <c r="Y60" t="n">
        <v>1</v>
      </c>
      <c r="Z60" t="n">
        <v>10</v>
      </c>
      <c r="AA60" t="n">
        <v>155.4208727240295</v>
      </c>
      <c r="AB60" t="n">
        <v>212.6536947459058</v>
      </c>
      <c r="AC60" t="n">
        <v>192.3583245807524</v>
      </c>
      <c r="AD60" t="n">
        <v>155420.8727240295</v>
      </c>
      <c r="AE60" t="n">
        <v>212653.6947459058</v>
      </c>
      <c r="AF60" t="n">
        <v>2.632430148416912e-06</v>
      </c>
      <c r="AG60" t="n">
        <v>0.1991666666666667</v>
      </c>
      <c r="AH60" t="n">
        <v>192358.3245807524</v>
      </c>
    </row>
    <row r="61">
      <c r="A61" t="n">
        <v>59</v>
      </c>
      <c r="B61" t="n">
        <v>130</v>
      </c>
      <c r="C61" t="inlineStr">
        <is>
          <t xml:space="preserve">CONCLUIDO	</t>
        </is>
      </c>
      <c r="D61" t="n">
        <v>5.2269</v>
      </c>
      <c r="E61" t="n">
        <v>19.13</v>
      </c>
      <c r="F61" t="n">
        <v>15.69</v>
      </c>
      <c r="G61" t="n">
        <v>72.42</v>
      </c>
      <c r="H61" t="n">
        <v>1</v>
      </c>
      <c r="I61" t="n">
        <v>13</v>
      </c>
      <c r="J61" t="n">
        <v>280.7</v>
      </c>
      <c r="K61" t="n">
        <v>59.19</v>
      </c>
      <c r="L61" t="n">
        <v>15.75</v>
      </c>
      <c r="M61" t="n">
        <v>11</v>
      </c>
      <c r="N61" t="n">
        <v>75.76000000000001</v>
      </c>
      <c r="O61" t="n">
        <v>34854.15</v>
      </c>
      <c r="P61" t="n">
        <v>248.1</v>
      </c>
      <c r="Q61" t="n">
        <v>467.08</v>
      </c>
      <c r="R61" t="n">
        <v>61.55</v>
      </c>
      <c r="S61" t="n">
        <v>39.61</v>
      </c>
      <c r="T61" t="n">
        <v>6001.17</v>
      </c>
      <c r="U61" t="n">
        <v>0.64</v>
      </c>
      <c r="V61" t="n">
        <v>0.74</v>
      </c>
      <c r="W61" t="n">
        <v>2.63</v>
      </c>
      <c r="X61" t="n">
        <v>0.36</v>
      </c>
      <c r="Y61" t="n">
        <v>1</v>
      </c>
      <c r="Z61" t="n">
        <v>10</v>
      </c>
      <c r="AA61" t="n">
        <v>155.3666343026717</v>
      </c>
      <c r="AB61" t="n">
        <v>212.5794833449738</v>
      </c>
      <c r="AC61" t="n">
        <v>192.291195811769</v>
      </c>
      <c r="AD61" t="n">
        <v>155366.6343026717</v>
      </c>
      <c r="AE61" t="n">
        <v>212579.4833449738</v>
      </c>
      <c r="AF61" t="n">
        <v>2.631322625836255e-06</v>
      </c>
      <c r="AG61" t="n">
        <v>0.1992708333333333</v>
      </c>
      <c r="AH61" t="n">
        <v>192291.195811769</v>
      </c>
    </row>
    <row r="62">
      <c r="A62" t="n">
        <v>60</v>
      </c>
      <c r="B62" t="n">
        <v>130</v>
      </c>
      <c r="C62" t="inlineStr">
        <is>
          <t xml:space="preserve">CONCLUIDO	</t>
        </is>
      </c>
      <c r="D62" t="n">
        <v>5.2307</v>
      </c>
      <c r="E62" t="n">
        <v>19.12</v>
      </c>
      <c r="F62" t="n">
        <v>15.68</v>
      </c>
      <c r="G62" t="n">
        <v>72.36</v>
      </c>
      <c r="H62" t="n">
        <v>1.01</v>
      </c>
      <c r="I62" t="n">
        <v>13</v>
      </c>
      <c r="J62" t="n">
        <v>281.2</v>
      </c>
      <c r="K62" t="n">
        <v>59.19</v>
      </c>
      <c r="L62" t="n">
        <v>16</v>
      </c>
      <c r="M62" t="n">
        <v>11</v>
      </c>
      <c r="N62" t="n">
        <v>76</v>
      </c>
      <c r="O62" t="n">
        <v>34915.03</v>
      </c>
      <c r="P62" t="n">
        <v>247.12</v>
      </c>
      <c r="Q62" t="n">
        <v>467.07</v>
      </c>
      <c r="R62" t="n">
        <v>61.26</v>
      </c>
      <c r="S62" t="n">
        <v>39.61</v>
      </c>
      <c r="T62" t="n">
        <v>5857.36</v>
      </c>
      <c r="U62" t="n">
        <v>0.65</v>
      </c>
      <c r="V62" t="n">
        <v>0.74</v>
      </c>
      <c r="W62" t="n">
        <v>2.63</v>
      </c>
      <c r="X62" t="n">
        <v>0.34</v>
      </c>
      <c r="Y62" t="n">
        <v>1</v>
      </c>
      <c r="Z62" t="n">
        <v>10</v>
      </c>
      <c r="AA62" t="n">
        <v>154.7775321892661</v>
      </c>
      <c r="AB62" t="n">
        <v>211.7734478440616</v>
      </c>
      <c r="AC62" t="n">
        <v>191.5620872077856</v>
      </c>
      <c r="AD62" t="n">
        <v>154777.5321892661</v>
      </c>
      <c r="AE62" t="n">
        <v>211773.4478440616</v>
      </c>
      <c r="AF62" t="n">
        <v>2.633235619384663e-06</v>
      </c>
      <c r="AG62" t="n">
        <v>0.1991666666666667</v>
      </c>
      <c r="AH62" t="n">
        <v>191562.0872077856</v>
      </c>
    </row>
    <row r="63">
      <c r="A63" t="n">
        <v>61</v>
      </c>
      <c r="B63" t="n">
        <v>130</v>
      </c>
      <c r="C63" t="inlineStr">
        <is>
          <t xml:space="preserve">CONCLUIDO	</t>
        </is>
      </c>
      <c r="D63" t="n">
        <v>5.2516</v>
      </c>
      <c r="E63" t="n">
        <v>19.04</v>
      </c>
      <c r="F63" t="n">
        <v>15.65</v>
      </c>
      <c r="G63" t="n">
        <v>78.25</v>
      </c>
      <c r="H63" t="n">
        <v>1.03</v>
      </c>
      <c r="I63" t="n">
        <v>12</v>
      </c>
      <c r="J63" t="n">
        <v>281.69</v>
      </c>
      <c r="K63" t="n">
        <v>59.19</v>
      </c>
      <c r="L63" t="n">
        <v>16.25</v>
      </c>
      <c r="M63" t="n">
        <v>10</v>
      </c>
      <c r="N63" t="n">
        <v>76.25</v>
      </c>
      <c r="O63" t="n">
        <v>34976</v>
      </c>
      <c r="P63" t="n">
        <v>246.54</v>
      </c>
      <c r="Q63" t="n">
        <v>467.08</v>
      </c>
      <c r="R63" t="n">
        <v>60.16</v>
      </c>
      <c r="S63" t="n">
        <v>39.61</v>
      </c>
      <c r="T63" t="n">
        <v>5309.54</v>
      </c>
      <c r="U63" t="n">
        <v>0.66</v>
      </c>
      <c r="V63" t="n">
        <v>0.75</v>
      </c>
      <c r="W63" t="n">
        <v>2.63</v>
      </c>
      <c r="X63" t="n">
        <v>0.32</v>
      </c>
      <c r="Y63" t="n">
        <v>1</v>
      </c>
      <c r="Z63" t="n">
        <v>10</v>
      </c>
      <c r="AA63" t="n">
        <v>153.8279059218066</v>
      </c>
      <c r="AB63" t="n">
        <v>210.4741272903699</v>
      </c>
      <c r="AC63" t="n">
        <v>190.3867719841301</v>
      </c>
      <c r="AD63" t="n">
        <v>153827.9059218066</v>
      </c>
      <c r="AE63" t="n">
        <v>210474.1272903699</v>
      </c>
      <c r="AF63" t="n">
        <v>2.643757083900911e-06</v>
      </c>
      <c r="AG63" t="n">
        <v>0.1983333333333333</v>
      </c>
      <c r="AH63" t="n">
        <v>190386.7719841301</v>
      </c>
    </row>
    <row r="64">
      <c r="A64" t="n">
        <v>62</v>
      </c>
      <c r="B64" t="n">
        <v>130</v>
      </c>
      <c r="C64" t="inlineStr">
        <is>
          <t xml:space="preserve">CONCLUIDO	</t>
        </is>
      </c>
      <c r="D64" t="n">
        <v>5.2523</v>
      </c>
      <c r="E64" t="n">
        <v>19.04</v>
      </c>
      <c r="F64" t="n">
        <v>15.65</v>
      </c>
      <c r="G64" t="n">
        <v>78.23999999999999</v>
      </c>
      <c r="H64" t="n">
        <v>1.04</v>
      </c>
      <c r="I64" t="n">
        <v>12</v>
      </c>
      <c r="J64" t="n">
        <v>282.19</v>
      </c>
      <c r="K64" t="n">
        <v>59.19</v>
      </c>
      <c r="L64" t="n">
        <v>16.5</v>
      </c>
      <c r="M64" t="n">
        <v>10</v>
      </c>
      <c r="N64" t="n">
        <v>76.48999999999999</v>
      </c>
      <c r="O64" t="n">
        <v>35037.08</v>
      </c>
      <c r="P64" t="n">
        <v>246.82</v>
      </c>
      <c r="Q64" t="n">
        <v>467.07</v>
      </c>
      <c r="R64" t="n">
        <v>60.22</v>
      </c>
      <c r="S64" t="n">
        <v>39.61</v>
      </c>
      <c r="T64" t="n">
        <v>5343.32</v>
      </c>
      <c r="U64" t="n">
        <v>0.66</v>
      </c>
      <c r="V64" t="n">
        <v>0.75</v>
      </c>
      <c r="W64" t="n">
        <v>2.63</v>
      </c>
      <c r="X64" t="n">
        <v>0.31</v>
      </c>
      <c r="Y64" t="n">
        <v>1</v>
      </c>
      <c r="Z64" t="n">
        <v>10</v>
      </c>
      <c r="AA64" t="n">
        <v>153.936642815646</v>
      </c>
      <c r="AB64" t="n">
        <v>210.6229059056541</v>
      </c>
      <c r="AC64" t="n">
        <v>190.5213513771837</v>
      </c>
      <c r="AD64" t="n">
        <v>153936.642815646</v>
      </c>
      <c r="AE64" t="n">
        <v>210622.9059056541</v>
      </c>
      <c r="AF64" t="n">
        <v>2.644109477449303e-06</v>
      </c>
      <c r="AG64" t="n">
        <v>0.1983333333333333</v>
      </c>
      <c r="AH64" t="n">
        <v>190521.3513771837</v>
      </c>
    </row>
    <row r="65">
      <c r="A65" t="n">
        <v>63</v>
      </c>
      <c r="B65" t="n">
        <v>130</v>
      </c>
      <c r="C65" t="inlineStr">
        <is>
          <t xml:space="preserve">CONCLUIDO	</t>
        </is>
      </c>
      <c r="D65" t="n">
        <v>5.2532</v>
      </c>
      <c r="E65" t="n">
        <v>19.04</v>
      </c>
      <c r="F65" t="n">
        <v>15.64</v>
      </c>
      <c r="G65" t="n">
        <v>78.22</v>
      </c>
      <c r="H65" t="n">
        <v>1.06</v>
      </c>
      <c r="I65" t="n">
        <v>12</v>
      </c>
      <c r="J65" t="n">
        <v>282.68</v>
      </c>
      <c r="K65" t="n">
        <v>59.19</v>
      </c>
      <c r="L65" t="n">
        <v>16.75</v>
      </c>
      <c r="M65" t="n">
        <v>10</v>
      </c>
      <c r="N65" t="n">
        <v>76.73999999999999</v>
      </c>
      <c r="O65" t="n">
        <v>35098.25</v>
      </c>
      <c r="P65" t="n">
        <v>246.79</v>
      </c>
      <c r="Q65" t="n">
        <v>467.07</v>
      </c>
      <c r="R65" t="n">
        <v>60.04</v>
      </c>
      <c r="S65" t="n">
        <v>39.61</v>
      </c>
      <c r="T65" t="n">
        <v>5252.97</v>
      </c>
      <c r="U65" t="n">
        <v>0.66</v>
      </c>
      <c r="V65" t="n">
        <v>0.75</v>
      </c>
      <c r="W65" t="n">
        <v>2.63</v>
      </c>
      <c r="X65" t="n">
        <v>0.31</v>
      </c>
      <c r="Y65" t="n">
        <v>1</v>
      </c>
      <c r="Z65" t="n">
        <v>10</v>
      </c>
      <c r="AA65" t="n">
        <v>153.8725501997811</v>
      </c>
      <c r="AB65" t="n">
        <v>210.5352115610612</v>
      </c>
      <c r="AC65" t="n">
        <v>190.4420264577589</v>
      </c>
      <c r="AD65" t="n">
        <v>153872.5501997811</v>
      </c>
      <c r="AE65" t="n">
        <v>210535.2115610612</v>
      </c>
      <c r="AF65" t="n">
        <v>2.644562554868662e-06</v>
      </c>
      <c r="AG65" t="n">
        <v>0.1983333333333333</v>
      </c>
      <c r="AH65" t="n">
        <v>190442.0264577589</v>
      </c>
    </row>
    <row r="66">
      <c r="A66" t="n">
        <v>64</v>
      </c>
      <c r="B66" t="n">
        <v>130</v>
      </c>
      <c r="C66" t="inlineStr">
        <is>
          <t xml:space="preserve">CONCLUIDO	</t>
        </is>
      </c>
      <c r="D66" t="n">
        <v>5.2533</v>
      </c>
      <c r="E66" t="n">
        <v>19.04</v>
      </c>
      <c r="F66" t="n">
        <v>15.64</v>
      </c>
      <c r="G66" t="n">
        <v>78.22</v>
      </c>
      <c r="H66" t="n">
        <v>1.07</v>
      </c>
      <c r="I66" t="n">
        <v>12</v>
      </c>
      <c r="J66" t="n">
        <v>283.18</v>
      </c>
      <c r="K66" t="n">
        <v>59.19</v>
      </c>
      <c r="L66" t="n">
        <v>17</v>
      </c>
      <c r="M66" t="n">
        <v>10</v>
      </c>
      <c r="N66" t="n">
        <v>76.98</v>
      </c>
      <c r="O66" t="n">
        <v>35159.52</v>
      </c>
      <c r="P66" t="n">
        <v>246.3</v>
      </c>
      <c r="Q66" t="n">
        <v>467.07</v>
      </c>
      <c r="R66" t="n">
        <v>60.19</v>
      </c>
      <c r="S66" t="n">
        <v>39.61</v>
      </c>
      <c r="T66" t="n">
        <v>5328.17</v>
      </c>
      <c r="U66" t="n">
        <v>0.66</v>
      </c>
      <c r="V66" t="n">
        <v>0.75</v>
      </c>
      <c r="W66" t="n">
        <v>2.62</v>
      </c>
      <c r="X66" t="n">
        <v>0.31</v>
      </c>
      <c r="Y66" t="n">
        <v>1</v>
      </c>
      <c r="Z66" t="n">
        <v>10</v>
      </c>
      <c r="AA66" t="n">
        <v>153.644065316039</v>
      </c>
      <c r="AB66" t="n">
        <v>210.2225884630838</v>
      </c>
      <c r="AC66" t="n">
        <v>190.1592396694831</v>
      </c>
      <c r="AD66" t="n">
        <v>153644.065316039</v>
      </c>
      <c r="AE66" t="n">
        <v>210222.5884630838</v>
      </c>
      <c r="AF66" t="n">
        <v>2.644612896804147e-06</v>
      </c>
      <c r="AG66" t="n">
        <v>0.1983333333333333</v>
      </c>
      <c r="AH66" t="n">
        <v>190159.2396694831</v>
      </c>
    </row>
    <row r="67">
      <c r="A67" t="n">
        <v>65</v>
      </c>
      <c r="B67" t="n">
        <v>130</v>
      </c>
      <c r="C67" t="inlineStr">
        <is>
          <t xml:space="preserve">CONCLUIDO	</t>
        </is>
      </c>
      <c r="D67" t="n">
        <v>5.2536</v>
      </c>
      <c r="E67" t="n">
        <v>19.03</v>
      </c>
      <c r="F67" t="n">
        <v>15.64</v>
      </c>
      <c r="G67" t="n">
        <v>78.22</v>
      </c>
      <c r="H67" t="n">
        <v>1.08</v>
      </c>
      <c r="I67" t="n">
        <v>12</v>
      </c>
      <c r="J67" t="n">
        <v>283.68</v>
      </c>
      <c r="K67" t="n">
        <v>59.19</v>
      </c>
      <c r="L67" t="n">
        <v>17.25</v>
      </c>
      <c r="M67" t="n">
        <v>10</v>
      </c>
      <c r="N67" t="n">
        <v>77.23</v>
      </c>
      <c r="O67" t="n">
        <v>35220.89</v>
      </c>
      <c r="P67" t="n">
        <v>246.03</v>
      </c>
      <c r="Q67" t="n">
        <v>467.07</v>
      </c>
      <c r="R67" t="n">
        <v>60.07</v>
      </c>
      <c r="S67" t="n">
        <v>39.61</v>
      </c>
      <c r="T67" t="n">
        <v>5265.56</v>
      </c>
      <c r="U67" t="n">
        <v>0.66</v>
      </c>
      <c r="V67" t="n">
        <v>0.75</v>
      </c>
      <c r="W67" t="n">
        <v>2.63</v>
      </c>
      <c r="X67" t="n">
        <v>0.31</v>
      </c>
      <c r="Y67" t="n">
        <v>1</v>
      </c>
      <c r="Z67" t="n">
        <v>10</v>
      </c>
      <c r="AA67" t="n">
        <v>153.5107924012583</v>
      </c>
      <c r="AB67" t="n">
        <v>210.0402385814949</v>
      </c>
      <c r="AC67" t="n">
        <v>189.9942930046633</v>
      </c>
      <c r="AD67" t="n">
        <v>153510.7924012583</v>
      </c>
      <c r="AE67" t="n">
        <v>210040.2385814949</v>
      </c>
      <c r="AF67" t="n">
        <v>2.6447639226106e-06</v>
      </c>
      <c r="AG67" t="n">
        <v>0.1982291666666667</v>
      </c>
      <c r="AH67" t="n">
        <v>189994.2930046633</v>
      </c>
    </row>
    <row r="68">
      <c r="A68" t="n">
        <v>66</v>
      </c>
      <c r="B68" t="n">
        <v>130</v>
      </c>
      <c r="C68" t="inlineStr">
        <is>
          <t xml:space="preserve">CONCLUIDO	</t>
        </is>
      </c>
      <c r="D68" t="n">
        <v>5.2518</v>
      </c>
      <c r="E68" t="n">
        <v>19.04</v>
      </c>
      <c r="F68" t="n">
        <v>15.65</v>
      </c>
      <c r="G68" t="n">
        <v>78.25</v>
      </c>
      <c r="H68" t="n">
        <v>1.1</v>
      </c>
      <c r="I68" t="n">
        <v>12</v>
      </c>
      <c r="J68" t="n">
        <v>284.17</v>
      </c>
      <c r="K68" t="n">
        <v>59.19</v>
      </c>
      <c r="L68" t="n">
        <v>17.5</v>
      </c>
      <c r="M68" t="n">
        <v>10</v>
      </c>
      <c r="N68" t="n">
        <v>77.48</v>
      </c>
      <c r="O68" t="n">
        <v>35282.36</v>
      </c>
      <c r="P68" t="n">
        <v>245.71</v>
      </c>
      <c r="Q68" t="n">
        <v>467.1</v>
      </c>
      <c r="R68" t="n">
        <v>60.29</v>
      </c>
      <c r="S68" t="n">
        <v>39.61</v>
      </c>
      <c r="T68" t="n">
        <v>5374.49</v>
      </c>
      <c r="U68" t="n">
        <v>0.66</v>
      </c>
      <c r="V68" t="n">
        <v>0.75</v>
      </c>
      <c r="W68" t="n">
        <v>2.63</v>
      </c>
      <c r="X68" t="n">
        <v>0.32</v>
      </c>
      <c r="Y68" t="n">
        <v>1</v>
      </c>
      <c r="Z68" t="n">
        <v>10</v>
      </c>
      <c r="AA68" t="n">
        <v>153.4398878874429</v>
      </c>
      <c r="AB68" t="n">
        <v>209.9432238976063</v>
      </c>
      <c r="AC68" t="n">
        <v>189.9065372660441</v>
      </c>
      <c r="AD68" t="n">
        <v>153439.8878874429</v>
      </c>
      <c r="AE68" t="n">
        <v>209943.2238976063</v>
      </c>
      <c r="AF68" t="n">
        <v>2.643857767771881e-06</v>
      </c>
      <c r="AG68" t="n">
        <v>0.1983333333333333</v>
      </c>
      <c r="AH68" t="n">
        <v>189906.5372660441</v>
      </c>
    </row>
    <row r="69">
      <c r="A69" t="n">
        <v>67</v>
      </c>
      <c r="B69" t="n">
        <v>130</v>
      </c>
      <c r="C69" t="inlineStr">
        <is>
          <t xml:space="preserve">CONCLUIDO	</t>
        </is>
      </c>
      <c r="D69" t="n">
        <v>5.2779</v>
      </c>
      <c r="E69" t="n">
        <v>18.95</v>
      </c>
      <c r="F69" t="n">
        <v>15.6</v>
      </c>
      <c r="G69" t="n">
        <v>85.11</v>
      </c>
      <c r="H69" t="n">
        <v>1.11</v>
      </c>
      <c r="I69" t="n">
        <v>11</v>
      </c>
      <c r="J69" t="n">
        <v>284.67</v>
      </c>
      <c r="K69" t="n">
        <v>59.19</v>
      </c>
      <c r="L69" t="n">
        <v>17.75</v>
      </c>
      <c r="M69" t="n">
        <v>9</v>
      </c>
      <c r="N69" t="n">
        <v>77.73</v>
      </c>
      <c r="O69" t="n">
        <v>35343.92</v>
      </c>
      <c r="P69" t="n">
        <v>244.86</v>
      </c>
      <c r="Q69" t="n">
        <v>467.08</v>
      </c>
      <c r="R69" t="n">
        <v>58.8</v>
      </c>
      <c r="S69" t="n">
        <v>39.61</v>
      </c>
      <c r="T69" t="n">
        <v>4637.08</v>
      </c>
      <c r="U69" t="n">
        <v>0.67</v>
      </c>
      <c r="V69" t="n">
        <v>0.75</v>
      </c>
      <c r="W69" t="n">
        <v>2.62</v>
      </c>
      <c r="X69" t="n">
        <v>0.27</v>
      </c>
      <c r="Y69" t="n">
        <v>1</v>
      </c>
      <c r="Z69" t="n">
        <v>10</v>
      </c>
      <c r="AA69" t="n">
        <v>152.178897165206</v>
      </c>
      <c r="AB69" t="n">
        <v>208.2178807604582</v>
      </c>
      <c r="AC69" t="n">
        <v>188.3458584563706</v>
      </c>
      <c r="AD69" t="n">
        <v>152178.897165206</v>
      </c>
      <c r="AE69" t="n">
        <v>208217.8807604582</v>
      </c>
      <c r="AF69" t="n">
        <v>2.65699701293332e-06</v>
      </c>
      <c r="AG69" t="n">
        <v>0.1973958333333333</v>
      </c>
      <c r="AH69" t="n">
        <v>188345.8584563706</v>
      </c>
    </row>
    <row r="70">
      <c r="A70" t="n">
        <v>68</v>
      </c>
      <c r="B70" t="n">
        <v>130</v>
      </c>
      <c r="C70" t="inlineStr">
        <is>
          <t xml:space="preserve">CONCLUIDO	</t>
        </is>
      </c>
      <c r="D70" t="n">
        <v>5.2787</v>
      </c>
      <c r="E70" t="n">
        <v>18.94</v>
      </c>
      <c r="F70" t="n">
        <v>15.6</v>
      </c>
      <c r="G70" t="n">
        <v>85.09999999999999</v>
      </c>
      <c r="H70" t="n">
        <v>1.12</v>
      </c>
      <c r="I70" t="n">
        <v>11</v>
      </c>
      <c r="J70" t="n">
        <v>285.17</v>
      </c>
      <c r="K70" t="n">
        <v>59.19</v>
      </c>
      <c r="L70" t="n">
        <v>18</v>
      </c>
      <c r="M70" t="n">
        <v>9</v>
      </c>
      <c r="N70" t="n">
        <v>77.98</v>
      </c>
      <c r="O70" t="n">
        <v>35405.59</v>
      </c>
      <c r="P70" t="n">
        <v>244.72</v>
      </c>
      <c r="Q70" t="n">
        <v>467.1</v>
      </c>
      <c r="R70" t="n">
        <v>58.71</v>
      </c>
      <c r="S70" t="n">
        <v>39.61</v>
      </c>
      <c r="T70" t="n">
        <v>4588.68</v>
      </c>
      <c r="U70" t="n">
        <v>0.67</v>
      </c>
      <c r="V70" t="n">
        <v>0.75</v>
      </c>
      <c r="W70" t="n">
        <v>2.62</v>
      </c>
      <c r="X70" t="n">
        <v>0.27</v>
      </c>
      <c r="Y70" t="n">
        <v>1</v>
      </c>
      <c r="Z70" t="n">
        <v>10</v>
      </c>
      <c r="AA70" t="n">
        <v>152.0917028880377</v>
      </c>
      <c r="AB70" t="n">
        <v>208.0985777036967</v>
      </c>
      <c r="AC70" t="n">
        <v>188.2379415159034</v>
      </c>
      <c r="AD70" t="n">
        <v>152091.7028880377</v>
      </c>
      <c r="AE70" t="n">
        <v>208098.5777036967</v>
      </c>
      <c r="AF70" t="n">
        <v>2.657399748417195e-06</v>
      </c>
      <c r="AG70" t="n">
        <v>0.1972916666666667</v>
      </c>
      <c r="AH70" t="n">
        <v>188237.9415159034</v>
      </c>
    </row>
    <row r="71">
      <c r="A71" t="n">
        <v>69</v>
      </c>
      <c r="B71" t="n">
        <v>130</v>
      </c>
      <c r="C71" t="inlineStr">
        <is>
          <t xml:space="preserve">CONCLUIDO	</t>
        </is>
      </c>
      <c r="D71" t="n">
        <v>5.2735</v>
      </c>
      <c r="E71" t="n">
        <v>18.96</v>
      </c>
      <c r="F71" t="n">
        <v>15.62</v>
      </c>
      <c r="G71" t="n">
        <v>85.2</v>
      </c>
      <c r="H71" t="n">
        <v>1.14</v>
      </c>
      <c r="I71" t="n">
        <v>11</v>
      </c>
      <c r="J71" t="n">
        <v>285.67</v>
      </c>
      <c r="K71" t="n">
        <v>59.19</v>
      </c>
      <c r="L71" t="n">
        <v>18.25</v>
      </c>
      <c r="M71" t="n">
        <v>9</v>
      </c>
      <c r="N71" t="n">
        <v>78.23</v>
      </c>
      <c r="O71" t="n">
        <v>35467.36</v>
      </c>
      <c r="P71" t="n">
        <v>244.92</v>
      </c>
      <c r="Q71" t="n">
        <v>467.08</v>
      </c>
      <c r="R71" t="n">
        <v>59.27</v>
      </c>
      <c r="S71" t="n">
        <v>39.61</v>
      </c>
      <c r="T71" t="n">
        <v>4870.79</v>
      </c>
      <c r="U71" t="n">
        <v>0.67</v>
      </c>
      <c r="V71" t="n">
        <v>0.75</v>
      </c>
      <c r="W71" t="n">
        <v>2.63</v>
      </c>
      <c r="X71" t="n">
        <v>0.29</v>
      </c>
      <c r="Y71" t="n">
        <v>1</v>
      </c>
      <c r="Z71" t="n">
        <v>10</v>
      </c>
      <c r="AA71" t="n">
        <v>152.3802352906413</v>
      </c>
      <c r="AB71" t="n">
        <v>208.4933604660899</v>
      </c>
      <c r="AC71" t="n">
        <v>188.595046765535</v>
      </c>
      <c r="AD71" t="n">
        <v>152380.2352906413</v>
      </c>
      <c r="AE71" t="n">
        <v>208493.3604660899</v>
      </c>
      <c r="AF71" t="n">
        <v>2.654781967772004e-06</v>
      </c>
      <c r="AG71" t="n">
        <v>0.1975</v>
      </c>
      <c r="AH71" t="n">
        <v>188595.046765535</v>
      </c>
    </row>
    <row r="72">
      <c r="A72" t="n">
        <v>70</v>
      </c>
      <c r="B72" t="n">
        <v>130</v>
      </c>
      <c r="C72" t="inlineStr">
        <is>
          <t xml:space="preserve">CONCLUIDO	</t>
        </is>
      </c>
      <c r="D72" t="n">
        <v>5.274</v>
      </c>
      <c r="E72" t="n">
        <v>18.96</v>
      </c>
      <c r="F72" t="n">
        <v>15.62</v>
      </c>
      <c r="G72" t="n">
        <v>85.19</v>
      </c>
      <c r="H72" t="n">
        <v>1.15</v>
      </c>
      <c r="I72" t="n">
        <v>11</v>
      </c>
      <c r="J72" t="n">
        <v>286.18</v>
      </c>
      <c r="K72" t="n">
        <v>59.19</v>
      </c>
      <c r="L72" t="n">
        <v>18.5</v>
      </c>
      <c r="M72" t="n">
        <v>9</v>
      </c>
      <c r="N72" t="n">
        <v>78.48</v>
      </c>
      <c r="O72" t="n">
        <v>35529.23</v>
      </c>
      <c r="P72" t="n">
        <v>244.92</v>
      </c>
      <c r="Q72" t="n">
        <v>467.07</v>
      </c>
      <c r="R72" t="n">
        <v>59.3</v>
      </c>
      <c r="S72" t="n">
        <v>39.61</v>
      </c>
      <c r="T72" t="n">
        <v>4884.41</v>
      </c>
      <c r="U72" t="n">
        <v>0.67</v>
      </c>
      <c r="V72" t="n">
        <v>0.75</v>
      </c>
      <c r="W72" t="n">
        <v>2.63</v>
      </c>
      <c r="X72" t="n">
        <v>0.28</v>
      </c>
      <c r="Y72" t="n">
        <v>1</v>
      </c>
      <c r="Z72" t="n">
        <v>10</v>
      </c>
      <c r="AA72" t="n">
        <v>152.3660022367826</v>
      </c>
      <c r="AB72" t="n">
        <v>208.4738861738824</v>
      </c>
      <c r="AC72" t="n">
        <v>188.5774310724435</v>
      </c>
      <c r="AD72" t="n">
        <v>152366.0022367826</v>
      </c>
      <c r="AE72" t="n">
        <v>208473.8861738824</v>
      </c>
      <c r="AF72" t="n">
        <v>2.655033677449426e-06</v>
      </c>
      <c r="AG72" t="n">
        <v>0.1975</v>
      </c>
      <c r="AH72" t="n">
        <v>188577.4310724435</v>
      </c>
    </row>
    <row r="73">
      <c r="A73" t="n">
        <v>71</v>
      </c>
      <c r="B73" t="n">
        <v>130</v>
      </c>
      <c r="C73" t="inlineStr">
        <is>
          <t xml:space="preserve">CONCLUIDO	</t>
        </is>
      </c>
      <c r="D73" t="n">
        <v>5.2728</v>
      </c>
      <c r="E73" t="n">
        <v>18.97</v>
      </c>
      <c r="F73" t="n">
        <v>15.62</v>
      </c>
      <c r="G73" t="n">
        <v>85.20999999999999</v>
      </c>
      <c r="H73" t="n">
        <v>1.16</v>
      </c>
      <c r="I73" t="n">
        <v>11</v>
      </c>
      <c r="J73" t="n">
        <v>286.68</v>
      </c>
      <c r="K73" t="n">
        <v>59.19</v>
      </c>
      <c r="L73" t="n">
        <v>18.75</v>
      </c>
      <c r="M73" t="n">
        <v>9</v>
      </c>
      <c r="N73" t="n">
        <v>78.73999999999999</v>
      </c>
      <c r="O73" t="n">
        <v>35591.33</v>
      </c>
      <c r="P73" t="n">
        <v>245.1</v>
      </c>
      <c r="Q73" t="n">
        <v>467.11</v>
      </c>
      <c r="R73" t="n">
        <v>59.26</v>
      </c>
      <c r="S73" t="n">
        <v>39.61</v>
      </c>
      <c r="T73" t="n">
        <v>4867.83</v>
      </c>
      <c r="U73" t="n">
        <v>0.67</v>
      </c>
      <c r="V73" t="n">
        <v>0.75</v>
      </c>
      <c r="W73" t="n">
        <v>2.63</v>
      </c>
      <c r="X73" t="n">
        <v>0.29</v>
      </c>
      <c r="Y73" t="n">
        <v>1</v>
      </c>
      <c r="Z73" t="n">
        <v>10</v>
      </c>
      <c r="AA73" t="n">
        <v>152.4830581220254</v>
      </c>
      <c r="AB73" t="n">
        <v>208.6340472002128</v>
      </c>
      <c r="AC73" t="n">
        <v>188.7223065552083</v>
      </c>
      <c r="AD73" t="n">
        <v>152483.0581220254</v>
      </c>
      <c r="AE73" t="n">
        <v>208634.0472002127</v>
      </c>
      <c r="AF73" t="n">
        <v>2.654429574223613e-06</v>
      </c>
      <c r="AG73" t="n">
        <v>0.1976041666666667</v>
      </c>
      <c r="AH73" t="n">
        <v>188722.3065552083</v>
      </c>
    </row>
    <row r="74">
      <c r="A74" t="n">
        <v>72</v>
      </c>
      <c r="B74" t="n">
        <v>130</v>
      </c>
      <c r="C74" t="inlineStr">
        <is>
          <t xml:space="preserve">CONCLUIDO	</t>
        </is>
      </c>
      <c r="D74" t="n">
        <v>5.2767</v>
      </c>
      <c r="E74" t="n">
        <v>18.95</v>
      </c>
      <c r="F74" t="n">
        <v>15.61</v>
      </c>
      <c r="G74" t="n">
        <v>85.14</v>
      </c>
      <c r="H74" t="n">
        <v>1.18</v>
      </c>
      <c r="I74" t="n">
        <v>11</v>
      </c>
      <c r="J74" t="n">
        <v>287.18</v>
      </c>
      <c r="K74" t="n">
        <v>59.19</v>
      </c>
      <c r="L74" t="n">
        <v>19</v>
      </c>
      <c r="M74" t="n">
        <v>9</v>
      </c>
      <c r="N74" t="n">
        <v>78.98999999999999</v>
      </c>
      <c r="O74" t="n">
        <v>35653.4</v>
      </c>
      <c r="P74" t="n">
        <v>244.22</v>
      </c>
      <c r="Q74" t="n">
        <v>467.07</v>
      </c>
      <c r="R74" t="n">
        <v>59.01</v>
      </c>
      <c r="S74" t="n">
        <v>39.61</v>
      </c>
      <c r="T74" t="n">
        <v>4739.88</v>
      </c>
      <c r="U74" t="n">
        <v>0.67</v>
      </c>
      <c r="V74" t="n">
        <v>0.75</v>
      </c>
      <c r="W74" t="n">
        <v>2.62</v>
      </c>
      <c r="X74" t="n">
        <v>0.28</v>
      </c>
      <c r="Y74" t="n">
        <v>1</v>
      </c>
      <c r="Z74" t="n">
        <v>10</v>
      </c>
      <c r="AA74" t="n">
        <v>151.9438253283095</v>
      </c>
      <c r="AB74" t="n">
        <v>207.8962451025791</v>
      </c>
      <c r="AC74" t="n">
        <v>188.0549192542608</v>
      </c>
      <c r="AD74" t="n">
        <v>151943.8253283095</v>
      </c>
      <c r="AE74" t="n">
        <v>207896.2451025791</v>
      </c>
      <c r="AF74" t="n">
        <v>2.656392909707506e-06</v>
      </c>
      <c r="AG74" t="n">
        <v>0.1973958333333333</v>
      </c>
      <c r="AH74" t="n">
        <v>188054.9192542608</v>
      </c>
    </row>
    <row r="75">
      <c r="A75" t="n">
        <v>73</v>
      </c>
      <c r="B75" t="n">
        <v>130</v>
      </c>
      <c r="C75" t="inlineStr">
        <is>
          <t xml:space="preserve">CONCLUIDO	</t>
        </is>
      </c>
      <c r="D75" t="n">
        <v>5.2719</v>
      </c>
      <c r="E75" t="n">
        <v>18.97</v>
      </c>
      <c r="F75" t="n">
        <v>15.63</v>
      </c>
      <c r="G75" t="n">
        <v>85.23</v>
      </c>
      <c r="H75" t="n">
        <v>1.19</v>
      </c>
      <c r="I75" t="n">
        <v>11</v>
      </c>
      <c r="J75" t="n">
        <v>287.69</v>
      </c>
      <c r="K75" t="n">
        <v>59.19</v>
      </c>
      <c r="L75" t="n">
        <v>19.25</v>
      </c>
      <c r="M75" t="n">
        <v>9</v>
      </c>
      <c r="N75" t="n">
        <v>79.23999999999999</v>
      </c>
      <c r="O75" t="n">
        <v>35715.58</v>
      </c>
      <c r="P75" t="n">
        <v>243.98</v>
      </c>
      <c r="Q75" t="n">
        <v>467.07</v>
      </c>
      <c r="R75" t="n">
        <v>59.59</v>
      </c>
      <c r="S75" t="n">
        <v>39.61</v>
      </c>
      <c r="T75" t="n">
        <v>5031.24</v>
      </c>
      <c r="U75" t="n">
        <v>0.66</v>
      </c>
      <c r="V75" t="n">
        <v>0.75</v>
      </c>
      <c r="W75" t="n">
        <v>2.62</v>
      </c>
      <c r="X75" t="n">
        <v>0.29</v>
      </c>
      <c r="Y75" t="n">
        <v>1</v>
      </c>
      <c r="Z75" t="n">
        <v>10</v>
      </c>
      <c r="AA75" t="n">
        <v>152.0190773303542</v>
      </c>
      <c r="AB75" t="n">
        <v>207.9992082116607</v>
      </c>
      <c r="AC75" t="n">
        <v>188.1480557087213</v>
      </c>
      <c r="AD75" t="n">
        <v>152019.0773303542</v>
      </c>
      <c r="AE75" t="n">
        <v>207999.2082116607</v>
      </c>
      <c r="AF75" t="n">
        <v>2.653976496804253e-06</v>
      </c>
      <c r="AG75" t="n">
        <v>0.1976041666666667</v>
      </c>
      <c r="AH75" t="n">
        <v>188148.0557087213</v>
      </c>
    </row>
    <row r="76">
      <c r="A76" t="n">
        <v>74</v>
      </c>
      <c r="B76" t="n">
        <v>130</v>
      </c>
      <c r="C76" t="inlineStr">
        <is>
          <t xml:space="preserve">CONCLUIDO	</t>
        </is>
      </c>
      <c r="D76" t="n">
        <v>5.2946</v>
      </c>
      <c r="E76" t="n">
        <v>18.89</v>
      </c>
      <c r="F76" t="n">
        <v>15.59</v>
      </c>
      <c r="G76" t="n">
        <v>93.56</v>
      </c>
      <c r="H76" t="n">
        <v>1.2</v>
      </c>
      <c r="I76" t="n">
        <v>10</v>
      </c>
      <c r="J76" t="n">
        <v>288.19</v>
      </c>
      <c r="K76" t="n">
        <v>59.19</v>
      </c>
      <c r="L76" t="n">
        <v>19.5</v>
      </c>
      <c r="M76" t="n">
        <v>8</v>
      </c>
      <c r="N76" t="n">
        <v>79.5</v>
      </c>
      <c r="O76" t="n">
        <v>35777.86</v>
      </c>
      <c r="P76" t="n">
        <v>243.4</v>
      </c>
      <c r="Q76" t="n">
        <v>467.08</v>
      </c>
      <c r="R76" t="n">
        <v>58.38</v>
      </c>
      <c r="S76" t="n">
        <v>39.61</v>
      </c>
      <c r="T76" t="n">
        <v>4432.58</v>
      </c>
      <c r="U76" t="n">
        <v>0.68</v>
      </c>
      <c r="V76" t="n">
        <v>0.75</v>
      </c>
      <c r="W76" t="n">
        <v>2.63</v>
      </c>
      <c r="X76" t="n">
        <v>0.26</v>
      </c>
      <c r="Y76" t="n">
        <v>1</v>
      </c>
      <c r="Z76" t="n">
        <v>10</v>
      </c>
      <c r="AA76" t="n">
        <v>151.0129919528154</v>
      </c>
      <c r="AB76" t="n">
        <v>206.6226378127584</v>
      </c>
      <c r="AC76" t="n">
        <v>186.9028632566611</v>
      </c>
      <c r="AD76" t="n">
        <v>151012.9919528154</v>
      </c>
      <c r="AE76" t="n">
        <v>206622.6378127584</v>
      </c>
      <c r="AF76" t="n">
        <v>2.665404116159221e-06</v>
      </c>
      <c r="AG76" t="n">
        <v>0.1967708333333333</v>
      </c>
      <c r="AH76" t="n">
        <v>186902.8632566611</v>
      </c>
    </row>
    <row r="77">
      <c r="A77" t="n">
        <v>75</v>
      </c>
      <c r="B77" t="n">
        <v>130</v>
      </c>
      <c r="C77" t="inlineStr">
        <is>
          <t xml:space="preserve">CONCLUIDO	</t>
        </is>
      </c>
      <c r="D77" t="n">
        <v>5.2966</v>
      </c>
      <c r="E77" t="n">
        <v>18.88</v>
      </c>
      <c r="F77" t="n">
        <v>15.59</v>
      </c>
      <c r="G77" t="n">
        <v>93.52</v>
      </c>
      <c r="H77" t="n">
        <v>1.22</v>
      </c>
      <c r="I77" t="n">
        <v>10</v>
      </c>
      <c r="J77" t="n">
        <v>288.7</v>
      </c>
      <c r="K77" t="n">
        <v>59.19</v>
      </c>
      <c r="L77" t="n">
        <v>19.75</v>
      </c>
      <c r="M77" t="n">
        <v>8</v>
      </c>
      <c r="N77" t="n">
        <v>79.75</v>
      </c>
      <c r="O77" t="n">
        <v>35840.25</v>
      </c>
      <c r="P77" t="n">
        <v>243.43</v>
      </c>
      <c r="Q77" t="n">
        <v>467.09</v>
      </c>
      <c r="R77" t="n">
        <v>58.23</v>
      </c>
      <c r="S77" t="n">
        <v>39.61</v>
      </c>
      <c r="T77" t="n">
        <v>4357.92</v>
      </c>
      <c r="U77" t="n">
        <v>0.68</v>
      </c>
      <c r="V77" t="n">
        <v>0.75</v>
      </c>
      <c r="W77" t="n">
        <v>2.62</v>
      </c>
      <c r="X77" t="n">
        <v>0.25</v>
      </c>
      <c r="Y77" t="n">
        <v>1</v>
      </c>
      <c r="Z77" t="n">
        <v>10</v>
      </c>
      <c r="AA77" t="n">
        <v>150.9701918097342</v>
      </c>
      <c r="AB77" t="n">
        <v>206.5640767687857</v>
      </c>
      <c r="AC77" t="n">
        <v>186.8498911965342</v>
      </c>
      <c r="AD77" t="n">
        <v>150970.1918097342</v>
      </c>
      <c r="AE77" t="n">
        <v>206564.0767687857</v>
      </c>
      <c r="AF77" t="n">
        <v>2.66641095486891e-06</v>
      </c>
      <c r="AG77" t="n">
        <v>0.1966666666666667</v>
      </c>
      <c r="AH77" t="n">
        <v>186849.8911965342</v>
      </c>
    </row>
    <row r="78">
      <c r="A78" t="n">
        <v>76</v>
      </c>
      <c r="B78" t="n">
        <v>130</v>
      </c>
      <c r="C78" t="inlineStr">
        <is>
          <t xml:space="preserve">CONCLUIDO	</t>
        </is>
      </c>
      <c r="D78" t="n">
        <v>5.294</v>
      </c>
      <c r="E78" t="n">
        <v>18.89</v>
      </c>
      <c r="F78" t="n">
        <v>15.6</v>
      </c>
      <c r="G78" t="n">
        <v>93.56999999999999</v>
      </c>
      <c r="H78" t="n">
        <v>1.23</v>
      </c>
      <c r="I78" t="n">
        <v>10</v>
      </c>
      <c r="J78" t="n">
        <v>289.2</v>
      </c>
      <c r="K78" t="n">
        <v>59.19</v>
      </c>
      <c r="L78" t="n">
        <v>20</v>
      </c>
      <c r="M78" t="n">
        <v>8</v>
      </c>
      <c r="N78" t="n">
        <v>80.01000000000001</v>
      </c>
      <c r="O78" t="n">
        <v>35902.74</v>
      </c>
      <c r="P78" t="n">
        <v>243.68</v>
      </c>
      <c r="Q78" t="n">
        <v>467.07</v>
      </c>
      <c r="R78" t="n">
        <v>58.3</v>
      </c>
      <c r="S78" t="n">
        <v>39.61</v>
      </c>
      <c r="T78" t="n">
        <v>4391.93</v>
      </c>
      <c r="U78" t="n">
        <v>0.68</v>
      </c>
      <c r="V78" t="n">
        <v>0.75</v>
      </c>
      <c r="W78" t="n">
        <v>2.63</v>
      </c>
      <c r="X78" t="n">
        <v>0.26</v>
      </c>
      <c r="Y78" t="n">
        <v>1</v>
      </c>
      <c r="Z78" t="n">
        <v>10</v>
      </c>
      <c r="AA78" t="n">
        <v>151.1818806787496</v>
      </c>
      <c r="AB78" t="n">
        <v>206.8537188184262</v>
      </c>
      <c r="AC78" t="n">
        <v>187.1118902154724</v>
      </c>
      <c r="AD78" t="n">
        <v>151181.8806787496</v>
      </c>
      <c r="AE78" t="n">
        <v>206853.7188184262</v>
      </c>
      <c r="AF78" t="n">
        <v>2.665102064546315e-06</v>
      </c>
      <c r="AG78" t="n">
        <v>0.1967708333333333</v>
      </c>
      <c r="AH78" t="n">
        <v>187111.8902154724</v>
      </c>
    </row>
    <row r="79">
      <c r="A79" t="n">
        <v>77</v>
      </c>
      <c r="B79" t="n">
        <v>130</v>
      </c>
      <c r="C79" t="inlineStr">
        <is>
          <t xml:space="preserve">CONCLUIDO	</t>
        </is>
      </c>
      <c r="D79" t="n">
        <v>5.2924</v>
      </c>
      <c r="E79" t="n">
        <v>18.9</v>
      </c>
      <c r="F79" t="n">
        <v>15.6</v>
      </c>
      <c r="G79" t="n">
        <v>93.61</v>
      </c>
      <c r="H79" t="n">
        <v>1.24</v>
      </c>
      <c r="I79" t="n">
        <v>10</v>
      </c>
      <c r="J79" t="n">
        <v>289.71</v>
      </c>
      <c r="K79" t="n">
        <v>59.19</v>
      </c>
      <c r="L79" t="n">
        <v>20.25</v>
      </c>
      <c r="M79" t="n">
        <v>8</v>
      </c>
      <c r="N79" t="n">
        <v>80.27</v>
      </c>
      <c r="O79" t="n">
        <v>35965.33</v>
      </c>
      <c r="P79" t="n">
        <v>243.66</v>
      </c>
      <c r="Q79" t="n">
        <v>467.07</v>
      </c>
      <c r="R79" t="n">
        <v>58.69</v>
      </c>
      <c r="S79" t="n">
        <v>39.61</v>
      </c>
      <c r="T79" t="n">
        <v>4584.41</v>
      </c>
      <c r="U79" t="n">
        <v>0.67</v>
      </c>
      <c r="V79" t="n">
        <v>0.75</v>
      </c>
      <c r="W79" t="n">
        <v>2.63</v>
      </c>
      <c r="X79" t="n">
        <v>0.27</v>
      </c>
      <c r="Y79" t="n">
        <v>1</v>
      </c>
      <c r="Z79" t="n">
        <v>10</v>
      </c>
      <c r="AA79" t="n">
        <v>151.2180919364457</v>
      </c>
      <c r="AB79" t="n">
        <v>206.9032646587339</v>
      </c>
      <c r="AC79" t="n">
        <v>187.1567074703191</v>
      </c>
      <c r="AD79" t="n">
        <v>151218.0919364457</v>
      </c>
      <c r="AE79" t="n">
        <v>206903.2646587339</v>
      </c>
      <c r="AF79" t="n">
        <v>2.664296593578564e-06</v>
      </c>
      <c r="AG79" t="n">
        <v>0.196875</v>
      </c>
      <c r="AH79" t="n">
        <v>187156.7074703191</v>
      </c>
    </row>
    <row r="80">
      <c r="A80" t="n">
        <v>78</v>
      </c>
      <c r="B80" t="n">
        <v>130</v>
      </c>
      <c r="C80" t="inlineStr">
        <is>
          <t xml:space="preserve">CONCLUIDO	</t>
        </is>
      </c>
      <c r="D80" t="n">
        <v>5.294</v>
      </c>
      <c r="E80" t="n">
        <v>18.89</v>
      </c>
      <c r="F80" t="n">
        <v>15.6</v>
      </c>
      <c r="G80" t="n">
        <v>93.56999999999999</v>
      </c>
      <c r="H80" t="n">
        <v>1.26</v>
      </c>
      <c r="I80" t="n">
        <v>10</v>
      </c>
      <c r="J80" t="n">
        <v>290.22</v>
      </c>
      <c r="K80" t="n">
        <v>59.19</v>
      </c>
      <c r="L80" t="n">
        <v>20.5</v>
      </c>
      <c r="M80" t="n">
        <v>8</v>
      </c>
      <c r="N80" t="n">
        <v>80.53</v>
      </c>
      <c r="O80" t="n">
        <v>36028.03</v>
      </c>
      <c r="P80" t="n">
        <v>243.43</v>
      </c>
      <c r="Q80" t="n">
        <v>467.07</v>
      </c>
      <c r="R80" t="n">
        <v>58.44</v>
      </c>
      <c r="S80" t="n">
        <v>39.61</v>
      </c>
      <c r="T80" t="n">
        <v>4458.99</v>
      </c>
      <c r="U80" t="n">
        <v>0.68</v>
      </c>
      <c r="V80" t="n">
        <v>0.75</v>
      </c>
      <c r="W80" t="n">
        <v>2.63</v>
      </c>
      <c r="X80" t="n">
        <v>0.26</v>
      </c>
      <c r="Y80" t="n">
        <v>1</v>
      </c>
      <c r="Z80" t="n">
        <v>10</v>
      </c>
      <c r="AA80" t="n">
        <v>151.0676641953731</v>
      </c>
      <c r="AB80" t="n">
        <v>206.6974427869949</v>
      </c>
      <c r="AC80" t="n">
        <v>186.970528949146</v>
      </c>
      <c r="AD80" t="n">
        <v>151067.6641953731</v>
      </c>
      <c r="AE80" t="n">
        <v>206697.4427869949</v>
      </c>
      <c r="AF80" t="n">
        <v>2.665102064546315e-06</v>
      </c>
      <c r="AG80" t="n">
        <v>0.1967708333333333</v>
      </c>
      <c r="AH80" t="n">
        <v>186970.528949146</v>
      </c>
    </row>
    <row r="81">
      <c r="A81" t="n">
        <v>79</v>
      </c>
      <c r="B81" t="n">
        <v>130</v>
      </c>
      <c r="C81" t="inlineStr">
        <is>
          <t xml:space="preserve">CONCLUIDO	</t>
        </is>
      </c>
      <c r="D81" t="n">
        <v>5.2915</v>
      </c>
      <c r="E81" t="n">
        <v>18.9</v>
      </c>
      <c r="F81" t="n">
        <v>15.6</v>
      </c>
      <c r="G81" t="n">
        <v>93.62</v>
      </c>
      <c r="H81" t="n">
        <v>1.27</v>
      </c>
      <c r="I81" t="n">
        <v>10</v>
      </c>
      <c r="J81" t="n">
        <v>290.73</v>
      </c>
      <c r="K81" t="n">
        <v>59.19</v>
      </c>
      <c r="L81" t="n">
        <v>20.75</v>
      </c>
      <c r="M81" t="n">
        <v>8</v>
      </c>
      <c r="N81" t="n">
        <v>80.79000000000001</v>
      </c>
      <c r="O81" t="n">
        <v>36090.84</v>
      </c>
      <c r="P81" t="n">
        <v>243.24</v>
      </c>
      <c r="Q81" t="n">
        <v>467.07</v>
      </c>
      <c r="R81" t="n">
        <v>58.75</v>
      </c>
      <c r="S81" t="n">
        <v>39.61</v>
      </c>
      <c r="T81" t="n">
        <v>4616.05</v>
      </c>
      <c r="U81" t="n">
        <v>0.67</v>
      </c>
      <c r="V81" t="n">
        <v>0.75</v>
      </c>
      <c r="W81" t="n">
        <v>2.63</v>
      </c>
      <c r="X81" t="n">
        <v>0.27</v>
      </c>
      <c r="Y81" t="n">
        <v>1</v>
      </c>
      <c r="Z81" t="n">
        <v>10</v>
      </c>
      <c r="AA81" t="n">
        <v>151.0514550262708</v>
      </c>
      <c r="AB81" t="n">
        <v>206.6752646867312</v>
      </c>
      <c r="AC81" t="n">
        <v>186.9504674956442</v>
      </c>
      <c r="AD81" t="n">
        <v>151051.4550262708</v>
      </c>
      <c r="AE81" t="n">
        <v>206675.2646867312</v>
      </c>
      <c r="AF81" t="n">
        <v>2.663843516159203e-06</v>
      </c>
      <c r="AG81" t="n">
        <v>0.196875</v>
      </c>
      <c r="AH81" t="n">
        <v>186950.4674956442</v>
      </c>
    </row>
    <row r="82">
      <c r="A82" t="n">
        <v>80</v>
      </c>
      <c r="B82" t="n">
        <v>130</v>
      </c>
      <c r="C82" t="inlineStr">
        <is>
          <t xml:space="preserve">CONCLUIDO	</t>
        </is>
      </c>
      <c r="D82" t="n">
        <v>5.2957</v>
      </c>
      <c r="E82" t="n">
        <v>18.88</v>
      </c>
      <c r="F82" t="n">
        <v>15.59</v>
      </c>
      <c r="G82" t="n">
        <v>93.54000000000001</v>
      </c>
      <c r="H82" t="n">
        <v>1.28</v>
      </c>
      <c r="I82" t="n">
        <v>10</v>
      </c>
      <c r="J82" t="n">
        <v>291.24</v>
      </c>
      <c r="K82" t="n">
        <v>59.19</v>
      </c>
      <c r="L82" t="n">
        <v>21</v>
      </c>
      <c r="M82" t="n">
        <v>8</v>
      </c>
      <c r="N82" t="n">
        <v>81.05</v>
      </c>
      <c r="O82" t="n">
        <v>36153.75</v>
      </c>
      <c r="P82" t="n">
        <v>242.45</v>
      </c>
      <c r="Q82" t="n">
        <v>467.08</v>
      </c>
      <c r="R82" t="n">
        <v>58.25</v>
      </c>
      <c r="S82" t="n">
        <v>39.61</v>
      </c>
      <c r="T82" t="n">
        <v>4364.76</v>
      </c>
      <c r="U82" t="n">
        <v>0.68</v>
      </c>
      <c r="V82" t="n">
        <v>0.75</v>
      </c>
      <c r="W82" t="n">
        <v>2.63</v>
      </c>
      <c r="X82" t="n">
        <v>0.26</v>
      </c>
      <c r="Y82" t="n">
        <v>1</v>
      </c>
      <c r="Z82" t="n">
        <v>10</v>
      </c>
      <c r="AA82" t="n">
        <v>150.547882246222</v>
      </c>
      <c r="AB82" t="n">
        <v>205.9862541930056</v>
      </c>
      <c r="AC82" t="n">
        <v>186.3272151964073</v>
      </c>
      <c r="AD82" t="n">
        <v>150547.882246222</v>
      </c>
      <c r="AE82" t="n">
        <v>205986.2541930056</v>
      </c>
      <c r="AF82" t="n">
        <v>2.66595787744955e-06</v>
      </c>
      <c r="AG82" t="n">
        <v>0.1966666666666667</v>
      </c>
      <c r="AH82" t="n">
        <v>186327.2151964073</v>
      </c>
    </row>
    <row r="83">
      <c r="A83" t="n">
        <v>81</v>
      </c>
      <c r="B83" t="n">
        <v>130</v>
      </c>
      <c r="C83" t="inlineStr">
        <is>
          <t xml:space="preserve">CONCLUIDO	</t>
        </is>
      </c>
      <c r="D83" t="n">
        <v>5.2958</v>
      </c>
      <c r="E83" t="n">
        <v>18.88</v>
      </c>
      <c r="F83" t="n">
        <v>15.59</v>
      </c>
      <c r="G83" t="n">
        <v>93.53</v>
      </c>
      <c r="H83" t="n">
        <v>1.3</v>
      </c>
      <c r="I83" t="n">
        <v>10</v>
      </c>
      <c r="J83" t="n">
        <v>291.75</v>
      </c>
      <c r="K83" t="n">
        <v>59.19</v>
      </c>
      <c r="L83" t="n">
        <v>21.25</v>
      </c>
      <c r="M83" t="n">
        <v>8</v>
      </c>
      <c r="N83" t="n">
        <v>81.31</v>
      </c>
      <c r="O83" t="n">
        <v>36216.77</v>
      </c>
      <c r="P83" t="n">
        <v>241.61</v>
      </c>
      <c r="Q83" t="n">
        <v>467.07</v>
      </c>
      <c r="R83" t="n">
        <v>58.19</v>
      </c>
      <c r="S83" t="n">
        <v>39.61</v>
      </c>
      <c r="T83" t="n">
        <v>4333.52</v>
      </c>
      <c r="U83" t="n">
        <v>0.68</v>
      </c>
      <c r="V83" t="n">
        <v>0.75</v>
      </c>
      <c r="W83" t="n">
        <v>2.63</v>
      </c>
      <c r="X83" t="n">
        <v>0.26</v>
      </c>
      <c r="Y83" t="n">
        <v>1</v>
      </c>
      <c r="Z83" t="n">
        <v>10</v>
      </c>
      <c r="AA83" t="n">
        <v>150.1614449596968</v>
      </c>
      <c r="AB83" t="n">
        <v>205.4575136491721</v>
      </c>
      <c r="AC83" t="n">
        <v>185.8489369079851</v>
      </c>
      <c r="AD83" t="n">
        <v>150161.4449596968</v>
      </c>
      <c r="AE83" t="n">
        <v>205457.5136491721</v>
      </c>
      <c r="AF83" t="n">
        <v>2.666008219385035e-06</v>
      </c>
      <c r="AG83" t="n">
        <v>0.1966666666666667</v>
      </c>
      <c r="AH83" t="n">
        <v>185848.9369079851</v>
      </c>
    </row>
    <row r="84">
      <c r="A84" t="n">
        <v>82</v>
      </c>
      <c r="B84" t="n">
        <v>130</v>
      </c>
      <c r="C84" t="inlineStr">
        <is>
          <t xml:space="preserve">CONCLUIDO	</t>
        </is>
      </c>
      <c r="D84" t="n">
        <v>5.318</v>
      </c>
      <c r="E84" t="n">
        <v>18.8</v>
      </c>
      <c r="F84" t="n">
        <v>15.56</v>
      </c>
      <c r="G84" t="n">
        <v>103.73</v>
      </c>
      <c r="H84" t="n">
        <v>1.31</v>
      </c>
      <c r="I84" t="n">
        <v>9</v>
      </c>
      <c r="J84" t="n">
        <v>292.26</v>
      </c>
      <c r="K84" t="n">
        <v>59.19</v>
      </c>
      <c r="L84" t="n">
        <v>21.5</v>
      </c>
      <c r="M84" t="n">
        <v>7</v>
      </c>
      <c r="N84" t="n">
        <v>81.56999999999999</v>
      </c>
      <c r="O84" t="n">
        <v>36279.9</v>
      </c>
      <c r="P84" t="n">
        <v>240.39</v>
      </c>
      <c r="Q84" t="n">
        <v>467.1</v>
      </c>
      <c r="R84" t="n">
        <v>57.35</v>
      </c>
      <c r="S84" t="n">
        <v>39.61</v>
      </c>
      <c r="T84" t="n">
        <v>3921.21</v>
      </c>
      <c r="U84" t="n">
        <v>0.6899999999999999</v>
      </c>
      <c r="V84" t="n">
        <v>0.75</v>
      </c>
      <c r="W84" t="n">
        <v>2.62</v>
      </c>
      <c r="X84" t="n">
        <v>0.23</v>
      </c>
      <c r="Y84" t="n">
        <v>1</v>
      </c>
      <c r="Z84" t="n">
        <v>10</v>
      </c>
      <c r="AA84" t="n">
        <v>148.9145212215363</v>
      </c>
      <c r="AB84" t="n">
        <v>203.7514175802291</v>
      </c>
      <c r="AC84" t="n">
        <v>184.3056682533405</v>
      </c>
      <c r="AD84" t="n">
        <v>148914.5212215363</v>
      </c>
      <c r="AE84" t="n">
        <v>203751.4175802291</v>
      </c>
      <c r="AF84" t="n">
        <v>2.67718412906258e-06</v>
      </c>
      <c r="AG84" t="n">
        <v>0.1958333333333333</v>
      </c>
      <c r="AH84" t="n">
        <v>184305.6682533406</v>
      </c>
    </row>
    <row r="85">
      <c r="A85" t="n">
        <v>83</v>
      </c>
      <c r="B85" t="n">
        <v>130</v>
      </c>
      <c r="C85" t="inlineStr">
        <is>
          <t xml:space="preserve">CONCLUIDO	</t>
        </is>
      </c>
      <c r="D85" t="n">
        <v>5.3217</v>
      </c>
      <c r="E85" t="n">
        <v>18.79</v>
      </c>
      <c r="F85" t="n">
        <v>15.55</v>
      </c>
      <c r="G85" t="n">
        <v>103.64</v>
      </c>
      <c r="H85" t="n">
        <v>1.32</v>
      </c>
      <c r="I85" t="n">
        <v>9</v>
      </c>
      <c r="J85" t="n">
        <v>292.77</v>
      </c>
      <c r="K85" t="n">
        <v>59.19</v>
      </c>
      <c r="L85" t="n">
        <v>21.75</v>
      </c>
      <c r="M85" t="n">
        <v>7</v>
      </c>
      <c r="N85" t="n">
        <v>81.83</v>
      </c>
      <c r="O85" t="n">
        <v>36343.13</v>
      </c>
      <c r="P85" t="n">
        <v>240.43</v>
      </c>
      <c r="Q85" t="n">
        <v>467.07</v>
      </c>
      <c r="R85" t="n">
        <v>56.83</v>
      </c>
      <c r="S85" t="n">
        <v>39.61</v>
      </c>
      <c r="T85" t="n">
        <v>3659.84</v>
      </c>
      <c r="U85" t="n">
        <v>0.7</v>
      </c>
      <c r="V85" t="n">
        <v>0.75</v>
      </c>
      <c r="W85" t="n">
        <v>2.62</v>
      </c>
      <c r="X85" t="n">
        <v>0.21</v>
      </c>
      <c r="Y85" t="n">
        <v>1</v>
      </c>
      <c r="Z85" t="n">
        <v>10</v>
      </c>
      <c r="AA85" t="n">
        <v>148.8064203056276</v>
      </c>
      <c r="AB85" t="n">
        <v>203.603509138007</v>
      </c>
      <c r="AC85" t="n">
        <v>184.1718759852533</v>
      </c>
      <c r="AD85" t="n">
        <v>148806.4203056276</v>
      </c>
      <c r="AE85" t="n">
        <v>203603.5091380069</v>
      </c>
      <c r="AF85" t="n">
        <v>2.679046780675505e-06</v>
      </c>
      <c r="AG85" t="n">
        <v>0.1957291666666666</v>
      </c>
      <c r="AH85" t="n">
        <v>184171.8759852533</v>
      </c>
    </row>
    <row r="86">
      <c r="A86" t="n">
        <v>84</v>
      </c>
      <c r="B86" t="n">
        <v>130</v>
      </c>
      <c r="C86" t="inlineStr">
        <is>
          <t xml:space="preserve">CONCLUIDO	</t>
        </is>
      </c>
      <c r="D86" t="n">
        <v>5.3191</v>
      </c>
      <c r="E86" t="n">
        <v>18.8</v>
      </c>
      <c r="F86" t="n">
        <v>15.55</v>
      </c>
      <c r="G86" t="n">
        <v>103.7</v>
      </c>
      <c r="H86" t="n">
        <v>1.34</v>
      </c>
      <c r="I86" t="n">
        <v>9</v>
      </c>
      <c r="J86" t="n">
        <v>293.29</v>
      </c>
      <c r="K86" t="n">
        <v>59.19</v>
      </c>
      <c r="L86" t="n">
        <v>22</v>
      </c>
      <c r="M86" t="n">
        <v>7</v>
      </c>
      <c r="N86" t="n">
        <v>82.09</v>
      </c>
      <c r="O86" t="n">
        <v>36406.47</v>
      </c>
      <c r="P86" t="n">
        <v>240.86</v>
      </c>
      <c r="Q86" t="n">
        <v>467.07</v>
      </c>
      <c r="R86" t="n">
        <v>57.22</v>
      </c>
      <c r="S86" t="n">
        <v>39.61</v>
      </c>
      <c r="T86" t="n">
        <v>3854.53</v>
      </c>
      <c r="U86" t="n">
        <v>0.6899999999999999</v>
      </c>
      <c r="V86" t="n">
        <v>0.75</v>
      </c>
      <c r="W86" t="n">
        <v>2.62</v>
      </c>
      <c r="X86" t="n">
        <v>0.22</v>
      </c>
      <c r="Y86" t="n">
        <v>1</v>
      </c>
      <c r="Z86" t="n">
        <v>10</v>
      </c>
      <c r="AA86" t="n">
        <v>149.0739112923081</v>
      </c>
      <c r="AB86" t="n">
        <v>203.9695021068524</v>
      </c>
      <c r="AC86" t="n">
        <v>184.5029390988267</v>
      </c>
      <c r="AD86" t="n">
        <v>149073.9112923081</v>
      </c>
      <c r="AE86" t="n">
        <v>203969.5021068525</v>
      </c>
      <c r="AF86" t="n">
        <v>2.677737890352909e-06</v>
      </c>
      <c r="AG86" t="n">
        <v>0.1958333333333333</v>
      </c>
      <c r="AH86" t="n">
        <v>184502.9390988267</v>
      </c>
    </row>
    <row r="87">
      <c r="A87" t="n">
        <v>85</v>
      </c>
      <c r="B87" t="n">
        <v>130</v>
      </c>
      <c r="C87" t="inlineStr">
        <is>
          <t xml:space="preserve">CONCLUIDO	</t>
        </is>
      </c>
      <c r="D87" t="n">
        <v>5.3181</v>
      </c>
      <c r="E87" t="n">
        <v>18.8</v>
      </c>
      <c r="F87" t="n">
        <v>15.56</v>
      </c>
      <c r="G87" t="n">
        <v>103.72</v>
      </c>
      <c r="H87" t="n">
        <v>1.35</v>
      </c>
      <c r="I87" t="n">
        <v>9</v>
      </c>
      <c r="J87" t="n">
        <v>293.8</v>
      </c>
      <c r="K87" t="n">
        <v>59.19</v>
      </c>
      <c r="L87" t="n">
        <v>22.25</v>
      </c>
      <c r="M87" t="n">
        <v>7</v>
      </c>
      <c r="N87" t="n">
        <v>82.36</v>
      </c>
      <c r="O87" t="n">
        <v>36469.92</v>
      </c>
      <c r="P87" t="n">
        <v>241.28</v>
      </c>
      <c r="Q87" t="n">
        <v>467.07</v>
      </c>
      <c r="R87" t="n">
        <v>57.23</v>
      </c>
      <c r="S87" t="n">
        <v>39.61</v>
      </c>
      <c r="T87" t="n">
        <v>3861.66</v>
      </c>
      <c r="U87" t="n">
        <v>0.6899999999999999</v>
      </c>
      <c r="V87" t="n">
        <v>0.75</v>
      </c>
      <c r="W87" t="n">
        <v>2.62</v>
      </c>
      <c r="X87" t="n">
        <v>0.23</v>
      </c>
      <c r="Y87" t="n">
        <v>1</v>
      </c>
      <c r="Z87" t="n">
        <v>10</v>
      </c>
      <c r="AA87" t="n">
        <v>149.3165313322225</v>
      </c>
      <c r="AB87" t="n">
        <v>204.3014655491039</v>
      </c>
      <c r="AC87" t="n">
        <v>184.8032204160634</v>
      </c>
      <c r="AD87" t="n">
        <v>149316.5313322225</v>
      </c>
      <c r="AE87" t="n">
        <v>204301.4655491039</v>
      </c>
      <c r="AF87" t="n">
        <v>2.677234470998065e-06</v>
      </c>
      <c r="AG87" t="n">
        <v>0.1958333333333333</v>
      </c>
      <c r="AH87" t="n">
        <v>184803.2204160634</v>
      </c>
    </row>
    <row r="88">
      <c r="A88" t="n">
        <v>86</v>
      </c>
      <c r="B88" t="n">
        <v>130</v>
      </c>
      <c r="C88" t="inlineStr">
        <is>
          <t xml:space="preserve">CONCLUIDO	</t>
        </is>
      </c>
      <c r="D88" t="n">
        <v>5.32</v>
      </c>
      <c r="E88" t="n">
        <v>18.8</v>
      </c>
      <c r="F88" t="n">
        <v>15.55</v>
      </c>
      <c r="G88" t="n">
        <v>103.68</v>
      </c>
      <c r="H88" t="n">
        <v>1.36</v>
      </c>
      <c r="I88" t="n">
        <v>9</v>
      </c>
      <c r="J88" t="n">
        <v>294.32</v>
      </c>
      <c r="K88" t="n">
        <v>59.19</v>
      </c>
      <c r="L88" t="n">
        <v>22.5</v>
      </c>
      <c r="M88" t="n">
        <v>7</v>
      </c>
      <c r="N88" t="n">
        <v>82.62</v>
      </c>
      <c r="O88" t="n">
        <v>36533.49</v>
      </c>
      <c r="P88" t="n">
        <v>241.24</v>
      </c>
      <c r="Q88" t="n">
        <v>467.07</v>
      </c>
      <c r="R88" t="n">
        <v>57.12</v>
      </c>
      <c r="S88" t="n">
        <v>39.61</v>
      </c>
      <c r="T88" t="n">
        <v>3803.94</v>
      </c>
      <c r="U88" t="n">
        <v>0.6899999999999999</v>
      </c>
      <c r="V88" t="n">
        <v>0.75</v>
      </c>
      <c r="W88" t="n">
        <v>2.62</v>
      </c>
      <c r="X88" t="n">
        <v>0.22</v>
      </c>
      <c r="Y88" t="n">
        <v>1</v>
      </c>
      <c r="Z88" t="n">
        <v>10</v>
      </c>
      <c r="AA88" t="n">
        <v>149.2218323661945</v>
      </c>
      <c r="AB88" t="n">
        <v>204.171894245961</v>
      </c>
      <c r="AC88" t="n">
        <v>184.686015216238</v>
      </c>
      <c r="AD88" t="n">
        <v>149221.8323661945</v>
      </c>
      <c r="AE88" t="n">
        <v>204171.894245961</v>
      </c>
      <c r="AF88" t="n">
        <v>2.67819096777227e-06</v>
      </c>
      <c r="AG88" t="n">
        <v>0.1958333333333333</v>
      </c>
      <c r="AH88" t="n">
        <v>184686.015216238</v>
      </c>
    </row>
    <row r="89">
      <c r="A89" t="n">
        <v>87</v>
      </c>
      <c r="B89" t="n">
        <v>130</v>
      </c>
      <c r="C89" t="inlineStr">
        <is>
          <t xml:space="preserve">CONCLUIDO	</t>
        </is>
      </c>
      <c r="D89" t="n">
        <v>5.3179</v>
      </c>
      <c r="E89" t="n">
        <v>18.8</v>
      </c>
      <c r="F89" t="n">
        <v>15.56</v>
      </c>
      <c r="G89" t="n">
        <v>103.73</v>
      </c>
      <c r="H89" t="n">
        <v>1.37</v>
      </c>
      <c r="I89" t="n">
        <v>9</v>
      </c>
      <c r="J89" t="n">
        <v>294.83</v>
      </c>
      <c r="K89" t="n">
        <v>59.19</v>
      </c>
      <c r="L89" t="n">
        <v>22.75</v>
      </c>
      <c r="M89" t="n">
        <v>7</v>
      </c>
      <c r="N89" t="n">
        <v>82.89</v>
      </c>
      <c r="O89" t="n">
        <v>36597.16</v>
      </c>
      <c r="P89" t="n">
        <v>241.55</v>
      </c>
      <c r="Q89" t="n">
        <v>467.07</v>
      </c>
      <c r="R89" t="n">
        <v>57.29</v>
      </c>
      <c r="S89" t="n">
        <v>39.61</v>
      </c>
      <c r="T89" t="n">
        <v>3890.58</v>
      </c>
      <c r="U89" t="n">
        <v>0.6899999999999999</v>
      </c>
      <c r="V89" t="n">
        <v>0.75</v>
      </c>
      <c r="W89" t="n">
        <v>2.62</v>
      </c>
      <c r="X89" t="n">
        <v>0.23</v>
      </c>
      <c r="Y89" t="n">
        <v>1</v>
      </c>
      <c r="Z89" t="n">
        <v>10</v>
      </c>
      <c r="AA89" t="n">
        <v>149.4448619475602</v>
      </c>
      <c r="AB89" t="n">
        <v>204.4770531585561</v>
      </c>
      <c r="AC89" t="n">
        <v>184.9620501905082</v>
      </c>
      <c r="AD89" t="n">
        <v>149444.8619475602</v>
      </c>
      <c r="AE89" t="n">
        <v>204477.0531585561</v>
      </c>
      <c r="AF89" t="n">
        <v>2.677133787127096e-06</v>
      </c>
      <c r="AG89" t="n">
        <v>0.1958333333333333</v>
      </c>
      <c r="AH89" t="n">
        <v>184962.0501905082</v>
      </c>
    </row>
    <row r="90">
      <c r="A90" t="n">
        <v>88</v>
      </c>
      <c r="B90" t="n">
        <v>130</v>
      </c>
      <c r="C90" t="inlineStr">
        <is>
          <t xml:space="preserve">CONCLUIDO	</t>
        </is>
      </c>
      <c r="D90" t="n">
        <v>5.3129</v>
      </c>
      <c r="E90" t="n">
        <v>18.82</v>
      </c>
      <c r="F90" t="n">
        <v>15.58</v>
      </c>
      <c r="G90" t="n">
        <v>103.85</v>
      </c>
      <c r="H90" t="n">
        <v>1.39</v>
      </c>
      <c r="I90" t="n">
        <v>9</v>
      </c>
      <c r="J90" t="n">
        <v>295.35</v>
      </c>
      <c r="K90" t="n">
        <v>59.19</v>
      </c>
      <c r="L90" t="n">
        <v>23</v>
      </c>
      <c r="M90" t="n">
        <v>7</v>
      </c>
      <c r="N90" t="n">
        <v>83.16</v>
      </c>
      <c r="O90" t="n">
        <v>36660.94</v>
      </c>
      <c r="P90" t="n">
        <v>241.88</v>
      </c>
      <c r="Q90" t="n">
        <v>467.07</v>
      </c>
      <c r="R90" t="n">
        <v>57.78</v>
      </c>
      <c r="S90" t="n">
        <v>39.61</v>
      </c>
      <c r="T90" t="n">
        <v>4138.14</v>
      </c>
      <c r="U90" t="n">
        <v>0.6899999999999999</v>
      </c>
      <c r="V90" t="n">
        <v>0.75</v>
      </c>
      <c r="W90" t="n">
        <v>2.63</v>
      </c>
      <c r="X90" t="n">
        <v>0.24</v>
      </c>
      <c r="Y90" t="n">
        <v>1</v>
      </c>
      <c r="Z90" t="n">
        <v>10</v>
      </c>
      <c r="AA90" t="n">
        <v>149.7823133686924</v>
      </c>
      <c r="AB90" t="n">
        <v>204.938769080255</v>
      </c>
      <c r="AC90" t="n">
        <v>185.3797005926627</v>
      </c>
      <c r="AD90" t="n">
        <v>149782.3133686924</v>
      </c>
      <c r="AE90" t="n">
        <v>204938.769080255</v>
      </c>
      <c r="AF90" t="n">
        <v>2.674616690352874e-06</v>
      </c>
      <c r="AG90" t="n">
        <v>0.1960416666666667</v>
      </c>
      <c r="AH90" t="n">
        <v>185379.7005926627</v>
      </c>
    </row>
    <row r="91">
      <c r="A91" t="n">
        <v>89</v>
      </c>
      <c r="B91" t="n">
        <v>130</v>
      </c>
      <c r="C91" t="inlineStr">
        <is>
          <t xml:space="preserve">CONCLUIDO	</t>
        </is>
      </c>
      <c r="D91" t="n">
        <v>5.3156</v>
      </c>
      <c r="E91" t="n">
        <v>18.81</v>
      </c>
      <c r="F91" t="n">
        <v>15.57</v>
      </c>
      <c r="G91" t="n">
        <v>103.78</v>
      </c>
      <c r="H91" t="n">
        <v>1.4</v>
      </c>
      <c r="I91" t="n">
        <v>9</v>
      </c>
      <c r="J91" t="n">
        <v>295.87</v>
      </c>
      <c r="K91" t="n">
        <v>59.19</v>
      </c>
      <c r="L91" t="n">
        <v>23.25</v>
      </c>
      <c r="M91" t="n">
        <v>7</v>
      </c>
      <c r="N91" t="n">
        <v>83.43000000000001</v>
      </c>
      <c r="O91" t="n">
        <v>36724.83</v>
      </c>
      <c r="P91" t="n">
        <v>241.18</v>
      </c>
      <c r="Q91" t="n">
        <v>467.07</v>
      </c>
      <c r="R91" t="n">
        <v>57.61</v>
      </c>
      <c r="S91" t="n">
        <v>39.61</v>
      </c>
      <c r="T91" t="n">
        <v>4050.85</v>
      </c>
      <c r="U91" t="n">
        <v>0.6899999999999999</v>
      </c>
      <c r="V91" t="n">
        <v>0.75</v>
      </c>
      <c r="W91" t="n">
        <v>2.62</v>
      </c>
      <c r="X91" t="n">
        <v>0.23</v>
      </c>
      <c r="Y91" t="n">
        <v>1</v>
      </c>
      <c r="Z91" t="n">
        <v>10</v>
      </c>
      <c r="AA91" t="n">
        <v>149.3645336448942</v>
      </c>
      <c r="AB91" t="n">
        <v>204.3671444310139</v>
      </c>
      <c r="AC91" t="n">
        <v>184.8626309976647</v>
      </c>
      <c r="AD91" t="n">
        <v>149364.5336448942</v>
      </c>
      <c r="AE91" t="n">
        <v>204367.1444310138</v>
      </c>
      <c r="AF91" t="n">
        <v>2.675975922610954e-06</v>
      </c>
      <c r="AG91" t="n">
        <v>0.1959375</v>
      </c>
      <c r="AH91" t="n">
        <v>184862.6309976647</v>
      </c>
    </row>
    <row r="92">
      <c r="A92" t="n">
        <v>90</v>
      </c>
      <c r="B92" t="n">
        <v>130</v>
      </c>
      <c r="C92" t="inlineStr">
        <is>
          <t xml:space="preserve">CONCLUIDO	</t>
        </is>
      </c>
      <c r="D92" t="n">
        <v>5.3173</v>
      </c>
      <c r="E92" t="n">
        <v>18.81</v>
      </c>
      <c r="F92" t="n">
        <v>15.56</v>
      </c>
      <c r="G92" t="n">
        <v>103.74</v>
      </c>
      <c r="H92" t="n">
        <v>1.41</v>
      </c>
      <c r="I92" t="n">
        <v>9</v>
      </c>
      <c r="J92" t="n">
        <v>296.39</v>
      </c>
      <c r="K92" t="n">
        <v>59.19</v>
      </c>
      <c r="L92" t="n">
        <v>23.5</v>
      </c>
      <c r="M92" t="n">
        <v>7</v>
      </c>
      <c r="N92" t="n">
        <v>83.69</v>
      </c>
      <c r="O92" t="n">
        <v>36788.84</v>
      </c>
      <c r="P92" t="n">
        <v>240.84</v>
      </c>
      <c r="Q92" t="n">
        <v>467.07</v>
      </c>
      <c r="R92" t="n">
        <v>57.46</v>
      </c>
      <c r="S92" t="n">
        <v>39.61</v>
      </c>
      <c r="T92" t="n">
        <v>3975.69</v>
      </c>
      <c r="U92" t="n">
        <v>0.6899999999999999</v>
      </c>
      <c r="V92" t="n">
        <v>0.75</v>
      </c>
      <c r="W92" t="n">
        <v>2.62</v>
      </c>
      <c r="X92" t="n">
        <v>0.23</v>
      </c>
      <c r="Y92" t="n">
        <v>1</v>
      </c>
      <c r="Z92" t="n">
        <v>10</v>
      </c>
      <c r="AA92" t="n">
        <v>149.1388439764246</v>
      </c>
      <c r="AB92" t="n">
        <v>204.0583458698885</v>
      </c>
      <c r="AC92" t="n">
        <v>184.5833037378115</v>
      </c>
      <c r="AD92" t="n">
        <v>149138.8439764246</v>
      </c>
      <c r="AE92" t="n">
        <v>204058.3458698885</v>
      </c>
      <c r="AF92" t="n">
        <v>2.67683173551419e-06</v>
      </c>
      <c r="AG92" t="n">
        <v>0.1959375</v>
      </c>
      <c r="AH92" t="n">
        <v>184583.3037378115</v>
      </c>
    </row>
    <row r="93">
      <c r="A93" t="n">
        <v>91</v>
      </c>
      <c r="B93" t="n">
        <v>130</v>
      </c>
      <c r="C93" t="inlineStr">
        <is>
          <t xml:space="preserve">CONCLUIDO	</t>
        </is>
      </c>
      <c r="D93" t="n">
        <v>5.314</v>
      </c>
      <c r="E93" t="n">
        <v>18.82</v>
      </c>
      <c r="F93" t="n">
        <v>15.57</v>
      </c>
      <c r="G93" t="n">
        <v>103.82</v>
      </c>
      <c r="H93" t="n">
        <v>1.42</v>
      </c>
      <c r="I93" t="n">
        <v>9</v>
      </c>
      <c r="J93" t="n">
        <v>296.91</v>
      </c>
      <c r="K93" t="n">
        <v>59.19</v>
      </c>
      <c r="L93" t="n">
        <v>23.75</v>
      </c>
      <c r="M93" t="n">
        <v>7</v>
      </c>
      <c r="N93" t="n">
        <v>83.95999999999999</v>
      </c>
      <c r="O93" t="n">
        <v>36852.96</v>
      </c>
      <c r="P93" t="n">
        <v>240.51</v>
      </c>
      <c r="Q93" t="n">
        <v>467.07</v>
      </c>
      <c r="R93" t="n">
        <v>57.84</v>
      </c>
      <c r="S93" t="n">
        <v>39.61</v>
      </c>
      <c r="T93" t="n">
        <v>4166.64</v>
      </c>
      <c r="U93" t="n">
        <v>0.68</v>
      </c>
      <c r="V93" t="n">
        <v>0.75</v>
      </c>
      <c r="W93" t="n">
        <v>2.62</v>
      </c>
      <c r="X93" t="n">
        <v>0.24</v>
      </c>
      <c r="Y93" t="n">
        <v>1</v>
      </c>
      <c r="Z93" t="n">
        <v>10</v>
      </c>
      <c r="AA93" t="n">
        <v>149.1042074384256</v>
      </c>
      <c r="AB93" t="n">
        <v>204.010954630542</v>
      </c>
      <c r="AC93" t="n">
        <v>184.5404354518344</v>
      </c>
      <c r="AD93" t="n">
        <v>149104.2074384256</v>
      </c>
      <c r="AE93" t="n">
        <v>204010.9546305421</v>
      </c>
      <c r="AF93" t="n">
        <v>2.675170451643203e-06</v>
      </c>
      <c r="AG93" t="n">
        <v>0.1960416666666667</v>
      </c>
      <c r="AH93" t="n">
        <v>184540.4354518343</v>
      </c>
    </row>
    <row r="94">
      <c r="A94" t="n">
        <v>92</v>
      </c>
      <c r="B94" t="n">
        <v>130</v>
      </c>
      <c r="C94" t="inlineStr">
        <is>
          <t xml:space="preserve">CONCLUIDO	</t>
        </is>
      </c>
      <c r="D94" t="n">
        <v>5.3141</v>
      </c>
      <c r="E94" t="n">
        <v>18.82</v>
      </c>
      <c r="F94" t="n">
        <v>15.57</v>
      </c>
      <c r="G94" t="n">
        <v>103.82</v>
      </c>
      <c r="H94" t="n">
        <v>1.44</v>
      </c>
      <c r="I94" t="n">
        <v>9</v>
      </c>
      <c r="J94" t="n">
        <v>297.43</v>
      </c>
      <c r="K94" t="n">
        <v>59.19</v>
      </c>
      <c r="L94" t="n">
        <v>24</v>
      </c>
      <c r="M94" t="n">
        <v>7</v>
      </c>
      <c r="N94" t="n">
        <v>84.23999999999999</v>
      </c>
      <c r="O94" t="n">
        <v>36917.19</v>
      </c>
      <c r="P94" t="n">
        <v>240.29</v>
      </c>
      <c r="Q94" t="n">
        <v>467.07</v>
      </c>
      <c r="R94" t="n">
        <v>57.76</v>
      </c>
      <c r="S94" t="n">
        <v>39.61</v>
      </c>
      <c r="T94" t="n">
        <v>4127.06</v>
      </c>
      <c r="U94" t="n">
        <v>0.6899999999999999</v>
      </c>
      <c r="V94" t="n">
        <v>0.75</v>
      </c>
      <c r="W94" t="n">
        <v>2.62</v>
      </c>
      <c r="X94" t="n">
        <v>0.24</v>
      </c>
      <c r="Y94" t="n">
        <v>1</v>
      </c>
      <c r="Z94" t="n">
        <v>10</v>
      </c>
      <c r="AA94" t="n">
        <v>149.0013135347394</v>
      </c>
      <c r="AB94" t="n">
        <v>203.8701706521601</v>
      </c>
      <c r="AC94" t="n">
        <v>184.4130876987575</v>
      </c>
      <c r="AD94" t="n">
        <v>149001.3135347394</v>
      </c>
      <c r="AE94" t="n">
        <v>203870.1706521601</v>
      </c>
      <c r="AF94" t="n">
        <v>2.675220793578687e-06</v>
      </c>
      <c r="AG94" t="n">
        <v>0.1960416666666667</v>
      </c>
      <c r="AH94" t="n">
        <v>184413.0876987575</v>
      </c>
    </row>
    <row r="95">
      <c r="A95" t="n">
        <v>93</v>
      </c>
      <c r="B95" t="n">
        <v>130</v>
      </c>
      <c r="C95" t="inlineStr">
        <is>
          <t xml:space="preserve">CONCLUIDO	</t>
        </is>
      </c>
      <c r="D95" t="n">
        <v>5.3158</v>
      </c>
      <c r="E95" t="n">
        <v>18.81</v>
      </c>
      <c r="F95" t="n">
        <v>15.57</v>
      </c>
      <c r="G95" t="n">
        <v>103.78</v>
      </c>
      <c r="H95" t="n">
        <v>1.45</v>
      </c>
      <c r="I95" t="n">
        <v>9</v>
      </c>
      <c r="J95" t="n">
        <v>297.95</v>
      </c>
      <c r="K95" t="n">
        <v>59.19</v>
      </c>
      <c r="L95" t="n">
        <v>24.25</v>
      </c>
      <c r="M95" t="n">
        <v>7</v>
      </c>
      <c r="N95" t="n">
        <v>84.51000000000001</v>
      </c>
      <c r="O95" t="n">
        <v>36981.53</v>
      </c>
      <c r="P95" t="n">
        <v>239.75</v>
      </c>
      <c r="Q95" t="n">
        <v>467.07</v>
      </c>
      <c r="R95" t="n">
        <v>57.59</v>
      </c>
      <c r="S95" t="n">
        <v>39.61</v>
      </c>
      <c r="T95" t="n">
        <v>4040.78</v>
      </c>
      <c r="U95" t="n">
        <v>0.6899999999999999</v>
      </c>
      <c r="V95" t="n">
        <v>0.75</v>
      </c>
      <c r="W95" t="n">
        <v>2.62</v>
      </c>
      <c r="X95" t="n">
        <v>0.23</v>
      </c>
      <c r="Y95" t="n">
        <v>1</v>
      </c>
      <c r="Z95" t="n">
        <v>10</v>
      </c>
      <c r="AA95" t="n">
        <v>148.7083594308599</v>
      </c>
      <c r="AB95" t="n">
        <v>203.4693379230094</v>
      </c>
      <c r="AC95" t="n">
        <v>184.0505098827046</v>
      </c>
      <c r="AD95" t="n">
        <v>148708.3594308599</v>
      </c>
      <c r="AE95" t="n">
        <v>203469.3379230094</v>
      </c>
      <c r="AF95" t="n">
        <v>2.676076606481923e-06</v>
      </c>
      <c r="AG95" t="n">
        <v>0.1959375</v>
      </c>
      <c r="AH95" t="n">
        <v>184050.5098827046</v>
      </c>
    </row>
    <row r="96">
      <c r="A96" t="n">
        <v>94</v>
      </c>
      <c r="B96" t="n">
        <v>130</v>
      </c>
      <c r="C96" t="inlineStr">
        <is>
          <t xml:space="preserve">CONCLUIDO	</t>
        </is>
      </c>
      <c r="D96" t="n">
        <v>5.342</v>
      </c>
      <c r="E96" t="n">
        <v>18.72</v>
      </c>
      <c r="F96" t="n">
        <v>15.52</v>
      </c>
      <c r="G96" t="n">
        <v>116.42</v>
      </c>
      <c r="H96" t="n">
        <v>1.46</v>
      </c>
      <c r="I96" t="n">
        <v>8</v>
      </c>
      <c r="J96" t="n">
        <v>298.47</v>
      </c>
      <c r="K96" t="n">
        <v>59.19</v>
      </c>
      <c r="L96" t="n">
        <v>24.5</v>
      </c>
      <c r="M96" t="n">
        <v>6</v>
      </c>
      <c r="N96" t="n">
        <v>84.78</v>
      </c>
      <c r="O96" t="n">
        <v>37045.99</v>
      </c>
      <c r="P96" t="n">
        <v>238.42</v>
      </c>
      <c r="Q96" t="n">
        <v>467.07</v>
      </c>
      <c r="R96" t="n">
        <v>56.07</v>
      </c>
      <c r="S96" t="n">
        <v>39.61</v>
      </c>
      <c r="T96" t="n">
        <v>3284.63</v>
      </c>
      <c r="U96" t="n">
        <v>0.71</v>
      </c>
      <c r="V96" t="n">
        <v>0.75</v>
      </c>
      <c r="W96" t="n">
        <v>2.62</v>
      </c>
      <c r="X96" t="n">
        <v>0.19</v>
      </c>
      <c r="Y96" t="n">
        <v>1</v>
      </c>
      <c r="Z96" t="n">
        <v>10</v>
      </c>
      <c r="AA96" t="n">
        <v>147.2654783524996</v>
      </c>
      <c r="AB96" t="n">
        <v>201.4951243761772</v>
      </c>
      <c r="AC96" t="n">
        <v>182.2647125059553</v>
      </c>
      <c r="AD96" t="n">
        <v>147265.4783524996</v>
      </c>
      <c r="AE96" t="n">
        <v>201495.1243761771</v>
      </c>
      <c r="AF96" t="n">
        <v>2.689266193578846e-06</v>
      </c>
      <c r="AG96" t="n">
        <v>0.195</v>
      </c>
      <c r="AH96" t="n">
        <v>182264.7125059553</v>
      </c>
    </row>
    <row r="97">
      <c r="A97" t="n">
        <v>95</v>
      </c>
      <c r="B97" t="n">
        <v>130</v>
      </c>
      <c r="C97" t="inlineStr">
        <is>
          <t xml:space="preserve">CONCLUIDO	</t>
        </is>
      </c>
      <c r="D97" t="n">
        <v>5.34</v>
      </c>
      <c r="E97" t="n">
        <v>18.73</v>
      </c>
      <c r="F97" t="n">
        <v>15.53</v>
      </c>
      <c r="G97" t="n">
        <v>116.48</v>
      </c>
      <c r="H97" t="n">
        <v>1.47</v>
      </c>
      <c r="I97" t="n">
        <v>8</v>
      </c>
      <c r="J97" t="n">
        <v>299</v>
      </c>
      <c r="K97" t="n">
        <v>59.19</v>
      </c>
      <c r="L97" t="n">
        <v>24.75</v>
      </c>
      <c r="M97" t="n">
        <v>6</v>
      </c>
      <c r="N97" t="n">
        <v>85.05</v>
      </c>
      <c r="O97" t="n">
        <v>37110.57</v>
      </c>
      <c r="P97" t="n">
        <v>238.61</v>
      </c>
      <c r="Q97" t="n">
        <v>467.07</v>
      </c>
      <c r="R97" t="n">
        <v>56.32</v>
      </c>
      <c r="S97" t="n">
        <v>39.61</v>
      </c>
      <c r="T97" t="n">
        <v>3411.16</v>
      </c>
      <c r="U97" t="n">
        <v>0.7</v>
      </c>
      <c r="V97" t="n">
        <v>0.75</v>
      </c>
      <c r="W97" t="n">
        <v>2.62</v>
      </c>
      <c r="X97" t="n">
        <v>0.2</v>
      </c>
      <c r="Y97" t="n">
        <v>1</v>
      </c>
      <c r="Z97" t="n">
        <v>10</v>
      </c>
      <c r="AA97" t="n">
        <v>147.4300746545395</v>
      </c>
      <c r="AB97" t="n">
        <v>201.7203322981044</v>
      </c>
      <c r="AC97" t="n">
        <v>182.4684268998952</v>
      </c>
      <c r="AD97" t="n">
        <v>147430.0746545395</v>
      </c>
      <c r="AE97" t="n">
        <v>201720.3322981044</v>
      </c>
      <c r="AF97" t="n">
        <v>2.688259354869157e-06</v>
      </c>
      <c r="AG97" t="n">
        <v>0.1951041666666667</v>
      </c>
      <c r="AH97" t="n">
        <v>182468.4268998952</v>
      </c>
    </row>
    <row r="98">
      <c r="A98" t="n">
        <v>96</v>
      </c>
      <c r="B98" t="n">
        <v>130</v>
      </c>
      <c r="C98" t="inlineStr">
        <is>
          <t xml:space="preserve">CONCLUIDO	</t>
        </is>
      </c>
      <c r="D98" t="n">
        <v>5.3393</v>
      </c>
      <c r="E98" t="n">
        <v>18.73</v>
      </c>
      <c r="F98" t="n">
        <v>15.53</v>
      </c>
      <c r="G98" t="n">
        <v>116.5</v>
      </c>
      <c r="H98" t="n">
        <v>1.49</v>
      </c>
      <c r="I98" t="n">
        <v>8</v>
      </c>
      <c r="J98" t="n">
        <v>299.52</v>
      </c>
      <c r="K98" t="n">
        <v>59.19</v>
      </c>
      <c r="L98" t="n">
        <v>25</v>
      </c>
      <c r="M98" t="n">
        <v>6</v>
      </c>
      <c r="N98" t="n">
        <v>85.33</v>
      </c>
      <c r="O98" t="n">
        <v>37175.38</v>
      </c>
      <c r="P98" t="n">
        <v>238.89</v>
      </c>
      <c r="Q98" t="n">
        <v>467.07</v>
      </c>
      <c r="R98" t="n">
        <v>56.43</v>
      </c>
      <c r="S98" t="n">
        <v>39.61</v>
      </c>
      <c r="T98" t="n">
        <v>3467.01</v>
      </c>
      <c r="U98" t="n">
        <v>0.7</v>
      </c>
      <c r="V98" t="n">
        <v>0.75</v>
      </c>
      <c r="W98" t="n">
        <v>2.62</v>
      </c>
      <c r="X98" t="n">
        <v>0.2</v>
      </c>
      <c r="Y98" t="n">
        <v>1</v>
      </c>
      <c r="Z98" t="n">
        <v>10</v>
      </c>
      <c r="AA98" t="n">
        <v>147.5759463634407</v>
      </c>
      <c r="AB98" t="n">
        <v>201.9199204056285</v>
      </c>
      <c r="AC98" t="n">
        <v>182.6489665985609</v>
      </c>
      <c r="AD98" t="n">
        <v>147575.9463634407</v>
      </c>
      <c r="AE98" t="n">
        <v>201919.9204056285</v>
      </c>
      <c r="AF98" t="n">
        <v>2.687906961320766e-06</v>
      </c>
      <c r="AG98" t="n">
        <v>0.1951041666666667</v>
      </c>
      <c r="AH98" t="n">
        <v>182648.9665985609</v>
      </c>
    </row>
    <row r="99">
      <c r="A99" t="n">
        <v>97</v>
      </c>
      <c r="B99" t="n">
        <v>130</v>
      </c>
      <c r="C99" t="inlineStr">
        <is>
          <t xml:space="preserve">CONCLUIDO	</t>
        </is>
      </c>
      <c r="D99" t="n">
        <v>5.3412</v>
      </c>
      <c r="E99" t="n">
        <v>18.72</v>
      </c>
      <c r="F99" t="n">
        <v>15.53</v>
      </c>
      <c r="G99" t="n">
        <v>116.45</v>
      </c>
      <c r="H99" t="n">
        <v>1.5</v>
      </c>
      <c r="I99" t="n">
        <v>8</v>
      </c>
      <c r="J99" t="n">
        <v>300.05</v>
      </c>
      <c r="K99" t="n">
        <v>59.19</v>
      </c>
      <c r="L99" t="n">
        <v>25.25</v>
      </c>
      <c r="M99" t="n">
        <v>6</v>
      </c>
      <c r="N99" t="n">
        <v>85.59999999999999</v>
      </c>
      <c r="O99" t="n">
        <v>37240.19</v>
      </c>
      <c r="P99" t="n">
        <v>238.89</v>
      </c>
      <c r="Q99" t="n">
        <v>467.07</v>
      </c>
      <c r="R99" t="n">
        <v>56.27</v>
      </c>
      <c r="S99" t="n">
        <v>39.61</v>
      </c>
      <c r="T99" t="n">
        <v>3383.97</v>
      </c>
      <c r="U99" t="n">
        <v>0.7</v>
      </c>
      <c r="V99" t="n">
        <v>0.75</v>
      </c>
      <c r="W99" t="n">
        <v>2.62</v>
      </c>
      <c r="X99" t="n">
        <v>0.19</v>
      </c>
      <c r="Y99" t="n">
        <v>1</v>
      </c>
      <c r="Z99" t="n">
        <v>10</v>
      </c>
      <c r="AA99" t="n">
        <v>147.5239220648743</v>
      </c>
      <c r="AB99" t="n">
        <v>201.84873846518</v>
      </c>
      <c r="AC99" t="n">
        <v>182.5845781626043</v>
      </c>
      <c r="AD99" t="n">
        <v>147523.9220648743</v>
      </c>
      <c r="AE99" t="n">
        <v>201848.73846518</v>
      </c>
      <c r="AF99" t="n">
        <v>2.688863458094971e-06</v>
      </c>
      <c r="AG99" t="n">
        <v>0.195</v>
      </c>
      <c r="AH99" t="n">
        <v>182584.5781626043</v>
      </c>
    </row>
    <row r="100">
      <c r="A100" t="n">
        <v>98</v>
      </c>
      <c r="B100" t="n">
        <v>130</v>
      </c>
      <c r="C100" t="inlineStr">
        <is>
          <t xml:space="preserve">CONCLUIDO	</t>
        </is>
      </c>
      <c r="D100" t="n">
        <v>5.3388</v>
      </c>
      <c r="E100" t="n">
        <v>18.73</v>
      </c>
      <c r="F100" t="n">
        <v>15.53</v>
      </c>
      <c r="G100" t="n">
        <v>116.51</v>
      </c>
      <c r="H100" t="n">
        <v>1.51</v>
      </c>
      <c r="I100" t="n">
        <v>8</v>
      </c>
      <c r="J100" t="n">
        <v>300.57</v>
      </c>
      <c r="K100" t="n">
        <v>59.19</v>
      </c>
      <c r="L100" t="n">
        <v>25.5</v>
      </c>
      <c r="M100" t="n">
        <v>6</v>
      </c>
      <c r="N100" t="n">
        <v>85.88</v>
      </c>
      <c r="O100" t="n">
        <v>37305.12</v>
      </c>
      <c r="P100" t="n">
        <v>238.98</v>
      </c>
      <c r="Q100" t="n">
        <v>467.07</v>
      </c>
      <c r="R100" t="n">
        <v>56.55</v>
      </c>
      <c r="S100" t="n">
        <v>39.61</v>
      </c>
      <c r="T100" t="n">
        <v>3524.14</v>
      </c>
      <c r="U100" t="n">
        <v>0.7</v>
      </c>
      <c r="V100" t="n">
        <v>0.75</v>
      </c>
      <c r="W100" t="n">
        <v>2.62</v>
      </c>
      <c r="X100" t="n">
        <v>0.2</v>
      </c>
      <c r="Y100" t="n">
        <v>1</v>
      </c>
      <c r="Z100" t="n">
        <v>10</v>
      </c>
      <c r="AA100" t="n">
        <v>147.6303303200717</v>
      </c>
      <c r="AB100" t="n">
        <v>201.994330934342</v>
      </c>
      <c r="AC100" t="n">
        <v>182.7162754908498</v>
      </c>
      <c r="AD100" t="n">
        <v>147630.3303200717</v>
      </c>
      <c r="AE100" t="n">
        <v>201994.330934342</v>
      </c>
      <c r="AF100" t="n">
        <v>2.687655251643344e-06</v>
      </c>
      <c r="AG100" t="n">
        <v>0.1951041666666667</v>
      </c>
      <c r="AH100" t="n">
        <v>182716.2754908498</v>
      </c>
    </row>
    <row r="101">
      <c r="A101" t="n">
        <v>99</v>
      </c>
      <c r="B101" t="n">
        <v>130</v>
      </c>
      <c r="C101" t="inlineStr">
        <is>
          <t xml:space="preserve">CONCLUIDO	</t>
        </is>
      </c>
      <c r="D101" t="n">
        <v>5.3411</v>
      </c>
      <c r="E101" t="n">
        <v>18.72</v>
      </c>
      <c r="F101" t="n">
        <v>15.53</v>
      </c>
      <c r="G101" t="n">
        <v>116.45</v>
      </c>
      <c r="H101" t="n">
        <v>1.52</v>
      </c>
      <c r="I101" t="n">
        <v>8</v>
      </c>
      <c r="J101" t="n">
        <v>301.1</v>
      </c>
      <c r="K101" t="n">
        <v>59.19</v>
      </c>
      <c r="L101" t="n">
        <v>25.75</v>
      </c>
      <c r="M101" t="n">
        <v>6</v>
      </c>
      <c r="N101" t="n">
        <v>86.16</v>
      </c>
      <c r="O101" t="n">
        <v>37370.16</v>
      </c>
      <c r="P101" t="n">
        <v>238.88</v>
      </c>
      <c r="Q101" t="n">
        <v>467.07</v>
      </c>
      <c r="R101" t="n">
        <v>56.17</v>
      </c>
      <c r="S101" t="n">
        <v>39.61</v>
      </c>
      <c r="T101" t="n">
        <v>3335.63</v>
      </c>
      <c r="U101" t="n">
        <v>0.71</v>
      </c>
      <c r="V101" t="n">
        <v>0.75</v>
      </c>
      <c r="W101" t="n">
        <v>2.62</v>
      </c>
      <c r="X101" t="n">
        <v>0.19</v>
      </c>
      <c r="Y101" t="n">
        <v>1</v>
      </c>
      <c r="Z101" t="n">
        <v>10</v>
      </c>
      <c r="AA101" t="n">
        <v>147.5221137655723</v>
      </c>
      <c r="AB101" t="n">
        <v>201.8462642702985</v>
      </c>
      <c r="AC101" t="n">
        <v>182.5823401014097</v>
      </c>
      <c r="AD101" t="n">
        <v>147522.1137655723</v>
      </c>
      <c r="AE101" t="n">
        <v>201846.2642702985</v>
      </c>
      <c r="AF101" t="n">
        <v>2.688813116159487e-06</v>
      </c>
      <c r="AG101" t="n">
        <v>0.195</v>
      </c>
      <c r="AH101" t="n">
        <v>182582.3401014097</v>
      </c>
    </row>
    <row r="102">
      <c r="A102" t="n">
        <v>100</v>
      </c>
      <c r="B102" t="n">
        <v>130</v>
      </c>
      <c r="C102" t="inlineStr">
        <is>
          <t xml:space="preserve">CONCLUIDO	</t>
        </is>
      </c>
      <c r="D102" t="n">
        <v>5.3412</v>
      </c>
      <c r="E102" t="n">
        <v>18.72</v>
      </c>
      <c r="F102" t="n">
        <v>15.53</v>
      </c>
      <c r="G102" t="n">
        <v>116.45</v>
      </c>
      <c r="H102" t="n">
        <v>1.54</v>
      </c>
      <c r="I102" t="n">
        <v>8</v>
      </c>
      <c r="J102" t="n">
        <v>301.63</v>
      </c>
      <c r="K102" t="n">
        <v>59.19</v>
      </c>
      <c r="L102" t="n">
        <v>26</v>
      </c>
      <c r="M102" t="n">
        <v>6</v>
      </c>
      <c r="N102" t="n">
        <v>86.44</v>
      </c>
      <c r="O102" t="n">
        <v>37435.32</v>
      </c>
      <c r="P102" t="n">
        <v>239.11</v>
      </c>
      <c r="Q102" t="n">
        <v>467.07</v>
      </c>
      <c r="R102" t="n">
        <v>56.2</v>
      </c>
      <c r="S102" t="n">
        <v>39.61</v>
      </c>
      <c r="T102" t="n">
        <v>3348.8</v>
      </c>
      <c r="U102" t="n">
        <v>0.7</v>
      </c>
      <c r="V102" t="n">
        <v>0.75</v>
      </c>
      <c r="W102" t="n">
        <v>2.62</v>
      </c>
      <c r="X102" t="n">
        <v>0.19</v>
      </c>
      <c r="Y102" t="n">
        <v>1</v>
      </c>
      <c r="Z102" t="n">
        <v>10</v>
      </c>
      <c r="AA102" t="n">
        <v>147.6235443623797</v>
      </c>
      <c r="AB102" t="n">
        <v>201.9850460876524</v>
      </c>
      <c r="AC102" t="n">
        <v>182.7078767768969</v>
      </c>
      <c r="AD102" t="n">
        <v>147623.5443623797</v>
      </c>
      <c r="AE102" t="n">
        <v>201985.0460876524</v>
      </c>
      <c r="AF102" t="n">
        <v>2.688863458094971e-06</v>
      </c>
      <c r="AG102" t="n">
        <v>0.195</v>
      </c>
      <c r="AH102" t="n">
        <v>182707.8767768969</v>
      </c>
    </row>
    <row r="103">
      <c r="A103" t="n">
        <v>101</v>
      </c>
      <c r="B103" t="n">
        <v>130</v>
      </c>
      <c r="C103" t="inlineStr">
        <is>
          <t xml:space="preserve">CONCLUIDO	</t>
        </is>
      </c>
      <c r="D103" t="n">
        <v>5.3393</v>
      </c>
      <c r="E103" t="n">
        <v>18.73</v>
      </c>
      <c r="F103" t="n">
        <v>15.53</v>
      </c>
      <c r="G103" t="n">
        <v>116.5</v>
      </c>
      <c r="H103" t="n">
        <v>1.55</v>
      </c>
      <c r="I103" t="n">
        <v>8</v>
      </c>
      <c r="J103" t="n">
        <v>302.16</v>
      </c>
      <c r="K103" t="n">
        <v>59.19</v>
      </c>
      <c r="L103" t="n">
        <v>26.25</v>
      </c>
      <c r="M103" t="n">
        <v>6</v>
      </c>
      <c r="N103" t="n">
        <v>86.72</v>
      </c>
      <c r="O103" t="n">
        <v>37500.6</v>
      </c>
      <c r="P103" t="n">
        <v>238.91</v>
      </c>
      <c r="Q103" t="n">
        <v>467.07</v>
      </c>
      <c r="R103" t="n">
        <v>56.4</v>
      </c>
      <c r="S103" t="n">
        <v>39.61</v>
      </c>
      <c r="T103" t="n">
        <v>3453.1</v>
      </c>
      <c r="U103" t="n">
        <v>0.7</v>
      </c>
      <c r="V103" t="n">
        <v>0.75</v>
      </c>
      <c r="W103" t="n">
        <v>2.62</v>
      </c>
      <c r="X103" t="n">
        <v>0.2</v>
      </c>
      <c r="Y103" t="n">
        <v>1</v>
      </c>
      <c r="Z103" t="n">
        <v>10</v>
      </c>
      <c r="AA103" t="n">
        <v>147.5850061587396</v>
      </c>
      <c r="AB103" t="n">
        <v>201.9323164172465</v>
      </c>
      <c r="AC103" t="n">
        <v>182.660179552228</v>
      </c>
      <c r="AD103" t="n">
        <v>147585.0061587396</v>
      </c>
      <c r="AE103" t="n">
        <v>201932.3164172464</v>
      </c>
      <c r="AF103" t="n">
        <v>2.687906961320766e-06</v>
      </c>
      <c r="AG103" t="n">
        <v>0.1951041666666667</v>
      </c>
      <c r="AH103" t="n">
        <v>182660.179552228</v>
      </c>
    </row>
    <row r="104">
      <c r="A104" t="n">
        <v>102</v>
      </c>
      <c r="B104" t="n">
        <v>130</v>
      </c>
      <c r="C104" t="inlineStr">
        <is>
          <t xml:space="preserve">CONCLUIDO	</t>
        </is>
      </c>
      <c r="D104" t="n">
        <v>5.3387</v>
      </c>
      <c r="E104" t="n">
        <v>18.73</v>
      </c>
      <c r="F104" t="n">
        <v>15.54</v>
      </c>
      <c r="G104" t="n">
        <v>116.51</v>
      </c>
      <c r="H104" t="n">
        <v>1.56</v>
      </c>
      <c r="I104" t="n">
        <v>8</v>
      </c>
      <c r="J104" t="n">
        <v>302.69</v>
      </c>
      <c r="K104" t="n">
        <v>59.19</v>
      </c>
      <c r="L104" t="n">
        <v>26.5</v>
      </c>
      <c r="M104" t="n">
        <v>6</v>
      </c>
      <c r="N104" t="n">
        <v>87</v>
      </c>
      <c r="O104" t="n">
        <v>37566</v>
      </c>
      <c r="P104" t="n">
        <v>238.62</v>
      </c>
      <c r="Q104" t="n">
        <v>467.07</v>
      </c>
      <c r="R104" t="n">
        <v>56.55</v>
      </c>
      <c r="S104" t="n">
        <v>39.61</v>
      </c>
      <c r="T104" t="n">
        <v>3524.26</v>
      </c>
      <c r="U104" t="n">
        <v>0.7</v>
      </c>
      <c r="V104" t="n">
        <v>0.75</v>
      </c>
      <c r="W104" t="n">
        <v>2.62</v>
      </c>
      <c r="X104" t="n">
        <v>0.2</v>
      </c>
      <c r="Y104" t="n">
        <v>1</v>
      </c>
      <c r="Z104" t="n">
        <v>10</v>
      </c>
      <c r="AA104" t="n">
        <v>147.4938629487657</v>
      </c>
      <c r="AB104" t="n">
        <v>201.8076102564056</v>
      </c>
      <c r="AC104" t="n">
        <v>182.5473751723515</v>
      </c>
      <c r="AD104" t="n">
        <v>147493.8629487657</v>
      </c>
      <c r="AE104" t="n">
        <v>201807.6102564056</v>
      </c>
      <c r="AF104" t="n">
        <v>2.68760490970786e-06</v>
      </c>
      <c r="AG104" t="n">
        <v>0.1951041666666667</v>
      </c>
      <c r="AH104" t="n">
        <v>182547.3751723515</v>
      </c>
    </row>
    <row r="105">
      <c r="A105" t="n">
        <v>103</v>
      </c>
      <c r="B105" t="n">
        <v>130</v>
      </c>
      <c r="C105" t="inlineStr">
        <is>
          <t xml:space="preserve">CONCLUIDO	</t>
        </is>
      </c>
      <c r="D105" t="n">
        <v>5.3398</v>
      </c>
      <c r="E105" t="n">
        <v>18.73</v>
      </c>
      <c r="F105" t="n">
        <v>15.53</v>
      </c>
      <c r="G105" t="n">
        <v>116.48</v>
      </c>
      <c r="H105" t="n">
        <v>1.57</v>
      </c>
      <c r="I105" t="n">
        <v>8</v>
      </c>
      <c r="J105" t="n">
        <v>303.22</v>
      </c>
      <c r="K105" t="n">
        <v>59.19</v>
      </c>
      <c r="L105" t="n">
        <v>26.75</v>
      </c>
      <c r="M105" t="n">
        <v>6</v>
      </c>
      <c r="N105" t="n">
        <v>87.28</v>
      </c>
      <c r="O105" t="n">
        <v>37631.52</v>
      </c>
      <c r="P105" t="n">
        <v>237.96</v>
      </c>
      <c r="Q105" t="n">
        <v>467.07</v>
      </c>
      <c r="R105" t="n">
        <v>56.4</v>
      </c>
      <c r="S105" t="n">
        <v>39.61</v>
      </c>
      <c r="T105" t="n">
        <v>3448.91</v>
      </c>
      <c r="U105" t="n">
        <v>0.7</v>
      </c>
      <c r="V105" t="n">
        <v>0.75</v>
      </c>
      <c r="W105" t="n">
        <v>2.62</v>
      </c>
      <c r="X105" t="n">
        <v>0.2</v>
      </c>
      <c r="Y105" t="n">
        <v>1</v>
      </c>
      <c r="Z105" t="n">
        <v>10</v>
      </c>
      <c r="AA105" t="n">
        <v>147.14109681864</v>
      </c>
      <c r="AB105" t="n">
        <v>201.3249400742245</v>
      </c>
      <c r="AC105" t="n">
        <v>182.1107703549258</v>
      </c>
      <c r="AD105" t="n">
        <v>147141.09681864</v>
      </c>
      <c r="AE105" t="n">
        <v>201324.9400742245</v>
      </c>
      <c r="AF105" t="n">
        <v>2.688158670998189e-06</v>
      </c>
      <c r="AG105" t="n">
        <v>0.1951041666666667</v>
      </c>
      <c r="AH105" t="n">
        <v>182110.7703549258</v>
      </c>
    </row>
    <row r="106">
      <c r="A106" t="n">
        <v>104</v>
      </c>
      <c r="B106" t="n">
        <v>130</v>
      </c>
      <c r="C106" t="inlineStr">
        <is>
          <t xml:space="preserve">CONCLUIDO	</t>
        </is>
      </c>
      <c r="D106" t="n">
        <v>5.3364</v>
      </c>
      <c r="E106" t="n">
        <v>18.74</v>
      </c>
      <c r="F106" t="n">
        <v>15.54</v>
      </c>
      <c r="G106" t="n">
        <v>116.57</v>
      </c>
      <c r="H106" t="n">
        <v>1.58</v>
      </c>
      <c r="I106" t="n">
        <v>8</v>
      </c>
      <c r="J106" t="n">
        <v>303.75</v>
      </c>
      <c r="K106" t="n">
        <v>59.19</v>
      </c>
      <c r="L106" t="n">
        <v>27</v>
      </c>
      <c r="M106" t="n">
        <v>6</v>
      </c>
      <c r="N106" t="n">
        <v>87.56</v>
      </c>
      <c r="O106" t="n">
        <v>37697.16</v>
      </c>
      <c r="P106" t="n">
        <v>237.67</v>
      </c>
      <c r="Q106" t="n">
        <v>467.07</v>
      </c>
      <c r="R106" t="n">
        <v>56.7</v>
      </c>
      <c r="S106" t="n">
        <v>39.61</v>
      </c>
      <c r="T106" t="n">
        <v>3599.8</v>
      </c>
      <c r="U106" t="n">
        <v>0.7</v>
      </c>
      <c r="V106" t="n">
        <v>0.75</v>
      </c>
      <c r="W106" t="n">
        <v>2.63</v>
      </c>
      <c r="X106" t="n">
        <v>0.21</v>
      </c>
      <c r="Y106" t="n">
        <v>1</v>
      </c>
      <c r="Z106" t="n">
        <v>10</v>
      </c>
      <c r="AA106" t="n">
        <v>147.1262179764608</v>
      </c>
      <c r="AB106" t="n">
        <v>201.3045821859469</v>
      </c>
      <c r="AC106" t="n">
        <v>182.0923553949328</v>
      </c>
      <c r="AD106" t="n">
        <v>147126.2179764608</v>
      </c>
      <c r="AE106" t="n">
        <v>201304.5821859469</v>
      </c>
      <c r="AF106" t="n">
        <v>2.686447045191718e-06</v>
      </c>
      <c r="AG106" t="n">
        <v>0.1952083333333333</v>
      </c>
      <c r="AH106" t="n">
        <v>182092.3553949328</v>
      </c>
    </row>
    <row r="107">
      <c r="A107" t="n">
        <v>105</v>
      </c>
      <c r="B107" t="n">
        <v>130</v>
      </c>
      <c r="C107" t="inlineStr">
        <is>
          <t xml:space="preserve">CONCLUIDO	</t>
        </is>
      </c>
      <c r="D107" t="n">
        <v>5.3397</v>
      </c>
      <c r="E107" t="n">
        <v>18.73</v>
      </c>
      <c r="F107" t="n">
        <v>15.53</v>
      </c>
      <c r="G107" t="n">
        <v>116.49</v>
      </c>
      <c r="H107" t="n">
        <v>1.6</v>
      </c>
      <c r="I107" t="n">
        <v>8</v>
      </c>
      <c r="J107" t="n">
        <v>304.29</v>
      </c>
      <c r="K107" t="n">
        <v>59.19</v>
      </c>
      <c r="L107" t="n">
        <v>27.25</v>
      </c>
      <c r="M107" t="n">
        <v>6</v>
      </c>
      <c r="N107" t="n">
        <v>87.84</v>
      </c>
      <c r="O107" t="n">
        <v>37762.92</v>
      </c>
      <c r="P107" t="n">
        <v>237.3</v>
      </c>
      <c r="Q107" t="n">
        <v>467.07</v>
      </c>
      <c r="R107" t="n">
        <v>56.46</v>
      </c>
      <c r="S107" t="n">
        <v>39.61</v>
      </c>
      <c r="T107" t="n">
        <v>3478.46</v>
      </c>
      <c r="U107" t="n">
        <v>0.7</v>
      </c>
      <c r="V107" t="n">
        <v>0.75</v>
      </c>
      <c r="W107" t="n">
        <v>2.62</v>
      </c>
      <c r="X107" t="n">
        <v>0.2</v>
      </c>
      <c r="Y107" t="n">
        <v>1</v>
      </c>
      <c r="Z107" t="n">
        <v>10</v>
      </c>
      <c r="AA107" t="n">
        <v>146.8448595794195</v>
      </c>
      <c r="AB107" t="n">
        <v>200.9196152144587</v>
      </c>
      <c r="AC107" t="n">
        <v>181.7441291308988</v>
      </c>
      <c r="AD107" t="n">
        <v>146844.8595794195</v>
      </c>
      <c r="AE107" t="n">
        <v>200919.6152144587</v>
      </c>
      <c r="AF107" t="n">
        <v>2.688108329062704e-06</v>
      </c>
      <c r="AG107" t="n">
        <v>0.1951041666666667</v>
      </c>
      <c r="AH107" t="n">
        <v>181744.1291308988</v>
      </c>
    </row>
    <row r="108">
      <c r="A108" t="n">
        <v>106</v>
      </c>
      <c r="B108" t="n">
        <v>130</v>
      </c>
      <c r="C108" t="inlineStr">
        <is>
          <t xml:space="preserve">CONCLUIDO	</t>
        </is>
      </c>
      <c r="D108" t="n">
        <v>5.3409</v>
      </c>
      <c r="E108" t="n">
        <v>18.72</v>
      </c>
      <c r="F108" t="n">
        <v>15.53</v>
      </c>
      <c r="G108" t="n">
        <v>116.45</v>
      </c>
      <c r="H108" t="n">
        <v>1.61</v>
      </c>
      <c r="I108" t="n">
        <v>8</v>
      </c>
      <c r="J108" t="n">
        <v>304.82</v>
      </c>
      <c r="K108" t="n">
        <v>59.19</v>
      </c>
      <c r="L108" t="n">
        <v>27.5</v>
      </c>
      <c r="M108" t="n">
        <v>6</v>
      </c>
      <c r="N108" t="n">
        <v>88.13</v>
      </c>
      <c r="O108" t="n">
        <v>37828.81</v>
      </c>
      <c r="P108" t="n">
        <v>237.36</v>
      </c>
      <c r="Q108" t="n">
        <v>467.07</v>
      </c>
      <c r="R108" t="n">
        <v>56.41</v>
      </c>
      <c r="S108" t="n">
        <v>39.61</v>
      </c>
      <c r="T108" t="n">
        <v>3456.05</v>
      </c>
      <c r="U108" t="n">
        <v>0.7</v>
      </c>
      <c r="V108" t="n">
        <v>0.75</v>
      </c>
      <c r="W108" t="n">
        <v>2.62</v>
      </c>
      <c r="X108" t="n">
        <v>0.19</v>
      </c>
      <c r="Y108" t="n">
        <v>1</v>
      </c>
      <c r="Z108" t="n">
        <v>10</v>
      </c>
      <c r="AA108" t="n">
        <v>146.8392158730008</v>
      </c>
      <c r="AB108" t="n">
        <v>200.9118932463539</v>
      </c>
      <c r="AC108" t="n">
        <v>181.7371441365921</v>
      </c>
      <c r="AD108" t="n">
        <v>146839.2158730008</v>
      </c>
      <c r="AE108" t="n">
        <v>200911.8932463539</v>
      </c>
      <c r="AF108" t="n">
        <v>2.688712432288518e-06</v>
      </c>
      <c r="AG108" t="n">
        <v>0.195</v>
      </c>
      <c r="AH108" t="n">
        <v>181737.1441365921</v>
      </c>
    </row>
    <row r="109">
      <c r="A109" t="n">
        <v>107</v>
      </c>
      <c r="B109" t="n">
        <v>130</v>
      </c>
      <c r="C109" t="inlineStr">
        <is>
          <t xml:space="preserve">CONCLUIDO	</t>
        </is>
      </c>
      <c r="D109" t="n">
        <v>5.3393</v>
      </c>
      <c r="E109" t="n">
        <v>18.73</v>
      </c>
      <c r="F109" t="n">
        <v>15.53</v>
      </c>
      <c r="G109" t="n">
        <v>116.5</v>
      </c>
      <c r="H109" t="n">
        <v>1.62</v>
      </c>
      <c r="I109" t="n">
        <v>8</v>
      </c>
      <c r="J109" t="n">
        <v>305.36</v>
      </c>
      <c r="K109" t="n">
        <v>59.19</v>
      </c>
      <c r="L109" t="n">
        <v>27.75</v>
      </c>
      <c r="M109" t="n">
        <v>6</v>
      </c>
      <c r="N109" t="n">
        <v>88.41</v>
      </c>
      <c r="O109" t="n">
        <v>37894.82</v>
      </c>
      <c r="P109" t="n">
        <v>236.85</v>
      </c>
      <c r="Q109" t="n">
        <v>467.08</v>
      </c>
      <c r="R109" t="n">
        <v>56.47</v>
      </c>
      <c r="S109" t="n">
        <v>39.61</v>
      </c>
      <c r="T109" t="n">
        <v>3486.27</v>
      </c>
      <c r="U109" t="n">
        <v>0.7</v>
      </c>
      <c r="V109" t="n">
        <v>0.75</v>
      </c>
      <c r="W109" t="n">
        <v>2.62</v>
      </c>
      <c r="X109" t="n">
        <v>0.2</v>
      </c>
      <c r="Y109" t="n">
        <v>1</v>
      </c>
      <c r="Z109" t="n">
        <v>10</v>
      </c>
      <c r="AA109" t="n">
        <v>146.6518472429487</v>
      </c>
      <c r="AB109" t="n">
        <v>200.6555272205962</v>
      </c>
      <c r="AC109" t="n">
        <v>181.5052453245207</v>
      </c>
      <c r="AD109" t="n">
        <v>146651.8472429487</v>
      </c>
      <c r="AE109" t="n">
        <v>200655.5272205962</v>
      </c>
      <c r="AF109" t="n">
        <v>2.687906961320766e-06</v>
      </c>
      <c r="AG109" t="n">
        <v>0.1951041666666667</v>
      </c>
      <c r="AH109" t="n">
        <v>181505.2453245207</v>
      </c>
    </row>
    <row r="110">
      <c r="A110" t="n">
        <v>108</v>
      </c>
      <c r="B110" t="n">
        <v>130</v>
      </c>
      <c r="C110" t="inlineStr">
        <is>
          <t xml:space="preserve">CONCLUIDO	</t>
        </is>
      </c>
      <c r="D110" t="n">
        <v>5.3327</v>
      </c>
      <c r="E110" t="n">
        <v>18.75</v>
      </c>
      <c r="F110" t="n">
        <v>15.56</v>
      </c>
      <c r="G110" t="n">
        <v>116.67</v>
      </c>
      <c r="H110" t="n">
        <v>1.63</v>
      </c>
      <c r="I110" t="n">
        <v>8</v>
      </c>
      <c r="J110" t="n">
        <v>305.89</v>
      </c>
      <c r="K110" t="n">
        <v>59.19</v>
      </c>
      <c r="L110" t="n">
        <v>28</v>
      </c>
      <c r="M110" t="n">
        <v>6</v>
      </c>
      <c r="N110" t="n">
        <v>88.7</v>
      </c>
      <c r="O110" t="n">
        <v>37960.95</v>
      </c>
      <c r="P110" t="n">
        <v>236.24</v>
      </c>
      <c r="Q110" t="n">
        <v>467.07</v>
      </c>
      <c r="R110" t="n">
        <v>57.18</v>
      </c>
      <c r="S110" t="n">
        <v>39.61</v>
      </c>
      <c r="T110" t="n">
        <v>3842.23</v>
      </c>
      <c r="U110" t="n">
        <v>0.6899999999999999</v>
      </c>
      <c r="V110" t="n">
        <v>0.75</v>
      </c>
      <c r="W110" t="n">
        <v>2.62</v>
      </c>
      <c r="X110" t="n">
        <v>0.22</v>
      </c>
      <c r="Y110" t="n">
        <v>1</v>
      </c>
      <c r="Z110" t="n">
        <v>10</v>
      </c>
      <c r="AA110" t="n">
        <v>146.6263529720694</v>
      </c>
      <c r="AB110" t="n">
        <v>200.6206448344513</v>
      </c>
      <c r="AC110" t="n">
        <v>181.4736920643517</v>
      </c>
      <c r="AD110" t="n">
        <v>146626.3529720694</v>
      </c>
      <c r="AE110" t="n">
        <v>200620.6448344513</v>
      </c>
      <c r="AF110" t="n">
        <v>2.684584393578793e-06</v>
      </c>
      <c r="AG110" t="n">
        <v>0.1953125</v>
      </c>
      <c r="AH110" t="n">
        <v>181473.6920643517</v>
      </c>
    </row>
    <row r="111">
      <c r="A111" t="n">
        <v>109</v>
      </c>
      <c r="B111" t="n">
        <v>130</v>
      </c>
      <c r="C111" t="inlineStr">
        <is>
          <t xml:space="preserve">CONCLUIDO	</t>
        </is>
      </c>
      <c r="D111" t="n">
        <v>5.3594</v>
      </c>
      <c r="E111" t="n">
        <v>18.66</v>
      </c>
      <c r="F111" t="n">
        <v>15.51</v>
      </c>
      <c r="G111" t="n">
        <v>132.96</v>
      </c>
      <c r="H111" t="n">
        <v>1.64</v>
      </c>
      <c r="I111" t="n">
        <v>7</v>
      </c>
      <c r="J111" t="n">
        <v>306.43</v>
      </c>
      <c r="K111" t="n">
        <v>59.19</v>
      </c>
      <c r="L111" t="n">
        <v>28.25</v>
      </c>
      <c r="M111" t="n">
        <v>5</v>
      </c>
      <c r="N111" t="n">
        <v>88.98999999999999</v>
      </c>
      <c r="O111" t="n">
        <v>38027.2</v>
      </c>
      <c r="P111" t="n">
        <v>235.61</v>
      </c>
      <c r="Q111" t="n">
        <v>467.07</v>
      </c>
      <c r="R111" t="n">
        <v>55.81</v>
      </c>
      <c r="S111" t="n">
        <v>39.61</v>
      </c>
      <c r="T111" t="n">
        <v>3160.11</v>
      </c>
      <c r="U111" t="n">
        <v>0.71</v>
      </c>
      <c r="V111" t="n">
        <v>0.75</v>
      </c>
      <c r="W111" t="n">
        <v>2.62</v>
      </c>
      <c r="X111" t="n">
        <v>0.18</v>
      </c>
      <c r="Y111" t="n">
        <v>1</v>
      </c>
      <c r="Z111" t="n">
        <v>10</v>
      </c>
      <c r="AA111" t="n">
        <v>145.5007489634748</v>
      </c>
      <c r="AB111" t="n">
        <v>199.0805437717487</v>
      </c>
      <c r="AC111" t="n">
        <v>180.0805760855275</v>
      </c>
      <c r="AD111" t="n">
        <v>145500.7489634748</v>
      </c>
      <c r="AE111" t="n">
        <v>199080.5437717487</v>
      </c>
      <c r="AF111" t="n">
        <v>2.698025690353139e-06</v>
      </c>
      <c r="AG111" t="n">
        <v>0.194375</v>
      </c>
      <c r="AH111" t="n">
        <v>180080.5760855275</v>
      </c>
    </row>
    <row r="112">
      <c r="A112" t="n">
        <v>110</v>
      </c>
      <c r="B112" t="n">
        <v>130</v>
      </c>
      <c r="C112" t="inlineStr">
        <is>
          <t xml:space="preserve">CONCLUIDO	</t>
        </is>
      </c>
      <c r="D112" t="n">
        <v>5.3582</v>
      </c>
      <c r="E112" t="n">
        <v>18.66</v>
      </c>
      <c r="F112" t="n">
        <v>15.52</v>
      </c>
      <c r="G112" t="n">
        <v>132.99</v>
      </c>
      <c r="H112" t="n">
        <v>1.65</v>
      </c>
      <c r="I112" t="n">
        <v>7</v>
      </c>
      <c r="J112" t="n">
        <v>306.97</v>
      </c>
      <c r="K112" t="n">
        <v>59.19</v>
      </c>
      <c r="L112" t="n">
        <v>28.5</v>
      </c>
      <c r="M112" t="n">
        <v>5</v>
      </c>
      <c r="N112" t="n">
        <v>89.27</v>
      </c>
      <c r="O112" t="n">
        <v>38093.58</v>
      </c>
      <c r="P112" t="n">
        <v>236</v>
      </c>
      <c r="Q112" t="n">
        <v>467.07</v>
      </c>
      <c r="R112" t="n">
        <v>55.89</v>
      </c>
      <c r="S112" t="n">
        <v>39.61</v>
      </c>
      <c r="T112" t="n">
        <v>3200.82</v>
      </c>
      <c r="U112" t="n">
        <v>0.71</v>
      </c>
      <c r="V112" t="n">
        <v>0.75</v>
      </c>
      <c r="W112" t="n">
        <v>2.62</v>
      </c>
      <c r="X112" t="n">
        <v>0.18</v>
      </c>
      <c r="Y112" t="n">
        <v>1</v>
      </c>
      <c r="Z112" t="n">
        <v>10</v>
      </c>
      <c r="AA112" t="n">
        <v>145.7326928416036</v>
      </c>
      <c r="AB112" t="n">
        <v>199.3978996184462</v>
      </c>
      <c r="AC112" t="n">
        <v>180.367643935628</v>
      </c>
      <c r="AD112" t="n">
        <v>145732.6928416036</v>
      </c>
      <c r="AE112" t="n">
        <v>199397.8996184462</v>
      </c>
      <c r="AF112" t="n">
        <v>2.697421587127326e-06</v>
      </c>
      <c r="AG112" t="n">
        <v>0.194375</v>
      </c>
      <c r="AH112" t="n">
        <v>180367.643935628</v>
      </c>
    </row>
    <row r="113">
      <c r="A113" t="n">
        <v>111</v>
      </c>
      <c r="B113" t="n">
        <v>130</v>
      </c>
      <c r="C113" t="inlineStr">
        <is>
          <t xml:space="preserve">CONCLUIDO	</t>
        </is>
      </c>
      <c r="D113" t="n">
        <v>5.3587</v>
      </c>
      <c r="E113" t="n">
        <v>18.66</v>
      </c>
      <c r="F113" t="n">
        <v>15.51</v>
      </c>
      <c r="G113" t="n">
        <v>132.98</v>
      </c>
      <c r="H113" t="n">
        <v>1.67</v>
      </c>
      <c r="I113" t="n">
        <v>7</v>
      </c>
      <c r="J113" t="n">
        <v>307.51</v>
      </c>
      <c r="K113" t="n">
        <v>59.19</v>
      </c>
      <c r="L113" t="n">
        <v>28.75</v>
      </c>
      <c r="M113" t="n">
        <v>5</v>
      </c>
      <c r="N113" t="n">
        <v>89.56</v>
      </c>
      <c r="O113" t="n">
        <v>38160.09</v>
      </c>
      <c r="P113" t="n">
        <v>236.38</v>
      </c>
      <c r="Q113" t="n">
        <v>467.07</v>
      </c>
      <c r="R113" t="n">
        <v>55.98</v>
      </c>
      <c r="S113" t="n">
        <v>39.61</v>
      </c>
      <c r="T113" t="n">
        <v>3245.84</v>
      </c>
      <c r="U113" t="n">
        <v>0.71</v>
      </c>
      <c r="V113" t="n">
        <v>0.75</v>
      </c>
      <c r="W113" t="n">
        <v>2.62</v>
      </c>
      <c r="X113" t="n">
        <v>0.18</v>
      </c>
      <c r="Y113" t="n">
        <v>1</v>
      </c>
      <c r="Z113" t="n">
        <v>10</v>
      </c>
      <c r="AA113" t="n">
        <v>145.86700225734</v>
      </c>
      <c r="AB113" t="n">
        <v>199.5816676863698</v>
      </c>
      <c r="AC113" t="n">
        <v>180.5338734370692</v>
      </c>
      <c r="AD113" t="n">
        <v>145867.00225734</v>
      </c>
      <c r="AE113" t="n">
        <v>199581.6676863698</v>
      </c>
      <c r="AF113" t="n">
        <v>2.697673296804748e-06</v>
      </c>
      <c r="AG113" t="n">
        <v>0.194375</v>
      </c>
      <c r="AH113" t="n">
        <v>180533.8734370692</v>
      </c>
    </row>
    <row r="114">
      <c r="A114" t="n">
        <v>112</v>
      </c>
      <c r="B114" t="n">
        <v>130</v>
      </c>
      <c r="C114" t="inlineStr">
        <is>
          <t xml:space="preserve">CONCLUIDO	</t>
        </is>
      </c>
      <c r="D114" t="n">
        <v>5.3599</v>
      </c>
      <c r="E114" t="n">
        <v>18.66</v>
      </c>
      <c r="F114" t="n">
        <v>15.51</v>
      </c>
      <c r="G114" t="n">
        <v>132.94</v>
      </c>
      <c r="H114" t="n">
        <v>1.68</v>
      </c>
      <c r="I114" t="n">
        <v>7</v>
      </c>
      <c r="J114" t="n">
        <v>308.05</v>
      </c>
      <c r="K114" t="n">
        <v>59.19</v>
      </c>
      <c r="L114" t="n">
        <v>29</v>
      </c>
      <c r="M114" t="n">
        <v>5</v>
      </c>
      <c r="N114" t="n">
        <v>89.84999999999999</v>
      </c>
      <c r="O114" t="n">
        <v>38226.72</v>
      </c>
      <c r="P114" t="n">
        <v>236.73</v>
      </c>
      <c r="Q114" t="n">
        <v>467.07</v>
      </c>
      <c r="R114" t="n">
        <v>55.8</v>
      </c>
      <c r="S114" t="n">
        <v>39.61</v>
      </c>
      <c r="T114" t="n">
        <v>3155.62</v>
      </c>
      <c r="U114" t="n">
        <v>0.71</v>
      </c>
      <c r="V114" t="n">
        <v>0.75</v>
      </c>
      <c r="W114" t="n">
        <v>2.62</v>
      </c>
      <c r="X114" t="n">
        <v>0.18</v>
      </c>
      <c r="Y114" t="n">
        <v>1</v>
      </c>
      <c r="Z114" t="n">
        <v>10</v>
      </c>
      <c r="AA114" t="n">
        <v>145.992783474686</v>
      </c>
      <c r="AB114" t="n">
        <v>199.7537670970181</v>
      </c>
      <c r="AC114" t="n">
        <v>180.6895479215083</v>
      </c>
      <c r="AD114" t="n">
        <v>145992.783474686</v>
      </c>
      <c r="AE114" t="n">
        <v>199753.7670970181</v>
      </c>
      <c r="AF114" t="n">
        <v>2.698277400030561e-06</v>
      </c>
      <c r="AG114" t="n">
        <v>0.194375</v>
      </c>
      <c r="AH114" t="n">
        <v>180689.5479215083</v>
      </c>
    </row>
    <row r="115">
      <c r="A115" t="n">
        <v>113</v>
      </c>
      <c r="B115" t="n">
        <v>130</v>
      </c>
      <c r="C115" t="inlineStr">
        <is>
          <t xml:space="preserve">CONCLUIDO	</t>
        </is>
      </c>
      <c r="D115" t="n">
        <v>5.3598</v>
      </c>
      <c r="E115" t="n">
        <v>18.66</v>
      </c>
      <c r="F115" t="n">
        <v>15.51</v>
      </c>
      <c r="G115" t="n">
        <v>132.95</v>
      </c>
      <c r="H115" t="n">
        <v>1.69</v>
      </c>
      <c r="I115" t="n">
        <v>7</v>
      </c>
      <c r="J115" t="n">
        <v>308.59</v>
      </c>
      <c r="K115" t="n">
        <v>59.19</v>
      </c>
      <c r="L115" t="n">
        <v>29.25</v>
      </c>
      <c r="M115" t="n">
        <v>5</v>
      </c>
      <c r="N115" t="n">
        <v>90.14</v>
      </c>
      <c r="O115" t="n">
        <v>38293.47</v>
      </c>
      <c r="P115" t="n">
        <v>236.74</v>
      </c>
      <c r="Q115" t="n">
        <v>467.07</v>
      </c>
      <c r="R115" t="n">
        <v>55.75</v>
      </c>
      <c r="S115" t="n">
        <v>39.61</v>
      </c>
      <c r="T115" t="n">
        <v>3132.54</v>
      </c>
      <c r="U115" t="n">
        <v>0.71</v>
      </c>
      <c r="V115" t="n">
        <v>0.75</v>
      </c>
      <c r="W115" t="n">
        <v>2.62</v>
      </c>
      <c r="X115" t="n">
        <v>0.18</v>
      </c>
      <c r="Y115" t="n">
        <v>1</v>
      </c>
      <c r="Z115" t="n">
        <v>10</v>
      </c>
      <c r="AA115" t="n">
        <v>145.9999780974492</v>
      </c>
      <c r="AB115" t="n">
        <v>199.7636110972872</v>
      </c>
      <c r="AC115" t="n">
        <v>180.6984524242079</v>
      </c>
      <c r="AD115" t="n">
        <v>145999.9780974492</v>
      </c>
      <c r="AE115" t="n">
        <v>199763.6110972872</v>
      </c>
      <c r="AF115" t="n">
        <v>2.698227058095077e-06</v>
      </c>
      <c r="AG115" t="n">
        <v>0.194375</v>
      </c>
      <c r="AH115" t="n">
        <v>180698.4524242078</v>
      </c>
    </row>
    <row r="116">
      <c r="A116" t="n">
        <v>114</v>
      </c>
      <c r="B116" t="n">
        <v>130</v>
      </c>
      <c r="C116" t="inlineStr">
        <is>
          <t xml:space="preserve">CONCLUIDO	</t>
        </is>
      </c>
      <c r="D116" t="n">
        <v>5.3588</v>
      </c>
      <c r="E116" t="n">
        <v>18.66</v>
      </c>
      <c r="F116" t="n">
        <v>15.51</v>
      </c>
      <c r="G116" t="n">
        <v>132.97</v>
      </c>
      <c r="H116" t="n">
        <v>1.7</v>
      </c>
      <c r="I116" t="n">
        <v>7</v>
      </c>
      <c r="J116" t="n">
        <v>309.13</v>
      </c>
      <c r="K116" t="n">
        <v>59.19</v>
      </c>
      <c r="L116" t="n">
        <v>29.5</v>
      </c>
      <c r="M116" t="n">
        <v>5</v>
      </c>
      <c r="N116" t="n">
        <v>90.44</v>
      </c>
      <c r="O116" t="n">
        <v>38360.36</v>
      </c>
      <c r="P116" t="n">
        <v>237.21</v>
      </c>
      <c r="Q116" t="n">
        <v>467.07</v>
      </c>
      <c r="R116" t="n">
        <v>55.9</v>
      </c>
      <c r="S116" t="n">
        <v>39.61</v>
      </c>
      <c r="T116" t="n">
        <v>3206.3</v>
      </c>
      <c r="U116" t="n">
        <v>0.71</v>
      </c>
      <c r="V116" t="n">
        <v>0.75</v>
      </c>
      <c r="W116" t="n">
        <v>2.62</v>
      </c>
      <c r="X116" t="n">
        <v>0.18</v>
      </c>
      <c r="Y116" t="n">
        <v>1</v>
      </c>
      <c r="Z116" t="n">
        <v>10</v>
      </c>
      <c r="AA116" t="n">
        <v>146.2389354085492</v>
      </c>
      <c r="AB116" t="n">
        <v>200.0905630323865</v>
      </c>
      <c r="AC116" t="n">
        <v>180.9942005255013</v>
      </c>
      <c r="AD116" t="n">
        <v>146238.9354085492</v>
      </c>
      <c r="AE116" t="n">
        <v>200090.5630323865</v>
      </c>
      <c r="AF116" t="n">
        <v>2.697723638740232e-06</v>
      </c>
      <c r="AG116" t="n">
        <v>0.194375</v>
      </c>
      <c r="AH116" t="n">
        <v>180994.2005255013</v>
      </c>
    </row>
    <row r="117">
      <c r="A117" t="n">
        <v>115</v>
      </c>
      <c r="B117" t="n">
        <v>130</v>
      </c>
      <c r="C117" t="inlineStr">
        <is>
          <t xml:space="preserve">CONCLUIDO	</t>
        </is>
      </c>
      <c r="D117" t="n">
        <v>5.3594</v>
      </c>
      <c r="E117" t="n">
        <v>18.66</v>
      </c>
      <c r="F117" t="n">
        <v>15.51</v>
      </c>
      <c r="G117" t="n">
        <v>132.96</v>
      </c>
      <c r="H117" t="n">
        <v>1.71</v>
      </c>
      <c r="I117" t="n">
        <v>7</v>
      </c>
      <c r="J117" t="n">
        <v>309.67</v>
      </c>
      <c r="K117" t="n">
        <v>59.19</v>
      </c>
      <c r="L117" t="n">
        <v>29.75</v>
      </c>
      <c r="M117" t="n">
        <v>5</v>
      </c>
      <c r="N117" t="n">
        <v>90.73</v>
      </c>
      <c r="O117" t="n">
        <v>38427.37</v>
      </c>
      <c r="P117" t="n">
        <v>237.41</v>
      </c>
      <c r="Q117" t="n">
        <v>467.07</v>
      </c>
      <c r="R117" t="n">
        <v>55.79</v>
      </c>
      <c r="S117" t="n">
        <v>39.61</v>
      </c>
      <c r="T117" t="n">
        <v>3153.25</v>
      </c>
      <c r="U117" t="n">
        <v>0.71</v>
      </c>
      <c r="V117" t="n">
        <v>0.75</v>
      </c>
      <c r="W117" t="n">
        <v>2.62</v>
      </c>
      <c r="X117" t="n">
        <v>0.18</v>
      </c>
      <c r="Y117" t="n">
        <v>1</v>
      </c>
      <c r="Z117" t="n">
        <v>10</v>
      </c>
      <c r="AA117" t="n">
        <v>146.3130725171499</v>
      </c>
      <c r="AB117" t="n">
        <v>200.1920006950724</v>
      </c>
      <c r="AC117" t="n">
        <v>181.0859571200292</v>
      </c>
      <c r="AD117" t="n">
        <v>146313.0725171499</v>
      </c>
      <c r="AE117" t="n">
        <v>200192.0006950724</v>
      </c>
      <c r="AF117" t="n">
        <v>2.698025690353139e-06</v>
      </c>
      <c r="AG117" t="n">
        <v>0.194375</v>
      </c>
      <c r="AH117" t="n">
        <v>181085.9571200292</v>
      </c>
    </row>
    <row r="118">
      <c r="A118" t="n">
        <v>116</v>
      </c>
      <c r="B118" t="n">
        <v>130</v>
      </c>
      <c r="C118" t="inlineStr">
        <is>
          <t xml:space="preserve">CONCLUIDO	</t>
        </is>
      </c>
      <c r="D118" t="n">
        <v>5.3601</v>
      </c>
      <c r="E118" t="n">
        <v>18.66</v>
      </c>
      <c r="F118" t="n">
        <v>15.51</v>
      </c>
      <c r="G118" t="n">
        <v>132.94</v>
      </c>
      <c r="H118" t="n">
        <v>1.72</v>
      </c>
      <c r="I118" t="n">
        <v>7</v>
      </c>
      <c r="J118" t="n">
        <v>310.22</v>
      </c>
      <c r="K118" t="n">
        <v>59.19</v>
      </c>
      <c r="L118" t="n">
        <v>30</v>
      </c>
      <c r="M118" t="n">
        <v>5</v>
      </c>
      <c r="N118" t="n">
        <v>91.02</v>
      </c>
      <c r="O118" t="n">
        <v>38494.52</v>
      </c>
      <c r="P118" t="n">
        <v>237.45</v>
      </c>
      <c r="Q118" t="n">
        <v>467.07</v>
      </c>
      <c r="R118" t="n">
        <v>55.68</v>
      </c>
      <c r="S118" t="n">
        <v>39.61</v>
      </c>
      <c r="T118" t="n">
        <v>3096.82</v>
      </c>
      <c r="U118" t="n">
        <v>0.71</v>
      </c>
      <c r="V118" t="n">
        <v>0.75</v>
      </c>
      <c r="W118" t="n">
        <v>2.62</v>
      </c>
      <c r="X118" t="n">
        <v>0.18</v>
      </c>
      <c r="Y118" t="n">
        <v>1</v>
      </c>
      <c r="Z118" t="n">
        <v>10</v>
      </c>
      <c r="AA118" t="n">
        <v>146.3123066605021</v>
      </c>
      <c r="AB118" t="n">
        <v>200.1909528162197</v>
      </c>
      <c r="AC118" t="n">
        <v>181.0850092492634</v>
      </c>
      <c r="AD118" t="n">
        <v>146312.3066605021</v>
      </c>
      <c r="AE118" t="n">
        <v>200190.9528162197</v>
      </c>
      <c r="AF118" t="n">
        <v>2.69837808390153e-06</v>
      </c>
      <c r="AG118" t="n">
        <v>0.194375</v>
      </c>
      <c r="AH118" t="n">
        <v>181085.0092492634</v>
      </c>
    </row>
    <row r="119">
      <c r="A119" t="n">
        <v>117</v>
      </c>
      <c r="B119" t="n">
        <v>130</v>
      </c>
      <c r="C119" t="inlineStr">
        <is>
          <t xml:space="preserve">CONCLUIDO	</t>
        </is>
      </c>
      <c r="D119" t="n">
        <v>5.3583</v>
      </c>
      <c r="E119" t="n">
        <v>18.66</v>
      </c>
      <c r="F119" t="n">
        <v>15.52</v>
      </c>
      <c r="G119" t="n">
        <v>132.99</v>
      </c>
      <c r="H119" t="n">
        <v>1.73</v>
      </c>
      <c r="I119" t="n">
        <v>7</v>
      </c>
      <c r="J119" t="n">
        <v>310.76</v>
      </c>
      <c r="K119" t="n">
        <v>59.19</v>
      </c>
      <c r="L119" t="n">
        <v>30.25</v>
      </c>
      <c r="M119" t="n">
        <v>5</v>
      </c>
      <c r="N119" t="n">
        <v>91.31999999999999</v>
      </c>
      <c r="O119" t="n">
        <v>38561.79</v>
      </c>
      <c r="P119" t="n">
        <v>237.16</v>
      </c>
      <c r="Q119" t="n">
        <v>467.07</v>
      </c>
      <c r="R119" t="n">
        <v>55.9</v>
      </c>
      <c r="S119" t="n">
        <v>39.61</v>
      </c>
      <c r="T119" t="n">
        <v>3206.64</v>
      </c>
      <c r="U119" t="n">
        <v>0.71</v>
      </c>
      <c r="V119" t="n">
        <v>0.75</v>
      </c>
      <c r="W119" t="n">
        <v>2.62</v>
      </c>
      <c r="X119" t="n">
        <v>0.18</v>
      </c>
      <c r="Y119" t="n">
        <v>1</v>
      </c>
      <c r="Z119" t="n">
        <v>10</v>
      </c>
      <c r="AA119" t="n">
        <v>146.2536197633503</v>
      </c>
      <c r="AB119" t="n">
        <v>200.1106548144534</v>
      </c>
      <c r="AC119" t="n">
        <v>181.0123747760868</v>
      </c>
      <c r="AD119" t="n">
        <v>146253.6197633503</v>
      </c>
      <c r="AE119" t="n">
        <v>200110.6548144534</v>
      </c>
      <c r="AF119" t="n">
        <v>2.69747192906281e-06</v>
      </c>
      <c r="AG119" t="n">
        <v>0.194375</v>
      </c>
      <c r="AH119" t="n">
        <v>181012.3747760868</v>
      </c>
    </row>
    <row r="120">
      <c r="A120" t="n">
        <v>118</v>
      </c>
      <c r="B120" t="n">
        <v>130</v>
      </c>
      <c r="C120" t="inlineStr">
        <is>
          <t xml:space="preserve">CONCLUIDO	</t>
        </is>
      </c>
      <c r="D120" t="n">
        <v>5.3619</v>
      </c>
      <c r="E120" t="n">
        <v>18.65</v>
      </c>
      <c r="F120" t="n">
        <v>15.5</v>
      </c>
      <c r="G120" t="n">
        <v>132.88</v>
      </c>
      <c r="H120" t="n">
        <v>1.75</v>
      </c>
      <c r="I120" t="n">
        <v>7</v>
      </c>
      <c r="J120" t="n">
        <v>311.31</v>
      </c>
      <c r="K120" t="n">
        <v>59.19</v>
      </c>
      <c r="L120" t="n">
        <v>30.5</v>
      </c>
      <c r="M120" t="n">
        <v>5</v>
      </c>
      <c r="N120" t="n">
        <v>91.62</v>
      </c>
      <c r="O120" t="n">
        <v>38629.19</v>
      </c>
      <c r="P120" t="n">
        <v>236.53</v>
      </c>
      <c r="Q120" t="n">
        <v>467.07</v>
      </c>
      <c r="R120" t="n">
        <v>55.5</v>
      </c>
      <c r="S120" t="n">
        <v>39.61</v>
      </c>
      <c r="T120" t="n">
        <v>3005.14</v>
      </c>
      <c r="U120" t="n">
        <v>0.71</v>
      </c>
      <c r="V120" t="n">
        <v>0.75</v>
      </c>
      <c r="W120" t="n">
        <v>2.62</v>
      </c>
      <c r="X120" t="n">
        <v>0.17</v>
      </c>
      <c r="Y120" t="n">
        <v>1</v>
      </c>
      <c r="Z120" t="n">
        <v>10</v>
      </c>
      <c r="AA120" t="n">
        <v>145.8248213007292</v>
      </c>
      <c r="AB120" t="n">
        <v>199.5239538406425</v>
      </c>
      <c r="AC120" t="n">
        <v>180.4816677197762</v>
      </c>
      <c r="AD120" t="n">
        <v>145824.8213007292</v>
      </c>
      <c r="AE120" t="n">
        <v>199523.9538406425</v>
      </c>
      <c r="AF120" t="n">
        <v>2.69928423874025e-06</v>
      </c>
      <c r="AG120" t="n">
        <v>0.1942708333333333</v>
      </c>
      <c r="AH120" t="n">
        <v>180481.6677197762</v>
      </c>
    </row>
    <row r="121">
      <c r="A121" t="n">
        <v>119</v>
      </c>
      <c r="B121" t="n">
        <v>130</v>
      </c>
      <c r="C121" t="inlineStr">
        <is>
          <t xml:space="preserve">CONCLUIDO	</t>
        </is>
      </c>
      <c r="D121" t="n">
        <v>5.3634</v>
      </c>
      <c r="E121" t="n">
        <v>18.64</v>
      </c>
      <c r="F121" t="n">
        <v>15.5</v>
      </c>
      <c r="G121" t="n">
        <v>132.84</v>
      </c>
      <c r="H121" t="n">
        <v>1.76</v>
      </c>
      <c r="I121" t="n">
        <v>7</v>
      </c>
      <c r="J121" t="n">
        <v>311.86</v>
      </c>
      <c r="K121" t="n">
        <v>59.19</v>
      </c>
      <c r="L121" t="n">
        <v>30.75</v>
      </c>
      <c r="M121" t="n">
        <v>5</v>
      </c>
      <c r="N121" t="n">
        <v>91.91</v>
      </c>
      <c r="O121" t="n">
        <v>38696.85</v>
      </c>
      <c r="P121" t="n">
        <v>236.22</v>
      </c>
      <c r="Q121" t="n">
        <v>467.07</v>
      </c>
      <c r="R121" t="n">
        <v>55.33</v>
      </c>
      <c r="S121" t="n">
        <v>39.61</v>
      </c>
      <c r="T121" t="n">
        <v>2920.4</v>
      </c>
      <c r="U121" t="n">
        <v>0.72</v>
      </c>
      <c r="V121" t="n">
        <v>0.75</v>
      </c>
      <c r="W121" t="n">
        <v>2.62</v>
      </c>
      <c r="X121" t="n">
        <v>0.16</v>
      </c>
      <c r="Y121" t="n">
        <v>1</v>
      </c>
      <c r="Z121" t="n">
        <v>10</v>
      </c>
      <c r="AA121" t="n">
        <v>145.6445430804639</v>
      </c>
      <c r="AB121" t="n">
        <v>199.2772892263618</v>
      </c>
      <c r="AC121" t="n">
        <v>180.2585444300864</v>
      </c>
      <c r="AD121" t="n">
        <v>145644.5430804639</v>
      </c>
      <c r="AE121" t="n">
        <v>199277.2892263618</v>
      </c>
      <c r="AF121" t="n">
        <v>2.700039367772517e-06</v>
      </c>
      <c r="AG121" t="n">
        <v>0.1941666666666667</v>
      </c>
      <c r="AH121" t="n">
        <v>180258.5444300864</v>
      </c>
    </row>
    <row r="122">
      <c r="A122" t="n">
        <v>120</v>
      </c>
      <c r="B122" t="n">
        <v>130</v>
      </c>
      <c r="C122" t="inlineStr">
        <is>
          <t xml:space="preserve">CONCLUIDO	</t>
        </is>
      </c>
      <c r="D122" t="n">
        <v>5.3636</v>
      </c>
      <c r="E122" t="n">
        <v>18.64</v>
      </c>
      <c r="F122" t="n">
        <v>15.5</v>
      </c>
      <c r="G122" t="n">
        <v>132.83</v>
      </c>
      <c r="H122" t="n">
        <v>1.77</v>
      </c>
      <c r="I122" t="n">
        <v>7</v>
      </c>
      <c r="J122" t="n">
        <v>312.41</v>
      </c>
      <c r="K122" t="n">
        <v>59.19</v>
      </c>
      <c r="L122" t="n">
        <v>31</v>
      </c>
      <c r="M122" t="n">
        <v>5</v>
      </c>
      <c r="N122" t="n">
        <v>92.20999999999999</v>
      </c>
      <c r="O122" t="n">
        <v>38764.53</v>
      </c>
      <c r="P122" t="n">
        <v>236.23</v>
      </c>
      <c r="Q122" t="n">
        <v>467.07</v>
      </c>
      <c r="R122" t="n">
        <v>55.32</v>
      </c>
      <c r="S122" t="n">
        <v>39.61</v>
      </c>
      <c r="T122" t="n">
        <v>2913.93</v>
      </c>
      <c r="U122" t="n">
        <v>0.72</v>
      </c>
      <c r="V122" t="n">
        <v>0.75</v>
      </c>
      <c r="W122" t="n">
        <v>2.62</v>
      </c>
      <c r="X122" t="n">
        <v>0.16</v>
      </c>
      <c r="Y122" t="n">
        <v>1</v>
      </c>
      <c r="Z122" t="n">
        <v>10</v>
      </c>
      <c r="AA122" t="n">
        <v>145.6437051147803</v>
      </c>
      <c r="AB122" t="n">
        <v>199.2761426847452</v>
      </c>
      <c r="AC122" t="n">
        <v>180.2575073127925</v>
      </c>
      <c r="AD122" t="n">
        <v>145643.7051147803</v>
      </c>
      <c r="AE122" t="n">
        <v>199276.1426847452</v>
      </c>
      <c r="AF122" t="n">
        <v>2.700140051643486e-06</v>
      </c>
      <c r="AG122" t="n">
        <v>0.1941666666666667</v>
      </c>
      <c r="AH122" t="n">
        <v>180257.5073127925</v>
      </c>
    </row>
    <row r="123">
      <c r="A123" t="n">
        <v>121</v>
      </c>
      <c r="B123" t="n">
        <v>130</v>
      </c>
      <c r="C123" t="inlineStr">
        <is>
          <t xml:space="preserve">CONCLUIDO	</t>
        </is>
      </c>
      <c r="D123" t="n">
        <v>5.3618</v>
      </c>
      <c r="E123" t="n">
        <v>18.65</v>
      </c>
      <c r="F123" t="n">
        <v>15.5</v>
      </c>
      <c r="G123" t="n">
        <v>132.89</v>
      </c>
      <c r="H123" t="n">
        <v>1.78</v>
      </c>
      <c r="I123" t="n">
        <v>7</v>
      </c>
      <c r="J123" t="n">
        <v>312.96</v>
      </c>
      <c r="K123" t="n">
        <v>59.19</v>
      </c>
      <c r="L123" t="n">
        <v>31.25</v>
      </c>
      <c r="M123" t="n">
        <v>5</v>
      </c>
      <c r="N123" t="n">
        <v>92.51000000000001</v>
      </c>
      <c r="O123" t="n">
        <v>38832.33</v>
      </c>
      <c r="P123" t="n">
        <v>236.1</v>
      </c>
      <c r="Q123" t="n">
        <v>467.07</v>
      </c>
      <c r="R123" t="n">
        <v>55.43</v>
      </c>
      <c r="S123" t="n">
        <v>39.61</v>
      </c>
      <c r="T123" t="n">
        <v>2972.53</v>
      </c>
      <c r="U123" t="n">
        <v>0.71</v>
      </c>
      <c r="V123" t="n">
        <v>0.75</v>
      </c>
      <c r="W123" t="n">
        <v>2.62</v>
      </c>
      <c r="X123" t="n">
        <v>0.17</v>
      </c>
      <c r="Y123" t="n">
        <v>1</v>
      </c>
      <c r="Z123" t="n">
        <v>10</v>
      </c>
      <c r="AA123" t="n">
        <v>145.6335310147336</v>
      </c>
      <c r="AB123" t="n">
        <v>199.2622220322116</v>
      </c>
      <c r="AC123" t="n">
        <v>180.2449152277989</v>
      </c>
      <c r="AD123" t="n">
        <v>145633.5310147336</v>
      </c>
      <c r="AE123" t="n">
        <v>199262.2220322115</v>
      </c>
      <c r="AF123" t="n">
        <v>2.699233896804766e-06</v>
      </c>
      <c r="AG123" t="n">
        <v>0.1942708333333333</v>
      </c>
      <c r="AH123" t="n">
        <v>180244.9152277989</v>
      </c>
    </row>
    <row r="124">
      <c r="A124" t="n">
        <v>122</v>
      </c>
      <c r="B124" t="n">
        <v>130</v>
      </c>
      <c r="C124" t="inlineStr">
        <is>
          <t xml:space="preserve">CONCLUIDO	</t>
        </is>
      </c>
      <c r="D124" t="n">
        <v>5.3632</v>
      </c>
      <c r="E124" t="n">
        <v>18.65</v>
      </c>
      <c r="F124" t="n">
        <v>15.5</v>
      </c>
      <c r="G124" t="n">
        <v>132.84</v>
      </c>
      <c r="H124" t="n">
        <v>1.79</v>
      </c>
      <c r="I124" t="n">
        <v>7</v>
      </c>
      <c r="J124" t="n">
        <v>313.51</v>
      </c>
      <c r="K124" t="n">
        <v>59.19</v>
      </c>
      <c r="L124" t="n">
        <v>31.5</v>
      </c>
      <c r="M124" t="n">
        <v>5</v>
      </c>
      <c r="N124" t="n">
        <v>92.81</v>
      </c>
      <c r="O124" t="n">
        <v>38900.27</v>
      </c>
      <c r="P124" t="n">
        <v>235.76</v>
      </c>
      <c r="Q124" t="n">
        <v>467.07</v>
      </c>
      <c r="R124" t="n">
        <v>55.33</v>
      </c>
      <c r="S124" t="n">
        <v>39.61</v>
      </c>
      <c r="T124" t="n">
        <v>2918.6</v>
      </c>
      <c r="U124" t="n">
        <v>0.72</v>
      </c>
      <c r="V124" t="n">
        <v>0.75</v>
      </c>
      <c r="W124" t="n">
        <v>2.62</v>
      </c>
      <c r="X124" t="n">
        <v>0.17</v>
      </c>
      <c r="Y124" t="n">
        <v>1</v>
      </c>
      <c r="Z124" t="n">
        <v>10</v>
      </c>
      <c r="AA124" t="n">
        <v>145.4427696223031</v>
      </c>
      <c r="AB124" t="n">
        <v>199.0012138792897</v>
      </c>
      <c r="AC124" t="n">
        <v>180.0088173266646</v>
      </c>
      <c r="AD124" t="n">
        <v>145442.7696223031</v>
      </c>
      <c r="AE124" t="n">
        <v>199001.2138792897</v>
      </c>
      <c r="AF124" t="n">
        <v>2.699938683901548e-06</v>
      </c>
      <c r="AG124" t="n">
        <v>0.1942708333333333</v>
      </c>
      <c r="AH124" t="n">
        <v>180008.8173266646</v>
      </c>
    </row>
    <row r="125">
      <c r="A125" t="n">
        <v>123</v>
      </c>
      <c r="B125" t="n">
        <v>130</v>
      </c>
      <c r="C125" t="inlineStr">
        <is>
          <t xml:space="preserve">CONCLUIDO	</t>
        </is>
      </c>
      <c r="D125" t="n">
        <v>5.3654</v>
      </c>
      <c r="E125" t="n">
        <v>18.64</v>
      </c>
      <c r="F125" t="n">
        <v>15.49</v>
      </c>
      <c r="G125" t="n">
        <v>132.78</v>
      </c>
      <c r="H125" t="n">
        <v>1.8</v>
      </c>
      <c r="I125" t="n">
        <v>7</v>
      </c>
      <c r="J125" t="n">
        <v>314.06</v>
      </c>
      <c r="K125" t="n">
        <v>59.19</v>
      </c>
      <c r="L125" t="n">
        <v>31.75</v>
      </c>
      <c r="M125" t="n">
        <v>5</v>
      </c>
      <c r="N125" t="n">
        <v>93.12</v>
      </c>
      <c r="O125" t="n">
        <v>38968.34</v>
      </c>
      <c r="P125" t="n">
        <v>235.32</v>
      </c>
      <c r="Q125" t="n">
        <v>467.08</v>
      </c>
      <c r="R125" t="n">
        <v>55.08</v>
      </c>
      <c r="S125" t="n">
        <v>39.61</v>
      </c>
      <c r="T125" t="n">
        <v>2796.88</v>
      </c>
      <c r="U125" t="n">
        <v>0.72</v>
      </c>
      <c r="V125" t="n">
        <v>0.75</v>
      </c>
      <c r="W125" t="n">
        <v>2.62</v>
      </c>
      <c r="X125" t="n">
        <v>0.16</v>
      </c>
      <c r="Y125" t="n">
        <v>1</v>
      </c>
      <c r="Z125" t="n">
        <v>10</v>
      </c>
      <c r="AA125" t="n">
        <v>145.1615950036176</v>
      </c>
      <c r="AB125" t="n">
        <v>198.6164983614556</v>
      </c>
      <c r="AC125" t="n">
        <v>179.6608185179009</v>
      </c>
      <c r="AD125" t="n">
        <v>145161.5950036176</v>
      </c>
      <c r="AE125" t="n">
        <v>198616.4983614556</v>
      </c>
      <c r="AF125" t="n">
        <v>2.701046206482206e-06</v>
      </c>
      <c r="AG125" t="n">
        <v>0.1941666666666667</v>
      </c>
      <c r="AH125" t="n">
        <v>179660.8185179009</v>
      </c>
    </row>
    <row r="126">
      <c r="A126" t="n">
        <v>124</v>
      </c>
      <c r="B126" t="n">
        <v>130</v>
      </c>
      <c r="C126" t="inlineStr">
        <is>
          <t xml:space="preserve">CONCLUIDO	</t>
        </is>
      </c>
      <c r="D126" t="n">
        <v>5.3648</v>
      </c>
      <c r="E126" t="n">
        <v>18.64</v>
      </c>
      <c r="F126" t="n">
        <v>15.49</v>
      </c>
      <c r="G126" t="n">
        <v>132.8</v>
      </c>
      <c r="H126" t="n">
        <v>1.81</v>
      </c>
      <c r="I126" t="n">
        <v>7</v>
      </c>
      <c r="J126" t="n">
        <v>314.61</v>
      </c>
      <c r="K126" t="n">
        <v>59.19</v>
      </c>
      <c r="L126" t="n">
        <v>32</v>
      </c>
      <c r="M126" t="n">
        <v>5</v>
      </c>
      <c r="N126" t="n">
        <v>93.42</v>
      </c>
      <c r="O126" t="n">
        <v>39036.55</v>
      </c>
      <c r="P126" t="n">
        <v>235.16</v>
      </c>
      <c r="Q126" t="n">
        <v>467.09</v>
      </c>
      <c r="R126" t="n">
        <v>55.12</v>
      </c>
      <c r="S126" t="n">
        <v>39.61</v>
      </c>
      <c r="T126" t="n">
        <v>2814.1</v>
      </c>
      <c r="U126" t="n">
        <v>0.72</v>
      </c>
      <c r="V126" t="n">
        <v>0.75</v>
      </c>
      <c r="W126" t="n">
        <v>2.62</v>
      </c>
      <c r="X126" t="n">
        <v>0.16</v>
      </c>
      <c r="Y126" t="n">
        <v>1</v>
      </c>
      <c r="Z126" t="n">
        <v>10</v>
      </c>
      <c r="AA126" t="n">
        <v>145.1054455659156</v>
      </c>
      <c r="AB126" t="n">
        <v>198.5396722236535</v>
      </c>
      <c r="AC126" t="n">
        <v>179.5913245588644</v>
      </c>
      <c r="AD126" t="n">
        <v>145105.4455659156</v>
      </c>
      <c r="AE126" t="n">
        <v>198539.6722236535</v>
      </c>
      <c r="AF126" t="n">
        <v>2.700744154869299e-06</v>
      </c>
      <c r="AG126" t="n">
        <v>0.1941666666666667</v>
      </c>
      <c r="AH126" t="n">
        <v>179591.3245588644</v>
      </c>
    </row>
    <row r="127">
      <c r="A127" t="n">
        <v>125</v>
      </c>
      <c r="B127" t="n">
        <v>130</v>
      </c>
      <c r="C127" t="inlineStr">
        <is>
          <t xml:space="preserve">CONCLUIDO	</t>
        </is>
      </c>
      <c r="D127" t="n">
        <v>5.3631</v>
      </c>
      <c r="E127" t="n">
        <v>18.65</v>
      </c>
      <c r="F127" t="n">
        <v>15.5</v>
      </c>
      <c r="G127" t="n">
        <v>132.85</v>
      </c>
      <c r="H127" t="n">
        <v>1.82</v>
      </c>
      <c r="I127" t="n">
        <v>7</v>
      </c>
      <c r="J127" t="n">
        <v>315.17</v>
      </c>
      <c r="K127" t="n">
        <v>59.19</v>
      </c>
      <c r="L127" t="n">
        <v>32.25</v>
      </c>
      <c r="M127" t="n">
        <v>5</v>
      </c>
      <c r="N127" t="n">
        <v>93.72</v>
      </c>
      <c r="O127" t="n">
        <v>39104.89</v>
      </c>
      <c r="P127" t="n">
        <v>235.07</v>
      </c>
      <c r="Q127" t="n">
        <v>467.07</v>
      </c>
      <c r="R127" t="n">
        <v>55.42</v>
      </c>
      <c r="S127" t="n">
        <v>39.61</v>
      </c>
      <c r="T127" t="n">
        <v>2966.54</v>
      </c>
      <c r="U127" t="n">
        <v>0.71</v>
      </c>
      <c r="V127" t="n">
        <v>0.75</v>
      </c>
      <c r="W127" t="n">
        <v>2.62</v>
      </c>
      <c r="X127" t="n">
        <v>0.17</v>
      </c>
      <c r="Y127" t="n">
        <v>1</v>
      </c>
      <c r="Z127" t="n">
        <v>10</v>
      </c>
      <c r="AA127" t="n">
        <v>145.134263906181</v>
      </c>
      <c r="AB127" t="n">
        <v>198.57910274818</v>
      </c>
      <c r="AC127" t="n">
        <v>179.6269918894712</v>
      </c>
      <c r="AD127" t="n">
        <v>145134.263906181</v>
      </c>
      <c r="AE127" t="n">
        <v>198579.10274818</v>
      </c>
      <c r="AF127" t="n">
        <v>2.699888341966064e-06</v>
      </c>
      <c r="AG127" t="n">
        <v>0.1942708333333333</v>
      </c>
      <c r="AH127" t="n">
        <v>179626.9918894712</v>
      </c>
    </row>
    <row r="128">
      <c r="A128" t="n">
        <v>126</v>
      </c>
      <c r="B128" t="n">
        <v>130</v>
      </c>
      <c r="C128" t="inlineStr">
        <is>
          <t xml:space="preserve">CONCLUIDO	</t>
        </is>
      </c>
      <c r="D128" t="n">
        <v>5.3607</v>
      </c>
      <c r="E128" t="n">
        <v>18.65</v>
      </c>
      <c r="F128" t="n">
        <v>15.51</v>
      </c>
      <c r="G128" t="n">
        <v>132.92</v>
      </c>
      <c r="H128" t="n">
        <v>1.83</v>
      </c>
      <c r="I128" t="n">
        <v>7</v>
      </c>
      <c r="J128" t="n">
        <v>315.72</v>
      </c>
      <c r="K128" t="n">
        <v>59.19</v>
      </c>
      <c r="L128" t="n">
        <v>32.5</v>
      </c>
      <c r="M128" t="n">
        <v>5</v>
      </c>
      <c r="N128" t="n">
        <v>94.03</v>
      </c>
      <c r="O128" t="n">
        <v>39173.37</v>
      </c>
      <c r="P128" t="n">
        <v>234.9</v>
      </c>
      <c r="Q128" t="n">
        <v>467.07</v>
      </c>
      <c r="R128" t="n">
        <v>55.56</v>
      </c>
      <c r="S128" t="n">
        <v>39.61</v>
      </c>
      <c r="T128" t="n">
        <v>3034.12</v>
      </c>
      <c r="U128" t="n">
        <v>0.71</v>
      </c>
      <c r="V128" t="n">
        <v>0.75</v>
      </c>
      <c r="W128" t="n">
        <v>2.62</v>
      </c>
      <c r="X128" t="n">
        <v>0.17</v>
      </c>
      <c r="Y128" t="n">
        <v>1</v>
      </c>
      <c r="Z128" t="n">
        <v>10</v>
      </c>
      <c r="AA128" t="n">
        <v>145.145343153511</v>
      </c>
      <c r="AB128" t="n">
        <v>198.5942618631588</v>
      </c>
      <c r="AC128" t="n">
        <v>179.6407042397923</v>
      </c>
      <c r="AD128" t="n">
        <v>145145.343153511</v>
      </c>
      <c r="AE128" t="n">
        <v>198594.2618631588</v>
      </c>
      <c r="AF128" t="n">
        <v>2.698680135514437e-06</v>
      </c>
      <c r="AG128" t="n">
        <v>0.1942708333333333</v>
      </c>
      <c r="AH128" t="n">
        <v>179640.7042397923</v>
      </c>
    </row>
    <row r="129">
      <c r="A129" t="n">
        <v>127</v>
      </c>
      <c r="B129" t="n">
        <v>130</v>
      </c>
      <c r="C129" t="inlineStr">
        <is>
          <t xml:space="preserve">CONCLUIDO	</t>
        </is>
      </c>
      <c r="D129" t="n">
        <v>5.3616</v>
      </c>
      <c r="E129" t="n">
        <v>18.65</v>
      </c>
      <c r="F129" t="n">
        <v>15.5</v>
      </c>
      <c r="G129" t="n">
        <v>132.89</v>
      </c>
      <c r="H129" t="n">
        <v>1.84</v>
      </c>
      <c r="I129" t="n">
        <v>7</v>
      </c>
      <c r="J129" t="n">
        <v>316.28</v>
      </c>
      <c r="K129" t="n">
        <v>59.19</v>
      </c>
      <c r="L129" t="n">
        <v>32.75</v>
      </c>
      <c r="M129" t="n">
        <v>5</v>
      </c>
      <c r="N129" t="n">
        <v>94.33</v>
      </c>
      <c r="O129" t="n">
        <v>39241.99</v>
      </c>
      <c r="P129" t="n">
        <v>234.62</v>
      </c>
      <c r="Q129" t="n">
        <v>467.07</v>
      </c>
      <c r="R129" t="n">
        <v>55.45</v>
      </c>
      <c r="S129" t="n">
        <v>39.61</v>
      </c>
      <c r="T129" t="n">
        <v>2981.07</v>
      </c>
      <c r="U129" t="n">
        <v>0.71</v>
      </c>
      <c r="V129" t="n">
        <v>0.75</v>
      </c>
      <c r="W129" t="n">
        <v>2.62</v>
      </c>
      <c r="X129" t="n">
        <v>0.17</v>
      </c>
      <c r="Y129" t="n">
        <v>1</v>
      </c>
      <c r="Z129" t="n">
        <v>10</v>
      </c>
      <c r="AA129" t="n">
        <v>144.9712435100356</v>
      </c>
      <c r="AB129" t="n">
        <v>198.3560510502216</v>
      </c>
      <c r="AC129" t="n">
        <v>179.4252279325109</v>
      </c>
      <c r="AD129" t="n">
        <v>144971.2435100356</v>
      </c>
      <c r="AE129" t="n">
        <v>198356.0510502216</v>
      </c>
      <c r="AF129" t="n">
        <v>2.699133212933797e-06</v>
      </c>
      <c r="AG129" t="n">
        <v>0.1942708333333333</v>
      </c>
      <c r="AH129" t="n">
        <v>179425.2279325109</v>
      </c>
    </row>
    <row r="130">
      <c r="A130" t="n">
        <v>128</v>
      </c>
      <c r="B130" t="n">
        <v>130</v>
      </c>
      <c r="C130" t="inlineStr">
        <is>
          <t xml:space="preserve">CONCLUIDO	</t>
        </is>
      </c>
      <c r="D130" t="n">
        <v>5.3634</v>
      </c>
      <c r="E130" t="n">
        <v>18.64</v>
      </c>
      <c r="F130" t="n">
        <v>15.5</v>
      </c>
      <c r="G130" t="n">
        <v>132.84</v>
      </c>
      <c r="H130" t="n">
        <v>1.86</v>
      </c>
      <c r="I130" t="n">
        <v>7</v>
      </c>
      <c r="J130" t="n">
        <v>316.84</v>
      </c>
      <c r="K130" t="n">
        <v>59.19</v>
      </c>
      <c r="L130" t="n">
        <v>33</v>
      </c>
      <c r="M130" t="n">
        <v>5</v>
      </c>
      <c r="N130" t="n">
        <v>94.64</v>
      </c>
      <c r="O130" t="n">
        <v>39310.75</v>
      </c>
      <c r="P130" t="n">
        <v>234.27</v>
      </c>
      <c r="Q130" t="n">
        <v>467.07</v>
      </c>
      <c r="R130" t="n">
        <v>55.37</v>
      </c>
      <c r="S130" t="n">
        <v>39.61</v>
      </c>
      <c r="T130" t="n">
        <v>2942.51</v>
      </c>
      <c r="U130" t="n">
        <v>0.72</v>
      </c>
      <c r="V130" t="n">
        <v>0.75</v>
      </c>
      <c r="W130" t="n">
        <v>2.62</v>
      </c>
      <c r="X130" t="n">
        <v>0.16</v>
      </c>
      <c r="Y130" t="n">
        <v>1</v>
      </c>
      <c r="Z130" t="n">
        <v>10</v>
      </c>
      <c r="AA130" t="n">
        <v>144.765182210239</v>
      </c>
      <c r="AB130" t="n">
        <v>198.0741088890571</v>
      </c>
      <c r="AC130" t="n">
        <v>179.1701939354995</v>
      </c>
      <c r="AD130" t="n">
        <v>144765.182210239</v>
      </c>
      <c r="AE130" t="n">
        <v>198074.1088890571</v>
      </c>
      <c r="AF130" t="n">
        <v>2.700039367772517e-06</v>
      </c>
      <c r="AG130" t="n">
        <v>0.1941666666666667</v>
      </c>
      <c r="AH130" t="n">
        <v>179170.1939354995</v>
      </c>
    </row>
    <row r="131">
      <c r="A131" t="n">
        <v>129</v>
      </c>
      <c r="B131" t="n">
        <v>130</v>
      </c>
      <c r="C131" t="inlineStr">
        <is>
          <t xml:space="preserve">CONCLUIDO	</t>
        </is>
      </c>
      <c r="D131" t="n">
        <v>5.3862</v>
      </c>
      <c r="E131" t="n">
        <v>18.57</v>
      </c>
      <c r="F131" t="n">
        <v>15.47</v>
      </c>
      <c r="G131" t="n">
        <v>154.68</v>
      </c>
      <c r="H131" t="n">
        <v>1.87</v>
      </c>
      <c r="I131" t="n">
        <v>6</v>
      </c>
      <c r="J131" t="n">
        <v>317.39</v>
      </c>
      <c r="K131" t="n">
        <v>59.19</v>
      </c>
      <c r="L131" t="n">
        <v>33.25</v>
      </c>
      <c r="M131" t="n">
        <v>4</v>
      </c>
      <c r="N131" t="n">
        <v>94.95</v>
      </c>
      <c r="O131" t="n">
        <v>39379.65</v>
      </c>
      <c r="P131" t="n">
        <v>232.46</v>
      </c>
      <c r="Q131" t="n">
        <v>467.07</v>
      </c>
      <c r="R131" t="n">
        <v>54.35</v>
      </c>
      <c r="S131" t="n">
        <v>39.61</v>
      </c>
      <c r="T131" t="n">
        <v>2435</v>
      </c>
      <c r="U131" t="n">
        <v>0.73</v>
      </c>
      <c r="V131" t="n">
        <v>0.75</v>
      </c>
      <c r="W131" t="n">
        <v>2.62</v>
      </c>
      <c r="X131" t="n">
        <v>0.13</v>
      </c>
      <c r="Y131" t="n">
        <v>1</v>
      </c>
      <c r="Z131" t="n">
        <v>10</v>
      </c>
      <c r="AA131" t="n">
        <v>143.2757352902005</v>
      </c>
      <c r="AB131" t="n">
        <v>196.036181903301</v>
      </c>
      <c r="AC131" t="n">
        <v>177.3267638410148</v>
      </c>
      <c r="AD131" t="n">
        <v>143275.7352902005</v>
      </c>
      <c r="AE131" t="n">
        <v>196036.181903301</v>
      </c>
      <c r="AF131" t="n">
        <v>2.711517329062969e-06</v>
      </c>
      <c r="AG131" t="n">
        <v>0.1934375</v>
      </c>
      <c r="AH131" t="n">
        <v>177326.7638410148</v>
      </c>
    </row>
    <row r="132">
      <c r="A132" t="n">
        <v>130</v>
      </c>
      <c r="B132" t="n">
        <v>130</v>
      </c>
      <c r="C132" t="inlineStr">
        <is>
          <t xml:space="preserve">CONCLUIDO	</t>
        </is>
      </c>
      <c r="D132" t="n">
        <v>5.3863</v>
      </c>
      <c r="E132" t="n">
        <v>18.57</v>
      </c>
      <c r="F132" t="n">
        <v>15.47</v>
      </c>
      <c r="G132" t="n">
        <v>154.67</v>
      </c>
      <c r="H132" t="n">
        <v>1.88</v>
      </c>
      <c r="I132" t="n">
        <v>6</v>
      </c>
      <c r="J132" t="n">
        <v>317.95</v>
      </c>
      <c r="K132" t="n">
        <v>59.19</v>
      </c>
      <c r="L132" t="n">
        <v>33.5</v>
      </c>
      <c r="M132" t="n">
        <v>4</v>
      </c>
      <c r="N132" t="n">
        <v>95.26000000000001</v>
      </c>
      <c r="O132" t="n">
        <v>39448.69</v>
      </c>
      <c r="P132" t="n">
        <v>232.6</v>
      </c>
      <c r="Q132" t="n">
        <v>467.07</v>
      </c>
      <c r="R132" t="n">
        <v>54.28</v>
      </c>
      <c r="S132" t="n">
        <v>39.61</v>
      </c>
      <c r="T132" t="n">
        <v>2403.31</v>
      </c>
      <c r="U132" t="n">
        <v>0.73</v>
      </c>
      <c r="V132" t="n">
        <v>0.75</v>
      </c>
      <c r="W132" t="n">
        <v>2.62</v>
      </c>
      <c r="X132" t="n">
        <v>0.13</v>
      </c>
      <c r="Y132" t="n">
        <v>1</v>
      </c>
      <c r="Z132" t="n">
        <v>10</v>
      </c>
      <c r="AA132" t="n">
        <v>143.3359820106891</v>
      </c>
      <c r="AB132" t="n">
        <v>196.1186141241711</v>
      </c>
      <c r="AC132" t="n">
        <v>177.4013288464194</v>
      </c>
      <c r="AD132" t="n">
        <v>143335.9820106891</v>
      </c>
      <c r="AE132" t="n">
        <v>196118.6141241711</v>
      </c>
      <c r="AF132" t="n">
        <v>2.711567670998454e-06</v>
      </c>
      <c r="AG132" t="n">
        <v>0.1934375</v>
      </c>
      <c r="AH132" t="n">
        <v>177401.3288464194</v>
      </c>
    </row>
    <row r="133">
      <c r="A133" t="n">
        <v>131</v>
      </c>
      <c r="B133" t="n">
        <v>130</v>
      </c>
      <c r="C133" t="inlineStr">
        <is>
          <t xml:space="preserve">CONCLUIDO	</t>
        </is>
      </c>
      <c r="D133" t="n">
        <v>5.3861</v>
      </c>
      <c r="E133" t="n">
        <v>18.57</v>
      </c>
      <c r="F133" t="n">
        <v>15.47</v>
      </c>
      <c r="G133" t="n">
        <v>154.68</v>
      </c>
      <c r="H133" t="n">
        <v>1.89</v>
      </c>
      <c r="I133" t="n">
        <v>6</v>
      </c>
      <c r="J133" t="n">
        <v>318.52</v>
      </c>
      <c r="K133" t="n">
        <v>59.19</v>
      </c>
      <c r="L133" t="n">
        <v>33.75</v>
      </c>
      <c r="M133" t="n">
        <v>4</v>
      </c>
      <c r="N133" t="n">
        <v>95.56999999999999</v>
      </c>
      <c r="O133" t="n">
        <v>39517.87</v>
      </c>
      <c r="P133" t="n">
        <v>232.64</v>
      </c>
      <c r="Q133" t="n">
        <v>467.07</v>
      </c>
      <c r="R133" t="n">
        <v>54.34</v>
      </c>
      <c r="S133" t="n">
        <v>39.61</v>
      </c>
      <c r="T133" t="n">
        <v>2430.05</v>
      </c>
      <c r="U133" t="n">
        <v>0.73</v>
      </c>
      <c r="V133" t="n">
        <v>0.75</v>
      </c>
      <c r="W133" t="n">
        <v>2.62</v>
      </c>
      <c r="X133" t="n">
        <v>0.14</v>
      </c>
      <c r="Y133" t="n">
        <v>1</v>
      </c>
      <c r="Z133" t="n">
        <v>10</v>
      </c>
      <c r="AA133" t="n">
        <v>143.3591835236285</v>
      </c>
      <c r="AB133" t="n">
        <v>196.1503594577533</v>
      </c>
      <c r="AC133" t="n">
        <v>177.4300444499194</v>
      </c>
      <c r="AD133" t="n">
        <v>143359.1835236285</v>
      </c>
      <c r="AE133" t="n">
        <v>196150.3594577533</v>
      </c>
      <c r="AF133" t="n">
        <v>2.711466987127485e-06</v>
      </c>
      <c r="AG133" t="n">
        <v>0.1934375</v>
      </c>
      <c r="AH133" t="n">
        <v>177430.0444499194</v>
      </c>
    </row>
    <row r="134">
      <c r="A134" t="n">
        <v>132</v>
      </c>
      <c r="B134" t="n">
        <v>130</v>
      </c>
      <c r="C134" t="inlineStr">
        <is>
          <t xml:space="preserve">CONCLUIDO	</t>
        </is>
      </c>
      <c r="D134" t="n">
        <v>5.3854</v>
      </c>
      <c r="E134" t="n">
        <v>18.57</v>
      </c>
      <c r="F134" t="n">
        <v>15.47</v>
      </c>
      <c r="G134" t="n">
        <v>154.7</v>
      </c>
      <c r="H134" t="n">
        <v>1.9</v>
      </c>
      <c r="I134" t="n">
        <v>6</v>
      </c>
      <c r="J134" t="n">
        <v>319.08</v>
      </c>
      <c r="K134" t="n">
        <v>59.19</v>
      </c>
      <c r="L134" t="n">
        <v>34</v>
      </c>
      <c r="M134" t="n">
        <v>4</v>
      </c>
      <c r="N134" t="n">
        <v>95.88</v>
      </c>
      <c r="O134" t="n">
        <v>39587.19</v>
      </c>
      <c r="P134" t="n">
        <v>233.09</v>
      </c>
      <c r="Q134" t="n">
        <v>467.07</v>
      </c>
      <c r="R134" t="n">
        <v>54.39</v>
      </c>
      <c r="S134" t="n">
        <v>39.61</v>
      </c>
      <c r="T134" t="n">
        <v>2455.99</v>
      </c>
      <c r="U134" t="n">
        <v>0.73</v>
      </c>
      <c r="V134" t="n">
        <v>0.75</v>
      </c>
      <c r="W134" t="n">
        <v>2.62</v>
      </c>
      <c r="X134" t="n">
        <v>0.14</v>
      </c>
      <c r="Y134" t="n">
        <v>1</v>
      </c>
      <c r="Z134" t="n">
        <v>10</v>
      </c>
      <c r="AA134" t="n">
        <v>143.5796271378677</v>
      </c>
      <c r="AB134" t="n">
        <v>196.4519801360412</v>
      </c>
      <c r="AC134" t="n">
        <v>177.7028788739989</v>
      </c>
      <c r="AD134" t="n">
        <v>143579.6271378677</v>
      </c>
      <c r="AE134" t="n">
        <v>196451.9801360412</v>
      </c>
      <c r="AF134" t="n">
        <v>2.711114593579094e-06</v>
      </c>
      <c r="AG134" t="n">
        <v>0.1934375</v>
      </c>
      <c r="AH134" t="n">
        <v>177702.8788739989</v>
      </c>
    </row>
    <row r="135">
      <c r="A135" t="n">
        <v>133</v>
      </c>
      <c r="B135" t="n">
        <v>130</v>
      </c>
      <c r="C135" t="inlineStr">
        <is>
          <t xml:space="preserve">CONCLUIDO	</t>
        </is>
      </c>
      <c r="D135" t="n">
        <v>5.3837</v>
      </c>
      <c r="E135" t="n">
        <v>18.57</v>
      </c>
      <c r="F135" t="n">
        <v>15.48</v>
      </c>
      <c r="G135" t="n">
        <v>154.76</v>
      </c>
      <c r="H135" t="n">
        <v>1.91</v>
      </c>
      <c r="I135" t="n">
        <v>6</v>
      </c>
      <c r="J135" t="n">
        <v>319.64</v>
      </c>
      <c r="K135" t="n">
        <v>59.19</v>
      </c>
      <c r="L135" t="n">
        <v>34.25</v>
      </c>
      <c r="M135" t="n">
        <v>4</v>
      </c>
      <c r="N135" t="n">
        <v>96.2</v>
      </c>
      <c r="O135" t="n">
        <v>39656.65</v>
      </c>
      <c r="P135" t="n">
        <v>233.28</v>
      </c>
      <c r="Q135" t="n">
        <v>467.07</v>
      </c>
      <c r="R135" t="n">
        <v>54.61</v>
      </c>
      <c r="S135" t="n">
        <v>39.61</v>
      </c>
      <c r="T135" t="n">
        <v>2564.3</v>
      </c>
      <c r="U135" t="n">
        <v>0.73</v>
      </c>
      <c r="V135" t="n">
        <v>0.75</v>
      </c>
      <c r="W135" t="n">
        <v>2.62</v>
      </c>
      <c r="X135" t="n">
        <v>0.14</v>
      </c>
      <c r="Y135" t="n">
        <v>1</v>
      </c>
      <c r="Z135" t="n">
        <v>10</v>
      </c>
      <c r="AA135" t="n">
        <v>143.7333209499697</v>
      </c>
      <c r="AB135" t="n">
        <v>196.6622707902513</v>
      </c>
      <c r="AC135" t="n">
        <v>177.8930996833161</v>
      </c>
      <c r="AD135" t="n">
        <v>143733.3209499696</v>
      </c>
      <c r="AE135" t="n">
        <v>196662.2707902513</v>
      </c>
      <c r="AF135" t="n">
        <v>2.710258780675858e-06</v>
      </c>
      <c r="AG135" t="n">
        <v>0.1934375</v>
      </c>
      <c r="AH135" t="n">
        <v>177893.0996833161</v>
      </c>
    </row>
    <row r="136">
      <c r="A136" t="n">
        <v>134</v>
      </c>
      <c r="B136" t="n">
        <v>130</v>
      </c>
      <c r="C136" t="inlineStr">
        <is>
          <t xml:space="preserve">CONCLUIDO	</t>
        </is>
      </c>
      <c r="D136" t="n">
        <v>5.382</v>
      </c>
      <c r="E136" t="n">
        <v>18.58</v>
      </c>
      <c r="F136" t="n">
        <v>15.48</v>
      </c>
      <c r="G136" t="n">
        <v>154.82</v>
      </c>
      <c r="H136" t="n">
        <v>1.92</v>
      </c>
      <c r="I136" t="n">
        <v>6</v>
      </c>
      <c r="J136" t="n">
        <v>320.21</v>
      </c>
      <c r="K136" t="n">
        <v>59.19</v>
      </c>
      <c r="L136" t="n">
        <v>34.5</v>
      </c>
      <c r="M136" t="n">
        <v>4</v>
      </c>
      <c r="N136" t="n">
        <v>96.51000000000001</v>
      </c>
      <c r="O136" t="n">
        <v>39726.26</v>
      </c>
      <c r="P136" t="n">
        <v>233.44</v>
      </c>
      <c r="Q136" t="n">
        <v>467.07</v>
      </c>
      <c r="R136" t="n">
        <v>54.82</v>
      </c>
      <c r="S136" t="n">
        <v>39.61</v>
      </c>
      <c r="T136" t="n">
        <v>2670.88</v>
      </c>
      <c r="U136" t="n">
        <v>0.72</v>
      </c>
      <c r="V136" t="n">
        <v>0.75</v>
      </c>
      <c r="W136" t="n">
        <v>2.62</v>
      </c>
      <c r="X136" t="n">
        <v>0.15</v>
      </c>
      <c r="Y136" t="n">
        <v>1</v>
      </c>
      <c r="Z136" t="n">
        <v>10</v>
      </c>
      <c r="AA136" t="n">
        <v>143.8502438198115</v>
      </c>
      <c r="AB136" t="n">
        <v>196.8222498190418</v>
      </c>
      <c r="AC136" t="n">
        <v>178.0378105381307</v>
      </c>
      <c r="AD136" t="n">
        <v>143850.2438198115</v>
      </c>
      <c r="AE136" t="n">
        <v>196822.2498190418</v>
      </c>
      <c r="AF136" t="n">
        <v>2.709402967772623e-06</v>
      </c>
      <c r="AG136" t="n">
        <v>0.1935416666666666</v>
      </c>
      <c r="AH136" t="n">
        <v>178037.8105381308</v>
      </c>
    </row>
    <row r="137">
      <c r="A137" t="n">
        <v>135</v>
      </c>
      <c r="B137" t="n">
        <v>130</v>
      </c>
      <c r="C137" t="inlineStr">
        <is>
          <t xml:space="preserve">CONCLUIDO	</t>
        </is>
      </c>
      <c r="D137" t="n">
        <v>5.3826</v>
      </c>
      <c r="E137" t="n">
        <v>18.58</v>
      </c>
      <c r="F137" t="n">
        <v>15.48</v>
      </c>
      <c r="G137" t="n">
        <v>154.8</v>
      </c>
      <c r="H137" t="n">
        <v>1.93</v>
      </c>
      <c r="I137" t="n">
        <v>6</v>
      </c>
      <c r="J137" t="n">
        <v>320.77</v>
      </c>
      <c r="K137" t="n">
        <v>59.19</v>
      </c>
      <c r="L137" t="n">
        <v>34.75</v>
      </c>
      <c r="M137" t="n">
        <v>4</v>
      </c>
      <c r="N137" t="n">
        <v>96.83</v>
      </c>
      <c r="O137" t="n">
        <v>39796.01</v>
      </c>
      <c r="P137" t="n">
        <v>233.37</v>
      </c>
      <c r="Q137" t="n">
        <v>467.07</v>
      </c>
      <c r="R137" t="n">
        <v>54.71</v>
      </c>
      <c r="S137" t="n">
        <v>39.61</v>
      </c>
      <c r="T137" t="n">
        <v>2615.1</v>
      </c>
      <c r="U137" t="n">
        <v>0.72</v>
      </c>
      <c r="V137" t="n">
        <v>0.75</v>
      </c>
      <c r="W137" t="n">
        <v>2.62</v>
      </c>
      <c r="X137" t="n">
        <v>0.15</v>
      </c>
      <c r="Y137" t="n">
        <v>1</v>
      </c>
      <c r="Z137" t="n">
        <v>10</v>
      </c>
      <c r="AA137" t="n">
        <v>143.8030040182829</v>
      </c>
      <c r="AB137" t="n">
        <v>196.7576142385174</v>
      </c>
      <c r="AC137" t="n">
        <v>177.9793436866951</v>
      </c>
      <c r="AD137" t="n">
        <v>143803.0040182829</v>
      </c>
      <c r="AE137" t="n">
        <v>196757.6142385174</v>
      </c>
      <c r="AF137" t="n">
        <v>2.709705019385529e-06</v>
      </c>
      <c r="AG137" t="n">
        <v>0.1935416666666666</v>
      </c>
      <c r="AH137" t="n">
        <v>177979.3436866951</v>
      </c>
    </row>
    <row r="138">
      <c r="A138" t="n">
        <v>136</v>
      </c>
      <c r="B138" t="n">
        <v>130</v>
      </c>
      <c r="C138" t="inlineStr">
        <is>
          <t xml:space="preserve">CONCLUIDO	</t>
        </is>
      </c>
      <c r="D138" t="n">
        <v>5.3828</v>
      </c>
      <c r="E138" t="n">
        <v>18.58</v>
      </c>
      <c r="F138" t="n">
        <v>15.48</v>
      </c>
      <c r="G138" t="n">
        <v>154.79</v>
      </c>
      <c r="H138" t="n">
        <v>1.94</v>
      </c>
      <c r="I138" t="n">
        <v>6</v>
      </c>
      <c r="J138" t="n">
        <v>321.34</v>
      </c>
      <c r="K138" t="n">
        <v>59.19</v>
      </c>
      <c r="L138" t="n">
        <v>35</v>
      </c>
      <c r="M138" t="n">
        <v>4</v>
      </c>
      <c r="N138" t="n">
        <v>97.14</v>
      </c>
      <c r="O138" t="n">
        <v>39865.91</v>
      </c>
      <c r="P138" t="n">
        <v>233.24</v>
      </c>
      <c r="Q138" t="n">
        <v>467.07</v>
      </c>
      <c r="R138" t="n">
        <v>54.71</v>
      </c>
      <c r="S138" t="n">
        <v>39.61</v>
      </c>
      <c r="T138" t="n">
        <v>2618.26</v>
      </c>
      <c r="U138" t="n">
        <v>0.72</v>
      </c>
      <c r="V138" t="n">
        <v>0.75</v>
      </c>
      <c r="W138" t="n">
        <v>2.62</v>
      </c>
      <c r="X138" t="n">
        <v>0.15</v>
      </c>
      <c r="Y138" t="n">
        <v>1</v>
      </c>
      <c r="Z138" t="n">
        <v>10</v>
      </c>
      <c r="AA138" t="n">
        <v>143.7393313291954</v>
      </c>
      <c r="AB138" t="n">
        <v>196.6704944562672</v>
      </c>
      <c r="AC138" t="n">
        <v>177.9005384941894</v>
      </c>
      <c r="AD138" t="n">
        <v>143739.3313291954</v>
      </c>
      <c r="AE138" t="n">
        <v>196670.4944562672</v>
      </c>
      <c r="AF138" t="n">
        <v>2.709805703256498e-06</v>
      </c>
      <c r="AG138" t="n">
        <v>0.1935416666666666</v>
      </c>
      <c r="AH138" t="n">
        <v>177900.5384941894</v>
      </c>
    </row>
    <row r="139">
      <c r="A139" t="n">
        <v>137</v>
      </c>
      <c r="B139" t="n">
        <v>130</v>
      </c>
      <c r="C139" t="inlineStr">
        <is>
          <t xml:space="preserve">CONCLUIDO	</t>
        </is>
      </c>
      <c r="D139" t="n">
        <v>5.387</v>
      </c>
      <c r="E139" t="n">
        <v>18.56</v>
      </c>
      <c r="F139" t="n">
        <v>15.46</v>
      </c>
      <c r="G139" t="n">
        <v>154.65</v>
      </c>
      <c r="H139" t="n">
        <v>1.95</v>
      </c>
      <c r="I139" t="n">
        <v>6</v>
      </c>
      <c r="J139" t="n">
        <v>321.91</v>
      </c>
      <c r="K139" t="n">
        <v>59.19</v>
      </c>
      <c r="L139" t="n">
        <v>35.25</v>
      </c>
      <c r="M139" t="n">
        <v>4</v>
      </c>
      <c r="N139" t="n">
        <v>97.45999999999999</v>
      </c>
      <c r="O139" t="n">
        <v>39935.96</v>
      </c>
      <c r="P139" t="n">
        <v>233.09</v>
      </c>
      <c r="Q139" t="n">
        <v>467.07</v>
      </c>
      <c r="R139" t="n">
        <v>54.29</v>
      </c>
      <c r="S139" t="n">
        <v>39.61</v>
      </c>
      <c r="T139" t="n">
        <v>2407.65</v>
      </c>
      <c r="U139" t="n">
        <v>0.73</v>
      </c>
      <c r="V139" t="n">
        <v>0.75</v>
      </c>
      <c r="W139" t="n">
        <v>2.62</v>
      </c>
      <c r="X139" t="n">
        <v>0.13</v>
      </c>
      <c r="Y139" t="n">
        <v>1</v>
      </c>
      <c r="Z139" t="n">
        <v>10</v>
      </c>
      <c r="AA139" t="n">
        <v>143.5136316837209</v>
      </c>
      <c r="AB139" t="n">
        <v>196.3616822441635</v>
      </c>
      <c r="AC139" t="n">
        <v>177.6211988861881</v>
      </c>
      <c r="AD139" t="n">
        <v>143513.6316837209</v>
      </c>
      <c r="AE139" t="n">
        <v>196361.6822441635</v>
      </c>
      <c r="AF139" t="n">
        <v>2.711920064546845e-06</v>
      </c>
      <c r="AG139" t="n">
        <v>0.1933333333333333</v>
      </c>
      <c r="AH139" t="n">
        <v>177621.1988861881</v>
      </c>
    </row>
    <row r="140">
      <c r="A140" t="n">
        <v>138</v>
      </c>
      <c r="B140" t="n">
        <v>130</v>
      </c>
      <c r="C140" t="inlineStr">
        <is>
          <t xml:space="preserve">CONCLUIDO	</t>
        </is>
      </c>
      <c r="D140" t="n">
        <v>5.3883</v>
      </c>
      <c r="E140" t="n">
        <v>18.56</v>
      </c>
      <c r="F140" t="n">
        <v>15.46</v>
      </c>
      <c r="G140" t="n">
        <v>154.6</v>
      </c>
      <c r="H140" t="n">
        <v>1.96</v>
      </c>
      <c r="I140" t="n">
        <v>6</v>
      </c>
      <c r="J140" t="n">
        <v>322.47</v>
      </c>
      <c r="K140" t="n">
        <v>59.19</v>
      </c>
      <c r="L140" t="n">
        <v>35.5</v>
      </c>
      <c r="M140" t="n">
        <v>4</v>
      </c>
      <c r="N140" t="n">
        <v>97.78</v>
      </c>
      <c r="O140" t="n">
        <v>40006.15</v>
      </c>
      <c r="P140" t="n">
        <v>233.25</v>
      </c>
      <c r="Q140" t="n">
        <v>467.07</v>
      </c>
      <c r="R140" t="n">
        <v>54.08</v>
      </c>
      <c r="S140" t="n">
        <v>39.61</v>
      </c>
      <c r="T140" t="n">
        <v>2299.26</v>
      </c>
      <c r="U140" t="n">
        <v>0.73</v>
      </c>
      <c r="V140" t="n">
        <v>0.75</v>
      </c>
      <c r="W140" t="n">
        <v>2.62</v>
      </c>
      <c r="X140" t="n">
        <v>0.13</v>
      </c>
      <c r="Y140" t="n">
        <v>1</v>
      </c>
      <c r="Z140" t="n">
        <v>10</v>
      </c>
      <c r="AA140" t="n">
        <v>143.5513660434654</v>
      </c>
      <c r="AB140" t="n">
        <v>196.4133120598883</v>
      </c>
      <c r="AC140" t="n">
        <v>177.6679012247631</v>
      </c>
      <c r="AD140" t="n">
        <v>143551.3660434654</v>
      </c>
      <c r="AE140" t="n">
        <v>196413.3120598884</v>
      </c>
      <c r="AF140" t="n">
        <v>2.712574509708143e-06</v>
      </c>
      <c r="AG140" t="n">
        <v>0.1933333333333333</v>
      </c>
      <c r="AH140" t="n">
        <v>177667.9012247631</v>
      </c>
    </row>
    <row r="141">
      <c r="A141" t="n">
        <v>139</v>
      </c>
      <c r="B141" t="n">
        <v>130</v>
      </c>
      <c r="C141" t="inlineStr">
        <is>
          <t xml:space="preserve">CONCLUIDO	</t>
        </is>
      </c>
      <c r="D141" t="n">
        <v>5.3873</v>
      </c>
      <c r="E141" t="n">
        <v>18.56</v>
      </c>
      <c r="F141" t="n">
        <v>15.46</v>
      </c>
      <c r="G141" t="n">
        <v>154.64</v>
      </c>
      <c r="H141" t="n">
        <v>1.97</v>
      </c>
      <c r="I141" t="n">
        <v>6</v>
      </c>
      <c r="J141" t="n">
        <v>323.04</v>
      </c>
      <c r="K141" t="n">
        <v>59.19</v>
      </c>
      <c r="L141" t="n">
        <v>35.75</v>
      </c>
      <c r="M141" t="n">
        <v>4</v>
      </c>
      <c r="N141" t="n">
        <v>98.09999999999999</v>
      </c>
      <c r="O141" t="n">
        <v>40076.49</v>
      </c>
      <c r="P141" t="n">
        <v>232.93</v>
      </c>
      <c r="Q141" t="n">
        <v>467.07</v>
      </c>
      <c r="R141" t="n">
        <v>54.23</v>
      </c>
      <c r="S141" t="n">
        <v>39.61</v>
      </c>
      <c r="T141" t="n">
        <v>2376.65</v>
      </c>
      <c r="U141" t="n">
        <v>0.73</v>
      </c>
      <c r="V141" t="n">
        <v>0.75</v>
      </c>
      <c r="W141" t="n">
        <v>2.62</v>
      </c>
      <c r="X141" t="n">
        <v>0.13</v>
      </c>
      <c r="Y141" t="n">
        <v>1</v>
      </c>
      <c r="Z141" t="n">
        <v>10</v>
      </c>
      <c r="AA141" t="n">
        <v>143.4339318858596</v>
      </c>
      <c r="AB141" t="n">
        <v>196.2526334646228</v>
      </c>
      <c r="AC141" t="n">
        <v>177.5225575691158</v>
      </c>
      <c r="AD141" t="n">
        <v>143433.9318858596</v>
      </c>
      <c r="AE141" t="n">
        <v>196252.6334646227</v>
      </c>
      <c r="AF141" t="n">
        <v>2.712071090353298e-06</v>
      </c>
      <c r="AG141" t="n">
        <v>0.1933333333333333</v>
      </c>
      <c r="AH141" t="n">
        <v>177522.5575691158</v>
      </c>
    </row>
    <row r="142">
      <c r="A142" t="n">
        <v>140</v>
      </c>
      <c r="B142" t="n">
        <v>130</v>
      </c>
      <c r="C142" t="inlineStr">
        <is>
          <t xml:space="preserve">CONCLUIDO	</t>
        </is>
      </c>
      <c r="D142" t="n">
        <v>5.3866</v>
      </c>
      <c r="E142" t="n">
        <v>18.56</v>
      </c>
      <c r="F142" t="n">
        <v>15.47</v>
      </c>
      <c r="G142" t="n">
        <v>154.66</v>
      </c>
      <c r="H142" t="n">
        <v>1.98</v>
      </c>
      <c r="I142" t="n">
        <v>6</v>
      </c>
      <c r="J142" t="n">
        <v>323.62</v>
      </c>
      <c r="K142" t="n">
        <v>59.19</v>
      </c>
      <c r="L142" t="n">
        <v>36</v>
      </c>
      <c r="M142" t="n">
        <v>4</v>
      </c>
      <c r="N142" t="n">
        <v>98.42</v>
      </c>
      <c r="O142" t="n">
        <v>40147.11</v>
      </c>
      <c r="P142" t="n">
        <v>233.07</v>
      </c>
      <c r="Q142" t="n">
        <v>467.07</v>
      </c>
      <c r="R142" t="n">
        <v>54.36</v>
      </c>
      <c r="S142" t="n">
        <v>39.61</v>
      </c>
      <c r="T142" t="n">
        <v>2441.25</v>
      </c>
      <c r="U142" t="n">
        <v>0.73</v>
      </c>
      <c r="V142" t="n">
        <v>0.75</v>
      </c>
      <c r="W142" t="n">
        <v>2.62</v>
      </c>
      <c r="X142" t="n">
        <v>0.13</v>
      </c>
      <c r="Y142" t="n">
        <v>1</v>
      </c>
      <c r="Z142" t="n">
        <v>10</v>
      </c>
      <c r="AA142" t="n">
        <v>143.5388338399403</v>
      </c>
      <c r="AB142" t="n">
        <v>196.3961649461435</v>
      </c>
      <c r="AC142" t="n">
        <v>177.6523906074879</v>
      </c>
      <c r="AD142" t="n">
        <v>143538.8338399403</v>
      </c>
      <c r="AE142" t="n">
        <v>196396.1649461435</v>
      </c>
      <c r="AF142" t="n">
        <v>2.711718696804907e-06</v>
      </c>
      <c r="AG142" t="n">
        <v>0.1933333333333333</v>
      </c>
      <c r="AH142" t="n">
        <v>177652.3906074879</v>
      </c>
    </row>
    <row r="143">
      <c r="A143" t="n">
        <v>141</v>
      </c>
      <c r="B143" t="n">
        <v>130</v>
      </c>
      <c r="C143" t="inlineStr">
        <is>
          <t xml:space="preserve">CONCLUIDO	</t>
        </is>
      </c>
      <c r="D143" t="n">
        <v>5.3843</v>
      </c>
      <c r="E143" t="n">
        <v>18.57</v>
      </c>
      <c r="F143" t="n">
        <v>15.47</v>
      </c>
      <c r="G143" t="n">
        <v>154.74</v>
      </c>
      <c r="H143" t="n">
        <v>1.99</v>
      </c>
      <c r="I143" t="n">
        <v>6</v>
      </c>
      <c r="J143" t="n">
        <v>324.19</v>
      </c>
      <c r="K143" t="n">
        <v>59.19</v>
      </c>
      <c r="L143" t="n">
        <v>36.25</v>
      </c>
      <c r="M143" t="n">
        <v>4</v>
      </c>
      <c r="N143" t="n">
        <v>98.75</v>
      </c>
      <c r="O143" t="n">
        <v>40217.75</v>
      </c>
      <c r="P143" t="n">
        <v>232.89</v>
      </c>
      <c r="Q143" t="n">
        <v>467.07</v>
      </c>
      <c r="R143" t="n">
        <v>54.58</v>
      </c>
      <c r="S143" t="n">
        <v>39.61</v>
      </c>
      <c r="T143" t="n">
        <v>2551.98</v>
      </c>
      <c r="U143" t="n">
        <v>0.73</v>
      </c>
      <c r="V143" t="n">
        <v>0.75</v>
      </c>
      <c r="W143" t="n">
        <v>2.62</v>
      </c>
      <c r="X143" t="n">
        <v>0.14</v>
      </c>
      <c r="Y143" t="n">
        <v>1</v>
      </c>
      <c r="Z143" t="n">
        <v>10</v>
      </c>
      <c r="AA143" t="n">
        <v>143.5186622812371</v>
      </c>
      <c r="AB143" t="n">
        <v>196.3685653296195</v>
      </c>
      <c r="AC143" t="n">
        <v>177.6274250596287</v>
      </c>
      <c r="AD143" t="n">
        <v>143518.6622812371</v>
      </c>
      <c r="AE143" t="n">
        <v>196368.5653296195</v>
      </c>
      <c r="AF143" t="n">
        <v>2.710560832288765e-06</v>
      </c>
      <c r="AG143" t="n">
        <v>0.1934375</v>
      </c>
      <c r="AH143" t="n">
        <v>177627.4250596287</v>
      </c>
    </row>
    <row r="144">
      <c r="A144" t="n">
        <v>142</v>
      </c>
      <c r="B144" t="n">
        <v>130</v>
      </c>
      <c r="C144" t="inlineStr">
        <is>
          <t xml:space="preserve">CONCLUIDO	</t>
        </is>
      </c>
      <c r="D144" t="n">
        <v>5.3852</v>
      </c>
      <c r="E144" t="n">
        <v>18.57</v>
      </c>
      <c r="F144" t="n">
        <v>15.47</v>
      </c>
      <c r="G144" t="n">
        <v>154.71</v>
      </c>
      <c r="H144" t="n">
        <v>2</v>
      </c>
      <c r="I144" t="n">
        <v>6</v>
      </c>
      <c r="J144" t="n">
        <v>324.76</v>
      </c>
      <c r="K144" t="n">
        <v>59.19</v>
      </c>
      <c r="L144" t="n">
        <v>36.5</v>
      </c>
      <c r="M144" t="n">
        <v>4</v>
      </c>
      <c r="N144" t="n">
        <v>99.06999999999999</v>
      </c>
      <c r="O144" t="n">
        <v>40288.55</v>
      </c>
      <c r="P144" t="n">
        <v>232.48</v>
      </c>
      <c r="Q144" t="n">
        <v>467.07</v>
      </c>
      <c r="R144" t="n">
        <v>54.5</v>
      </c>
      <c r="S144" t="n">
        <v>39.61</v>
      </c>
      <c r="T144" t="n">
        <v>2509.51</v>
      </c>
      <c r="U144" t="n">
        <v>0.73</v>
      </c>
      <c r="V144" t="n">
        <v>0.75</v>
      </c>
      <c r="W144" t="n">
        <v>2.62</v>
      </c>
      <c r="X144" t="n">
        <v>0.14</v>
      </c>
      <c r="Y144" t="n">
        <v>1</v>
      </c>
      <c r="Z144" t="n">
        <v>10</v>
      </c>
      <c r="AA144" t="n">
        <v>143.3109078765739</v>
      </c>
      <c r="AB144" t="n">
        <v>196.084306587682</v>
      </c>
      <c r="AC144" t="n">
        <v>177.3702955730619</v>
      </c>
      <c r="AD144" t="n">
        <v>143310.9078765739</v>
      </c>
      <c r="AE144" t="n">
        <v>196084.306587682</v>
      </c>
      <c r="AF144" t="n">
        <v>2.711013909708125e-06</v>
      </c>
      <c r="AG144" t="n">
        <v>0.1934375</v>
      </c>
      <c r="AH144" t="n">
        <v>177370.2955730619</v>
      </c>
    </row>
    <row r="145">
      <c r="A145" t="n">
        <v>143</v>
      </c>
      <c r="B145" t="n">
        <v>130</v>
      </c>
      <c r="C145" t="inlineStr">
        <is>
          <t xml:space="preserve">CONCLUIDO	</t>
        </is>
      </c>
      <c r="D145" t="n">
        <v>5.3833</v>
      </c>
      <c r="E145" t="n">
        <v>18.58</v>
      </c>
      <c r="F145" t="n">
        <v>15.48</v>
      </c>
      <c r="G145" t="n">
        <v>154.78</v>
      </c>
      <c r="H145" t="n">
        <v>2.01</v>
      </c>
      <c r="I145" t="n">
        <v>6</v>
      </c>
      <c r="J145" t="n">
        <v>325.34</v>
      </c>
      <c r="K145" t="n">
        <v>59.19</v>
      </c>
      <c r="L145" t="n">
        <v>36.75</v>
      </c>
      <c r="M145" t="n">
        <v>4</v>
      </c>
      <c r="N145" t="n">
        <v>99.40000000000001</v>
      </c>
      <c r="O145" t="n">
        <v>40359.5</v>
      </c>
      <c r="P145" t="n">
        <v>232.24</v>
      </c>
      <c r="Q145" t="n">
        <v>467.07</v>
      </c>
      <c r="R145" t="n">
        <v>54.66</v>
      </c>
      <c r="S145" t="n">
        <v>39.61</v>
      </c>
      <c r="T145" t="n">
        <v>2590.42</v>
      </c>
      <c r="U145" t="n">
        <v>0.72</v>
      </c>
      <c r="V145" t="n">
        <v>0.75</v>
      </c>
      <c r="W145" t="n">
        <v>2.62</v>
      </c>
      <c r="X145" t="n">
        <v>0.14</v>
      </c>
      <c r="Y145" t="n">
        <v>1</v>
      </c>
      <c r="Z145" t="n">
        <v>10</v>
      </c>
      <c r="AA145" t="n">
        <v>143.2769013864477</v>
      </c>
      <c r="AB145" t="n">
        <v>196.0377774076308</v>
      </c>
      <c r="AC145" t="n">
        <v>177.3282070726507</v>
      </c>
      <c r="AD145" t="n">
        <v>143276.9013864477</v>
      </c>
      <c r="AE145" t="n">
        <v>196037.7774076308</v>
      </c>
      <c r="AF145" t="n">
        <v>2.710057412933921e-06</v>
      </c>
      <c r="AG145" t="n">
        <v>0.1935416666666666</v>
      </c>
      <c r="AH145" t="n">
        <v>177328.2070726507</v>
      </c>
    </row>
    <row r="146">
      <c r="A146" t="n">
        <v>144</v>
      </c>
      <c r="B146" t="n">
        <v>130</v>
      </c>
      <c r="C146" t="inlineStr">
        <is>
          <t xml:space="preserve">CONCLUIDO	</t>
        </is>
      </c>
      <c r="D146" t="n">
        <v>5.3847</v>
      </c>
      <c r="E146" t="n">
        <v>18.57</v>
      </c>
      <c r="F146" t="n">
        <v>15.47</v>
      </c>
      <c r="G146" t="n">
        <v>154.73</v>
      </c>
      <c r="H146" t="n">
        <v>2.02</v>
      </c>
      <c r="I146" t="n">
        <v>6</v>
      </c>
      <c r="J146" t="n">
        <v>325.92</v>
      </c>
      <c r="K146" t="n">
        <v>59.19</v>
      </c>
      <c r="L146" t="n">
        <v>37</v>
      </c>
      <c r="M146" t="n">
        <v>4</v>
      </c>
      <c r="N146" t="n">
        <v>99.72</v>
      </c>
      <c r="O146" t="n">
        <v>40430.6</v>
      </c>
      <c r="P146" t="n">
        <v>231.76</v>
      </c>
      <c r="Q146" t="n">
        <v>467.07</v>
      </c>
      <c r="R146" t="n">
        <v>54.49</v>
      </c>
      <c r="S146" t="n">
        <v>39.61</v>
      </c>
      <c r="T146" t="n">
        <v>2505.24</v>
      </c>
      <c r="U146" t="n">
        <v>0.73</v>
      </c>
      <c r="V146" t="n">
        <v>0.75</v>
      </c>
      <c r="W146" t="n">
        <v>2.62</v>
      </c>
      <c r="X146" t="n">
        <v>0.14</v>
      </c>
      <c r="Y146" t="n">
        <v>1</v>
      </c>
      <c r="Z146" t="n">
        <v>10</v>
      </c>
      <c r="AA146" t="n">
        <v>143.0006046226165</v>
      </c>
      <c r="AB146" t="n">
        <v>195.6597359860042</v>
      </c>
      <c r="AC146" t="n">
        <v>176.9862453937195</v>
      </c>
      <c r="AD146" t="n">
        <v>143000.6046226165</v>
      </c>
      <c r="AE146" t="n">
        <v>195659.7359860042</v>
      </c>
      <c r="AF146" t="n">
        <v>2.710762200030703e-06</v>
      </c>
      <c r="AG146" t="n">
        <v>0.1934375</v>
      </c>
      <c r="AH146" t="n">
        <v>176986.2453937195</v>
      </c>
    </row>
    <row r="147">
      <c r="A147" t="n">
        <v>145</v>
      </c>
      <c r="B147" t="n">
        <v>130</v>
      </c>
      <c r="C147" t="inlineStr">
        <is>
          <t xml:space="preserve">CONCLUIDO	</t>
        </is>
      </c>
      <c r="D147" t="n">
        <v>5.3834</v>
      </c>
      <c r="E147" t="n">
        <v>18.58</v>
      </c>
      <c r="F147" t="n">
        <v>15.48</v>
      </c>
      <c r="G147" t="n">
        <v>154.77</v>
      </c>
      <c r="H147" t="n">
        <v>2.03</v>
      </c>
      <c r="I147" t="n">
        <v>6</v>
      </c>
      <c r="J147" t="n">
        <v>326.49</v>
      </c>
      <c r="K147" t="n">
        <v>59.19</v>
      </c>
      <c r="L147" t="n">
        <v>37.25</v>
      </c>
      <c r="M147" t="n">
        <v>4</v>
      </c>
      <c r="N147" t="n">
        <v>100.05</v>
      </c>
      <c r="O147" t="n">
        <v>40501.85</v>
      </c>
      <c r="P147" t="n">
        <v>232.14</v>
      </c>
      <c r="Q147" t="n">
        <v>467.07</v>
      </c>
      <c r="R147" t="n">
        <v>54.72</v>
      </c>
      <c r="S147" t="n">
        <v>39.61</v>
      </c>
      <c r="T147" t="n">
        <v>2622.43</v>
      </c>
      <c r="U147" t="n">
        <v>0.72</v>
      </c>
      <c r="V147" t="n">
        <v>0.75</v>
      </c>
      <c r="W147" t="n">
        <v>2.62</v>
      </c>
      <c r="X147" t="n">
        <v>0.14</v>
      </c>
      <c r="Y147" t="n">
        <v>1</v>
      </c>
      <c r="Z147" t="n">
        <v>10</v>
      </c>
      <c r="AA147" t="n">
        <v>143.2293535999249</v>
      </c>
      <c r="AB147" t="n">
        <v>195.9727204284501</v>
      </c>
      <c r="AC147" t="n">
        <v>177.269359040255</v>
      </c>
      <c r="AD147" t="n">
        <v>143229.3535999249</v>
      </c>
      <c r="AE147" t="n">
        <v>195972.7204284501</v>
      </c>
      <c r="AF147" t="n">
        <v>2.710107754869405e-06</v>
      </c>
      <c r="AG147" t="n">
        <v>0.1935416666666666</v>
      </c>
      <c r="AH147" t="n">
        <v>177269.359040255</v>
      </c>
    </row>
    <row r="148">
      <c r="A148" t="n">
        <v>146</v>
      </c>
      <c r="B148" t="n">
        <v>130</v>
      </c>
      <c r="C148" t="inlineStr">
        <is>
          <t xml:space="preserve">CONCLUIDO	</t>
        </is>
      </c>
      <c r="D148" t="n">
        <v>5.3833</v>
      </c>
      <c r="E148" t="n">
        <v>18.58</v>
      </c>
      <c r="F148" t="n">
        <v>15.48</v>
      </c>
      <c r="G148" t="n">
        <v>154.78</v>
      </c>
      <c r="H148" t="n">
        <v>2.04</v>
      </c>
      <c r="I148" t="n">
        <v>6</v>
      </c>
      <c r="J148" t="n">
        <v>327.07</v>
      </c>
      <c r="K148" t="n">
        <v>59.19</v>
      </c>
      <c r="L148" t="n">
        <v>37.5</v>
      </c>
      <c r="M148" t="n">
        <v>4</v>
      </c>
      <c r="N148" t="n">
        <v>100.38</v>
      </c>
      <c r="O148" t="n">
        <v>40573.27</v>
      </c>
      <c r="P148" t="n">
        <v>232.01</v>
      </c>
      <c r="Q148" t="n">
        <v>467.07</v>
      </c>
      <c r="R148" t="n">
        <v>54.61</v>
      </c>
      <c r="S148" t="n">
        <v>39.61</v>
      </c>
      <c r="T148" t="n">
        <v>2565.53</v>
      </c>
      <c r="U148" t="n">
        <v>0.73</v>
      </c>
      <c r="V148" t="n">
        <v>0.75</v>
      </c>
      <c r="W148" t="n">
        <v>2.62</v>
      </c>
      <c r="X148" t="n">
        <v>0.14</v>
      </c>
      <c r="Y148" t="n">
        <v>1</v>
      </c>
      <c r="Z148" t="n">
        <v>10</v>
      </c>
      <c r="AA148" t="n">
        <v>143.173565310443</v>
      </c>
      <c r="AB148" t="n">
        <v>195.8963884295754</v>
      </c>
      <c r="AC148" t="n">
        <v>177.2003120602202</v>
      </c>
      <c r="AD148" t="n">
        <v>143173.565310443</v>
      </c>
      <c r="AE148" t="n">
        <v>195896.3884295754</v>
      </c>
      <c r="AF148" t="n">
        <v>2.710057412933921e-06</v>
      </c>
      <c r="AG148" t="n">
        <v>0.1935416666666666</v>
      </c>
      <c r="AH148" t="n">
        <v>177200.3120602202</v>
      </c>
    </row>
    <row r="149">
      <c r="A149" t="n">
        <v>147</v>
      </c>
      <c r="B149" t="n">
        <v>130</v>
      </c>
      <c r="C149" t="inlineStr">
        <is>
          <t xml:space="preserve">CONCLUIDO	</t>
        </is>
      </c>
      <c r="D149" t="n">
        <v>5.3845</v>
      </c>
      <c r="E149" t="n">
        <v>18.57</v>
      </c>
      <c r="F149" t="n">
        <v>15.47</v>
      </c>
      <c r="G149" t="n">
        <v>154.73</v>
      </c>
      <c r="H149" t="n">
        <v>2.05</v>
      </c>
      <c r="I149" t="n">
        <v>6</v>
      </c>
      <c r="J149" t="n">
        <v>327.65</v>
      </c>
      <c r="K149" t="n">
        <v>59.19</v>
      </c>
      <c r="L149" t="n">
        <v>37.75</v>
      </c>
      <c r="M149" t="n">
        <v>4</v>
      </c>
      <c r="N149" t="n">
        <v>100.71</v>
      </c>
      <c r="O149" t="n">
        <v>40644.83</v>
      </c>
      <c r="P149" t="n">
        <v>231.02</v>
      </c>
      <c r="Q149" t="n">
        <v>467.07</v>
      </c>
      <c r="R149" t="n">
        <v>54.61</v>
      </c>
      <c r="S149" t="n">
        <v>39.61</v>
      </c>
      <c r="T149" t="n">
        <v>2564.44</v>
      </c>
      <c r="U149" t="n">
        <v>0.73</v>
      </c>
      <c r="V149" t="n">
        <v>0.75</v>
      </c>
      <c r="W149" t="n">
        <v>2.62</v>
      </c>
      <c r="X149" t="n">
        <v>0.14</v>
      </c>
      <c r="Y149" t="n">
        <v>1</v>
      </c>
      <c r="Z149" t="n">
        <v>10</v>
      </c>
      <c r="AA149" t="n">
        <v>142.6734345895251</v>
      </c>
      <c r="AB149" t="n">
        <v>195.2120875130057</v>
      </c>
      <c r="AC149" t="n">
        <v>176.5813198627052</v>
      </c>
      <c r="AD149" t="n">
        <v>142673.4345895251</v>
      </c>
      <c r="AE149" t="n">
        <v>195212.0875130057</v>
      </c>
      <c r="AF149" t="n">
        <v>2.710661516159734e-06</v>
      </c>
      <c r="AG149" t="n">
        <v>0.1934375</v>
      </c>
      <c r="AH149" t="n">
        <v>176581.3198627052</v>
      </c>
    </row>
    <row r="150">
      <c r="A150" t="n">
        <v>148</v>
      </c>
      <c r="B150" t="n">
        <v>130</v>
      </c>
      <c r="C150" t="inlineStr">
        <is>
          <t xml:space="preserve">CONCLUIDO	</t>
        </is>
      </c>
      <c r="D150" t="n">
        <v>5.3821</v>
      </c>
      <c r="E150" t="n">
        <v>18.58</v>
      </c>
      <c r="F150" t="n">
        <v>15.48</v>
      </c>
      <c r="G150" t="n">
        <v>154.82</v>
      </c>
      <c r="H150" t="n">
        <v>2.06</v>
      </c>
      <c r="I150" t="n">
        <v>6</v>
      </c>
      <c r="J150" t="n">
        <v>328.23</v>
      </c>
      <c r="K150" t="n">
        <v>59.19</v>
      </c>
      <c r="L150" t="n">
        <v>38</v>
      </c>
      <c r="M150" t="n">
        <v>4</v>
      </c>
      <c r="N150" t="n">
        <v>101.04</v>
      </c>
      <c r="O150" t="n">
        <v>40716.56</v>
      </c>
      <c r="P150" t="n">
        <v>231.35</v>
      </c>
      <c r="Q150" t="n">
        <v>467.07</v>
      </c>
      <c r="R150" t="n">
        <v>54.73</v>
      </c>
      <c r="S150" t="n">
        <v>39.61</v>
      </c>
      <c r="T150" t="n">
        <v>2628.37</v>
      </c>
      <c r="U150" t="n">
        <v>0.72</v>
      </c>
      <c r="V150" t="n">
        <v>0.75</v>
      </c>
      <c r="W150" t="n">
        <v>2.62</v>
      </c>
      <c r="X150" t="n">
        <v>0.15</v>
      </c>
      <c r="Y150" t="n">
        <v>1</v>
      </c>
      <c r="Z150" t="n">
        <v>10</v>
      </c>
      <c r="AA150" t="n">
        <v>142.9083928490653</v>
      </c>
      <c r="AB150" t="n">
        <v>195.5335677693352</v>
      </c>
      <c r="AC150" t="n">
        <v>176.8721184945712</v>
      </c>
      <c r="AD150" t="n">
        <v>142908.3928490653</v>
      </c>
      <c r="AE150" t="n">
        <v>195533.5677693352</v>
      </c>
      <c r="AF150" t="n">
        <v>2.709453309708108e-06</v>
      </c>
      <c r="AG150" t="n">
        <v>0.1935416666666666</v>
      </c>
      <c r="AH150" t="n">
        <v>176872.1184945712</v>
      </c>
    </row>
    <row r="151">
      <c r="A151" t="n">
        <v>149</v>
      </c>
      <c r="B151" t="n">
        <v>130</v>
      </c>
      <c r="C151" t="inlineStr">
        <is>
          <t xml:space="preserve">CONCLUIDO	</t>
        </is>
      </c>
      <c r="D151" t="n">
        <v>5.3829</v>
      </c>
      <c r="E151" t="n">
        <v>18.58</v>
      </c>
      <c r="F151" t="n">
        <v>15.48</v>
      </c>
      <c r="G151" t="n">
        <v>154.79</v>
      </c>
      <c r="H151" t="n">
        <v>2.07</v>
      </c>
      <c r="I151" t="n">
        <v>6</v>
      </c>
      <c r="J151" t="n">
        <v>328.82</v>
      </c>
      <c r="K151" t="n">
        <v>59.19</v>
      </c>
      <c r="L151" t="n">
        <v>38.25</v>
      </c>
      <c r="M151" t="n">
        <v>4</v>
      </c>
      <c r="N151" t="n">
        <v>101.37</v>
      </c>
      <c r="O151" t="n">
        <v>40788.44</v>
      </c>
      <c r="P151" t="n">
        <v>231.01</v>
      </c>
      <c r="Q151" t="n">
        <v>467.07</v>
      </c>
      <c r="R151" t="n">
        <v>54.81</v>
      </c>
      <c r="S151" t="n">
        <v>39.61</v>
      </c>
      <c r="T151" t="n">
        <v>2668.02</v>
      </c>
      <c r="U151" t="n">
        <v>0.72</v>
      </c>
      <c r="V151" t="n">
        <v>0.75</v>
      </c>
      <c r="W151" t="n">
        <v>2.62</v>
      </c>
      <c r="X151" t="n">
        <v>0.15</v>
      </c>
      <c r="Y151" t="n">
        <v>1</v>
      </c>
      <c r="Z151" t="n">
        <v>10</v>
      </c>
      <c r="AA151" t="n">
        <v>142.7347175013923</v>
      </c>
      <c r="AB151" t="n">
        <v>195.2959374966335</v>
      </c>
      <c r="AC151" t="n">
        <v>176.6571673215799</v>
      </c>
      <c r="AD151" t="n">
        <v>142734.7175013923</v>
      </c>
      <c r="AE151" t="n">
        <v>195295.9374966335</v>
      </c>
      <c r="AF151" t="n">
        <v>2.709856045191983e-06</v>
      </c>
      <c r="AG151" t="n">
        <v>0.1935416666666666</v>
      </c>
      <c r="AH151" t="n">
        <v>176657.1673215799</v>
      </c>
    </row>
    <row r="152">
      <c r="A152" t="n">
        <v>150</v>
      </c>
      <c r="B152" t="n">
        <v>130</v>
      </c>
      <c r="C152" t="inlineStr">
        <is>
          <t xml:space="preserve">CONCLUIDO	</t>
        </is>
      </c>
      <c r="D152" t="n">
        <v>5.3838</v>
      </c>
      <c r="E152" t="n">
        <v>18.57</v>
      </c>
      <c r="F152" t="n">
        <v>15.48</v>
      </c>
      <c r="G152" t="n">
        <v>154.76</v>
      </c>
      <c r="H152" t="n">
        <v>2.08</v>
      </c>
      <c r="I152" t="n">
        <v>6</v>
      </c>
      <c r="J152" t="n">
        <v>329.4</v>
      </c>
      <c r="K152" t="n">
        <v>59.19</v>
      </c>
      <c r="L152" t="n">
        <v>38.5</v>
      </c>
      <c r="M152" t="n">
        <v>4</v>
      </c>
      <c r="N152" t="n">
        <v>101.71</v>
      </c>
      <c r="O152" t="n">
        <v>40860.49</v>
      </c>
      <c r="P152" t="n">
        <v>230.39</v>
      </c>
      <c r="Q152" t="n">
        <v>467.07</v>
      </c>
      <c r="R152" t="n">
        <v>54.6</v>
      </c>
      <c r="S152" t="n">
        <v>39.61</v>
      </c>
      <c r="T152" t="n">
        <v>2558.86</v>
      </c>
      <c r="U152" t="n">
        <v>0.73</v>
      </c>
      <c r="V152" t="n">
        <v>0.75</v>
      </c>
      <c r="W152" t="n">
        <v>2.62</v>
      </c>
      <c r="X152" t="n">
        <v>0.14</v>
      </c>
      <c r="Y152" t="n">
        <v>1</v>
      </c>
      <c r="Z152" t="n">
        <v>10</v>
      </c>
      <c r="AA152" t="n">
        <v>142.4323730968729</v>
      </c>
      <c r="AB152" t="n">
        <v>194.8822565438766</v>
      </c>
      <c r="AC152" t="n">
        <v>176.2829674983491</v>
      </c>
      <c r="AD152" t="n">
        <v>142432.3730968729</v>
      </c>
      <c r="AE152" t="n">
        <v>194882.2565438766</v>
      </c>
      <c r="AF152" t="n">
        <v>2.710309122611343e-06</v>
      </c>
      <c r="AG152" t="n">
        <v>0.1934375</v>
      </c>
      <c r="AH152" t="n">
        <v>176282.9674983491</v>
      </c>
    </row>
    <row r="153">
      <c r="A153" t="n">
        <v>151</v>
      </c>
      <c r="B153" t="n">
        <v>130</v>
      </c>
      <c r="C153" t="inlineStr">
        <is>
          <t xml:space="preserve">CONCLUIDO	</t>
        </is>
      </c>
      <c r="D153" t="n">
        <v>5.3847</v>
      </c>
      <c r="E153" t="n">
        <v>18.57</v>
      </c>
      <c r="F153" t="n">
        <v>15.47</v>
      </c>
      <c r="G153" t="n">
        <v>154.73</v>
      </c>
      <c r="H153" t="n">
        <v>2.09</v>
      </c>
      <c r="I153" t="n">
        <v>6</v>
      </c>
      <c r="J153" t="n">
        <v>329.99</v>
      </c>
      <c r="K153" t="n">
        <v>59.19</v>
      </c>
      <c r="L153" t="n">
        <v>38.75</v>
      </c>
      <c r="M153" t="n">
        <v>4</v>
      </c>
      <c r="N153" t="n">
        <v>102.04</v>
      </c>
      <c r="O153" t="n">
        <v>40932.69</v>
      </c>
      <c r="P153" t="n">
        <v>229.54</v>
      </c>
      <c r="Q153" t="n">
        <v>467.08</v>
      </c>
      <c r="R153" t="n">
        <v>54.55</v>
      </c>
      <c r="S153" t="n">
        <v>39.61</v>
      </c>
      <c r="T153" t="n">
        <v>2534.62</v>
      </c>
      <c r="U153" t="n">
        <v>0.73</v>
      </c>
      <c r="V153" t="n">
        <v>0.75</v>
      </c>
      <c r="W153" t="n">
        <v>2.62</v>
      </c>
      <c r="X153" t="n">
        <v>0.14</v>
      </c>
      <c r="Y153" t="n">
        <v>1</v>
      </c>
      <c r="Z153" t="n">
        <v>10</v>
      </c>
      <c r="AA153" t="n">
        <v>142.0034461700752</v>
      </c>
      <c r="AB153" t="n">
        <v>194.2953797997118</v>
      </c>
      <c r="AC153" t="n">
        <v>175.7521014469605</v>
      </c>
      <c r="AD153" t="n">
        <v>142003.4461700752</v>
      </c>
      <c r="AE153" t="n">
        <v>194295.3797997118</v>
      </c>
      <c r="AF153" t="n">
        <v>2.710762200030703e-06</v>
      </c>
      <c r="AG153" t="n">
        <v>0.1934375</v>
      </c>
      <c r="AH153" t="n">
        <v>175752.1014469605</v>
      </c>
    </row>
    <row r="154">
      <c r="A154" t="n">
        <v>152</v>
      </c>
      <c r="B154" t="n">
        <v>130</v>
      </c>
      <c r="C154" t="inlineStr">
        <is>
          <t xml:space="preserve">CONCLUIDO	</t>
        </is>
      </c>
      <c r="D154" t="n">
        <v>5.3856</v>
      </c>
      <c r="E154" t="n">
        <v>18.57</v>
      </c>
      <c r="F154" t="n">
        <v>15.47</v>
      </c>
      <c r="G154" t="n">
        <v>154.7</v>
      </c>
      <c r="H154" t="n">
        <v>2.1</v>
      </c>
      <c r="I154" t="n">
        <v>6</v>
      </c>
      <c r="J154" t="n">
        <v>330.57</v>
      </c>
      <c r="K154" t="n">
        <v>59.19</v>
      </c>
      <c r="L154" t="n">
        <v>39</v>
      </c>
      <c r="M154" t="n">
        <v>4</v>
      </c>
      <c r="N154" t="n">
        <v>102.38</v>
      </c>
      <c r="O154" t="n">
        <v>41005.06</v>
      </c>
      <c r="P154" t="n">
        <v>228.84</v>
      </c>
      <c r="Q154" t="n">
        <v>467.1</v>
      </c>
      <c r="R154" t="n">
        <v>54.47</v>
      </c>
      <c r="S154" t="n">
        <v>39.61</v>
      </c>
      <c r="T154" t="n">
        <v>2497.08</v>
      </c>
      <c r="U154" t="n">
        <v>0.73</v>
      </c>
      <c r="V154" t="n">
        <v>0.75</v>
      </c>
      <c r="W154" t="n">
        <v>2.62</v>
      </c>
      <c r="X154" t="n">
        <v>0.14</v>
      </c>
      <c r="Y154" t="n">
        <v>1</v>
      </c>
      <c r="Z154" t="n">
        <v>10</v>
      </c>
      <c r="AA154" t="n">
        <v>141.6657227374832</v>
      </c>
      <c r="AB154" t="n">
        <v>193.8332916999333</v>
      </c>
      <c r="AC154" t="n">
        <v>175.33411438688</v>
      </c>
      <c r="AD154" t="n">
        <v>141665.7227374832</v>
      </c>
      <c r="AE154" t="n">
        <v>193833.2916999334</v>
      </c>
      <c r="AF154" t="n">
        <v>2.711215277450063e-06</v>
      </c>
      <c r="AG154" t="n">
        <v>0.1934375</v>
      </c>
      <c r="AH154" t="n">
        <v>175334.11438688</v>
      </c>
    </row>
    <row r="155">
      <c r="A155" t="n">
        <v>153</v>
      </c>
      <c r="B155" t="n">
        <v>130</v>
      </c>
      <c r="C155" t="inlineStr">
        <is>
          <t xml:space="preserve">CONCLUIDO	</t>
        </is>
      </c>
      <c r="D155" t="n">
        <v>5.3856</v>
      </c>
      <c r="E155" t="n">
        <v>18.57</v>
      </c>
      <c r="F155" t="n">
        <v>15.47</v>
      </c>
      <c r="G155" t="n">
        <v>154.7</v>
      </c>
      <c r="H155" t="n">
        <v>2.11</v>
      </c>
      <c r="I155" t="n">
        <v>6</v>
      </c>
      <c r="J155" t="n">
        <v>331.16</v>
      </c>
      <c r="K155" t="n">
        <v>59.19</v>
      </c>
      <c r="L155" t="n">
        <v>39.25</v>
      </c>
      <c r="M155" t="n">
        <v>4</v>
      </c>
      <c r="N155" t="n">
        <v>102.72</v>
      </c>
      <c r="O155" t="n">
        <v>41077.58</v>
      </c>
      <c r="P155" t="n">
        <v>228.09</v>
      </c>
      <c r="Q155" t="n">
        <v>467.07</v>
      </c>
      <c r="R155" t="n">
        <v>54.39</v>
      </c>
      <c r="S155" t="n">
        <v>39.61</v>
      </c>
      <c r="T155" t="n">
        <v>2457.75</v>
      </c>
      <c r="U155" t="n">
        <v>0.73</v>
      </c>
      <c r="V155" t="n">
        <v>0.75</v>
      </c>
      <c r="W155" t="n">
        <v>2.62</v>
      </c>
      <c r="X155" t="n">
        <v>0.14</v>
      </c>
      <c r="Y155" t="n">
        <v>1</v>
      </c>
      <c r="Z155" t="n">
        <v>10</v>
      </c>
      <c r="AA155" t="n">
        <v>141.328901178328</v>
      </c>
      <c r="AB155" t="n">
        <v>193.372437583179</v>
      </c>
      <c r="AC155" t="n">
        <v>174.9172435402158</v>
      </c>
      <c r="AD155" t="n">
        <v>141328.901178328</v>
      </c>
      <c r="AE155" t="n">
        <v>193372.437583179</v>
      </c>
      <c r="AF155" t="n">
        <v>2.711215277450063e-06</v>
      </c>
      <c r="AG155" t="n">
        <v>0.1934375</v>
      </c>
      <c r="AH155" t="n">
        <v>174917.2435402158</v>
      </c>
    </row>
    <row r="156">
      <c r="A156" t="n">
        <v>154</v>
      </c>
      <c r="B156" t="n">
        <v>130</v>
      </c>
      <c r="C156" t="inlineStr">
        <is>
          <t xml:space="preserve">CONCLUIDO	</t>
        </is>
      </c>
      <c r="D156" t="n">
        <v>5.3832</v>
      </c>
      <c r="E156" t="n">
        <v>18.58</v>
      </c>
      <c r="F156" t="n">
        <v>15.48</v>
      </c>
      <c r="G156" t="n">
        <v>154.78</v>
      </c>
      <c r="H156" t="n">
        <v>2.12</v>
      </c>
      <c r="I156" t="n">
        <v>6</v>
      </c>
      <c r="J156" t="n">
        <v>331.75</v>
      </c>
      <c r="K156" t="n">
        <v>59.19</v>
      </c>
      <c r="L156" t="n">
        <v>39.5</v>
      </c>
      <c r="M156" t="n">
        <v>4</v>
      </c>
      <c r="N156" t="n">
        <v>103.06</v>
      </c>
      <c r="O156" t="n">
        <v>41150.28</v>
      </c>
      <c r="P156" t="n">
        <v>227.33</v>
      </c>
      <c r="Q156" t="n">
        <v>467.07</v>
      </c>
      <c r="R156" t="n">
        <v>54.61</v>
      </c>
      <c r="S156" t="n">
        <v>39.61</v>
      </c>
      <c r="T156" t="n">
        <v>2564.81</v>
      </c>
      <c r="U156" t="n">
        <v>0.73</v>
      </c>
      <c r="V156" t="n">
        <v>0.75</v>
      </c>
      <c r="W156" t="n">
        <v>2.62</v>
      </c>
      <c r="X156" t="n">
        <v>0.14</v>
      </c>
      <c r="Y156" t="n">
        <v>1</v>
      </c>
      <c r="Z156" t="n">
        <v>10</v>
      </c>
      <c r="AA156" t="n">
        <v>141.0734798177783</v>
      </c>
      <c r="AB156" t="n">
        <v>193.0229588092798</v>
      </c>
      <c r="AC156" t="n">
        <v>174.6011185300009</v>
      </c>
      <c r="AD156" t="n">
        <v>141073.4798177783</v>
      </c>
      <c r="AE156" t="n">
        <v>193022.9588092798</v>
      </c>
      <c r="AF156" t="n">
        <v>2.710007070998437e-06</v>
      </c>
      <c r="AG156" t="n">
        <v>0.1935416666666666</v>
      </c>
      <c r="AH156" t="n">
        <v>174601.1185300009</v>
      </c>
    </row>
    <row r="157">
      <c r="A157" t="n">
        <v>155</v>
      </c>
      <c r="B157" t="n">
        <v>130</v>
      </c>
      <c r="C157" t="inlineStr">
        <is>
          <t xml:space="preserve">CONCLUIDO	</t>
        </is>
      </c>
      <c r="D157" t="n">
        <v>5.3833</v>
      </c>
      <c r="E157" t="n">
        <v>18.58</v>
      </c>
      <c r="F157" t="n">
        <v>15.48</v>
      </c>
      <c r="G157" t="n">
        <v>154.78</v>
      </c>
      <c r="H157" t="n">
        <v>2.13</v>
      </c>
      <c r="I157" t="n">
        <v>6</v>
      </c>
      <c r="J157" t="n">
        <v>332.34</v>
      </c>
      <c r="K157" t="n">
        <v>59.19</v>
      </c>
      <c r="L157" t="n">
        <v>39.75</v>
      </c>
      <c r="M157" t="n">
        <v>4</v>
      </c>
      <c r="N157" t="n">
        <v>103.4</v>
      </c>
      <c r="O157" t="n">
        <v>41223.13</v>
      </c>
      <c r="P157" t="n">
        <v>226.5</v>
      </c>
      <c r="Q157" t="n">
        <v>467.07</v>
      </c>
      <c r="R157" t="n">
        <v>54.6</v>
      </c>
      <c r="S157" t="n">
        <v>39.61</v>
      </c>
      <c r="T157" t="n">
        <v>2560.62</v>
      </c>
      <c r="U157" t="n">
        <v>0.73</v>
      </c>
      <c r="V157" t="n">
        <v>0.75</v>
      </c>
      <c r="W157" t="n">
        <v>2.62</v>
      </c>
      <c r="X157" t="n">
        <v>0.14</v>
      </c>
      <c r="Y157" t="n">
        <v>1</v>
      </c>
      <c r="Z157" t="n">
        <v>10</v>
      </c>
      <c r="AA157" t="n">
        <v>140.6979923592015</v>
      </c>
      <c r="AB157" t="n">
        <v>192.5092003031179</v>
      </c>
      <c r="AC157" t="n">
        <v>174.1363924146023</v>
      </c>
      <c r="AD157" t="n">
        <v>140697.9923592015</v>
      </c>
      <c r="AE157" t="n">
        <v>192509.2003031179</v>
      </c>
      <c r="AF157" t="n">
        <v>2.710057412933921e-06</v>
      </c>
      <c r="AG157" t="n">
        <v>0.1935416666666666</v>
      </c>
      <c r="AH157" t="n">
        <v>174136.3924146023</v>
      </c>
    </row>
    <row r="158">
      <c r="A158" t="n">
        <v>156</v>
      </c>
      <c r="B158" t="n">
        <v>130</v>
      </c>
      <c r="C158" t="inlineStr">
        <is>
          <t xml:space="preserve">CONCLUIDO	</t>
        </is>
      </c>
      <c r="D158" t="n">
        <v>5.3833</v>
      </c>
      <c r="E158" t="n">
        <v>18.58</v>
      </c>
      <c r="F158" t="n">
        <v>15.48</v>
      </c>
      <c r="G158" t="n">
        <v>154.78</v>
      </c>
      <c r="H158" t="n">
        <v>2.14</v>
      </c>
      <c r="I158" t="n">
        <v>6</v>
      </c>
      <c r="J158" t="n">
        <v>332.93</v>
      </c>
      <c r="K158" t="n">
        <v>59.19</v>
      </c>
      <c r="L158" t="n">
        <v>40</v>
      </c>
      <c r="M158" t="n">
        <v>4</v>
      </c>
      <c r="N158" t="n">
        <v>103.74</v>
      </c>
      <c r="O158" t="n">
        <v>41296.16</v>
      </c>
      <c r="P158" t="n">
        <v>226.45</v>
      </c>
      <c r="Q158" t="n">
        <v>467.07</v>
      </c>
      <c r="R158" t="n">
        <v>54.71</v>
      </c>
      <c r="S158" t="n">
        <v>39.61</v>
      </c>
      <c r="T158" t="n">
        <v>2616.66</v>
      </c>
      <c r="U158" t="n">
        <v>0.72</v>
      </c>
      <c r="V158" t="n">
        <v>0.75</v>
      </c>
      <c r="W158" t="n">
        <v>2.62</v>
      </c>
      <c r="X158" t="n">
        <v>0.14</v>
      </c>
      <c r="Y158" t="n">
        <v>1</v>
      </c>
      <c r="Z158" t="n">
        <v>10</v>
      </c>
      <c r="AA158" t="n">
        <v>140.6755279948527</v>
      </c>
      <c r="AB158" t="n">
        <v>192.4784635687581</v>
      </c>
      <c r="AC158" t="n">
        <v>174.1085891510304</v>
      </c>
      <c r="AD158" t="n">
        <v>140675.5279948527</v>
      </c>
      <c r="AE158" t="n">
        <v>192478.463568758</v>
      </c>
      <c r="AF158" t="n">
        <v>2.710057412933921e-06</v>
      </c>
      <c r="AG158" t="n">
        <v>0.1935416666666666</v>
      </c>
      <c r="AH158" t="n">
        <v>174108.5891510304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3.5493</v>
      </c>
      <c r="E2" t="n">
        <v>28.17</v>
      </c>
      <c r="F2" t="n">
        <v>20.52</v>
      </c>
      <c r="G2" t="n">
        <v>7</v>
      </c>
      <c r="H2" t="n">
        <v>0.12</v>
      </c>
      <c r="I2" t="n">
        <v>176</v>
      </c>
      <c r="J2" t="n">
        <v>150.44</v>
      </c>
      <c r="K2" t="n">
        <v>49.1</v>
      </c>
      <c r="L2" t="n">
        <v>1</v>
      </c>
      <c r="M2" t="n">
        <v>174</v>
      </c>
      <c r="N2" t="n">
        <v>25.34</v>
      </c>
      <c r="O2" t="n">
        <v>18787.76</v>
      </c>
      <c r="P2" t="n">
        <v>242.51</v>
      </c>
      <c r="Q2" t="n">
        <v>467.25</v>
      </c>
      <c r="R2" t="n">
        <v>219.77</v>
      </c>
      <c r="S2" t="n">
        <v>39.61</v>
      </c>
      <c r="T2" t="n">
        <v>84295.35000000001</v>
      </c>
      <c r="U2" t="n">
        <v>0.18</v>
      </c>
      <c r="V2" t="n">
        <v>0.57</v>
      </c>
      <c r="W2" t="n">
        <v>2.88</v>
      </c>
      <c r="X2" t="n">
        <v>5.18</v>
      </c>
      <c r="Y2" t="n">
        <v>1</v>
      </c>
      <c r="Z2" t="n">
        <v>10</v>
      </c>
      <c r="AA2" t="n">
        <v>226.8246977727161</v>
      </c>
      <c r="AB2" t="n">
        <v>310.351558291907</v>
      </c>
      <c r="AC2" t="n">
        <v>280.7320411497671</v>
      </c>
      <c r="AD2" t="n">
        <v>226824.6977727161</v>
      </c>
      <c r="AE2" t="n">
        <v>310351.558291907</v>
      </c>
      <c r="AF2" t="n">
        <v>1.946634448847518e-06</v>
      </c>
      <c r="AG2" t="n">
        <v>0.2934375</v>
      </c>
      <c r="AH2" t="n">
        <v>280732.0411497671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3.9215</v>
      </c>
      <c r="E3" t="n">
        <v>25.5</v>
      </c>
      <c r="F3" t="n">
        <v>19.19</v>
      </c>
      <c r="G3" t="n">
        <v>8.720000000000001</v>
      </c>
      <c r="H3" t="n">
        <v>0.15</v>
      </c>
      <c r="I3" t="n">
        <v>132</v>
      </c>
      <c r="J3" t="n">
        <v>150.78</v>
      </c>
      <c r="K3" t="n">
        <v>49.1</v>
      </c>
      <c r="L3" t="n">
        <v>1.25</v>
      </c>
      <c r="M3" t="n">
        <v>130</v>
      </c>
      <c r="N3" t="n">
        <v>25.44</v>
      </c>
      <c r="O3" t="n">
        <v>18830.65</v>
      </c>
      <c r="P3" t="n">
        <v>226.27</v>
      </c>
      <c r="Q3" t="n">
        <v>467.14</v>
      </c>
      <c r="R3" t="n">
        <v>175.54</v>
      </c>
      <c r="S3" t="n">
        <v>39.61</v>
      </c>
      <c r="T3" t="n">
        <v>62401.49</v>
      </c>
      <c r="U3" t="n">
        <v>0.23</v>
      </c>
      <c r="V3" t="n">
        <v>0.61</v>
      </c>
      <c r="W3" t="n">
        <v>2.83</v>
      </c>
      <c r="X3" t="n">
        <v>3.85</v>
      </c>
      <c r="Y3" t="n">
        <v>1</v>
      </c>
      <c r="Z3" t="n">
        <v>10</v>
      </c>
      <c r="AA3" t="n">
        <v>191.9680116494375</v>
      </c>
      <c r="AB3" t="n">
        <v>262.6591025695996</v>
      </c>
      <c r="AC3" t="n">
        <v>237.5912864647995</v>
      </c>
      <c r="AD3" t="n">
        <v>191968.0116494375</v>
      </c>
      <c r="AE3" t="n">
        <v>262659.1025695996</v>
      </c>
      <c r="AF3" t="n">
        <v>2.150769726750498e-06</v>
      </c>
      <c r="AG3" t="n">
        <v>0.265625</v>
      </c>
      <c r="AH3" t="n">
        <v>237591.2864647995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4.1881</v>
      </c>
      <c r="E4" t="n">
        <v>23.88</v>
      </c>
      <c r="F4" t="n">
        <v>18.39</v>
      </c>
      <c r="G4" t="n">
        <v>10.51</v>
      </c>
      <c r="H4" t="n">
        <v>0.18</v>
      </c>
      <c r="I4" t="n">
        <v>105</v>
      </c>
      <c r="J4" t="n">
        <v>151.13</v>
      </c>
      <c r="K4" t="n">
        <v>49.1</v>
      </c>
      <c r="L4" t="n">
        <v>1.5</v>
      </c>
      <c r="M4" t="n">
        <v>103</v>
      </c>
      <c r="N4" t="n">
        <v>25.54</v>
      </c>
      <c r="O4" t="n">
        <v>18873.58</v>
      </c>
      <c r="P4" t="n">
        <v>216.3</v>
      </c>
      <c r="Q4" t="n">
        <v>467.26</v>
      </c>
      <c r="R4" t="n">
        <v>149.44</v>
      </c>
      <c r="S4" t="n">
        <v>39.61</v>
      </c>
      <c r="T4" t="n">
        <v>49486.93</v>
      </c>
      <c r="U4" t="n">
        <v>0.27</v>
      </c>
      <c r="V4" t="n">
        <v>0.63</v>
      </c>
      <c r="W4" t="n">
        <v>2.79</v>
      </c>
      <c r="X4" t="n">
        <v>3.06</v>
      </c>
      <c r="Y4" t="n">
        <v>1</v>
      </c>
      <c r="Z4" t="n">
        <v>10</v>
      </c>
      <c r="AA4" t="n">
        <v>172.1416648626552</v>
      </c>
      <c r="AB4" t="n">
        <v>235.531820219249</v>
      </c>
      <c r="AC4" t="n">
        <v>213.0529938685779</v>
      </c>
      <c r="AD4" t="n">
        <v>172141.6648626552</v>
      </c>
      <c r="AE4" t="n">
        <v>235531.820219249</v>
      </c>
      <c r="AF4" t="n">
        <v>2.296988063905077e-06</v>
      </c>
      <c r="AG4" t="n">
        <v>0.24875</v>
      </c>
      <c r="AH4" t="n">
        <v>213052.9938685778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4.3928</v>
      </c>
      <c r="E5" t="n">
        <v>22.76</v>
      </c>
      <c r="F5" t="n">
        <v>17.83</v>
      </c>
      <c r="G5" t="n">
        <v>12.3</v>
      </c>
      <c r="H5" t="n">
        <v>0.2</v>
      </c>
      <c r="I5" t="n">
        <v>87</v>
      </c>
      <c r="J5" t="n">
        <v>151.48</v>
      </c>
      <c r="K5" t="n">
        <v>49.1</v>
      </c>
      <c r="L5" t="n">
        <v>1.75</v>
      </c>
      <c r="M5" t="n">
        <v>85</v>
      </c>
      <c r="N5" t="n">
        <v>25.64</v>
      </c>
      <c r="O5" t="n">
        <v>18916.54</v>
      </c>
      <c r="P5" t="n">
        <v>209.11</v>
      </c>
      <c r="Q5" t="n">
        <v>467.09</v>
      </c>
      <c r="R5" t="n">
        <v>131.58</v>
      </c>
      <c r="S5" t="n">
        <v>39.61</v>
      </c>
      <c r="T5" t="n">
        <v>40646.61</v>
      </c>
      <c r="U5" t="n">
        <v>0.3</v>
      </c>
      <c r="V5" t="n">
        <v>0.65</v>
      </c>
      <c r="W5" t="n">
        <v>2.74</v>
      </c>
      <c r="X5" t="n">
        <v>2.49</v>
      </c>
      <c r="Y5" t="n">
        <v>1</v>
      </c>
      <c r="Z5" t="n">
        <v>10</v>
      </c>
      <c r="AA5" t="n">
        <v>158.9339908784399</v>
      </c>
      <c r="AB5" t="n">
        <v>217.4604979926021</v>
      </c>
      <c r="AC5" t="n">
        <v>196.7063732719763</v>
      </c>
      <c r="AD5" t="n">
        <v>158933.9908784399</v>
      </c>
      <c r="AE5" t="n">
        <v>217460.4979926021</v>
      </c>
      <c r="AF5" t="n">
        <v>2.409256982192933e-06</v>
      </c>
      <c r="AG5" t="n">
        <v>0.2370833333333333</v>
      </c>
      <c r="AH5" t="n">
        <v>196706.3732719763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4.5334</v>
      </c>
      <c r="E6" t="n">
        <v>22.06</v>
      </c>
      <c r="F6" t="n">
        <v>17.49</v>
      </c>
      <c r="G6" t="n">
        <v>13.99</v>
      </c>
      <c r="H6" t="n">
        <v>0.23</v>
      </c>
      <c r="I6" t="n">
        <v>75</v>
      </c>
      <c r="J6" t="n">
        <v>151.83</v>
      </c>
      <c r="K6" t="n">
        <v>49.1</v>
      </c>
      <c r="L6" t="n">
        <v>2</v>
      </c>
      <c r="M6" t="n">
        <v>73</v>
      </c>
      <c r="N6" t="n">
        <v>25.73</v>
      </c>
      <c r="O6" t="n">
        <v>18959.54</v>
      </c>
      <c r="P6" t="n">
        <v>204.56</v>
      </c>
      <c r="Q6" t="n">
        <v>467.24</v>
      </c>
      <c r="R6" t="n">
        <v>120.17</v>
      </c>
      <c r="S6" t="n">
        <v>39.61</v>
      </c>
      <c r="T6" t="n">
        <v>35000.51</v>
      </c>
      <c r="U6" t="n">
        <v>0.33</v>
      </c>
      <c r="V6" t="n">
        <v>0.67</v>
      </c>
      <c r="W6" t="n">
        <v>2.73</v>
      </c>
      <c r="X6" t="n">
        <v>2.16</v>
      </c>
      <c r="Y6" t="n">
        <v>1</v>
      </c>
      <c r="Z6" t="n">
        <v>10</v>
      </c>
      <c r="AA6" t="n">
        <v>150.8614216344527</v>
      </c>
      <c r="AB6" t="n">
        <v>206.4152526163643</v>
      </c>
      <c r="AC6" t="n">
        <v>186.7152706123438</v>
      </c>
      <c r="AD6" t="n">
        <v>150861.4216344527</v>
      </c>
      <c r="AE6" t="n">
        <v>206415.2526163642</v>
      </c>
      <c r="AF6" t="n">
        <v>2.486369878681807e-06</v>
      </c>
      <c r="AG6" t="n">
        <v>0.2297916666666666</v>
      </c>
      <c r="AH6" t="n">
        <v>186715.2706123438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4.6609</v>
      </c>
      <c r="E7" t="n">
        <v>21.46</v>
      </c>
      <c r="F7" t="n">
        <v>17.19</v>
      </c>
      <c r="G7" t="n">
        <v>15.87</v>
      </c>
      <c r="H7" t="n">
        <v>0.26</v>
      </c>
      <c r="I7" t="n">
        <v>65</v>
      </c>
      <c r="J7" t="n">
        <v>152.18</v>
      </c>
      <c r="K7" t="n">
        <v>49.1</v>
      </c>
      <c r="L7" t="n">
        <v>2.25</v>
      </c>
      <c r="M7" t="n">
        <v>63</v>
      </c>
      <c r="N7" t="n">
        <v>25.83</v>
      </c>
      <c r="O7" t="n">
        <v>19002.56</v>
      </c>
      <c r="P7" t="n">
        <v>200.58</v>
      </c>
      <c r="Q7" t="n">
        <v>467.09</v>
      </c>
      <c r="R7" t="n">
        <v>110.69</v>
      </c>
      <c r="S7" t="n">
        <v>39.61</v>
      </c>
      <c r="T7" t="n">
        <v>30313.02</v>
      </c>
      <c r="U7" t="n">
        <v>0.36</v>
      </c>
      <c r="V7" t="n">
        <v>0.68</v>
      </c>
      <c r="W7" t="n">
        <v>2.71</v>
      </c>
      <c r="X7" t="n">
        <v>1.86</v>
      </c>
      <c r="Y7" t="n">
        <v>1</v>
      </c>
      <c r="Z7" t="n">
        <v>10</v>
      </c>
      <c r="AA7" t="n">
        <v>144.0560665821069</v>
      </c>
      <c r="AB7" t="n">
        <v>197.1038656026737</v>
      </c>
      <c r="AC7" t="n">
        <v>178.2925493066232</v>
      </c>
      <c r="AD7" t="n">
        <v>144056.0665821069</v>
      </c>
      <c r="AE7" t="n">
        <v>197103.8656026737</v>
      </c>
      <c r="AF7" t="n">
        <v>2.556298003164961e-06</v>
      </c>
      <c r="AG7" t="n">
        <v>0.2235416666666667</v>
      </c>
      <c r="AH7" t="n">
        <v>178292.5493066232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4.7534</v>
      </c>
      <c r="E8" t="n">
        <v>21.04</v>
      </c>
      <c r="F8" t="n">
        <v>16.99</v>
      </c>
      <c r="G8" t="n">
        <v>17.57</v>
      </c>
      <c r="H8" t="n">
        <v>0.29</v>
      </c>
      <c r="I8" t="n">
        <v>58</v>
      </c>
      <c r="J8" t="n">
        <v>152.53</v>
      </c>
      <c r="K8" t="n">
        <v>49.1</v>
      </c>
      <c r="L8" t="n">
        <v>2.5</v>
      </c>
      <c r="M8" t="n">
        <v>56</v>
      </c>
      <c r="N8" t="n">
        <v>25.93</v>
      </c>
      <c r="O8" t="n">
        <v>19045.63</v>
      </c>
      <c r="P8" t="n">
        <v>197.67</v>
      </c>
      <c r="Q8" t="n">
        <v>467.25</v>
      </c>
      <c r="R8" t="n">
        <v>103.74</v>
      </c>
      <c r="S8" t="n">
        <v>39.61</v>
      </c>
      <c r="T8" t="n">
        <v>26871.85</v>
      </c>
      <c r="U8" t="n">
        <v>0.38</v>
      </c>
      <c r="V8" t="n">
        <v>0.6899999999999999</v>
      </c>
      <c r="W8" t="n">
        <v>2.71</v>
      </c>
      <c r="X8" t="n">
        <v>1.65</v>
      </c>
      <c r="Y8" t="n">
        <v>1</v>
      </c>
      <c r="Z8" t="n">
        <v>10</v>
      </c>
      <c r="AA8" t="n">
        <v>139.3736887947604</v>
      </c>
      <c r="AB8" t="n">
        <v>190.6972297421005</v>
      </c>
      <c r="AC8" t="n">
        <v>172.4973537808112</v>
      </c>
      <c r="AD8" t="n">
        <v>139373.6887947604</v>
      </c>
      <c r="AE8" t="n">
        <v>190697.2297421005</v>
      </c>
      <c r="AF8" t="n">
        <v>2.607030171907641e-06</v>
      </c>
      <c r="AG8" t="n">
        <v>0.2191666666666666</v>
      </c>
      <c r="AH8" t="n">
        <v>172497.3537808112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4.8425</v>
      </c>
      <c r="E9" t="n">
        <v>20.65</v>
      </c>
      <c r="F9" t="n">
        <v>16.79</v>
      </c>
      <c r="G9" t="n">
        <v>19.37</v>
      </c>
      <c r="H9" t="n">
        <v>0.32</v>
      </c>
      <c r="I9" t="n">
        <v>52</v>
      </c>
      <c r="J9" t="n">
        <v>152.88</v>
      </c>
      <c r="K9" t="n">
        <v>49.1</v>
      </c>
      <c r="L9" t="n">
        <v>2.75</v>
      </c>
      <c r="M9" t="n">
        <v>50</v>
      </c>
      <c r="N9" t="n">
        <v>26.03</v>
      </c>
      <c r="O9" t="n">
        <v>19088.72</v>
      </c>
      <c r="P9" t="n">
        <v>194.72</v>
      </c>
      <c r="Q9" t="n">
        <v>467.16</v>
      </c>
      <c r="R9" t="n">
        <v>96.95</v>
      </c>
      <c r="S9" t="n">
        <v>39.61</v>
      </c>
      <c r="T9" t="n">
        <v>23506.85</v>
      </c>
      <c r="U9" t="n">
        <v>0.41</v>
      </c>
      <c r="V9" t="n">
        <v>0.6899999999999999</v>
      </c>
      <c r="W9" t="n">
        <v>2.7</v>
      </c>
      <c r="X9" t="n">
        <v>1.45</v>
      </c>
      <c r="Y9" t="n">
        <v>1</v>
      </c>
      <c r="Z9" t="n">
        <v>10</v>
      </c>
      <c r="AA9" t="n">
        <v>134.9436223608214</v>
      </c>
      <c r="AB9" t="n">
        <v>184.6358174064507</v>
      </c>
      <c r="AC9" t="n">
        <v>167.0144341312282</v>
      </c>
      <c r="AD9" t="n">
        <v>134943.6223608214</v>
      </c>
      <c r="AE9" t="n">
        <v>184635.8174064507</v>
      </c>
      <c r="AF9" t="n">
        <v>2.655897590664105e-06</v>
      </c>
      <c r="AG9" t="n">
        <v>0.2151041666666667</v>
      </c>
      <c r="AH9" t="n">
        <v>167014.4341312282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4.8953</v>
      </c>
      <c r="E10" t="n">
        <v>20.43</v>
      </c>
      <c r="F10" t="n">
        <v>16.68</v>
      </c>
      <c r="G10" t="n">
        <v>20.86</v>
      </c>
      <c r="H10" t="n">
        <v>0.35</v>
      </c>
      <c r="I10" t="n">
        <v>48</v>
      </c>
      <c r="J10" t="n">
        <v>153.23</v>
      </c>
      <c r="K10" t="n">
        <v>49.1</v>
      </c>
      <c r="L10" t="n">
        <v>3</v>
      </c>
      <c r="M10" t="n">
        <v>46</v>
      </c>
      <c r="N10" t="n">
        <v>26.13</v>
      </c>
      <c r="O10" t="n">
        <v>19131.85</v>
      </c>
      <c r="P10" t="n">
        <v>193.06</v>
      </c>
      <c r="Q10" t="n">
        <v>467.13</v>
      </c>
      <c r="R10" t="n">
        <v>93.67</v>
      </c>
      <c r="S10" t="n">
        <v>39.61</v>
      </c>
      <c r="T10" t="n">
        <v>21887.22</v>
      </c>
      <c r="U10" t="n">
        <v>0.42</v>
      </c>
      <c r="V10" t="n">
        <v>0.7</v>
      </c>
      <c r="W10" t="n">
        <v>2.69</v>
      </c>
      <c r="X10" t="n">
        <v>1.35</v>
      </c>
      <c r="Y10" t="n">
        <v>1</v>
      </c>
      <c r="Z10" t="n">
        <v>10</v>
      </c>
      <c r="AA10" t="n">
        <v>132.4559661214174</v>
      </c>
      <c r="AB10" t="n">
        <v>181.2320963920521</v>
      </c>
      <c r="AC10" t="n">
        <v>163.9355594732903</v>
      </c>
      <c r="AD10" t="n">
        <v>132455.9661214174</v>
      </c>
      <c r="AE10" t="n">
        <v>181232.0963920521</v>
      </c>
      <c r="AF10" t="n">
        <v>2.684856061038304e-06</v>
      </c>
      <c r="AG10" t="n">
        <v>0.2128125</v>
      </c>
      <c r="AH10" t="n">
        <v>163935.5594732903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4.957</v>
      </c>
      <c r="E11" t="n">
        <v>20.17</v>
      </c>
      <c r="F11" t="n">
        <v>16.55</v>
      </c>
      <c r="G11" t="n">
        <v>22.57</v>
      </c>
      <c r="H11" t="n">
        <v>0.37</v>
      </c>
      <c r="I11" t="n">
        <v>44</v>
      </c>
      <c r="J11" t="n">
        <v>153.58</v>
      </c>
      <c r="K11" t="n">
        <v>49.1</v>
      </c>
      <c r="L11" t="n">
        <v>3.25</v>
      </c>
      <c r="M11" t="n">
        <v>42</v>
      </c>
      <c r="N11" t="n">
        <v>26.23</v>
      </c>
      <c r="O11" t="n">
        <v>19175.02</v>
      </c>
      <c r="P11" t="n">
        <v>191.03</v>
      </c>
      <c r="Q11" t="n">
        <v>467.07</v>
      </c>
      <c r="R11" t="n">
        <v>89.73</v>
      </c>
      <c r="S11" t="n">
        <v>39.61</v>
      </c>
      <c r="T11" t="n">
        <v>19938.15</v>
      </c>
      <c r="U11" t="n">
        <v>0.44</v>
      </c>
      <c r="V11" t="n">
        <v>0.7</v>
      </c>
      <c r="W11" t="n">
        <v>2.68</v>
      </c>
      <c r="X11" t="n">
        <v>1.22</v>
      </c>
      <c r="Y11" t="n">
        <v>1</v>
      </c>
      <c r="Z11" t="n">
        <v>10</v>
      </c>
      <c r="AA11" t="n">
        <v>129.5688605327343</v>
      </c>
      <c r="AB11" t="n">
        <v>177.2818311555087</v>
      </c>
      <c r="AC11" t="n">
        <v>160.3623020066892</v>
      </c>
      <c r="AD11" t="n">
        <v>129568.8605327343</v>
      </c>
      <c r="AE11" t="n">
        <v>177281.8311555087</v>
      </c>
      <c r="AF11" t="n">
        <v>2.718695788729368e-06</v>
      </c>
      <c r="AG11" t="n">
        <v>0.2101041666666667</v>
      </c>
      <c r="AH11" t="n">
        <v>160362.3020066892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5.0051</v>
      </c>
      <c r="E12" t="n">
        <v>19.98</v>
      </c>
      <c r="F12" t="n">
        <v>16.48</v>
      </c>
      <c r="G12" t="n">
        <v>24.72</v>
      </c>
      <c r="H12" t="n">
        <v>0.4</v>
      </c>
      <c r="I12" t="n">
        <v>40</v>
      </c>
      <c r="J12" t="n">
        <v>153.93</v>
      </c>
      <c r="K12" t="n">
        <v>49.1</v>
      </c>
      <c r="L12" t="n">
        <v>3.5</v>
      </c>
      <c r="M12" t="n">
        <v>38</v>
      </c>
      <c r="N12" t="n">
        <v>26.33</v>
      </c>
      <c r="O12" t="n">
        <v>19218.22</v>
      </c>
      <c r="P12" t="n">
        <v>189.68</v>
      </c>
      <c r="Q12" t="n">
        <v>467.07</v>
      </c>
      <c r="R12" t="n">
        <v>87.23999999999999</v>
      </c>
      <c r="S12" t="n">
        <v>39.61</v>
      </c>
      <c r="T12" t="n">
        <v>18709.38</v>
      </c>
      <c r="U12" t="n">
        <v>0.45</v>
      </c>
      <c r="V12" t="n">
        <v>0.71</v>
      </c>
      <c r="W12" t="n">
        <v>2.68</v>
      </c>
      <c r="X12" t="n">
        <v>1.15</v>
      </c>
      <c r="Y12" t="n">
        <v>1</v>
      </c>
      <c r="Z12" t="n">
        <v>10</v>
      </c>
      <c r="AA12" t="n">
        <v>127.5441476939726</v>
      </c>
      <c r="AB12" t="n">
        <v>174.5115297254901</v>
      </c>
      <c r="AC12" t="n">
        <v>157.8563942570083</v>
      </c>
      <c r="AD12" t="n">
        <v>127544.1476939726</v>
      </c>
      <c r="AE12" t="n">
        <v>174511.5297254901</v>
      </c>
      <c r="AF12" t="n">
        <v>2.745076516475562e-06</v>
      </c>
      <c r="AG12" t="n">
        <v>0.208125</v>
      </c>
      <c r="AH12" t="n">
        <v>157856.3942570083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5.0522</v>
      </c>
      <c r="E13" t="n">
        <v>19.79</v>
      </c>
      <c r="F13" t="n">
        <v>16.39</v>
      </c>
      <c r="G13" t="n">
        <v>26.57</v>
      </c>
      <c r="H13" t="n">
        <v>0.43</v>
      </c>
      <c r="I13" t="n">
        <v>37</v>
      </c>
      <c r="J13" t="n">
        <v>154.28</v>
      </c>
      <c r="K13" t="n">
        <v>49.1</v>
      </c>
      <c r="L13" t="n">
        <v>3.75</v>
      </c>
      <c r="M13" t="n">
        <v>35</v>
      </c>
      <c r="N13" t="n">
        <v>26.43</v>
      </c>
      <c r="O13" t="n">
        <v>19261.45</v>
      </c>
      <c r="P13" t="n">
        <v>187.95</v>
      </c>
      <c r="Q13" t="n">
        <v>467.12</v>
      </c>
      <c r="R13" t="n">
        <v>84.34</v>
      </c>
      <c r="S13" t="n">
        <v>39.61</v>
      </c>
      <c r="T13" t="n">
        <v>17274.22</v>
      </c>
      <c r="U13" t="n">
        <v>0.47</v>
      </c>
      <c r="V13" t="n">
        <v>0.71</v>
      </c>
      <c r="W13" t="n">
        <v>2.67</v>
      </c>
      <c r="X13" t="n">
        <v>1.05</v>
      </c>
      <c r="Y13" t="n">
        <v>1</v>
      </c>
      <c r="Z13" t="n">
        <v>10</v>
      </c>
      <c r="AA13" t="n">
        <v>125.3599009038543</v>
      </c>
      <c r="AB13" t="n">
        <v>171.5229469050843</v>
      </c>
      <c r="AC13" t="n">
        <v>155.1530375864786</v>
      </c>
      <c r="AD13" t="n">
        <v>125359.9009038543</v>
      </c>
      <c r="AE13" t="n">
        <v>171522.9469050843</v>
      </c>
      <c r="AF13" t="n">
        <v>2.770908788343456e-06</v>
      </c>
      <c r="AG13" t="n">
        <v>0.2061458333333333</v>
      </c>
      <c r="AH13" t="n">
        <v>155153.0375864786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5.0805</v>
      </c>
      <c r="E14" t="n">
        <v>19.68</v>
      </c>
      <c r="F14" t="n">
        <v>16.34</v>
      </c>
      <c r="G14" t="n">
        <v>28.01</v>
      </c>
      <c r="H14" t="n">
        <v>0.46</v>
      </c>
      <c r="I14" t="n">
        <v>35</v>
      </c>
      <c r="J14" t="n">
        <v>154.63</v>
      </c>
      <c r="K14" t="n">
        <v>49.1</v>
      </c>
      <c r="L14" t="n">
        <v>4</v>
      </c>
      <c r="M14" t="n">
        <v>33</v>
      </c>
      <c r="N14" t="n">
        <v>26.53</v>
      </c>
      <c r="O14" t="n">
        <v>19304.72</v>
      </c>
      <c r="P14" t="n">
        <v>186.96</v>
      </c>
      <c r="Q14" t="n">
        <v>467.09</v>
      </c>
      <c r="R14" t="n">
        <v>82.73999999999999</v>
      </c>
      <c r="S14" t="n">
        <v>39.61</v>
      </c>
      <c r="T14" t="n">
        <v>16483.43</v>
      </c>
      <c r="U14" t="n">
        <v>0.48</v>
      </c>
      <c r="V14" t="n">
        <v>0.71</v>
      </c>
      <c r="W14" t="n">
        <v>2.67</v>
      </c>
      <c r="X14" t="n">
        <v>1</v>
      </c>
      <c r="Y14" t="n">
        <v>1</v>
      </c>
      <c r="Z14" t="n">
        <v>10</v>
      </c>
      <c r="AA14" t="n">
        <v>124.0988010820266</v>
      </c>
      <c r="AB14" t="n">
        <v>169.7974544930628</v>
      </c>
      <c r="AC14" t="n">
        <v>153.5922237485162</v>
      </c>
      <c r="AD14" t="n">
        <v>124098.8010820266</v>
      </c>
      <c r="AE14" t="n">
        <v>169797.4544930628</v>
      </c>
      <c r="AF14" t="n">
        <v>2.786430089699325e-06</v>
      </c>
      <c r="AG14" t="n">
        <v>0.205</v>
      </c>
      <c r="AH14" t="n">
        <v>153592.2237485162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5.1178</v>
      </c>
      <c r="E15" t="n">
        <v>19.54</v>
      </c>
      <c r="F15" t="n">
        <v>16.25</v>
      </c>
      <c r="G15" t="n">
        <v>29.55</v>
      </c>
      <c r="H15" t="n">
        <v>0.49</v>
      </c>
      <c r="I15" t="n">
        <v>33</v>
      </c>
      <c r="J15" t="n">
        <v>154.98</v>
      </c>
      <c r="K15" t="n">
        <v>49.1</v>
      </c>
      <c r="L15" t="n">
        <v>4.25</v>
      </c>
      <c r="M15" t="n">
        <v>31</v>
      </c>
      <c r="N15" t="n">
        <v>26.63</v>
      </c>
      <c r="O15" t="n">
        <v>19348.03</v>
      </c>
      <c r="P15" t="n">
        <v>185.26</v>
      </c>
      <c r="Q15" t="n">
        <v>467.07</v>
      </c>
      <c r="R15" t="n">
        <v>79.77</v>
      </c>
      <c r="S15" t="n">
        <v>39.61</v>
      </c>
      <c r="T15" t="n">
        <v>15012.7</v>
      </c>
      <c r="U15" t="n">
        <v>0.5</v>
      </c>
      <c r="V15" t="n">
        <v>0.72</v>
      </c>
      <c r="W15" t="n">
        <v>2.67</v>
      </c>
      <c r="X15" t="n">
        <v>0.92</v>
      </c>
      <c r="Y15" t="n">
        <v>1</v>
      </c>
      <c r="Z15" t="n">
        <v>10</v>
      </c>
      <c r="AA15" t="n">
        <v>122.2231574372182</v>
      </c>
      <c r="AB15" t="n">
        <v>167.2311161106797</v>
      </c>
      <c r="AC15" t="n">
        <v>151.2708130994684</v>
      </c>
      <c r="AD15" t="n">
        <v>122223.1574372182</v>
      </c>
      <c r="AE15" t="n">
        <v>167231.1161106797</v>
      </c>
      <c r="AF15" t="n">
        <v>2.806887493959887e-06</v>
      </c>
      <c r="AG15" t="n">
        <v>0.2035416666666666</v>
      </c>
      <c r="AH15" t="n">
        <v>151270.8130994684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5.1505</v>
      </c>
      <c r="E16" t="n">
        <v>19.42</v>
      </c>
      <c r="F16" t="n">
        <v>16.19</v>
      </c>
      <c r="G16" t="n">
        <v>31.34</v>
      </c>
      <c r="H16" t="n">
        <v>0.51</v>
      </c>
      <c r="I16" t="n">
        <v>31</v>
      </c>
      <c r="J16" t="n">
        <v>155.33</v>
      </c>
      <c r="K16" t="n">
        <v>49.1</v>
      </c>
      <c r="L16" t="n">
        <v>4.5</v>
      </c>
      <c r="M16" t="n">
        <v>29</v>
      </c>
      <c r="N16" t="n">
        <v>26.74</v>
      </c>
      <c r="O16" t="n">
        <v>19391.36</v>
      </c>
      <c r="P16" t="n">
        <v>184.43</v>
      </c>
      <c r="Q16" t="n">
        <v>467.08</v>
      </c>
      <c r="R16" t="n">
        <v>77.61</v>
      </c>
      <c r="S16" t="n">
        <v>39.61</v>
      </c>
      <c r="T16" t="n">
        <v>13940.22</v>
      </c>
      <c r="U16" t="n">
        <v>0.51</v>
      </c>
      <c r="V16" t="n">
        <v>0.72</v>
      </c>
      <c r="W16" t="n">
        <v>2.67</v>
      </c>
      <c r="X16" t="n">
        <v>0.86</v>
      </c>
      <c r="Y16" t="n">
        <v>1</v>
      </c>
      <c r="Z16" t="n">
        <v>10</v>
      </c>
      <c r="AA16" t="n">
        <v>120.9488150664037</v>
      </c>
      <c r="AB16" t="n">
        <v>165.4875046589146</v>
      </c>
      <c r="AC16" t="n">
        <v>149.6936094774851</v>
      </c>
      <c r="AD16" t="n">
        <v>120948.8150664037</v>
      </c>
      <c r="AE16" t="n">
        <v>165487.5046589146</v>
      </c>
      <c r="AF16" t="n">
        <v>2.824822001180272e-06</v>
      </c>
      <c r="AG16" t="n">
        <v>0.2022916666666667</v>
      </c>
      <c r="AH16" t="n">
        <v>149693.6094774851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5.1777</v>
      </c>
      <c r="E17" t="n">
        <v>19.31</v>
      </c>
      <c r="F17" t="n">
        <v>16.15</v>
      </c>
      <c r="G17" t="n">
        <v>33.42</v>
      </c>
      <c r="H17" t="n">
        <v>0.54</v>
      </c>
      <c r="I17" t="n">
        <v>29</v>
      </c>
      <c r="J17" t="n">
        <v>155.68</v>
      </c>
      <c r="K17" t="n">
        <v>49.1</v>
      </c>
      <c r="L17" t="n">
        <v>4.75</v>
      </c>
      <c r="M17" t="n">
        <v>27</v>
      </c>
      <c r="N17" t="n">
        <v>26.84</v>
      </c>
      <c r="O17" t="n">
        <v>19434.74</v>
      </c>
      <c r="P17" t="n">
        <v>183.05</v>
      </c>
      <c r="Q17" t="n">
        <v>467.08</v>
      </c>
      <c r="R17" t="n">
        <v>76.75</v>
      </c>
      <c r="S17" t="n">
        <v>39.61</v>
      </c>
      <c r="T17" t="n">
        <v>13520.98</v>
      </c>
      <c r="U17" t="n">
        <v>0.52</v>
      </c>
      <c r="V17" t="n">
        <v>0.72</v>
      </c>
      <c r="W17" t="n">
        <v>2.65</v>
      </c>
      <c r="X17" t="n">
        <v>0.82</v>
      </c>
      <c r="Y17" t="n">
        <v>1</v>
      </c>
      <c r="Z17" t="n">
        <v>10</v>
      </c>
      <c r="AA17" t="n">
        <v>119.5981675801067</v>
      </c>
      <c r="AB17" t="n">
        <v>163.6394891818022</v>
      </c>
      <c r="AC17" t="n">
        <v>148.0219660038018</v>
      </c>
      <c r="AD17" t="n">
        <v>119598.1675801067</v>
      </c>
      <c r="AE17" t="n">
        <v>163639.4891818023</v>
      </c>
      <c r="AF17" t="n">
        <v>2.839740001070012e-06</v>
      </c>
      <c r="AG17" t="n">
        <v>0.2011458333333333</v>
      </c>
      <c r="AH17" t="n">
        <v>148021.9660038018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5.1951</v>
      </c>
      <c r="E18" t="n">
        <v>19.25</v>
      </c>
      <c r="F18" t="n">
        <v>16.12</v>
      </c>
      <c r="G18" t="n">
        <v>34.54</v>
      </c>
      <c r="H18" t="n">
        <v>0.57</v>
      </c>
      <c r="I18" t="n">
        <v>28</v>
      </c>
      <c r="J18" t="n">
        <v>156.03</v>
      </c>
      <c r="K18" t="n">
        <v>49.1</v>
      </c>
      <c r="L18" t="n">
        <v>5</v>
      </c>
      <c r="M18" t="n">
        <v>26</v>
      </c>
      <c r="N18" t="n">
        <v>26.94</v>
      </c>
      <c r="O18" t="n">
        <v>19478.15</v>
      </c>
      <c r="P18" t="n">
        <v>182.27</v>
      </c>
      <c r="Q18" t="n">
        <v>467.07</v>
      </c>
      <c r="R18" t="n">
        <v>75.56</v>
      </c>
      <c r="S18" t="n">
        <v>39.61</v>
      </c>
      <c r="T18" t="n">
        <v>12933.18</v>
      </c>
      <c r="U18" t="n">
        <v>0.52</v>
      </c>
      <c r="V18" t="n">
        <v>0.72</v>
      </c>
      <c r="W18" t="n">
        <v>2.65</v>
      </c>
      <c r="X18" t="n">
        <v>0.78</v>
      </c>
      <c r="Y18" t="n">
        <v>1</v>
      </c>
      <c r="Z18" t="n">
        <v>10</v>
      </c>
      <c r="AA18" t="n">
        <v>118.7810338650854</v>
      </c>
      <c r="AB18" t="n">
        <v>162.5214507835154</v>
      </c>
      <c r="AC18" t="n">
        <v>147.0106316210704</v>
      </c>
      <c r="AD18" t="n">
        <v>118781.0338650854</v>
      </c>
      <c r="AE18" t="n">
        <v>162521.4507835154</v>
      </c>
      <c r="AF18" t="n">
        <v>2.849283133352419e-06</v>
      </c>
      <c r="AG18" t="n">
        <v>0.2005208333333333</v>
      </c>
      <c r="AH18" t="n">
        <v>147010.6316210704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5.2324</v>
      </c>
      <c r="E19" t="n">
        <v>19.11</v>
      </c>
      <c r="F19" t="n">
        <v>16.04</v>
      </c>
      <c r="G19" t="n">
        <v>37.02</v>
      </c>
      <c r="H19" t="n">
        <v>0.59</v>
      </c>
      <c r="I19" t="n">
        <v>26</v>
      </c>
      <c r="J19" t="n">
        <v>156.39</v>
      </c>
      <c r="K19" t="n">
        <v>49.1</v>
      </c>
      <c r="L19" t="n">
        <v>5.25</v>
      </c>
      <c r="M19" t="n">
        <v>24</v>
      </c>
      <c r="N19" t="n">
        <v>27.04</v>
      </c>
      <c r="O19" t="n">
        <v>19521.59</v>
      </c>
      <c r="P19" t="n">
        <v>181.16</v>
      </c>
      <c r="Q19" t="n">
        <v>467.07</v>
      </c>
      <c r="R19" t="n">
        <v>73.05</v>
      </c>
      <c r="S19" t="n">
        <v>39.61</v>
      </c>
      <c r="T19" t="n">
        <v>11683.69</v>
      </c>
      <c r="U19" t="n">
        <v>0.54</v>
      </c>
      <c r="V19" t="n">
        <v>0.73</v>
      </c>
      <c r="W19" t="n">
        <v>2.65</v>
      </c>
      <c r="X19" t="n">
        <v>0.71</v>
      </c>
      <c r="Y19" t="n">
        <v>1</v>
      </c>
      <c r="Z19" t="n">
        <v>10</v>
      </c>
      <c r="AA19" t="n">
        <v>117.2764580492308</v>
      </c>
      <c r="AB19" t="n">
        <v>160.4628237750639</v>
      </c>
      <c r="AC19" t="n">
        <v>145.1484770850036</v>
      </c>
      <c r="AD19" t="n">
        <v>117276.4580492308</v>
      </c>
      <c r="AE19" t="n">
        <v>160462.8237750639</v>
      </c>
      <c r="AF19" t="n">
        <v>2.869740537612981e-06</v>
      </c>
      <c r="AG19" t="n">
        <v>0.1990625</v>
      </c>
      <c r="AH19" t="n">
        <v>145148.4770850036</v>
      </c>
    </row>
    <row r="20">
      <c r="A20" t="n">
        <v>18</v>
      </c>
      <c r="B20" t="n">
        <v>75</v>
      </c>
      <c r="C20" t="inlineStr">
        <is>
          <t xml:space="preserve">CONCLUIDO	</t>
        </is>
      </c>
      <c r="D20" t="n">
        <v>5.2403</v>
      </c>
      <c r="E20" t="n">
        <v>19.08</v>
      </c>
      <c r="F20" t="n">
        <v>16.04</v>
      </c>
      <c r="G20" t="n">
        <v>38.5</v>
      </c>
      <c r="H20" t="n">
        <v>0.62</v>
      </c>
      <c r="I20" t="n">
        <v>25</v>
      </c>
      <c r="J20" t="n">
        <v>156.74</v>
      </c>
      <c r="K20" t="n">
        <v>49.1</v>
      </c>
      <c r="L20" t="n">
        <v>5.5</v>
      </c>
      <c r="M20" t="n">
        <v>23</v>
      </c>
      <c r="N20" t="n">
        <v>27.14</v>
      </c>
      <c r="O20" t="n">
        <v>19565.07</v>
      </c>
      <c r="P20" t="n">
        <v>180.49</v>
      </c>
      <c r="Q20" t="n">
        <v>467.1</v>
      </c>
      <c r="R20" t="n">
        <v>72.97</v>
      </c>
      <c r="S20" t="n">
        <v>39.61</v>
      </c>
      <c r="T20" t="n">
        <v>11652.63</v>
      </c>
      <c r="U20" t="n">
        <v>0.54</v>
      </c>
      <c r="V20" t="n">
        <v>0.73</v>
      </c>
      <c r="W20" t="n">
        <v>2.65</v>
      </c>
      <c r="X20" t="n">
        <v>0.71</v>
      </c>
      <c r="Y20" t="n">
        <v>1</v>
      </c>
      <c r="Z20" t="n">
        <v>10</v>
      </c>
      <c r="AA20" t="n">
        <v>116.792847525948</v>
      </c>
      <c r="AB20" t="n">
        <v>159.8011265217182</v>
      </c>
      <c r="AC20" t="n">
        <v>144.549931288819</v>
      </c>
      <c r="AD20" t="n">
        <v>116792.847525948</v>
      </c>
      <c r="AE20" t="n">
        <v>159801.1265217182</v>
      </c>
      <c r="AF20" t="n">
        <v>2.874073339051545e-06</v>
      </c>
      <c r="AG20" t="n">
        <v>0.19875</v>
      </c>
      <c r="AH20" t="n">
        <v>144549.931288819</v>
      </c>
    </row>
    <row r="21">
      <c r="A21" t="n">
        <v>19</v>
      </c>
      <c r="B21" t="n">
        <v>75</v>
      </c>
      <c r="C21" t="inlineStr">
        <is>
          <t xml:space="preserve">CONCLUIDO	</t>
        </is>
      </c>
      <c r="D21" t="n">
        <v>5.2619</v>
      </c>
      <c r="E21" t="n">
        <v>19</v>
      </c>
      <c r="F21" t="n">
        <v>15.99</v>
      </c>
      <c r="G21" t="n">
        <v>39.99</v>
      </c>
      <c r="H21" t="n">
        <v>0.65</v>
      </c>
      <c r="I21" t="n">
        <v>24</v>
      </c>
      <c r="J21" t="n">
        <v>157.09</v>
      </c>
      <c r="K21" t="n">
        <v>49.1</v>
      </c>
      <c r="L21" t="n">
        <v>5.75</v>
      </c>
      <c r="M21" t="n">
        <v>22</v>
      </c>
      <c r="N21" t="n">
        <v>27.25</v>
      </c>
      <c r="O21" t="n">
        <v>19608.58</v>
      </c>
      <c r="P21" t="n">
        <v>179.16</v>
      </c>
      <c r="Q21" t="n">
        <v>467.11</v>
      </c>
      <c r="R21" t="n">
        <v>71.38</v>
      </c>
      <c r="S21" t="n">
        <v>39.61</v>
      </c>
      <c r="T21" t="n">
        <v>10862.76</v>
      </c>
      <c r="U21" t="n">
        <v>0.55</v>
      </c>
      <c r="V21" t="n">
        <v>0.73</v>
      </c>
      <c r="W21" t="n">
        <v>2.65</v>
      </c>
      <c r="X21" t="n">
        <v>0.66</v>
      </c>
      <c r="Y21" t="n">
        <v>1</v>
      </c>
      <c r="Z21" t="n">
        <v>10</v>
      </c>
      <c r="AA21" t="n">
        <v>115.6115944467257</v>
      </c>
      <c r="AB21" t="n">
        <v>158.1848839455192</v>
      </c>
      <c r="AC21" t="n">
        <v>143.0879406356813</v>
      </c>
      <c r="AD21" t="n">
        <v>115611.5944467257</v>
      </c>
      <c r="AE21" t="n">
        <v>158184.8839455192</v>
      </c>
      <c r="AF21" t="n">
        <v>2.885919986022809e-06</v>
      </c>
      <c r="AG21" t="n">
        <v>0.1979166666666667</v>
      </c>
      <c r="AH21" t="n">
        <v>143087.9406356813</v>
      </c>
    </row>
    <row r="22">
      <c r="A22" t="n">
        <v>20</v>
      </c>
      <c r="B22" t="n">
        <v>75</v>
      </c>
      <c r="C22" t="inlineStr">
        <is>
          <t xml:space="preserve">CONCLUIDO	</t>
        </is>
      </c>
      <c r="D22" t="n">
        <v>5.278</v>
      </c>
      <c r="E22" t="n">
        <v>18.95</v>
      </c>
      <c r="F22" t="n">
        <v>15.97</v>
      </c>
      <c r="G22" t="n">
        <v>41.65</v>
      </c>
      <c r="H22" t="n">
        <v>0.67</v>
      </c>
      <c r="I22" t="n">
        <v>23</v>
      </c>
      <c r="J22" t="n">
        <v>157.44</v>
      </c>
      <c r="K22" t="n">
        <v>49.1</v>
      </c>
      <c r="L22" t="n">
        <v>6</v>
      </c>
      <c r="M22" t="n">
        <v>21</v>
      </c>
      <c r="N22" t="n">
        <v>27.35</v>
      </c>
      <c r="O22" t="n">
        <v>19652.13</v>
      </c>
      <c r="P22" t="n">
        <v>178.24</v>
      </c>
      <c r="Q22" t="n">
        <v>467.08</v>
      </c>
      <c r="R22" t="n">
        <v>70.63</v>
      </c>
      <c r="S22" t="n">
        <v>39.61</v>
      </c>
      <c r="T22" t="n">
        <v>10491.37</v>
      </c>
      <c r="U22" t="n">
        <v>0.5600000000000001</v>
      </c>
      <c r="V22" t="n">
        <v>0.73</v>
      </c>
      <c r="W22" t="n">
        <v>2.65</v>
      </c>
      <c r="X22" t="n">
        <v>0.63</v>
      </c>
      <c r="Y22" t="n">
        <v>1</v>
      </c>
      <c r="Z22" t="n">
        <v>10</v>
      </c>
      <c r="AA22" t="n">
        <v>114.8038235120675</v>
      </c>
      <c r="AB22" t="n">
        <v>157.0796561163817</v>
      </c>
      <c r="AC22" t="n">
        <v>142.0881941993594</v>
      </c>
      <c r="AD22" t="n">
        <v>114803.8235120675</v>
      </c>
      <c r="AE22" t="n">
        <v>157079.6561163817</v>
      </c>
      <c r="AF22" t="n">
        <v>2.894750125663426e-06</v>
      </c>
      <c r="AG22" t="n">
        <v>0.1973958333333333</v>
      </c>
      <c r="AH22" t="n">
        <v>142088.1941993594</v>
      </c>
    </row>
    <row r="23">
      <c r="A23" t="n">
        <v>21</v>
      </c>
      <c r="B23" t="n">
        <v>75</v>
      </c>
      <c r="C23" t="inlineStr">
        <is>
          <t xml:space="preserve">CONCLUIDO	</t>
        </is>
      </c>
      <c r="D23" t="n">
        <v>5.2965</v>
      </c>
      <c r="E23" t="n">
        <v>18.88</v>
      </c>
      <c r="F23" t="n">
        <v>15.93</v>
      </c>
      <c r="G23" t="n">
        <v>43.45</v>
      </c>
      <c r="H23" t="n">
        <v>0.7</v>
      </c>
      <c r="I23" t="n">
        <v>22</v>
      </c>
      <c r="J23" t="n">
        <v>157.8</v>
      </c>
      <c r="K23" t="n">
        <v>49.1</v>
      </c>
      <c r="L23" t="n">
        <v>6.25</v>
      </c>
      <c r="M23" t="n">
        <v>20</v>
      </c>
      <c r="N23" t="n">
        <v>27.45</v>
      </c>
      <c r="O23" t="n">
        <v>19695.71</v>
      </c>
      <c r="P23" t="n">
        <v>177.38</v>
      </c>
      <c r="Q23" t="n">
        <v>467.11</v>
      </c>
      <c r="R23" t="n">
        <v>69.5</v>
      </c>
      <c r="S23" t="n">
        <v>39.61</v>
      </c>
      <c r="T23" t="n">
        <v>9928.92</v>
      </c>
      <c r="U23" t="n">
        <v>0.57</v>
      </c>
      <c r="V23" t="n">
        <v>0.73</v>
      </c>
      <c r="W23" t="n">
        <v>2.64</v>
      </c>
      <c r="X23" t="n">
        <v>0.6</v>
      </c>
      <c r="Y23" t="n">
        <v>1</v>
      </c>
      <c r="Z23" t="n">
        <v>10</v>
      </c>
      <c r="AA23" t="n">
        <v>113.9384989211169</v>
      </c>
      <c r="AB23" t="n">
        <v>155.8956808356171</v>
      </c>
      <c r="AC23" t="n">
        <v>141.0172158576708</v>
      </c>
      <c r="AD23" t="n">
        <v>113938.4989211169</v>
      </c>
      <c r="AE23" t="n">
        <v>155895.6808356171</v>
      </c>
      <c r="AF23" t="n">
        <v>2.904896559411962e-06</v>
      </c>
      <c r="AG23" t="n">
        <v>0.1966666666666667</v>
      </c>
      <c r="AH23" t="n">
        <v>141017.2158576708</v>
      </c>
    </row>
    <row r="24">
      <c r="A24" t="n">
        <v>22</v>
      </c>
      <c r="B24" t="n">
        <v>75</v>
      </c>
      <c r="C24" t="inlineStr">
        <is>
          <t xml:space="preserve">CONCLUIDO	</t>
        </is>
      </c>
      <c r="D24" t="n">
        <v>5.3115</v>
      </c>
      <c r="E24" t="n">
        <v>18.83</v>
      </c>
      <c r="F24" t="n">
        <v>15.91</v>
      </c>
      <c r="G24" t="n">
        <v>45.45</v>
      </c>
      <c r="H24" t="n">
        <v>0.73</v>
      </c>
      <c r="I24" t="n">
        <v>21</v>
      </c>
      <c r="J24" t="n">
        <v>158.15</v>
      </c>
      <c r="K24" t="n">
        <v>49.1</v>
      </c>
      <c r="L24" t="n">
        <v>6.5</v>
      </c>
      <c r="M24" t="n">
        <v>19</v>
      </c>
      <c r="N24" t="n">
        <v>27.56</v>
      </c>
      <c r="O24" t="n">
        <v>19739.33</v>
      </c>
      <c r="P24" t="n">
        <v>176.6</v>
      </c>
      <c r="Q24" t="n">
        <v>467.1</v>
      </c>
      <c r="R24" t="n">
        <v>68.67</v>
      </c>
      <c r="S24" t="n">
        <v>39.61</v>
      </c>
      <c r="T24" t="n">
        <v>9519.08</v>
      </c>
      <c r="U24" t="n">
        <v>0.58</v>
      </c>
      <c r="V24" t="n">
        <v>0.73</v>
      </c>
      <c r="W24" t="n">
        <v>2.64</v>
      </c>
      <c r="X24" t="n">
        <v>0.57</v>
      </c>
      <c r="Y24" t="n">
        <v>1</v>
      </c>
      <c r="Z24" t="n">
        <v>10</v>
      </c>
      <c r="AA24" t="n">
        <v>113.2277667113708</v>
      </c>
      <c r="AB24" t="n">
        <v>154.9232256709508</v>
      </c>
      <c r="AC24" t="n">
        <v>140.1375704490706</v>
      </c>
      <c r="AD24" t="n">
        <v>113227.7667113708</v>
      </c>
      <c r="AE24" t="n">
        <v>154923.2256709508</v>
      </c>
      <c r="AF24" t="n">
        <v>2.913123397586451e-06</v>
      </c>
      <c r="AG24" t="n">
        <v>0.1961458333333333</v>
      </c>
      <c r="AH24" t="n">
        <v>140137.5704490705</v>
      </c>
    </row>
    <row r="25">
      <c r="A25" t="n">
        <v>23</v>
      </c>
      <c r="B25" t="n">
        <v>75</v>
      </c>
      <c r="C25" t="inlineStr">
        <is>
          <t xml:space="preserve">CONCLUIDO	</t>
        </is>
      </c>
      <c r="D25" t="n">
        <v>5.3299</v>
      </c>
      <c r="E25" t="n">
        <v>18.76</v>
      </c>
      <c r="F25" t="n">
        <v>15.87</v>
      </c>
      <c r="G25" t="n">
        <v>47.62</v>
      </c>
      <c r="H25" t="n">
        <v>0.75</v>
      </c>
      <c r="I25" t="n">
        <v>20</v>
      </c>
      <c r="J25" t="n">
        <v>158.51</v>
      </c>
      <c r="K25" t="n">
        <v>49.1</v>
      </c>
      <c r="L25" t="n">
        <v>6.75</v>
      </c>
      <c r="M25" t="n">
        <v>18</v>
      </c>
      <c r="N25" t="n">
        <v>27.66</v>
      </c>
      <c r="O25" t="n">
        <v>19782.99</v>
      </c>
      <c r="P25" t="n">
        <v>176.15</v>
      </c>
      <c r="Q25" t="n">
        <v>467.07</v>
      </c>
      <c r="R25" t="n">
        <v>67.62</v>
      </c>
      <c r="S25" t="n">
        <v>39.61</v>
      </c>
      <c r="T25" t="n">
        <v>9000.290000000001</v>
      </c>
      <c r="U25" t="n">
        <v>0.59</v>
      </c>
      <c r="V25" t="n">
        <v>0.73</v>
      </c>
      <c r="W25" t="n">
        <v>2.64</v>
      </c>
      <c r="X25" t="n">
        <v>0.54</v>
      </c>
      <c r="Y25" t="n">
        <v>1</v>
      </c>
      <c r="Z25" t="n">
        <v>10</v>
      </c>
      <c r="AA25" t="n">
        <v>112.5614464402033</v>
      </c>
      <c r="AB25" t="n">
        <v>154.0115368799642</v>
      </c>
      <c r="AC25" t="n">
        <v>139.3128919567322</v>
      </c>
      <c r="AD25" t="n">
        <v>112561.4464402033</v>
      </c>
      <c r="AE25" t="n">
        <v>154011.5368799642</v>
      </c>
      <c r="AF25" t="n">
        <v>2.923214985747158e-06</v>
      </c>
      <c r="AG25" t="n">
        <v>0.1954166666666667</v>
      </c>
      <c r="AH25" t="n">
        <v>139312.8919567322</v>
      </c>
    </row>
    <row r="26">
      <c r="A26" t="n">
        <v>24</v>
      </c>
      <c r="B26" t="n">
        <v>75</v>
      </c>
      <c r="C26" t="inlineStr">
        <is>
          <t xml:space="preserve">CONCLUIDO	</t>
        </is>
      </c>
      <c r="D26" t="n">
        <v>5.3431</v>
      </c>
      <c r="E26" t="n">
        <v>18.72</v>
      </c>
      <c r="F26" t="n">
        <v>15.86</v>
      </c>
      <c r="G26" t="n">
        <v>50.08</v>
      </c>
      <c r="H26" t="n">
        <v>0.78</v>
      </c>
      <c r="I26" t="n">
        <v>19</v>
      </c>
      <c r="J26" t="n">
        <v>158.86</v>
      </c>
      <c r="K26" t="n">
        <v>49.1</v>
      </c>
      <c r="L26" t="n">
        <v>7</v>
      </c>
      <c r="M26" t="n">
        <v>17</v>
      </c>
      <c r="N26" t="n">
        <v>27.77</v>
      </c>
      <c r="O26" t="n">
        <v>19826.68</v>
      </c>
      <c r="P26" t="n">
        <v>174.98</v>
      </c>
      <c r="Q26" t="n">
        <v>467.11</v>
      </c>
      <c r="R26" t="n">
        <v>67.06</v>
      </c>
      <c r="S26" t="n">
        <v>39.61</v>
      </c>
      <c r="T26" t="n">
        <v>8726.190000000001</v>
      </c>
      <c r="U26" t="n">
        <v>0.59</v>
      </c>
      <c r="V26" t="n">
        <v>0.74</v>
      </c>
      <c r="W26" t="n">
        <v>2.64</v>
      </c>
      <c r="X26" t="n">
        <v>0.52</v>
      </c>
      <c r="Y26" t="n">
        <v>1</v>
      </c>
      <c r="Z26" t="n">
        <v>10</v>
      </c>
      <c r="AA26" t="n">
        <v>111.7388352835731</v>
      </c>
      <c r="AB26" t="n">
        <v>152.8860040044204</v>
      </c>
      <c r="AC26" t="n">
        <v>138.2947783591345</v>
      </c>
      <c r="AD26" t="n">
        <v>111738.8352835731</v>
      </c>
      <c r="AE26" t="n">
        <v>152886.0040044204</v>
      </c>
      <c r="AF26" t="n">
        <v>2.930454603340707e-06</v>
      </c>
      <c r="AG26" t="n">
        <v>0.195</v>
      </c>
      <c r="AH26" t="n">
        <v>138294.7783591345</v>
      </c>
    </row>
    <row r="27">
      <c r="A27" t="n">
        <v>25</v>
      </c>
      <c r="B27" t="n">
        <v>75</v>
      </c>
      <c r="C27" t="inlineStr">
        <is>
          <t xml:space="preserve">CONCLUIDO	</t>
        </is>
      </c>
      <c r="D27" t="n">
        <v>5.34</v>
      </c>
      <c r="E27" t="n">
        <v>18.73</v>
      </c>
      <c r="F27" t="n">
        <v>15.87</v>
      </c>
      <c r="G27" t="n">
        <v>50.11</v>
      </c>
      <c r="H27" t="n">
        <v>0.8100000000000001</v>
      </c>
      <c r="I27" t="n">
        <v>19</v>
      </c>
      <c r="J27" t="n">
        <v>159.22</v>
      </c>
      <c r="K27" t="n">
        <v>49.1</v>
      </c>
      <c r="L27" t="n">
        <v>7.25</v>
      </c>
      <c r="M27" t="n">
        <v>17</v>
      </c>
      <c r="N27" t="n">
        <v>27.87</v>
      </c>
      <c r="O27" t="n">
        <v>19870.53</v>
      </c>
      <c r="P27" t="n">
        <v>174.81</v>
      </c>
      <c r="Q27" t="n">
        <v>467.07</v>
      </c>
      <c r="R27" t="n">
        <v>67.39</v>
      </c>
      <c r="S27" t="n">
        <v>39.61</v>
      </c>
      <c r="T27" t="n">
        <v>8892.790000000001</v>
      </c>
      <c r="U27" t="n">
        <v>0.59</v>
      </c>
      <c r="V27" t="n">
        <v>0.73</v>
      </c>
      <c r="W27" t="n">
        <v>2.64</v>
      </c>
      <c r="X27" t="n">
        <v>0.54</v>
      </c>
      <c r="Y27" t="n">
        <v>1</v>
      </c>
      <c r="Z27" t="n">
        <v>10</v>
      </c>
      <c r="AA27" t="n">
        <v>111.7448734969093</v>
      </c>
      <c r="AB27" t="n">
        <v>152.8942657542941</v>
      </c>
      <c r="AC27" t="n">
        <v>138.3022516191958</v>
      </c>
      <c r="AD27" t="n">
        <v>111744.8734969093</v>
      </c>
      <c r="AE27" t="n">
        <v>152894.2657542941</v>
      </c>
      <c r="AF27" t="n">
        <v>2.92875439011798e-06</v>
      </c>
      <c r="AG27" t="n">
        <v>0.1951041666666667</v>
      </c>
      <c r="AH27" t="n">
        <v>138302.2516191958</v>
      </c>
    </row>
    <row r="28">
      <c r="A28" t="n">
        <v>26</v>
      </c>
      <c r="B28" t="n">
        <v>75</v>
      </c>
      <c r="C28" t="inlineStr">
        <is>
          <t xml:space="preserve">CONCLUIDO	</t>
        </is>
      </c>
      <c r="D28" t="n">
        <v>5.367</v>
      </c>
      <c r="E28" t="n">
        <v>18.63</v>
      </c>
      <c r="F28" t="n">
        <v>15.81</v>
      </c>
      <c r="G28" t="n">
        <v>52.69</v>
      </c>
      <c r="H28" t="n">
        <v>0.83</v>
      </c>
      <c r="I28" t="n">
        <v>18</v>
      </c>
      <c r="J28" t="n">
        <v>159.57</v>
      </c>
      <c r="K28" t="n">
        <v>49.1</v>
      </c>
      <c r="L28" t="n">
        <v>7.5</v>
      </c>
      <c r="M28" t="n">
        <v>16</v>
      </c>
      <c r="N28" t="n">
        <v>27.98</v>
      </c>
      <c r="O28" t="n">
        <v>19914.3</v>
      </c>
      <c r="P28" t="n">
        <v>173.47</v>
      </c>
      <c r="Q28" t="n">
        <v>467.08</v>
      </c>
      <c r="R28" t="n">
        <v>65.33</v>
      </c>
      <c r="S28" t="n">
        <v>39.61</v>
      </c>
      <c r="T28" t="n">
        <v>7867.24</v>
      </c>
      <c r="U28" t="n">
        <v>0.61</v>
      </c>
      <c r="V28" t="n">
        <v>0.74</v>
      </c>
      <c r="W28" t="n">
        <v>2.64</v>
      </c>
      <c r="X28" t="n">
        <v>0.47</v>
      </c>
      <c r="Y28" t="n">
        <v>1</v>
      </c>
      <c r="Z28" t="n">
        <v>10</v>
      </c>
      <c r="AA28" t="n">
        <v>110.4726038112777</v>
      </c>
      <c r="AB28" t="n">
        <v>151.1534902418366</v>
      </c>
      <c r="AC28" t="n">
        <v>136.7276132784529</v>
      </c>
      <c r="AD28" t="n">
        <v>110472.6038112777</v>
      </c>
      <c r="AE28" t="n">
        <v>151153.4902418366</v>
      </c>
      <c r="AF28" t="n">
        <v>2.943562698832059e-06</v>
      </c>
      <c r="AG28" t="n">
        <v>0.1940625</v>
      </c>
      <c r="AH28" t="n">
        <v>136727.6132784529</v>
      </c>
    </row>
    <row r="29">
      <c r="A29" t="n">
        <v>27</v>
      </c>
      <c r="B29" t="n">
        <v>75</v>
      </c>
      <c r="C29" t="inlineStr">
        <is>
          <t xml:space="preserve">CONCLUIDO	</t>
        </is>
      </c>
      <c r="D29" t="n">
        <v>5.3809</v>
      </c>
      <c r="E29" t="n">
        <v>18.58</v>
      </c>
      <c r="F29" t="n">
        <v>15.79</v>
      </c>
      <c r="G29" t="n">
        <v>55.72</v>
      </c>
      <c r="H29" t="n">
        <v>0.86</v>
      </c>
      <c r="I29" t="n">
        <v>17</v>
      </c>
      <c r="J29" t="n">
        <v>159.92</v>
      </c>
      <c r="K29" t="n">
        <v>49.1</v>
      </c>
      <c r="L29" t="n">
        <v>7.75</v>
      </c>
      <c r="M29" t="n">
        <v>15</v>
      </c>
      <c r="N29" t="n">
        <v>28.08</v>
      </c>
      <c r="O29" t="n">
        <v>19958.1</v>
      </c>
      <c r="P29" t="n">
        <v>172.19</v>
      </c>
      <c r="Q29" t="n">
        <v>467.07</v>
      </c>
      <c r="R29" t="n">
        <v>64.88</v>
      </c>
      <c r="S29" t="n">
        <v>39.61</v>
      </c>
      <c r="T29" t="n">
        <v>7645.96</v>
      </c>
      <c r="U29" t="n">
        <v>0.61</v>
      </c>
      <c r="V29" t="n">
        <v>0.74</v>
      </c>
      <c r="W29" t="n">
        <v>2.63</v>
      </c>
      <c r="X29" t="n">
        <v>0.45</v>
      </c>
      <c r="Y29" t="n">
        <v>1</v>
      </c>
      <c r="Z29" t="n">
        <v>10</v>
      </c>
      <c r="AA29" t="n">
        <v>109.5780530749891</v>
      </c>
      <c r="AB29" t="n">
        <v>149.9295264596541</v>
      </c>
      <c r="AC29" t="n">
        <v>135.6204628817975</v>
      </c>
      <c r="AD29" t="n">
        <v>109578.0530749891</v>
      </c>
      <c r="AE29" t="n">
        <v>149929.5264596541</v>
      </c>
      <c r="AF29" t="n">
        <v>2.951186235540419e-06</v>
      </c>
      <c r="AG29" t="n">
        <v>0.1935416666666666</v>
      </c>
      <c r="AH29" t="n">
        <v>135620.4628817975</v>
      </c>
    </row>
    <row r="30">
      <c r="A30" t="n">
        <v>28</v>
      </c>
      <c r="B30" t="n">
        <v>75</v>
      </c>
      <c r="C30" t="inlineStr">
        <is>
          <t xml:space="preserve">CONCLUIDO	</t>
        </is>
      </c>
      <c r="D30" t="n">
        <v>5.3797</v>
      </c>
      <c r="E30" t="n">
        <v>18.59</v>
      </c>
      <c r="F30" t="n">
        <v>15.79</v>
      </c>
      <c r="G30" t="n">
        <v>55.74</v>
      </c>
      <c r="H30" t="n">
        <v>0.88</v>
      </c>
      <c r="I30" t="n">
        <v>17</v>
      </c>
      <c r="J30" t="n">
        <v>160.28</v>
      </c>
      <c r="K30" t="n">
        <v>49.1</v>
      </c>
      <c r="L30" t="n">
        <v>8</v>
      </c>
      <c r="M30" t="n">
        <v>15</v>
      </c>
      <c r="N30" t="n">
        <v>28.19</v>
      </c>
      <c r="O30" t="n">
        <v>20001.93</v>
      </c>
      <c r="P30" t="n">
        <v>172.31</v>
      </c>
      <c r="Q30" t="n">
        <v>467.09</v>
      </c>
      <c r="R30" t="n">
        <v>64.95</v>
      </c>
      <c r="S30" t="n">
        <v>39.61</v>
      </c>
      <c r="T30" t="n">
        <v>7683.38</v>
      </c>
      <c r="U30" t="n">
        <v>0.61</v>
      </c>
      <c r="V30" t="n">
        <v>0.74</v>
      </c>
      <c r="W30" t="n">
        <v>2.63</v>
      </c>
      <c r="X30" t="n">
        <v>0.46</v>
      </c>
      <c r="Y30" t="n">
        <v>1</v>
      </c>
      <c r="Z30" t="n">
        <v>10</v>
      </c>
      <c r="AA30" t="n">
        <v>109.6562556577227</v>
      </c>
      <c r="AB30" t="n">
        <v>150.0365266834046</v>
      </c>
      <c r="AC30" t="n">
        <v>135.7172511543691</v>
      </c>
      <c r="AD30" t="n">
        <v>109656.2556577227</v>
      </c>
      <c r="AE30" t="n">
        <v>150036.5266834046</v>
      </c>
      <c r="AF30" t="n">
        <v>2.95052808848646e-06</v>
      </c>
      <c r="AG30" t="n">
        <v>0.1936458333333333</v>
      </c>
      <c r="AH30" t="n">
        <v>135717.2511543691</v>
      </c>
    </row>
    <row r="31">
      <c r="A31" t="n">
        <v>29</v>
      </c>
      <c r="B31" t="n">
        <v>75</v>
      </c>
      <c r="C31" t="inlineStr">
        <is>
          <t xml:space="preserve">CONCLUIDO	</t>
        </is>
      </c>
      <c r="D31" t="n">
        <v>5.3943</v>
      </c>
      <c r="E31" t="n">
        <v>18.54</v>
      </c>
      <c r="F31" t="n">
        <v>15.77</v>
      </c>
      <c r="G31" t="n">
        <v>59.15</v>
      </c>
      <c r="H31" t="n">
        <v>0.91</v>
      </c>
      <c r="I31" t="n">
        <v>16</v>
      </c>
      <c r="J31" t="n">
        <v>160.64</v>
      </c>
      <c r="K31" t="n">
        <v>49.1</v>
      </c>
      <c r="L31" t="n">
        <v>8.25</v>
      </c>
      <c r="M31" t="n">
        <v>14</v>
      </c>
      <c r="N31" t="n">
        <v>28.29</v>
      </c>
      <c r="O31" t="n">
        <v>20045.81</v>
      </c>
      <c r="P31" t="n">
        <v>171.47</v>
      </c>
      <c r="Q31" t="n">
        <v>467.11</v>
      </c>
      <c r="R31" t="n">
        <v>64.37</v>
      </c>
      <c r="S31" t="n">
        <v>39.61</v>
      </c>
      <c r="T31" t="n">
        <v>7397.56</v>
      </c>
      <c r="U31" t="n">
        <v>0.62</v>
      </c>
      <c r="V31" t="n">
        <v>0.74</v>
      </c>
      <c r="W31" t="n">
        <v>2.63</v>
      </c>
      <c r="X31" t="n">
        <v>0.44</v>
      </c>
      <c r="Y31" t="n">
        <v>1</v>
      </c>
      <c r="Z31" t="n">
        <v>10</v>
      </c>
      <c r="AA31" t="n">
        <v>108.9493609016366</v>
      </c>
      <c r="AB31" t="n">
        <v>149.0693220921323</v>
      </c>
      <c r="AC31" t="n">
        <v>134.8423552118073</v>
      </c>
      <c r="AD31" t="n">
        <v>108949.3609016366</v>
      </c>
      <c r="AE31" t="n">
        <v>149069.3220921323</v>
      </c>
      <c r="AF31" t="n">
        <v>2.958535544309629e-06</v>
      </c>
      <c r="AG31" t="n">
        <v>0.193125</v>
      </c>
      <c r="AH31" t="n">
        <v>134842.3552118073</v>
      </c>
    </row>
    <row r="32">
      <c r="A32" t="n">
        <v>30</v>
      </c>
      <c r="B32" t="n">
        <v>75</v>
      </c>
      <c r="C32" t="inlineStr">
        <is>
          <t xml:space="preserve">CONCLUIDO	</t>
        </is>
      </c>
      <c r="D32" t="n">
        <v>5.3939</v>
      </c>
      <c r="E32" t="n">
        <v>18.54</v>
      </c>
      <c r="F32" t="n">
        <v>15.77</v>
      </c>
      <c r="G32" t="n">
        <v>59.15</v>
      </c>
      <c r="H32" t="n">
        <v>0.9399999999999999</v>
      </c>
      <c r="I32" t="n">
        <v>16</v>
      </c>
      <c r="J32" t="n">
        <v>160.99</v>
      </c>
      <c r="K32" t="n">
        <v>49.1</v>
      </c>
      <c r="L32" t="n">
        <v>8.5</v>
      </c>
      <c r="M32" t="n">
        <v>14</v>
      </c>
      <c r="N32" t="n">
        <v>28.4</v>
      </c>
      <c r="O32" t="n">
        <v>20089.72</v>
      </c>
      <c r="P32" t="n">
        <v>171.25</v>
      </c>
      <c r="Q32" t="n">
        <v>467.11</v>
      </c>
      <c r="R32" t="n">
        <v>64.39</v>
      </c>
      <c r="S32" t="n">
        <v>39.61</v>
      </c>
      <c r="T32" t="n">
        <v>7406.52</v>
      </c>
      <c r="U32" t="n">
        <v>0.62</v>
      </c>
      <c r="V32" t="n">
        <v>0.74</v>
      </c>
      <c r="W32" t="n">
        <v>2.63</v>
      </c>
      <c r="X32" t="n">
        <v>0.44</v>
      </c>
      <c r="Y32" t="n">
        <v>1</v>
      </c>
      <c r="Z32" t="n">
        <v>10</v>
      </c>
      <c r="AA32" t="n">
        <v>108.8586295269226</v>
      </c>
      <c r="AB32" t="n">
        <v>148.9451794224631</v>
      </c>
      <c r="AC32" t="n">
        <v>134.7300605442959</v>
      </c>
      <c r="AD32" t="n">
        <v>108858.6295269226</v>
      </c>
      <c r="AE32" t="n">
        <v>148945.1794224631</v>
      </c>
      <c r="AF32" t="n">
        <v>2.95831616195831e-06</v>
      </c>
      <c r="AG32" t="n">
        <v>0.193125</v>
      </c>
      <c r="AH32" t="n">
        <v>134730.0605442959</v>
      </c>
    </row>
    <row r="33">
      <c r="A33" t="n">
        <v>31</v>
      </c>
      <c r="B33" t="n">
        <v>75</v>
      </c>
      <c r="C33" t="inlineStr">
        <is>
          <t xml:space="preserve">CONCLUIDO	</t>
        </is>
      </c>
      <c r="D33" t="n">
        <v>5.4183</v>
      </c>
      <c r="E33" t="n">
        <v>18.46</v>
      </c>
      <c r="F33" t="n">
        <v>15.72</v>
      </c>
      <c r="G33" t="n">
        <v>62.88</v>
      </c>
      <c r="H33" t="n">
        <v>0.96</v>
      </c>
      <c r="I33" t="n">
        <v>15</v>
      </c>
      <c r="J33" t="n">
        <v>161.35</v>
      </c>
      <c r="K33" t="n">
        <v>49.1</v>
      </c>
      <c r="L33" t="n">
        <v>8.75</v>
      </c>
      <c r="M33" t="n">
        <v>13</v>
      </c>
      <c r="N33" t="n">
        <v>28.5</v>
      </c>
      <c r="O33" t="n">
        <v>20133.66</v>
      </c>
      <c r="P33" t="n">
        <v>169.43</v>
      </c>
      <c r="Q33" t="n">
        <v>467.11</v>
      </c>
      <c r="R33" t="n">
        <v>62.42</v>
      </c>
      <c r="S33" t="n">
        <v>39.61</v>
      </c>
      <c r="T33" t="n">
        <v>6424.59</v>
      </c>
      <c r="U33" t="n">
        <v>0.63</v>
      </c>
      <c r="V33" t="n">
        <v>0.74</v>
      </c>
      <c r="W33" t="n">
        <v>2.64</v>
      </c>
      <c r="X33" t="n">
        <v>0.39</v>
      </c>
      <c r="Y33" t="n">
        <v>1</v>
      </c>
      <c r="Z33" t="n">
        <v>10</v>
      </c>
      <c r="AA33" t="n">
        <v>107.4691155235936</v>
      </c>
      <c r="AB33" t="n">
        <v>147.0439850620778</v>
      </c>
      <c r="AC33" t="n">
        <v>133.0103135053222</v>
      </c>
      <c r="AD33" t="n">
        <v>107469.1155235936</v>
      </c>
      <c r="AE33" t="n">
        <v>147043.9850620778</v>
      </c>
      <c r="AF33" t="n">
        <v>2.971698485388811e-06</v>
      </c>
      <c r="AG33" t="n">
        <v>0.1922916666666667</v>
      </c>
      <c r="AH33" t="n">
        <v>133010.3135053222</v>
      </c>
    </row>
    <row r="34">
      <c r="A34" t="n">
        <v>32</v>
      </c>
      <c r="B34" t="n">
        <v>75</v>
      </c>
      <c r="C34" t="inlineStr">
        <is>
          <t xml:space="preserve">CONCLUIDO	</t>
        </is>
      </c>
      <c r="D34" t="n">
        <v>5.4175</v>
      </c>
      <c r="E34" t="n">
        <v>18.46</v>
      </c>
      <c r="F34" t="n">
        <v>15.72</v>
      </c>
      <c r="G34" t="n">
        <v>62.9</v>
      </c>
      <c r="H34" t="n">
        <v>0.99</v>
      </c>
      <c r="I34" t="n">
        <v>15</v>
      </c>
      <c r="J34" t="n">
        <v>161.71</v>
      </c>
      <c r="K34" t="n">
        <v>49.1</v>
      </c>
      <c r="L34" t="n">
        <v>9</v>
      </c>
      <c r="M34" t="n">
        <v>13</v>
      </c>
      <c r="N34" t="n">
        <v>28.61</v>
      </c>
      <c r="O34" t="n">
        <v>20177.64</v>
      </c>
      <c r="P34" t="n">
        <v>169.18</v>
      </c>
      <c r="Q34" t="n">
        <v>467.07</v>
      </c>
      <c r="R34" t="n">
        <v>62.65</v>
      </c>
      <c r="S34" t="n">
        <v>39.61</v>
      </c>
      <c r="T34" t="n">
        <v>6542.06</v>
      </c>
      <c r="U34" t="n">
        <v>0.63</v>
      </c>
      <c r="V34" t="n">
        <v>0.74</v>
      </c>
      <c r="W34" t="n">
        <v>2.63</v>
      </c>
      <c r="X34" t="n">
        <v>0.39</v>
      </c>
      <c r="Y34" t="n">
        <v>1</v>
      </c>
      <c r="Z34" t="n">
        <v>10</v>
      </c>
      <c r="AA34" t="n">
        <v>107.3730507235465</v>
      </c>
      <c r="AB34" t="n">
        <v>146.9125449645735</v>
      </c>
      <c r="AC34" t="n">
        <v>132.8914178662464</v>
      </c>
      <c r="AD34" t="n">
        <v>107373.0507235465</v>
      </c>
      <c r="AE34" t="n">
        <v>146912.5449645735</v>
      </c>
      <c r="AF34" t="n">
        <v>2.971259720686172e-06</v>
      </c>
      <c r="AG34" t="n">
        <v>0.1922916666666667</v>
      </c>
      <c r="AH34" t="n">
        <v>132891.4178662464</v>
      </c>
    </row>
    <row r="35">
      <c r="A35" t="n">
        <v>33</v>
      </c>
      <c r="B35" t="n">
        <v>75</v>
      </c>
      <c r="C35" t="inlineStr">
        <is>
          <t xml:space="preserve">CONCLUIDO	</t>
        </is>
      </c>
      <c r="D35" t="n">
        <v>5.4126</v>
      </c>
      <c r="E35" t="n">
        <v>18.48</v>
      </c>
      <c r="F35" t="n">
        <v>15.74</v>
      </c>
      <c r="G35" t="n">
        <v>62.96</v>
      </c>
      <c r="H35" t="n">
        <v>1.01</v>
      </c>
      <c r="I35" t="n">
        <v>15</v>
      </c>
      <c r="J35" t="n">
        <v>162.06</v>
      </c>
      <c r="K35" t="n">
        <v>49.1</v>
      </c>
      <c r="L35" t="n">
        <v>9.25</v>
      </c>
      <c r="M35" t="n">
        <v>13</v>
      </c>
      <c r="N35" t="n">
        <v>28.72</v>
      </c>
      <c r="O35" t="n">
        <v>20221.66</v>
      </c>
      <c r="P35" t="n">
        <v>169.07</v>
      </c>
      <c r="Q35" t="n">
        <v>467.07</v>
      </c>
      <c r="R35" t="n">
        <v>63.25</v>
      </c>
      <c r="S35" t="n">
        <v>39.61</v>
      </c>
      <c r="T35" t="n">
        <v>6842.55</v>
      </c>
      <c r="U35" t="n">
        <v>0.63</v>
      </c>
      <c r="V35" t="n">
        <v>0.74</v>
      </c>
      <c r="W35" t="n">
        <v>2.63</v>
      </c>
      <c r="X35" t="n">
        <v>0.41</v>
      </c>
      <c r="Y35" t="n">
        <v>1</v>
      </c>
      <c r="Z35" t="n">
        <v>10</v>
      </c>
      <c r="AA35" t="n">
        <v>107.45749253131</v>
      </c>
      <c r="AB35" t="n">
        <v>147.0280819712652</v>
      </c>
      <c r="AC35" t="n">
        <v>132.9959281831766</v>
      </c>
      <c r="AD35" t="n">
        <v>107457.49253131</v>
      </c>
      <c r="AE35" t="n">
        <v>147028.0819712651</v>
      </c>
      <c r="AF35" t="n">
        <v>2.968572286882505e-06</v>
      </c>
      <c r="AG35" t="n">
        <v>0.1925</v>
      </c>
      <c r="AH35" t="n">
        <v>132995.9281831766</v>
      </c>
    </row>
    <row r="36">
      <c r="A36" t="n">
        <v>34</v>
      </c>
      <c r="B36" t="n">
        <v>75</v>
      </c>
      <c r="C36" t="inlineStr">
        <is>
          <t xml:space="preserve">CONCLUIDO	</t>
        </is>
      </c>
      <c r="D36" t="n">
        <v>5.4322</v>
      </c>
      <c r="E36" t="n">
        <v>18.41</v>
      </c>
      <c r="F36" t="n">
        <v>15.7</v>
      </c>
      <c r="G36" t="n">
        <v>67.3</v>
      </c>
      <c r="H36" t="n">
        <v>1.04</v>
      </c>
      <c r="I36" t="n">
        <v>14</v>
      </c>
      <c r="J36" t="n">
        <v>162.42</v>
      </c>
      <c r="K36" t="n">
        <v>49.1</v>
      </c>
      <c r="L36" t="n">
        <v>9.5</v>
      </c>
      <c r="M36" t="n">
        <v>12</v>
      </c>
      <c r="N36" t="n">
        <v>28.82</v>
      </c>
      <c r="O36" t="n">
        <v>20265.72</v>
      </c>
      <c r="P36" t="n">
        <v>168.04</v>
      </c>
      <c r="Q36" t="n">
        <v>467.08</v>
      </c>
      <c r="R36" t="n">
        <v>61.98</v>
      </c>
      <c r="S36" t="n">
        <v>39.61</v>
      </c>
      <c r="T36" t="n">
        <v>6212.69</v>
      </c>
      <c r="U36" t="n">
        <v>0.64</v>
      </c>
      <c r="V36" t="n">
        <v>0.74</v>
      </c>
      <c r="W36" t="n">
        <v>2.63</v>
      </c>
      <c r="X36" t="n">
        <v>0.37</v>
      </c>
      <c r="Y36" t="n">
        <v>1</v>
      </c>
      <c r="Z36" t="n">
        <v>10</v>
      </c>
      <c r="AA36" t="n">
        <v>106.5416943963862</v>
      </c>
      <c r="AB36" t="n">
        <v>145.7750465609008</v>
      </c>
      <c r="AC36" t="n">
        <v>131.8624807137307</v>
      </c>
      <c r="AD36" t="n">
        <v>106541.6943963862</v>
      </c>
      <c r="AE36" t="n">
        <v>145775.0465609008</v>
      </c>
      <c r="AF36" t="n">
        <v>2.97932202209717e-06</v>
      </c>
      <c r="AG36" t="n">
        <v>0.1917708333333333</v>
      </c>
      <c r="AH36" t="n">
        <v>131862.4807137307</v>
      </c>
    </row>
    <row r="37">
      <c r="A37" t="n">
        <v>35</v>
      </c>
      <c r="B37" t="n">
        <v>75</v>
      </c>
      <c r="C37" t="inlineStr">
        <is>
          <t xml:space="preserve">CONCLUIDO	</t>
        </is>
      </c>
      <c r="D37" t="n">
        <v>5.4345</v>
      </c>
      <c r="E37" t="n">
        <v>18.4</v>
      </c>
      <c r="F37" t="n">
        <v>15.7</v>
      </c>
      <c r="G37" t="n">
        <v>67.27</v>
      </c>
      <c r="H37" t="n">
        <v>1.06</v>
      </c>
      <c r="I37" t="n">
        <v>14</v>
      </c>
      <c r="J37" t="n">
        <v>162.78</v>
      </c>
      <c r="K37" t="n">
        <v>49.1</v>
      </c>
      <c r="L37" t="n">
        <v>9.75</v>
      </c>
      <c r="M37" t="n">
        <v>12</v>
      </c>
      <c r="N37" t="n">
        <v>28.93</v>
      </c>
      <c r="O37" t="n">
        <v>20309.81</v>
      </c>
      <c r="P37" t="n">
        <v>166.86</v>
      </c>
      <c r="Q37" t="n">
        <v>467.09</v>
      </c>
      <c r="R37" t="n">
        <v>61.87</v>
      </c>
      <c r="S37" t="n">
        <v>39.61</v>
      </c>
      <c r="T37" t="n">
        <v>6157.39</v>
      </c>
      <c r="U37" t="n">
        <v>0.64</v>
      </c>
      <c r="V37" t="n">
        <v>0.74</v>
      </c>
      <c r="W37" t="n">
        <v>2.63</v>
      </c>
      <c r="X37" t="n">
        <v>0.36</v>
      </c>
      <c r="Y37" t="n">
        <v>1</v>
      </c>
      <c r="Z37" t="n">
        <v>10</v>
      </c>
      <c r="AA37" t="n">
        <v>105.9720649251769</v>
      </c>
      <c r="AB37" t="n">
        <v>144.9956543881139</v>
      </c>
      <c r="AC37" t="n">
        <v>131.1574726360306</v>
      </c>
      <c r="AD37" t="n">
        <v>105972.0649251768</v>
      </c>
      <c r="AE37" t="n">
        <v>144995.6543881139</v>
      </c>
      <c r="AF37" t="n">
        <v>2.980583470617259e-06</v>
      </c>
      <c r="AG37" t="n">
        <v>0.1916666666666667</v>
      </c>
      <c r="AH37" t="n">
        <v>131157.4726360306</v>
      </c>
    </row>
    <row r="38">
      <c r="A38" t="n">
        <v>36</v>
      </c>
      <c r="B38" t="n">
        <v>75</v>
      </c>
      <c r="C38" t="inlineStr">
        <is>
          <t xml:space="preserve">CONCLUIDO	</t>
        </is>
      </c>
      <c r="D38" t="n">
        <v>5.4468</v>
      </c>
      <c r="E38" t="n">
        <v>18.36</v>
      </c>
      <c r="F38" t="n">
        <v>15.69</v>
      </c>
      <c r="G38" t="n">
        <v>72.40000000000001</v>
      </c>
      <c r="H38" t="n">
        <v>1.09</v>
      </c>
      <c r="I38" t="n">
        <v>13</v>
      </c>
      <c r="J38" t="n">
        <v>163.13</v>
      </c>
      <c r="K38" t="n">
        <v>49.1</v>
      </c>
      <c r="L38" t="n">
        <v>10</v>
      </c>
      <c r="M38" t="n">
        <v>11</v>
      </c>
      <c r="N38" t="n">
        <v>29.04</v>
      </c>
      <c r="O38" t="n">
        <v>20353.94</v>
      </c>
      <c r="P38" t="n">
        <v>166.47</v>
      </c>
      <c r="Q38" t="n">
        <v>467.07</v>
      </c>
      <c r="R38" t="n">
        <v>61.39</v>
      </c>
      <c r="S38" t="n">
        <v>39.61</v>
      </c>
      <c r="T38" t="n">
        <v>5920.09</v>
      </c>
      <c r="U38" t="n">
        <v>0.65</v>
      </c>
      <c r="V38" t="n">
        <v>0.74</v>
      </c>
      <c r="W38" t="n">
        <v>2.63</v>
      </c>
      <c r="X38" t="n">
        <v>0.35</v>
      </c>
      <c r="Y38" t="n">
        <v>1</v>
      </c>
      <c r="Z38" t="n">
        <v>10</v>
      </c>
      <c r="AA38" t="n">
        <v>105.5445445386992</v>
      </c>
      <c r="AB38" t="n">
        <v>144.4107021344671</v>
      </c>
      <c r="AC38" t="n">
        <v>130.628347404486</v>
      </c>
      <c r="AD38" t="n">
        <v>105544.5445386992</v>
      </c>
      <c r="AE38" t="n">
        <v>144410.7021344671</v>
      </c>
      <c r="AF38" t="n">
        <v>2.987329477920339e-06</v>
      </c>
      <c r="AG38" t="n">
        <v>0.19125</v>
      </c>
      <c r="AH38" t="n">
        <v>130628.347404486</v>
      </c>
    </row>
    <row r="39">
      <c r="A39" t="n">
        <v>37</v>
      </c>
      <c r="B39" t="n">
        <v>75</v>
      </c>
      <c r="C39" t="inlineStr">
        <is>
          <t xml:space="preserve">CONCLUIDO	</t>
        </is>
      </c>
      <c r="D39" t="n">
        <v>5.4505</v>
      </c>
      <c r="E39" t="n">
        <v>18.35</v>
      </c>
      <c r="F39" t="n">
        <v>15.67</v>
      </c>
      <c r="G39" t="n">
        <v>72.34</v>
      </c>
      <c r="H39" t="n">
        <v>1.11</v>
      </c>
      <c r="I39" t="n">
        <v>13</v>
      </c>
      <c r="J39" t="n">
        <v>163.49</v>
      </c>
      <c r="K39" t="n">
        <v>49.1</v>
      </c>
      <c r="L39" t="n">
        <v>10.25</v>
      </c>
      <c r="M39" t="n">
        <v>11</v>
      </c>
      <c r="N39" t="n">
        <v>29.15</v>
      </c>
      <c r="O39" t="n">
        <v>20398.1</v>
      </c>
      <c r="P39" t="n">
        <v>166.6</v>
      </c>
      <c r="Q39" t="n">
        <v>467.07</v>
      </c>
      <c r="R39" t="n">
        <v>60.99</v>
      </c>
      <c r="S39" t="n">
        <v>39.61</v>
      </c>
      <c r="T39" t="n">
        <v>5720.83</v>
      </c>
      <c r="U39" t="n">
        <v>0.65</v>
      </c>
      <c r="V39" t="n">
        <v>0.74</v>
      </c>
      <c r="W39" t="n">
        <v>2.63</v>
      </c>
      <c r="X39" t="n">
        <v>0.34</v>
      </c>
      <c r="Y39" t="n">
        <v>1</v>
      </c>
      <c r="Z39" t="n">
        <v>10</v>
      </c>
      <c r="AA39" t="n">
        <v>105.4942561548879</v>
      </c>
      <c r="AB39" t="n">
        <v>144.3418953491697</v>
      </c>
      <c r="AC39" t="n">
        <v>130.5661074422065</v>
      </c>
      <c r="AD39" t="n">
        <v>105494.2561548879</v>
      </c>
      <c r="AE39" t="n">
        <v>144341.8953491697</v>
      </c>
      <c r="AF39" t="n">
        <v>2.989358764670046e-06</v>
      </c>
      <c r="AG39" t="n">
        <v>0.1911458333333333</v>
      </c>
      <c r="AH39" t="n">
        <v>130566.1074422065</v>
      </c>
    </row>
    <row r="40">
      <c r="A40" t="n">
        <v>38</v>
      </c>
      <c r="B40" t="n">
        <v>75</v>
      </c>
      <c r="C40" t="inlineStr">
        <is>
          <t xml:space="preserve">CONCLUIDO	</t>
        </is>
      </c>
      <c r="D40" t="n">
        <v>5.4474</v>
      </c>
      <c r="E40" t="n">
        <v>18.36</v>
      </c>
      <c r="F40" t="n">
        <v>15.68</v>
      </c>
      <c r="G40" t="n">
        <v>72.39</v>
      </c>
      <c r="H40" t="n">
        <v>1.14</v>
      </c>
      <c r="I40" t="n">
        <v>13</v>
      </c>
      <c r="J40" t="n">
        <v>163.85</v>
      </c>
      <c r="K40" t="n">
        <v>49.1</v>
      </c>
      <c r="L40" t="n">
        <v>10.5</v>
      </c>
      <c r="M40" t="n">
        <v>11</v>
      </c>
      <c r="N40" t="n">
        <v>29.26</v>
      </c>
      <c r="O40" t="n">
        <v>20442.3</v>
      </c>
      <c r="P40" t="n">
        <v>165.84</v>
      </c>
      <c r="Q40" t="n">
        <v>467.07</v>
      </c>
      <c r="R40" t="n">
        <v>61.4</v>
      </c>
      <c r="S40" t="n">
        <v>39.61</v>
      </c>
      <c r="T40" t="n">
        <v>5923.46</v>
      </c>
      <c r="U40" t="n">
        <v>0.65</v>
      </c>
      <c r="V40" t="n">
        <v>0.74</v>
      </c>
      <c r="W40" t="n">
        <v>2.63</v>
      </c>
      <c r="X40" t="n">
        <v>0.35</v>
      </c>
      <c r="Y40" t="n">
        <v>1</v>
      </c>
      <c r="Z40" t="n">
        <v>10</v>
      </c>
      <c r="AA40" t="n">
        <v>105.2346734681945</v>
      </c>
      <c r="AB40" t="n">
        <v>143.986722865256</v>
      </c>
      <c r="AC40" t="n">
        <v>130.2448321216696</v>
      </c>
      <c r="AD40" t="n">
        <v>105234.6734681945</v>
      </c>
      <c r="AE40" t="n">
        <v>143986.722865256</v>
      </c>
      <c r="AF40" t="n">
        <v>2.987658551447319e-06</v>
      </c>
      <c r="AG40" t="n">
        <v>0.19125</v>
      </c>
      <c r="AH40" t="n">
        <v>130244.8321216696</v>
      </c>
    </row>
    <row r="41">
      <c r="A41" t="n">
        <v>39</v>
      </c>
      <c r="B41" t="n">
        <v>75</v>
      </c>
      <c r="C41" t="inlineStr">
        <is>
          <t xml:space="preserve">CONCLUIDO	</t>
        </is>
      </c>
      <c r="D41" t="n">
        <v>5.4713</v>
      </c>
      <c r="E41" t="n">
        <v>18.28</v>
      </c>
      <c r="F41" t="n">
        <v>15.63</v>
      </c>
      <c r="G41" t="n">
        <v>78.17</v>
      </c>
      <c r="H41" t="n">
        <v>1.16</v>
      </c>
      <c r="I41" t="n">
        <v>12</v>
      </c>
      <c r="J41" t="n">
        <v>164.21</v>
      </c>
      <c r="K41" t="n">
        <v>49.1</v>
      </c>
      <c r="L41" t="n">
        <v>10.75</v>
      </c>
      <c r="M41" t="n">
        <v>10</v>
      </c>
      <c r="N41" t="n">
        <v>29.36</v>
      </c>
      <c r="O41" t="n">
        <v>20486.54</v>
      </c>
      <c r="P41" t="n">
        <v>163.93</v>
      </c>
      <c r="Q41" t="n">
        <v>467.07</v>
      </c>
      <c r="R41" t="n">
        <v>59.83</v>
      </c>
      <c r="S41" t="n">
        <v>39.61</v>
      </c>
      <c r="T41" t="n">
        <v>5144.86</v>
      </c>
      <c r="U41" t="n">
        <v>0.66</v>
      </c>
      <c r="V41" t="n">
        <v>0.75</v>
      </c>
      <c r="W41" t="n">
        <v>2.63</v>
      </c>
      <c r="X41" t="n">
        <v>0.3</v>
      </c>
      <c r="Y41" t="n">
        <v>1</v>
      </c>
      <c r="Z41" t="n">
        <v>10</v>
      </c>
      <c r="AA41" t="n">
        <v>103.8443667895191</v>
      </c>
      <c r="AB41" t="n">
        <v>142.0844439314915</v>
      </c>
      <c r="AC41" t="n">
        <v>128.5241040194778</v>
      </c>
      <c r="AD41" t="n">
        <v>103844.3667895191</v>
      </c>
      <c r="AE41" t="n">
        <v>142084.4439314915</v>
      </c>
      <c r="AF41" t="n">
        <v>3.000766646938671e-06</v>
      </c>
      <c r="AG41" t="n">
        <v>0.1904166666666667</v>
      </c>
      <c r="AH41" t="n">
        <v>128524.1040194778</v>
      </c>
    </row>
    <row r="42">
      <c r="A42" t="n">
        <v>40</v>
      </c>
      <c r="B42" t="n">
        <v>75</v>
      </c>
      <c r="C42" t="inlineStr">
        <is>
          <t xml:space="preserve">CONCLUIDO	</t>
        </is>
      </c>
      <c r="D42" t="n">
        <v>5.4678</v>
      </c>
      <c r="E42" t="n">
        <v>18.29</v>
      </c>
      <c r="F42" t="n">
        <v>15.65</v>
      </c>
      <c r="G42" t="n">
        <v>78.23</v>
      </c>
      <c r="H42" t="n">
        <v>1.18</v>
      </c>
      <c r="I42" t="n">
        <v>12</v>
      </c>
      <c r="J42" t="n">
        <v>164.57</v>
      </c>
      <c r="K42" t="n">
        <v>49.1</v>
      </c>
      <c r="L42" t="n">
        <v>11</v>
      </c>
      <c r="M42" t="n">
        <v>10</v>
      </c>
      <c r="N42" t="n">
        <v>29.47</v>
      </c>
      <c r="O42" t="n">
        <v>20530.82</v>
      </c>
      <c r="P42" t="n">
        <v>164.09</v>
      </c>
      <c r="Q42" t="n">
        <v>467.07</v>
      </c>
      <c r="R42" t="n">
        <v>60.09</v>
      </c>
      <c r="S42" t="n">
        <v>39.61</v>
      </c>
      <c r="T42" t="n">
        <v>5276.99</v>
      </c>
      <c r="U42" t="n">
        <v>0.66</v>
      </c>
      <c r="V42" t="n">
        <v>0.75</v>
      </c>
      <c r="W42" t="n">
        <v>2.63</v>
      </c>
      <c r="X42" t="n">
        <v>0.31</v>
      </c>
      <c r="Y42" t="n">
        <v>1</v>
      </c>
      <c r="Z42" t="n">
        <v>10</v>
      </c>
      <c r="AA42" t="n">
        <v>104.0179090207959</v>
      </c>
      <c r="AB42" t="n">
        <v>142.3218920684672</v>
      </c>
      <c r="AC42" t="n">
        <v>128.7388904395212</v>
      </c>
      <c r="AD42" t="n">
        <v>104017.9090207959</v>
      </c>
      <c r="AE42" t="n">
        <v>142321.8920684672</v>
      </c>
      <c r="AF42" t="n">
        <v>2.998847051364624e-06</v>
      </c>
      <c r="AG42" t="n">
        <v>0.1905208333333333</v>
      </c>
      <c r="AH42" t="n">
        <v>128738.8904395211</v>
      </c>
    </row>
    <row r="43">
      <c r="A43" t="n">
        <v>41</v>
      </c>
      <c r="B43" t="n">
        <v>75</v>
      </c>
      <c r="C43" t="inlineStr">
        <is>
          <t xml:space="preserve">CONCLUIDO	</t>
        </is>
      </c>
      <c r="D43" t="n">
        <v>5.4673</v>
      </c>
      <c r="E43" t="n">
        <v>18.29</v>
      </c>
      <c r="F43" t="n">
        <v>15.65</v>
      </c>
      <c r="G43" t="n">
        <v>78.23999999999999</v>
      </c>
      <c r="H43" t="n">
        <v>1.21</v>
      </c>
      <c r="I43" t="n">
        <v>12</v>
      </c>
      <c r="J43" t="n">
        <v>164.93</v>
      </c>
      <c r="K43" t="n">
        <v>49.1</v>
      </c>
      <c r="L43" t="n">
        <v>11.25</v>
      </c>
      <c r="M43" t="n">
        <v>10</v>
      </c>
      <c r="N43" t="n">
        <v>29.58</v>
      </c>
      <c r="O43" t="n">
        <v>20575.13</v>
      </c>
      <c r="P43" t="n">
        <v>163.4</v>
      </c>
      <c r="Q43" t="n">
        <v>467.07</v>
      </c>
      <c r="R43" t="n">
        <v>60.18</v>
      </c>
      <c r="S43" t="n">
        <v>39.61</v>
      </c>
      <c r="T43" t="n">
        <v>5319.74</v>
      </c>
      <c r="U43" t="n">
        <v>0.66</v>
      </c>
      <c r="V43" t="n">
        <v>0.75</v>
      </c>
      <c r="W43" t="n">
        <v>2.63</v>
      </c>
      <c r="X43" t="n">
        <v>0.31</v>
      </c>
      <c r="Y43" t="n">
        <v>1</v>
      </c>
      <c r="Z43" t="n">
        <v>10</v>
      </c>
      <c r="AA43" t="n">
        <v>103.721977574659</v>
      </c>
      <c r="AB43" t="n">
        <v>141.9169856082889</v>
      </c>
      <c r="AC43" t="n">
        <v>128.3726276836123</v>
      </c>
      <c r="AD43" t="n">
        <v>103721.977574659</v>
      </c>
      <c r="AE43" t="n">
        <v>141916.9856082888</v>
      </c>
      <c r="AF43" t="n">
        <v>2.998572823425474e-06</v>
      </c>
      <c r="AG43" t="n">
        <v>0.1905208333333333</v>
      </c>
      <c r="AH43" t="n">
        <v>128372.6276836123</v>
      </c>
    </row>
    <row r="44">
      <c r="A44" t="n">
        <v>42</v>
      </c>
      <c r="B44" t="n">
        <v>75</v>
      </c>
      <c r="C44" t="inlineStr">
        <is>
          <t xml:space="preserve">CONCLUIDO	</t>
        </is>
      </c>
      <c r="D44" t="n">
        <v>5.4666</v>
      </c>
      <c r="E44" t="n">
        <v>18.29</v>
      </c>
      <c r="F44" t="n">
        <v>15.65</v>
      </c>
      <c r="G44" t="n">
        <v>78.25</v>
      </c>
      <c r="H44" t="n">
        <v>1.23</v>
      </c>
      <c r="I44" t="n">
        <v>12</v>
      </c>
      <c r="J44" t="n">
        <v>165.29</v>
      </c>
      <c r="K44" t="n">
        <v>49.1</v>
      </c>
      <c r="L44" t="n">
        <v>11.5</v>
      </c>
      <c r="M44" t="n">
        <v>10</v>
      </c>
      <c r="N44" t="n">
        <v>29.69</v>
      </c>
      <c r="O44" t="n">
        <v>20619.48</v>
      </c>
      <c r="P44" t="n">
        <v>162.29</v>
      </c>
      <c r="Q44" t="n">
        <v>467.08</v>
      </c>
      <c r="R44" t="n">
        <v>60.23</v>
      </c>
      <c r="S44" t="n">
        <v>39.61</v>
      </c>
      <c r="T44" t="n">
        <v>5346.41</v>
      </c>
      <c r="U44" t="n">
        <v>0.66</v>
      </c>
      <c r="V44" t="n">
        <v>0.75</v>
      </c>
      <c r="W44" t="n">
        <v>2.63</v>
      </c>
      <c r="X44" t="n">
        <v>0.32</v>
      </c>
      <c r="Y44" t="n">
        <v>1</v>
      </c>
      <c r="Z44" t="n">
        <v>10</v>
      </c>
      <c r="AA44" t="n">
        <v>103.2438710927602</v>
      </c>
      <c r="AB44" t="n">
        <v>141.262819227186</v>
      </c>
      <c r="AC44" t="n">
        <v>127.7808940237934</v>
      </c>
      <c r="AD44" t="n">
        <v>103243.8710927602</v>
      </c>
      <c r="AE44" t="n">
        <v>141262.8192271859</v>
      </c>
      <c r="AF44" t="n">
        <v>2.998188904310664e-06</v>
      </c>
      <c r="AG44" t="n">
        <v>0.1905208333333333</v>
      </c>
      <c r="AH44" t="n">
        <v>127780.8940237934</v>
      </c>
    </row>
    <row r="45">
      <c r="A45" t="n">
        <v>43</v>
      </c>
      <c r="B45" t="n">
        <v>75</v>
      </c>
      <c r="C45" t="inlineStr">
        <is>
          <t xml:space="preserve">CONCLUIDO	</t>
        </is>
      </c>
      <c r="D45" t="n">
        <v>5.4879</v>
      </c>
      <c r="E45" t="n">
        <v>18.22</v>
      </c>
      <c r="F45" t="n">
        <v>15.61</v>
      </c>
      <c r="G45" t="n">
        <v>85.14</v>
      </c>
      <c r="H45" t="n">
        <v>1.26</v>
      </c>
      <c r="I45" t="n">
        <v>11</v>
      </c>
      <c r="J45" t="n">
        <v>165.65</v>
      </c>
      <c r="K45" t="n">
        <v>49.1</v>
      </c>
      <c r="L45" t="n">
        <v>11.75</v>
      </c>
      <c r="M45" t="n">
        <v>9</v>
      </c>
      <c r="N45" t="n">
        <v>29.8</v>
      </c>
      <c r="O45" t="n">
        <v>20663.87</v>
      </c>
      <c r="P45" t="n">
        <v>161.55</v>
      </c>
      <c r="Q45" t="n">
        <v>467.07</v>
      </c>
      <c r="R45" t="n">
        <v>58.93</v>
      </c>
      <c r="S45" t="n">
        <v>39.61</v>
      </c>
      <c r="T45" t="n">
        <v>4698.8</v>
      </c>
      <c r="U45" t="n">
        <v>0.67</v>
      </c>
      <c r="V45" t="n">
        <v>0.75</v>
      </c>
      <c r="W45" t="n">
        <v>2.63</v>
      </c>
      <c r="X45" t="n">
        <v>0.28</v>
      </c>
      <c r="Y45" t="n">
        <v>1</v>
      </c>
      <c r="Z45" t="n">
        <v>10</v>
      </c>
      <c r="AA45" t="n">
        <v>102.4488773225079</v>
      </c>
      <c r="AB45" t="n">
        <v>140.1750736780775</v>
      </c>
      <c r="AC45" t="n">
        <v>126.796961383231</v>
      </c>
      <c r="AD45" t="n">
        <v>102448.8773225079</v>
      </c>
      <c r="AE45" t="n">
        <v>140175.0736780775</v>
      </c>
      <c r="AF45" t="n">
        <v>3.009871014518439e-06</v>
      </c>
      <c r="AG45" t="n">
        <v>0.1897916666666667</v>
      </c>
      <c r="AH45" t="n">
        <v>126796.961383231</v>
      </c>
    </row>
    <row r="46">
      <c r="A46" t="n">
        <v>44</v>
      </c>
      <c r="B46" t="n">
        <v>75</v>
      </c>
      <c r="C46" t="inlineStr">
        <is>
          <t xml:space="preserve">CONCLUIDO	</t>
        </is>
      </c>
      <c r="D46" t="n">
        <v>5.4827</v>
      </c>
      <c r="E46" t="n">
        <v>18.24</v>
      </c>
      <c r="F46" t="n">
        <v>15.63</v>
      </c>
      <c r="G46" t="n">
        <v>85.23999999999999</v>
      </c>
      <c r="H46" t="n">
        <v>1.28</v>
      </c>
      <c r="I46" t="n">
        <v>11</v>
      </c>
      <c r="J46" t="n">
        <v>166.01</v>
      </c>
      <c r="K46" t="n">
        <v>49.1</v>
      </c>
      <c r="L46" t="n">
        <v>12</v>
      </c>
      <c r="M46" t="n">
        <v>9</v>
      </c>
      <c r="N46" t="n">
        <v>29.91</v>
      </c>
      <c r="O46" t="n">
        <v>20708.3</v>
      </c>
      <c r="P46" t="n">
        <v>161.14</v>
      </c>
      <c r="Q46" t="n">
        <v>467.07</v>
      </c>
      <c r="R46" t="n">
        <v>59.38</v>
      </c>
      <c r="S46" t="n">
        <v>39.61</v>
      </c>
      <c r="T46" t="n">
        <v>4927.83</v>
      </c>
      <c r="U46" t="n">
        <v>0.67</v>
      </c>
      <c r="V46" t="n">
        <v>0.75</v>
      </c>
      <c r="W46" t="n">
        <v>2.63</v>
      </c>
      <c r="X46" t="n">
        <v>0.29</v>
      </c>
      <c r="Y46" t="n">
        <v>1</v>
      </c>
      <c r="Z46" t="n">
        <v>10</v>
      </c>
      <c r="AA46" t="n">
        <v>102.4009968917203</v>
      </c>
      <c r="AB46" t="n">
        <v>140.1095615603383</v>
      </c>
      <c r="AC46" t="n">
        <v>126.737701650062</v>
      </c>
      <c r="AD46" t="n">
        <v>102400.9968917202</v>
      </c>
      <c r="AE46" t="n">
        <v>140109.5615603383</v>
      </c>
      <c r="AF46" t="n">
        <v>3.007019043951283e-06</v>
      </c>
      <c r="AG46" t="n">
        <v>0.19</v>
      </c>
      <c r="AH46" t="n">
        <v>126737.701650062</v>
      </c>
    </row>
    <row r="47">
      <c r="A47" t="n">
        <v>45</v>
      </c>
      <c r="B47" t="n">
        <v>75</v>
      </c>
      <c r="C47" t="inlineStr">
        <is>
          <t xml:space="preserve">CONCLUIDO	</t>
        </is>
      </c>
      <c r="D47" t="n">
        <v>5.4887</v>
      </c>
      <c r="E47" t="n">
        <v>18.22</v>
      </c>
      <c r="F47" t="n">
        <v>15.61</v>
      </c>
      <c r="G47" t="n">
        <v>85.13</v>
      </c>
      <c r="H47" t="n">
        <v>1.3</v>
      </c>
      <c r="I47" t="n">
        <v>11</v>
      </c>
      <c r="J47" t="n">
        <v>166.37</v>
      </c>
      <c r="K47" t="n">
        <v>49.1</v>
      </c>
      <c r="L47" t="n">
        <v>12.25</v>
      </c>
      <c r="M47" t="n">
        <v>9</v>
      </c>
      <c r="N47" t="n">
        <v>30.02</v>
      </c>
      <c r="O47" t="n">
        <v>20752.76</v>
      </c>
      <c r="P47" t="n">
        <v>161</v>
      </c>
      <c r="Q47" t="n">
        <v>467.07</v>
      </c>
      <c r="R47" t="n">
        <v>58.97</v>
      </c>
      <c r="S47" t="n">
        <v>39.61</v>
      </c>
      <c r="T47" t="n">
        <v>4721.64</v>
      </c>
      <c r="U47" t="n">
        <v>0.67</v>
      </c>
      <c r="V47" t="n">
        <v>0.75</v>
      </c>
      <c r="W47" t="n">
        <v>2.62</v>
      </c>
      <c r="X47" t="n">
        <v>0.27</v>
      </c>
      <c r="Y47" t="n">
        <v>1</v>
      </c>
      <c r="Z47" t="n">
        <v>10</v>
      </c>
      <c r="AA47" t="n">
        <v>102.191898975778</v>
      </c>
      <c r="AB47" t="n">
        <v>139.8234645669973</v>
      </c>
      <c r="AC47" t="n">
        <v>126.4789093522258</v>
      </c>
      <c r="AD47" t="n">
        <v>102191.898975778</v>
      </c>
      <c r="AE47" t="n">
        <v>139823.4645669973</v>
      </c>
      <c r="AF47" t="n">
        <v>3.010309779221078e-06</v>
      </c>
      <c r="AG47" t="n">
        <v>0.1897916666666667</v>
      </c>
      <c r="AH47" t="n">
        <v>126478.9093522258</v>
      </c>
    </row>
    <row r="48">
      <c r="A48" t="n">
        <v>46</v>
      </c>
      <c r="B48" t="n">
        <v>75</v>
      </c>
      <c r="C48" t="inlineStr">
        <is>
          <t xml:space="preserve">CONCLUIDO	</t>
        </is>
      </c>
      <c r="D48" t="n">
        <v>5.4847</v>
      </c>
      <c r="E48" t="n">
        <v>18.23</v>
      </c>
      <c r="F48" t="n">
        <v>15.62</v>
      </c>
      <c r="G48" t="n">
        <v>85.2</v>
      </c>
      <c r="H48" t="n">
        <v>1.33</v>
      </c>
      <c r="I48" t="n">
        <v>11</v>
      </c>
      <c r="J48" t="n">
        <v>166.73</v>
      </c>
      <c r="K48" t="n">
        <v>49.1</v>
      </c>
      <c r="L48" t="n">
        <v>12.5</v>
      </c>
      <c r="M48" t="n">
        <v>9</v>
      </c>
      <c r="N48" t="n">
        <v>30.13</v>
      </c>
      <c r="O48" t="n">
        <v>20797.26</v>
      </c>
      <c r="P48" t="n">
        <v>159.68</v>
      </c>
      <c r="Q48" t="n">
        <v>467.07</v>
      </c>
      <c r="R48" t="n">
        <v>59.43</v>
      </c>
      <c r="S48" t="n">
        <v>39.61</v>
      </c>
      <c r="T48" t="n">
        <v>4951.6</v>
      </c>
      <c r="U48" t="n">
        <v>0.67</v>
      </c>
      <c r="V48" t="n">
        <v>0.75</v>
      </c>
      <c r="W48" t="n">
        <v>2.62</v>
      </c>
      <c r="X48" t="n">
        <v>0.29</v>
      </c>
      <c r="Y48" t="n">
        <v>1</v>
      </c>
      <c r="Z48" t="n">
        <v>10</v>
      </c>
      <c r="AA48" t="n">
        <v>101.701682329083</v>
      </c>
      <c r="AB48" t="n">
        <v>139.1527285241574</v>
      </c>
      <c r="AC48" t="n">
        <v>125.8721874159303</v>
      </c>
      <c r="AD48" t="n">
        <v>101701.682329083</v>
      </c>
      <c r="AE48" t="n">
        <v>139152.7285241574</v>
      </c>
      <c r="AF48" t="n">
        <v>3.008115955707881e-06</v>
      </c>
      <c r="AG48" t="n">
        <v>0.1898958333333333</v>
      </c>
      <c r="AH48" t="n">
        <v>125872.1874159303</v>
      </c>
    </row>
    <row r="49">
      <c r="A49" t="n">
        <v>47</v>
      </c>
      <c r="B49" t="n">
        <v>75</v>
      </c>
      <c r="C49" t="inlineStr">
        <is>
          <t xml:space="preserve">CONCLUIDO	</t>
        </is>
      </c>
      <c r="D49" t="n">
        <v>5.503</v>
      </c>
      <c r="E49" t="n">
        <v>18.17</v>
      </c>
      <c r="F49" t="n">
        <v>15.59</v>
      </c>
      <c r="G49" t="n">
        <v>93.54000000000001</v>
      </c>
      <c r="H49" t="n">
        <v>1.35</v>
      </c>
      <c r="I49" t="n">
        <v>10</v>
      </c>
      <c r="J49" t="n">
        <v>167.09</v>
      </c>
      <c r="K49" t="n">
        <v>49.1</v>
      </c>
      <c r="L49" t="n">
        <v>12.75</v>
      </c>
      <c r="M49" t="n">
        <v>8</v>
      </c>
      <c r="N49" t="n">
        <v>30.25</v>
      </c>
      <c r="O49" t="n">
        <v>20841.8</v>
      </c>
      <c r="P49" t="n">
        <v>158.91</v>
      </c>
      <c r="Q49" t="n">
        <v>467.07</v>
      </c>
      <c r="R49" t="n">
        <v>58.33</v>
      </c>
      <c r="S49" t="n">
        <v>39.61</v>
      </c>
      <c r="T49" t="n">
        <v>4407.62</v>
      </c>
      <c r="U49" t="n">
        <v>0.68</v>
      </c>
      <c r="V49" t="n">
        <v>0.75</v>
      </c>
      <c r="W49" t="n">
        <v>2.62</v>
      </c>
      <c r="X49" t="n">
        <v>0.26</v>
      </c>
      <c r="Y49" t="n">
        <v>1</v>
      </c>
      <c r="Z49" t="n">
        <v>10</v>
      </c>
      <c r="AA49" t="n">
        <v>100.9747721488856</v>
      </c>
      <c r="AB49" t="n">
        <v>138.158137946598</v>
      </c>
      <c r="AC49" t="n">
        <v>124.9725191671763</v>
      </c>
      <c r="AD49" t="n">
        <v>100974.7721488856</v>
      </c>
      <c r="AE49" t="n">
        <v>138158.137946598</v>
      </c>
      <c r="AF49" t="n">
        <v>3.018152698280757e-06</v>
      </c>
      <c r="AG49" t="n">
        <v>0.1892708333333334</v>
      </c>
      <c r="AH49" t="n">
        <v>124972.5191671763</v>
      </c>
    </row>
    <row r="50">
      <c r="A50" t="n">
        <v>48</v>
      </c>
      <c r="B50" t="n">
        <v>75</v>
      </c>
      <c r="C50" t="inlineStr">
        <is>
          <t xml:space="preserve">CONCLUIDO	</t>
        </is>
      </c>
      <c r="D50" t="n">
        <v>5.5038</v>
      </c>
      <c r="E50" t="n">
        <v>18.17</v>
      </c>
      <c r="F50" t="n">
        <v>15.59</v>
      </c>
      <c r="G50" t="n">
        <v>93.52</v>
      </c>
      <c r="H50" t="n">
        <v>1.38</v>
      </c>
      <c r="I50" t="n">
        <v>10</v>
      </c>
      <c r="J50" t="n">
        <v>167.45</v>
      </c>
      <c r="K50" t="n">
        <v>49.1</v>
      </c>
      <c r="L50" t="n">
        <v>13</v>
      </c>
      <c r="M50" t="n">
        <v>8</v>
      </c>
      <c r="N50" t="n">
        <v>30.36</v>
      </c>
      <c r="O50" t="n">
        <v>20886.38</v>
      </c>
      <c r="P50" t="n">
        <v>158.5</v>
      </c>
      <c r="Q50" t="n">
        <v>467.07</v>
      </c>
      <c r="R50" t="n">
        <v>58.17</v>
      </c>
      <c r="S50" t="n">
        <v>39.61</v>
      </c>
      <c r="T50" t="n">
        <v>4325.78</v>
      </c>
      <c r="U50" t="n">
        <v>0.68</v>
      </c>
      <c r="V50" t="n">
        <v>0.75</v>
      </c>
      <c r="W50" t="n">
        <v>2.63</v>
      </c>
      <c r="X50" t="n">
        <v>0.25</v>
      </c>
      <c r="Y50" t="n">
        <v>1</v>
      </c>
      <c r="Z50" t="n">
        <v>10</v>
      </c>
      <c r="AA50" t="n">
        <v>100.7802359741113</v>
      </c>
      <c r="AB50" t="n">
        <v>137.8919649699416</v>
      </c>
      <c r="AC50" t="n">
        <v>124.7317493658357</v>
      </c>
      <c r="AD50" t="n">
        <v>100780.2359741113</v>
      </c>
      <c r="AE50" t="n">
        <v>137891.9649699416</v>
      </c>
      <c r="AF50" t="n">
        <v>3.018591462983397e-06</v>
      </c>
      <c r="AG50" t="n">
        <v>0.1892708333333334</v>
      </c>
      <c r="AH50" t="n">
        <v>124731.7493658357</v>
      </c>
    </row>
    <row r="51">
      <c r="A51" t="n">
        <v>49</v>
      </c>
      <c r="B51" t="n">
        <v>75</v>
      </c>
      <c r="C51" t="inlineStr">
        <is>
          <t xml:space="preserve">CONCLUIDO	</t>
        </is>
      </c>
      <c r="D51" t="n">
        <v>5.5017</v>
      </c>
      <c r="E51" t="n">
        <v>18.18</v>
      </c>
      <c r="F51" t="n">
        <v>15.59</v>
      </c>
      <c r="G51" t="n">
        <v>93.56</v>
      </c>
      <c r="H51" t="n">
        <v>1.4</v>
      </c>
      <c r="I51" t="n">
        <v>10</v>
      </c>
      <c r="J51" t="n">
        <v>167.81</v>
      </c>
      <c r="K51" t="n">
        <v>49.1</v>
      </c>
      <c r="L51" t="n">
        <v>13.25</v>
      </c>
      <c r="M51" t="n">
        <v>8</v>
      </c>
      <c r="N51" t="n">
        <v>30.47</v>
      </c>
      <c r="O51" t="n">
        <v>20930.99</v>
      </c>
      <c r="P51" t="n">
        <v>158.34</v>
      </c>
      <c r="Q51" t="n">
        <v>467.08</v>
      </c>
      <c r="R51" t="n">
        <v>58.34</v>
      </c>
      <c r="S51" t="n">
        <v>39.61</v>
      </c>
      <c r="T51" t="n">
        <v>4409.79</v>
      </c>
      <c r="U51" t="n">
        <v>0.68</v>
      </c>
      <c r="V51" t="n">
        <v>0.75</v>
      </c>
      <c r="W51" t="n">
        <v>2.63</v>
      </c>
      <c r="X51" t="n">
        <v>0.26</v>
      </c>
      <c r="Y51" t="n">
        <v>1</v>
      </c>
      <c r="Z51" t="n">
        <v>10</v>
      </c>
      <c r="AA51" t="n">
        <v>100.7478325275048</v>
      </c>
      <c r="AB51" t="n">
        <v>137.8476291447553</v>
      </c>
      <c r="AC51" t="n">
        <v>124.6916448895795</v>
      </c>
      <c r="AD51" t="n">
        <v>100747.8325275048</v>
      </c>
      <c r="AE51" t="n">
        <v>137847.6291447553</v>
      </c>
      <c r="AF51" t="n">
        <v>3.017439705638968e-06</v>
      </c>
      <c r="AG51" t="n">
        <v>0.189375</v>
      </c>
      <c r="AH51" t="n">
        <v>124691.6448895795</v>
      </c>
    </row>
    <row r="52">
      <c r="A52" t="n">
        <v>50</v>
      </c>
      <c r="B52" t="n">
        <v>75</v>
      </c>
      <c r="C52" t="inlineStr">
        <is>
          <t xml:space="preserve">CONCLUIDO	</t>
        </is>
      </c>
      <c r="D52" t="n">
        <v>5.5037</v>
      </c>
      <c r="E52" t="n">
        <v>18.17</v>
      </c>
      <c r="F52" t="n">
        <v>15.59</v>
      </c>
      <c r="G52" t="n">
        <v>93.53</v>
      </c>
      <c r="H52" t="n">
        <v>1.42</v>
      </c>
      <c r="I52" t="n">
        <v>10</v>
      </c>
      <c r="J52" t="n">
        <v>168.18</v>
      </c>
      <c r="K52" t="n">
        <v>49.1</v>
      </c>
      <c r="L52" t="n">
        <v>13.5</v>
      </c>
      <c r="M52" t="n">
        <v>8</v>
      </c>
      <c r="N52" t="n">
        <v>30.58</v>
      </c>
      <c r="O52" t="n">
        <v>20975.64</v>
      </c>
      <c r="P52" t="n">
        <v>156.71</v>
      </c>
      <c r="Q52" t="n">
        <v>467.07</v>
      </c>
      <c r="R52" t="n">
        <v>58.19</v>
      </c>
      <c r="S52" t="n">
        <v>39.61</v>
      </c>
      <c r="T52" t="n">
        <v>4333.78</v>
      </c>
      <c r="U52" t="n">
        <v>0.68</v>
      </c>
      <c r="V52" t="n">
        <v>0.75</v>
      </c>
      <c r="W52" t="n">
        <v>2.63</v>
      </c>
      <c r="X52" t="n">
        <v>0.25</v>
      </c>
      <c r="Y52" t="n">
        <v>1</v>
      </c>
      <c r="Z52" t="n">
        <v>10</v>
      </c>
      <c r="AA52" t="n">
        <v>99.9953967708956</v>
      </c>
      <c r="AB52" t="n">
        <v>136.8181133474404</v>
      </c>
      <c r="AC52" t="n">
        <v>123.7603846350255</v>
      </c>
      <c r="AD52" t="n">
        <v>99995.39677089559</v>
      </c>
      <c r="AE52" t="n">
        <v>136818.1133474404</v>
      </c>
      <c r="AF52" t="n">
        <v>3.018536617395567e-06</v>
      </c>
      <c r="AG52" t="n">
        <v>0.1892708333333334</v>
      </c>
      <c r="AH52" t="n">
        <v>123760.3846350255</v>
      </c>
    </row>
    <row r="53">
      <c r="A53" t="n">
        <v>51</v>
      </c>
      <c r="B53" t="n">
        <v>75</v>
      </c>
      <c r="C53" t="inlineStr">
        <is>
          <t xml:space="preserve">CONCLUIDO	</t>
        </is>
      </c>
      <c r="D53" t="n">
        <v>5.5028</v>
      </c>
      <c r="E53" t="n">
        <v>18.17</v>
      </c>
      <c r="F53" t="n">
        <v>15.59</v>
      </c>
      <c r="G53" t="n">
        <v>93.54000000000001</v>
      </c>
      <c r="H53" t="n">
        <v>1.45</v>
      </c>
      <c r="I53" t="n">
        <v>10</v>
      </c>
      <c r="J53" t="n">
        <v>168.54</v>
      </c>
      <c r="K53" t="n">
        <v>49.1</v>
      </c>
      <c r="L53" t="n">
        <v>13.75</v>
      </c>
      <c r="M53" t="n">
        <v>8</v>
      </c>
      <c r="N53" t="n">
        <v>30.69</v>
      </c>
      <c r="O53" t="n">
        <v>21020.34</v>
      </c>
      <c r="P53" t="n">
        <v>154.95</v>
      </c>
      <c r="Q53" t="n">
        <v>467.07</v>
      </c>
      <c r="R53" t="n">
        <v>58.38</v>
      </c>
      <c r="S53" t="n">
        <v>39.61</v>
      </c>
      <c r="T53" t="n">
        <v>4431.62</v>
      </c>
      <c r="U53" t="n">
        <v>0.68</v>
      </c>
      <c r="V53" t="n">
        <v>0.75</v>
      </c>
      <c r="W53" t="n">
        <v>2.62</v>
      </c>
      <c r="X53" t="n">
        <v>0.26</v>
      </c>
      <c r="Y53" t="n">
        <v>1</v>
      </c>
      <c r="Z53" t="n">
        <v>10</v>
      </c>
      <c r="AA53" t="n">
        <v>99.23782250979384</v>
      </c>
      <c r="AB53" t="n">
        <v>135.781566821584</v>
      </c>
      <c r="AC53" t="n">
        <v>122.8227646547942</v>
      </c>
      <c r="AD53" t="n">
        <v>99237.82250979384</v>
      </c>
      <c r="AE53" t="n">
        <v>135781.566821584</v>
      </c>
      <c r="AF53" t="n">
        <v>3.018043007105097e-06</v>
      </c>
      <c r="AG53" t="n">
        <v>0.1892708333333334</v>
      </c>
      <c r="AH53" t="n">
        <v>122822.7646547942</v>
      </c>
    </row>
    <row r="54">
      <c r="A54" t="n">
        <v>52</v>
      </c>
      <c r="B54" t="n">
        <v>75</v>
      </c>
      <c r="C54" t="inlineStr">
        <is>
          <t xml:space="preserve">CONCLUIDO	</t>
        </is>
      </c>
      <c r="D54" t="n">
        <v>5.5214</v>
      </c>
      <c r="E54" t="n">
        <v>18.11</v>
      </c>
      <c r="F54" t="n">
        <v>15.56</v>
      </c>
      <c r="G54" t="n">
        <v>103.73</v>
      </c>
      <c r="H54" t="n">
        <v>1.47</v>
      </c>
      <c r="I54" t="n">
        <v>9</v>
      </c>
      <c r="J54" t="n">
        <v>168.9</v>
      </c>
      <c r="K54" t="n">
        <v>49.1</v>
      </c>
      <c r="L54" t="n">
        <v>14</v>
      </c>
      <c r="M54" t="n">
        <v>7</v>
      </c>
      <c r="N54" t="n">
        <v>30.81</v>
      </c>
      <c r="O54" t="n">
        <v>21065.06</v>
      </c>
      <c r="P54" t="n">
        <v>154.27</v>
      </c>
      <c r="Q54" t="n">
        <v>467.09</v>
      </c>
      <c r="R54" t="n">
        <v>57.31</v>
      </c>
      <c r="S54" t="n">
        <v>39.61</v>
      </c>
      <c r="T54" t="n">
        <v>3901.39</v>
      </c>
      <c r="U54" t="n">
        <v>0.6899999999999999</v>
      </c>
      <c r="V54" t="n">
        <v>0.75</v>
      </c>
      <c r="W54" t="n">
        <v>2.62</v>
      </c>
      <c r="X54" t="n">
        <v>0.23</v>
      </c>
      <c r="Y54" t="n">
        <v>1</v>
      </c>
      <c r="Z54" t="n">
        <v>10</v>
      </c>
      <c r="AA54" t="n">
        <v>98.55563957089431</v>
      </c>
      <c r="AB54" t="n">
        <v>134.8481740287949</v>
      </c>
      <c r="AC54" t="n">
        <v>121.9784535601236</v>
      </c>
      <c r="AD54" t="n">
        <v>98555.63957089432</v>
      </c>
      <c r="AE54" t="n">
        <v>134848.1740287949</v>
      </c>
      <c r="AF54" t="n">
        <v>3.028244286441463e-06</v>
      </c>
      <c r="AG54" t="n">
        <v>0.1886458333333333</v>
      </c>
      <c r="AH54" t="n">
        <v>121978.4535601236</v>
      </c>
    </row>
    <row r="55">
      <c r="A55" t="n">
        <v>53</v>
      </c>
      <c r="B55" t="n">
        <v>75</v>
      </c>
      <c r="C55" t="inlineStr">
        <is>
          <t xml:space="preserve">CONCLUIDO	</t>
        </is>
      </c>
      <c r="D55" t="n">
        <v>5.5225</v>
      </c>
      <c r="E55" t="n">
        <v>18.11</v>
      </c>
      <c r="F55" t="n">
        <v>15.56</v>
      </c>
      <c r="G55" t="n">
        <v>103.71</v>
      </c>
      <c r="H55" t="n">
        <v>1.49</v>
      </c>
      <c r="I55" t="n">
        <v>9</v>
      </c>
      <c r="J55" t="n">
        <v>169.26</v>
      </c>
      <c r="K55" t="n">
        <v>49.1</v>
      </c>
      <c r="L55" t="n">
        <v>14.25</v>
      </c>
      <c r="M55" t="n">
        <v>7</v>
      </c>
      <c r="N55" t="n">
        <v>30.92</v>
      </c>
      <c r="O55" t="n">
        <v>21109.83</v>
      </c>
      <c r="P55" t="n">
        <v>154.88</v>
      </c>
      <c r="Q55" t="n">
        <v>467.1</v>
      </c>
      <c r="R55" t="n">
        <v>57.27</v>
      </c>
      <c r="S55" t="n">
        <v>39.61</v>
      </c>
      <c r="T55" t="n">
        <v>3881.88</v>
      </c>
      <c r="U55" t="n">
        <v>0.6899999999999999</v>
      </c>
      <c r="V55" t="n">
        <v>0.75</v>
      </c>
      <c r="W55" t="n">
        <v>2.62</v>
      </c>
      <c r="X55" t="n">
        <v>0.22</v>
      </c>
      <c r="Y55" t="n">
        <v>1</v>
      </c>
      <c r="Z55" t="n">
        <v>10</v>
      </c>
      <c r="AA55" t="n">
        <v>98.80359814051378</v>
      </c>
      <c r="AB55" t="n">
        <v>135.1874418829081</v>
      </c>
      <c r="AC55" t="n">
        <v>122.2853421664058</v>
      </c>
      <c r="AD55" t="n">
        <v>98803.59814051379</v>
      </c>
      <c r="AE55" t="n">
        <v>135187.4418829081</v>
      </c>
      <c r="AF55" t="n">
        <v>3.028847587907592e-06</v>
      </c>
      <c r="AG55" t="n">
        <v>0.1886458333333333</v>
      </c>
      <c r="AH55" t="n">
        <v>122285.3421664058</v>
      </c>
    </row>
    <row r="56">
      <c r="A56" t="n">
        <v>54</v>
      </c>
      <c r="B56" t="n">
        <v>75</v>
      </c>
      <c r="C56" t="inlineStr">
        <is>
          <t xml:space="preserve">CONCLUIDO	</t>
        </is>
      </c>
      <c r="D56" t="n">
        <v>5.5224</v>
      </c>
      <c r="E56" t="n">
        <v>18.11</v>
      </c>
      <c r="F56" t="n">
        <v>15.56</v>
      </c>
      <c r="G56" t="n">
        <v>103.71</v>
      </c>
      <c r="H56" t="n">
        <v>1.52</v>
      </c>
      <c r="I56" t="n">
        <v>9</v>
      </c>
      <c r="J56" t="n">
        <v>169.63</v>
      </c>
      <c r="K56" t="n">
        <v>49.1</v>
      </c>
      <c r="L56" t="n">
        <v>14.5</v>
      </c>
      <c r="M56" t="n">
        <v>7</v>
      </c>
      <c r="N56" t="n">
        <v>31.03</v>
      </c>
      <c r="O56" t="n">
        <v>21154.64</v>
      </c>
      <c r="P56" t="n">
        <v>154.91</v>
      </c>
      <c r="Q56" t="n">
        <v>467.07</v>
      </c>
      <c r="R56" t="n">
        <v>57.34</v>
      </c>
      <c r="S56" t="n">
        <v>39.61</v>
      </c>
      <c r="T56" t="n">
        <v>3917.98</v>
      </c>
      <c r="U56" t="n">
        <v>0.6899999999999999</v>
      </c>
      <c r="V56" t="n">
        <v>0.75</v>
      </c>
      <c r="W56" t="n">
        <v>2.62</v>
      </c>
      <c r="X56" t="n">
        <v>0.22</v>
      </c>
      <c r="Y56" t="n">
        <v>1</v>
      </c>
      <c r="Z56" t="n">
        <v>10</v>
      </c>
      <c r="AA56" t="n">
        <v>98.81848710365504</v>
      </c>
      <c r="AB56" t="n">
        <v>135.2078136191327</v>
      </c>
      <c r="AC56" t="n">
        <v>122.303769652717</v>
      </c>
      <c r="AD56" t="n">
        <v>98818.48710365505</v>
      </c>
      <c r="AE56" t="n">
        <v>135207.8136191326</v>
      </c>
      <c r="AF56" t="n">
        <v>3.028792742319763e-06</v>
      </c>
      <c r="AG56" t="n">
        <v>0.1886458333333333</v>
      </c>
      <c r="AH56" t="n">
        <v>122303.769652717</v>
      </c>
    </row>
    <row r="57">
      <c r="A57" t="n">
        <v>55</v>
      </c>
      <c r="B57" t="n">
        <v>75</v>
      </c>
      <c r="C57" t="inlineStr">
        <is>
          <t xml:space="preserve">CONCLUIDO	</t>
        </is>
      </c>
      <c r="D57" t="n">
        <v>5.5208</v>
      </c>
      <c r="E57" t="n">
        <v>18.11</v>
      </c>
      <c r="F57" t="n">
        <v>15.56</v>
      </c>
      <c r="G57" t="n">
        <v>103.75</v>
      </c>
      <c r="H57" t="n">
        <v>1.54</v>
      </c>
      <c r="I57" t="n">
        <v>9</v>
      </c>
      <c r="J57" t="n">
        <v>169.99</v>
      </c>
      <c r="K57" t="n">
        <v>49.1</v>
      </c>
      <c r="L57" t="n">
        <v>14.75</v>
      </c>
      <c r="M57" t="n">
        <v>7</v>
      </c>
      <c r="N57" t="n">
        <v>31.15</v>
      </c>
      <c r="O57" t="n">
        <v>21199.48</v>
      </c>
      <c r="P57" t="n">
        <v>153.46</v>
      </c>
      <c r="Q57" t="n">
        <v>467.07</v>
      </c>
      <c r="R57" t="n">
        <v>57.49</v>
      </c>
      <c r="S57" t="n">
        <v>39.61</v>
      </c>
      <c r="T57" t="n">
        <v>3992.47</v>
      </c>
      <c r="U57" t="n">
        <v>0.6899999999999999</v>
      </c>
      <c r="V57" t="n">
        <v>0.75</v>
      </c>
      <c r="W57" t="n">
        <v>2.62</v>
      </c>
      <c r="X57" t="n">
        <v>0.23</v>
      </c>
      <c r="Y57" t="n">
        <v>1</v>
      </c>
      <c r="Z57" t="n">
        <v>10</v>
      </c>
      <c r="AA57" t="n">
        <v>98.21125584312026</v>
      </c>
      <c r="AB57" t="n">
        <v>134.3769730193168</v>
      </c>
      <c r="AC57" t="n">
        <v>121.5522233136553</v>
      </c>
      <c r="AD57" t="n">
        <v>98211.25584312025</v>
      </c>
      <c r="AE57" t="n">
        <v>134376.9730193168</v>
      </c>
      <c r="AF57" t="n">
        <v>3.027915212914484e-06</v>
      </c>
      <c r="AG57" t="n">
        <v>0.1886458333333333</v>
      </c>
      <c r="AH57" t="n">
        <v>121552.2233136553</v>
      </c>
    </row>
    <row r="58">
      <c r="A58" t="n">
        <v>56</v>
      </c>
      <c r="B58" t="n">
        <v>75</v>
      </c>
      <c r="C58" t="inlineStr">
        <is>
          <t xml:space="preserve">CONCLUIDO	</t>
        </is>
      </c>
      <c r="D58" t="n">
        <v>5.5184</v>
      </c>
      <c r="E58" t="n">
        <v>18.12</v>
      </c>
      <c r="F58" t="n">
        <v>15.57</v>
      </c>
      <c r="G58" t="n">
        <v>103.8</v>
      </c>
      <c r="H58" t="n">
        <v>1.56</v>
      </c>
      <c r="I58" t="n">
        <v>9</v>
      </c>
      <c r="J58" t="n">
        <v>170.35</v>
      </c>
      <c r="K58" t="n">
        <v>49.1</v>
      </c>
      <c r="L58" t="n">
        <v>15</v>
      </c>
      <c r="M58" t="n">
        <v>7</v>
      </c>
      <c r="N58" t="n">
        <v>31.26</v>
      </c>
      <c r="O58" t="n">
        <v>21244.37</v>
      </c>
      <c r="P58" t="n">
        <v>152.68</v>
      </c>
      <c r="Q58" t="n">
        <v>467.07</v>
      </c>
      <c r="R58" t="n">
        <v>57.72</v>
      </c>
      <c r="S58" t="n">
        <v>39.61</v>
      </c>
      <c r="T58" t="n">
        <v>4107.25</v>
      </c>
      <c r="U58" t="n">
        <v>0.6899999999999999</v>
      </c>
      <c r="V58" t="n">
        <v>0.75</v>
      </c>
      <c r="W58" t="n">
        <v>2.62</v>
      </c>
      <c r="X58" t="n">
        <v>0.24</v>
      </c>
      <c r="Y58" t="n">
        <v>1</v>
      </c>
      <c r="Z58" t="n">
        <v>10</v>
      </c>
      <c r="AA58" t="n">
        <v>97.929981059827</v>
      </c>
      <c r="AB58" t="n">
        <v>133.9921204518475</v>
      </c>
      <c r="AC58" t="n">
        <v>121.2041005350812</v>
      </c>
      <c r="AD58" t="n">
        <v>97929.981059827</v>
      </c>
      <c r="AE58" t="n">
        <v>133992.1204518475</v>
      </c>
      <c r="AF58" t="n">
        <v>3.026598918806566e-06</v>
      </c>
      <c r="AG58" t="n">
        <v>0.18875</v>
      </c>
      <c r="AH58" t="n">
        <v>121204.1005350811</v>
      </c>
    </row>
    <row r="59">
      <c r="A59" t="n">
        <v>57</v>
      </c>
      <c r="B59" t="n">
        <v>75</v>
      </c>
      <c r="C59" t="inlineStr">
        <is>
          <t xml:space="preserve">CONCLUIDO	</t>
        </is>
      </c>
      <c r="D59" t="n">
        <v>5.5218</v>
      </c>
      <c r="E59" t="n">
        <v>18.11</v>
      </c>
      <c r="F59" t="n">
        <v>15.56</v>
      </c>
      <c r="G59" t="n">
        <v>103.72</v>
      </c>
      <c r="H59" t="n">
        <v>1.58</v>
      </c>
      <c r="I59" t="n">
        <v>9</v>
      </c>
      <c r="J59" t="n">
        <v>170.72</v>
      </c>
      <c r="K59" t="n">
        <v>49.1</v>
      </c>
      <c r="L59" t="n">
        <v>15.25</v>
      </c>
      <c r="M59" t="n">
        <v>7</v>
      </c>
      <c r="N59" t="n">
        <v>31.37</v>
      </c>
      <c r="O59" t="n">
        <v>21289.29</v>
      </c>
      <c r="P59" t="n">
        <v>151.79</v>
      </c>
      <c r="Q59" t="n">
        <v>467.09</v>
      </c>
      <c r="R59" t="n">
        <v>57.33</v>
      </c>
      <c r="S59" t="n">
        <v>39.61</v>
      </c>
      <c r="T59" t="n">
        <v>3909.44</v>
      </c>
      <c r="U59" t="n">
        <v>0.6899999999999999</v>
      </c>
      <c r="V59" t="n">
        <v>0.75</v>
      </c>
      <c r="W59" t="n">
        <v>2.62</v>
      </c>
      <c r="X59" t="n">
        <v>0.23</v>
      </c>
      <c r="Y59" t="n">
        <v>1</v>
      </c>
      <c r="Z59" t="n">
        <v>10</v>
      </c>
      <c r="AA59" t="n">
        <v>97.46237253270853</v>
      </c>
      <c r="AB59" t="n">
        <v>133.3523178356121</v>
      </c>
      <c r="AC59" t="n">
        <v>120.6253597825704</v>
      </c>
      <c r="AD59" t="n">
        <v>97462.37253270853</v>
      </c>
      <c r="AE59" t="n">
        <v>133352.3178356121</v>
      </c>
      <c r="AF59" t="n">
        <v>3.028463668792783e-06</v>
      </c>
      <c r="AG59" t="n">
        <v>0.1886458333333333</v>
      </c>
      <c r="AH59" t="n">
        <v>120625.3597825704</v>
      </c>
    </row>
    <row r="60">
      <c r="A60" t="n">
        <v>58</v>
      </c>
      <c r="B60" t="n">
        <v>75</v>
      </c>
      <c r="C60" t="inlineStr">
        <is>
          <t xml:space="preserve">CONCLUIDO	</t>
        </is>
      </c>
      <c r="D60" t="n">
        <v>5.5422</v>
      </c>
      <c r="E60" t="n">
        <v>18.04</v>
      </c>
      <c r="F60" t="n">
        <v>15.52</v>
      </c>
      <c r="G60" t="n">
        <v>116.42</v>
      </c>
      <c r="H60" t="n">
        <v>1.61</v>
      </c>
      <c r="I60" t="n">
        <v>8</v>
      </c>
      <c r="J60" t="n">
        <v>171.08</v>
      </c>
      <c r="K60" t="n">
        <v>49.1</v>
      </c>
      <c r="L60" t="n">
        <v>15.5</v>
      </c>
      <c r="M60" t="n">
        <v>6</v>
      </c>
      <c r="N60" t="n">
        <v>31.49</v>
      </c>
      <c r="O60" t="n">
        <v>21334.25</v>
      </c>
      <c r="P60" t="n">
        <v>150.24</v>
      </c>
      <c r="Q60" t="n">
        <v>467.09</v>
      </c>
      <c r="R60" t="n">
        <v>56.14</v>
      </c>
      <c r="S60" t="n">
        <v>39.61</v>
      </c>
      <c r="T60" t="n">
        <v>3318.92</v>
      </c>
      <c r="U60" t="n">
        <v>0.71</v>
      </c>
      <c r="V60" t="n">
        <v>0.75</v>
      </c>
      <c r="W60" t="n">
        <v>2.62</v>
      </c>
      <c r="X60" t="n">
        <v>0.19</v>
      </c>
      <c r="Y60" t="n">
        <v>1</v>
      </c>
      <c r="Z60" t="n">
        <v>10</v>
      </c>
      <c r="AA60" t="n">
        <v>96.35933244402386</v>
      </c>
      <c r="AB60" t="n">
        <v>131.8430897235802</v>
      </c>
      <c r="AC60" t="n">
        <v>119.2601702833354</v>
      </c>
      <c r="AD60" t="n">
        <v>96359.33244402386</v>
      </c>
      <c r="AE60" t="n">
        <v>131843.0897235802</v>
      </c>
      <c r="AF60" t="n">
        <v>3.039652168710088e-06</v>
      </c>
      <c r="AG60" t="n">
        <v>0.1879166666666666</v>
      </c>
      <c r="AH60" t="n">
        <v>119260.1702833354</v>
      </c>
    </row>
    <row r="61">
      <c r="A61" t="n">
        <v>59</v>
      </c>
      <c r="B61" t="n">
        <v>75</v>
      </c>
      <c r="C61" t="inlineStr">
        <is>
          <t xml:space="preserve">CONCLUIDO	</t>
        </is>
      </c>
      <c r="D61" t="n">
        <v>5.541</v>
      </c>
      <c r="E61" t="n">
        <v>18.05</v>
      </c>
      <c r="F61" t="n">
        <v>15.53</v>
      </c>
      <c r="G61" t="n">
        <v>116.45</v>
      </c>
      <c r="H61" t="n">
        <v>1.63</v>
      </c>
      <c r="I61" t="n">
        <v>8</v>
      </c>
      <c r="J61" t="n">
        <v>171.45</v>
      </c>
      <c r="K61" t="n">
        <v>49.1</v>
      </c>
      <c r="L61" t="n">
        <v>15.75</v>
      </c>
      <c r="M61" t="n">
        <v>5</v>
      </c>
      <c r="N61" t="n">
        <v>31.6</v>
      </c>
      <c r="O61" t="n">
        <v>21379.25</v>
      </c>
      <c r="P61" t="n">
        <v>149.94</v>
      </c>
      <c r="Q61" t="n">
        <v>467.08</v>
      </c>
      <c r="R61" t="n">
        <v>56.19</v>
      </c>
      <c r="S61" t="n">
        <v>39.61</v>
      </c>
      <c r="T61" t="n">
        <v>3345.3</v>
      </c>
      <c r="U61" t="n">
        <v>0.7</v>
      </c>
      <c r="V61" t="n">
        <v>0.75</v>
      </c>
      <c r="W61" t="n">
        <v>2.62</v>
      </c>
      <c r="X61" t="n">
        <v>0.19</v>
      </c>
      <c r="Y61" t="n">
        <v>1</v>
      </c>
      <c r="Z61" t="n">
        <v>10</v>
      </c>
      <c r="AA61" t="n">
        <v>96.2675262257482</v>
      </c>
      <c r="AB61" t="n">
        <v>131.717476405531</v>
      </c>
      <c r="AC61" t="n">
        <v>119.1465453240614</v>
      </c>
      <c r="AD61" t="n">
        <v>96267.5262257482</v>
      </c>
      <c r="AE61" t="n">
        <v>131717.4764055311</v>
      </c>
      <c r="AF61" t="n">
        <v>3.038994021656129e-06</v>
      </c>
      <c r="AG61" t="n">
        <v>0.1880208333333333</v>
      </c>
      <c r="AH61" t="n">
        <v>119146.5453240614</v>
      </c>
    </row>
    <row r="62">
      <c r="A62" t="n">
        <v>60</v>
      </c>
      <c r="B62" t="n">
        <v>75</v>
      </c>
      <c r="C62" t="inlineStr">
        <is>
          <t xml:space="preserve">CONCLUIDO	</t>
        </is>
      </c>
      <c r="D62" t="n">
        <v>5.5392</v>
      </c>
      <c r="E62" t="n">
        <v>18.05</v>
      </c>
      <c r="F62" t="n">
        <v>15.53</v>
      </c>
      <c r="G62" t="n">
        <v>116.49</v>
      </c>
      <c r="H62" t="n">
        <v>1.65</v>
      </c>
      <c r="I62" t="n">
        <v>8</v>
      </c>
      <c r="J62" t="n">
        <v>171.81</v>
      </c>
      <c r="K62" t="n">
        <v>49.1</v>
      </c>
      <c r="L62" t="n">
        <v>16</v>
      </c>
      <c r="M62" t="n">
        <v>5</v>
      </c>
      <c r="N62" t="n">
        <v>31.72</v>
      </c>
      <c r="O62" t="n">
        <v>21424.29</v>
      </c>
      <c r="P62" t="n">
        <v>149.96</v>
      </c>
      <c r="Q62" t="n">
        <v>467.07</v>
      </c>
      <c r="R62" t="n">
        <v>56.35</v>
      </c>
      <c r="S62" t="n">
        <v>39.61</v>
      </c>
      <c r="T62" t="n">
        <v>3424.42</v>
      </c>
      <c r="U62" t="n">
        <v>0.7</v>
      </c>
      <c r="V62" t="n">
        <v>0.75</v>
      </c>
      <c r="W62" t="n">
        <v>2.62</v>
      </c>
      <c r="X62" t="n">
        <v>0.2</v>
      </c>
      <c r="Y62" t="n">
        <v>1</v>
      </c>
      <c r="Z62" t="n">
        <v>10</v>
      </c>
      <c r="AA62" t="n">
        <v>96.30683727496925</v>
      </c>
      <c r="AB62" t="n">
        <v>131.7712635173564</v>
      </c>
      <c r="AC62" t="n">
        <v>119.1951990694248</v>
      </c>
      <c r="AD62" t="n">
        <v>96306.83727496925</v>
      </c>
      <c r="AE62" t="n">
        <v>131771.2635173564</v>
      </c>
      <c r="AF62" t="n">
        <v>3.03800680107519e-06</v>
      </c>
      <c r="AG62" t="n">
        <v>0.1880208333333333</v>
      </c>
      <c r="AH62" t="n">
        <v>119195.1990694248</v>
      </c>
    </row>
    <row r="63">
      <c r="A63" t="n">
        <v>61</v>
      </c>
      <c r="B63" t="n">
        <v>75</v>
      </c>
      <c r="C63" t="inlineStr">
        <is>
          <t xml:space="preserve">CONCLUIDO	</t>
        </is>
      </c>
      <c r="D63" t="n">
        <v>5.542</v>
      </c>
      <c r="E63" t="n">
        <v>18.04</v>
      </c>
      <c r="F63" t="n">
        <v>15.52</v>
      </c>
      <c r="G63" t="n">
        <v>116.42</v>
      </c>
      <c r="H63" t="n">
        <v>1.67</v>
      </c>
      <c r="I63" t="n">
        <v>8</v>
      </c>
      <c r="J63" t="n">
        <v>172.18</v>
      </c>
      <c r="K63" t="n">
        <v>49.1</v>
      </c>
      <c r="L63" t="n">
        <v>16.25</v>
      </c>
      <c r="M63" t="n">
        <v>5</v>
      </c>
      <c r="N63" t="n">
        <v>31.83</v>
      </c>
      <c r="O63" t="n">
        <v>21469.36</v>
      </c>
      <c r="P63" t="n">
        <v>149.6</v>
      </c>
      <c r="Q63" t="n">
        <v>467.07</v>
      </c>
      <c r="R63" t="n">
        <v>56.05</v>
      </c>
      <c r="S63" t="n">
        <v>39.61</v>
      </c>
      <c r="T63" t="n">
        <v>3277.54</v>
      </c>
      <c r="U63" t="n">
        <v>0.71</v>
      </c>
      <c r="V63" t="n">
        <v>0.75</v>
      </c>
      <c r="W63" t="n">
        <v>2.62</v>
      </c>
      <c r="X63" t="n">
        <v>0.19</v>
      </c>
      <c r="Y63" t="n">
        <v>1</v>
      </c>
      <c r="Z63" t="n">
        <v>10</v>
      </c>
      <c r="AA63" t="n">
        <v>96.08342183518799</v>
      </c>
      <c r="AB63" t="n">
        <v>131.4655766562542</v>
      </c>
      <c r="AC63" t="n">
        <v>118.918686533312</v>
      </c>
      <c r="AD63" t="n">
        <v>96083.421835188</v>
      </c>
      <c r="AE63" t="n">
        <v>131465.5766562542</v>
      </c>
      <c r="AF63" t="n">
        <v>3.039542477534428e-06</v>
      </c>
      <c r="AG63" t="n">
        <v>0.1879166666666666</v>
      </c>
      <c r="AH63" t="n">
        <v>118918.686533312</v>
      </c>
    </row>
    <row r="64">
      <c r="A64" t="n">
        <v>62</v>
      </c>
      <c r="B64" t="n">
        <v>75</v>
      </c>
      <c r="C64" t="inlineStr">
        <is>
          <t xml:space="preserve">CONCLUIDO	</t>
        </is>
      </c>
      <c r="D64" t="n">
        <v>5.5377</v>
      </c>
      <c r="E64" t="n">
        <v>18.06</v>
      </c>
      <c r="F64" t="n">
        <v>15.54</v>
      </c>
      <c r="G64" t="n">
        <v>116.53</v>
      </c>
      <c r="H64" t="n">
        <v>1.7</v>
      </c>
      <c r="I64" t="n">
        <v>8</v>
      </c>
      <c r="J64" t="n">
        <v>172.54</v>
      </c>
      <c r="K64" t="n">
        <v>49.1</v>
      </c>
      <c r="L64" t="n">
        <v>16.5</v>
      </c>
      <c r="M64" t="n">
        <v>3</v>
      </c>
      <c r="N64" t="n">
        <v>31.95</v>
      </c>
      <c r="O64" t="n">
        <v>21514.48</v>
      </c>
      <c r="P64" t="n">
        <v>149.66</v>
      </c>
      <c r="Q64" t="n">
        <v>467.07</v>
      </c>
      <c r="R64" t="n">
        <v>56.38</v>
      </c>
      <c r="S64" t="n">
        <v>39.61</v>
      </c>
      <c r="T64" t="n">
        <v>3442.83</v>
      </c>
      <c r="U64" t="n">
        <v>0.7</v>
      </c>
      <c r="V64" t="n">
        <v>0.75</v>
      </c>
      <c r="W64" t="n">
        <v>2.63</v>
      </c>
      <c r="X64" t="n">
        <v>0.2</v>
      </c>
      <c r="Y64" t="n">
        <v>1</v>
      </c>
      <c r="Z64" t="n">
        <v>10</v>
      </c>
      <c r="AA64" t="n">
        <v>96.22006460918722</v>
      </c>
      <c r="AB64" t="n">
        <v>131.6525373278936</v>
      </c>
      <c r="AC64" t="n">
        <v>119.0878039408511</v>
      </c>
      <c r="AD64" t="n">
        <v>96220.06460918722</v>
      </c>
      <c r="AE64" t="n">
        <v>131652.5373278936</v>
      </c>
      <c r="AF64" t="n">
        <v>3.037184117257741e-06</v>
      </c>
      <c r="AG64" t="n">
        <v>0.188125</v>
      </c>
      <c r="AH64" t="n">
        <v>119087.8039408511</v>
      </c>
    </row>
    <row r="65">
      <c r="A65" t="n">
        <v>63</v>
      </c>
      <c r="B65" t="n">
        <v>75</v>
      </c>
      <c r="C65" t="inlineStr">
        <is>
          <t xml:space="preserve">CONCLUIDO	</t>
        </is>
      </c>
      <c r="D65" t="n">
        <v>5.5377</v>
      </c>
      <c r="E65" t="n">
        <v>18.06</v>
      </c>
      <c r="F65" t="n">
        <v>15.54</v>
      </c>
      <c r="G65" t="n">
        <v>116.53</v>
      </c>
      <c r="H65" t="n">
        <v>1.72</v>
      </c>
      <c r="I65" t="n">
        <v>8</v>
      </c>
      <c r="J65" t="n">
        <v>172.91</v>
      </c>
      <c r="K65" t="n">
        <v>49.1</v>
      </c>
      <c r="L65" t="n">
        <v>16.75</v>
      </c>
      <c r="M65" t="n">
        <v>3</v>
      </c>
      <c r="N65" t="n">
        <v>32.07</v>
      </c>
      <c r="O65" t="n">
        <v>21559.64</v>
      </c>
      <c r="P65" t="n">
        <v>148.81</v>
      </c>
      <c r="Q65" t="n">
        <v>467.07</v>
      </c>
      <c r="R65" t="n">
        <v>56.46</v>
      </c>
      <c r="S65" t="n">
        <v>39.61</v>
      </c>
      <c r="T65" t="n">
        <v>3481.85</v>
      </c>
      <c r="U65" t="n">
        <v>0.7</v>
      </c>
      <c r="V65" t="n">
        <v>0.75</v>
      </c>
      <c r="W65" t="n">
        <v>2.63</v>
      </c>
      <c r="X65" t="n">
        <v>0.2</v>
      </c>
      <c r="Y65" t="n">
        <v>1</v>
      </c>
      <c r="Z65" t="n">
        <v>10</v>
      </c>
      <c r="AA65" t="n">
        <v>95.8488182408061</v>
      </c>
      <c r="AB65" t="n">
        <v>131.1445816684409</v>
      </c>
      <c r="AC65" t="n">
        <v>118.6283268566162</v>
      </c>
      <c r="AD65" t="n">
        <v>95848.8182408061</v>
      </c>
      <c r="AE65" t="n">
        <v>131144.5816684409</v>
      </c>
      <c r="AF65" t="n">
        <v>3.037184117257741e-06</v>
      </c>
      <c r="AG65" t="n">
        <v>0.188125</v>
      </c>
      <c r="AH65" t="n">
        <v>118628.3268566162</v>
      </c>
    </row>
    <row r="66">
      <c r="A66" t="n">
        <v>64</v>
      </c>
      <c r="B66" t="n">
        <v>75</v>
      </c>
      <c r="C66" t="inlineStr">
        <is>
          <t xml:space="preserve">CONCLUIDO	</t>
        </is>
      </c>
      <c r="D66" t="n">
        <v>5.538</v>
      </c>
      <c r="E66" t="n">
        <v>18.06</v>
      </c>
      <c r="F66" t="n">
        <v>15.54</v>
      </c>
      <c r="G66" t="n">
        <v>116.52</v>
      </c>
      <c r="H66" t="n">
        <v>1.74</v>
      </c>
      <c r="I66" t="n">
        <v>8</v>
      </c>
      <c r="J66" t="n">
        <v>173.28</v>
      </c>
      <c r="K66" t="n">
        <v>49.1</v>
      </c>
      <c r="L66" t="n">
        <v>17</v>
      </c>
      <c r="M66" t="n">
        <v>2</v>
      </c>
      <c r="N66" t="n">
        <v>32.18</v>
      </c>
      <c r="O66" t="n">
        <v>21604.83</v>
      </c>
      <c r="P66" t="n">
        <v>148.2</v>
      </c>
      <c r="Q66" t="n">
        <v>467.07</v>
      </c>
      <c r="R66" t="n">
        <v>56.35</v>
      </c>
      <c r="S66" t="n">
        <v>39.61</v>
      </c>
      <c r="T66" t="n">
        <v>3424.24</v>
      </c>
      <c r="U66" t="n">
        <v>0.7</v>
      </c>
      <c r="V66" t="n">
        <v>0.75</v>
      </c>
      <c r="W66" t="n">
        <v>2.63</v>
      </c>
      <c r="X66" t="n">
        <v>0.2</v>
      </c>
      <c r="Y66" t="n">
        <v>1</v>
      </c>
      <c r="Z66" t="n">
        <v>10</v>
      </c>
      <c r="AA66" t="n">
        <v>95.57733403493194</v>
      </c>
      <c r="AB66" t="n">
        <v>130.7731250009262</v>
      </c>
      <c r="AC66" t="n">
        <v>118.2923214921062</v>
      </c>
      <c r="AD66" t="n">
        <v>95577.33403493193</v>
      </c>
      <c r="AE66" t="n">
        <v>130773.1250009262</v>
      </c>
      <c r="AF66" t="n">
        <v>3.037348654021231e-06</v>
      </c>
      <c r="AG66" t="n">
        <v>0.188125</v>
      </c>
      <c r="AH66" t="n">
        <v>118292.3214921062</v>
      </c>
    </row>
    <row r="67">
      <c r="A67" t="n">
        <v>65</v>
      </c>
      <c r="B67" t="n">
        <v>75</v>
      </c>
      <c r="C67" t="inlineStr">
        <is>
          <t xml:space="preserve">CONCLUIDO	</t>
        </is>
      </c>
      <c r="D67" t="n">
        <v>5.5367</v>
      </c>
      <c r="E67" t="n">
        <v>18.06</v>
      </c>
      <c r="F67" t="n">
        <v>15.54</v>
      </c>
      <c r="G67" t="n">
        <v>116.55</v>
      </c>
      <c r="H67" t="n">
        <v>1.76</v>
      </c>
      <c r="I67" t="n">
        <v>8</v>
      </c>
      <c r="J67" t="n">
        <v>173.64</v>
      </c>
      <c r="K67" t="n">
        <v>49.1</v>
      </c>
      <c r="L67" t="n">
        <v>17.25</v>
      </c>
      <c r="M67" t="n">
        <v>0</v>
      </c>
      <c r="N67" t="n">
        <v>32.3</v>
      </c>
      <c r="O67" t="n">
        <v>21650.07</v>
      </c>
      <c r="P67" t="n">
        <v>148.27</v>
      </c>
      <c r="Q67" t="n">
        <v>467.1</v>
      </c>
      <c r="R67" t="n">
        <v>56.36</v>
      </c>
      <c r="S67" t="n">
        <v>39.61</v>
      </c>
      <c r="T67" t="n">
        <v>3430.65</v>
      </c>
      <c r="U67" t="n">
        <v>0.7</v>
      </c>
      <c r="V67" t="n">
        <v>0.75</v>
      </c>
      <c r="W67" t="n">
        <v>2.63</v>
      </c>
      <c r="X67" t="n">
        <v>0.21</v>
      </c>
      <c r="Y67" t="n">
        <v>1</v>
      </c>
      <c r="Z67" t="n">
        <v>10</v>
      </c>
      <c r="AA67" t="n">
        <v>95.62984489422851</v>
      </c>
      <c r="AB67" t="n">
        <v>130.8449726752314</v>
      </c>
      <c r="AC67" t="n">
        <v>118.3573121252146</v>
      </c>
      <c r="AD67" t="n">
        <v>95629.84489422852</v>
      </c>
      <c r="AE67" t="n">
        <v>130844.9726752314</v>
      </c>
      <c r="AF67" t="n">
        <v>3.036635661379441e-06</v>
      </c>
      <c r="AG67" t="n">
        <v>0.188125</v>
      </c>
      <c r="AH67" t="n">
        <v>118357.3121252146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H10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3.1106</v>
      </c>
      <c r="E2" t="n">
        <v>32.15</v>
      </c>
      <c r="F2" t="n">
        <v>21.71</v>
      </c>
      <c r="G2" t="n">
        <v>6.09</v>
      </c>
      <c r="H2" t="n">
        <v>0.1</v>
      </c>
      <c r="I2" t="n">
        <v>214</v>
      </c>
      <c r="J2" t="n">
        <v>185.69</v>
      </c>
      <c r="K2" t="n">
        <v>53.44</v>
      </c>
      <c r="L2" t="n">
        <v>1</v>
      </c>
      <c r="M2" t="n">
        <v>212</v>
      </c>
      <c r="N2" t="n">
        <v>36.26</v>
      </c>
      <c r="O2" t="n">
        <v>23136.14</v>
      </c>
      <c r="P2" t="n">
        <v>294.4</v>
      </c>
      <c r="Q2" t="n">
        <v>467.33</v>
      </c>
      <c r="R2" t="n">
        <v>258.12</v>
      </c>
      <c r="S2" t="n">
        <v>39.61</v>
      </c>
      <c r="T2" t="n">
        <v>103279.49</v>
      </c>
      <c r="U2" t="n">
        <v>0.15</v>
      </c>
      <c r="V2" t="n">
        <v>0.54</v>
      </c>
      <c r="W2" t="n">
        <v>2.97</v>
      </c>
      <c r="X2" t="n">
        <v>6.37</v>
      </c>
      <c r="Y2" t="n">
        <v>1</v>
      </c>
      <c r="Z2" t="n">
        <v>10</v>
      </c>
      <c r="AA2" t="n">
        <v>310.0175448842745</v>
      </c>
      <c r="AB2" t="n">
        <v>424.1796819194709</v>
      </c>
      <c r="AC2" t="n">
        <v>383.6965684169985</v>
      </c>
      <c r="AD2" t="n">
        <v>310017.5448842745</v>
      </c>
      <c r="AE2" t="n">
        <v>424179.6819194709</v>
      </c>
      <c r="AF2" t="n">
        <v>1.646696514776421e-06</v>
      </c>
      <c r="AG2" t="n">
        <v>0.3348958333333333</v>
      </c>
      <c r="AH2" t="n">
        <v>383696.5684169985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3.5383</v>
      </c>
      <c r="E3" t="n">
        <v>28.26</v>
      </c>
      <c r="F3" t="n">
        <v>19.95</v>
      </c>
      <c r="G3" t="n">
        <v>7.62</v>
      </c>
      <c r="H3" t="n">
        <v>0.12</v>
      </c>
      <c r="I3" t="n">
        <v>157</v>
      </c>
      <c r="J3" t="n">
        <v>186.07</v>
      </c>
      <c r="K3" t="n">
        <v>53.44</v>
      </c>
      <c r="L3" t="n">
        <v>1.25</v>
      </c>
      <c r="M3" t="n">
        <v>155</v>
      </c>
      <c r="N3" t="n">
        <v>36.39</v>
      </c>
      <c r="O3" t="n">
        <v>23182.76</v>
      </c>
      <c r="P3" t="n">
        <v>270.04</v>
      </c>
      <c r="Q3" t="n">
        <v>467.24</v>
      </c>
      <c r="R3" t="n">
        <v>200.44</v>
      </c>
      <c r="S3" t="n">
        <v>39.61</v>
      </c>
      <c r="T3" t="n">
        <v>74723.88</v>
      </c>
      <c r="U3" t="n">
        <v>0.2</v>
      </c>
      <c r="V3" t="n">
        <v>0.58</v>
      </c>
      <c r="W3" t="n">
        <v>2.87</v>
      </c>
      <c r="X3" t="n">
        <v>4.61</v>
      </c>
      <c r="Y3" t="n">
        <v>1</v>
      </c>
      <c r="Z3" t="n">
        <v>10</v>
      </c>
      <c r="AA3" t="n">
        <v>250.4957333854647</v>
      </c>
      <c r="AB3" t="n">
        <v>342.7393135096422</v>
      </c>
      <c r="AC3" t="n">
        <v>310.0287544660318</v>
      </c>
      <c r="AD3" t="n">
        <v>250495.7333854647</v>
      </c>
      <c r="AE3" t="n">
        <v>342739.3135096421</v>
      </c>
      <c r="AF3" t="n">
        <v>1.873113315191092e-06</v>
      </c>
      <c r="AG3" t="n">
        <v>0.294375</v>
      </c>
      <c r="AH3" t="n">
        <v>310028.7544660318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3.8411</v>
      </c>
      <c r="E4" t="n">
        <v>26.03</v>
      </c>
      <c r="F4" t="n">
        <v>18.95</v>
      </c>
      <c r="G4" t="n">
        <v>9.17</v>
      </c>
      <c r="H4" t="n">
        <v>0.14</v>
      </c>
      <c r="I4" t="n">
        <v>124</v>
      </c>
      <c r="J4" t="n">
        <v>186.45</v>
      </c>
      <c r="K4" t="n">
        <v>53.44</v>
      </c>
      <c r="L4" t="n">
        <v>1.5</v>
      </c>
      <c r="M4" t="n">
        <v>122</v>
      </c>
      <c r="N4" t="n">
        <v>36.51</v>
      </c>
      <c r="O4" t="n">
        <v>23229.42</v>
      </c>
      <c r="P4" t="n">
        <v>256.04</v>
      </c>
      <c r="Q4" t="n">
        <v>467.18</v>
      </c>
      <c r="R4" t="n">
        <v>167.33</v>
      </c>
      <c r="S4" t="n">
        <v>39.61</v>
      </c>
      <c r="T4" t="n">
        <v>58336.08</v>
      </c>
      <c r="U4" t="n">
        <v>0.24</v>
      </c>
      <c r="V4" t="n">
        <v>0.62</v>
      </c>
      <c r="W4" t="n">
        <v>2.83</v>
      </c>
      <c r="X4" t="n">
        <v>3.61</v>
      </c>
      <c r="Y4" t="n">
        <v>1</v>
      </c>
      <c r="Z4" t="n">
        <v>10</v>
      </c>
      <c r="AA4" t="n">
        <v>219.1343980308399</v>
      </c>
      <c r="AB4" t="n">
        <v>299.8293509129973</v>
      </c>
      <c r="AC4" t="n">
        <v>271.2140584750863</v>
      </c>
      <c r="AD4" t="n">
        <v>219134.3980308399</v>
      </c>
      <c r="AE4" t="n">
        <v>299829.3509129973</v>
      </c>
      <c r="AF4" t="n">
        <v>2.033410269050251e-06</v>
      </c>
      <c r="AG4" t="n">
        <v>0.2711458333333334</v>
      </c>
      <c r="AH4" t="n">
        <v>271214.0584750863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4.0607</v>
      </c>
      <c r="E5" t="n">
        <v>24.63</v>
      </c>
      <c r="F5" t="n">
        <v>18.32</v>
      </c>
      <c r="G5" t="n">
        <v>10.67</v>
      </c>
      <c r="H5" t="n">
        <v>0.17</v>
      </c>
      <c r="I5" t="n">
        <v>103</v>
      </c>
      <c r="J5" t="n">
        <v>186.83</v>
      </c>
      <c r="K5" t="n">
        <v>53.44</v>
      </c>
      <c r="L5" t="n">
        <v>1.75</v>
      </c>
      <c r="M5" t="n">
        <v>101</v>
      </c>
      <c r="N5" t="n">
        <v>36.64</v>
      </c>
      <c r="O5" t="n">
        <v>23276.13</v>
      </c>
      <c r="P5" t="n">
        <v>247.2</v>
      </c>
      <c r="Q5" t="n">
        <v>467.14</v>
      </c>
      <c r="R5" t="n">
        <v>147.23</v>
      </c>
      <c r="S5" t="n">
        <v>39.61</v>
      </c>
      <c r="T5" t="n">
        <v>48390.29</v>
      </c>
      <c r="U5" t="n">
        <v>0.27</v>
      </c>
      <c r="V5" t="n">
        <v>0.64</v>
      </c>
      <c r="W5" t="n">
        <v>2.78</v>
      </c>
      <c r="X5" t="n">
        <v>2.99</v>
      </c>
      <c r="Y5" t="n">
        <v>1</v>
      </c>
      <c r="Z5" t="n">
        <v>10</v>
      </c>
      <c r="AA5" t="n">
        <v>200.3623677647604</v>
      </c>
      <c r="AB5" t="n">
        <v>274.1446309394337</v>
      </c>
      <c r="AC5" t="n">
        <v>247.9806521270606</v>
      </c>
      <c r="AD5" t="n">
        <v>200362.3677647604</v>
      </c>
      <c r="AE5" t="n">
        <v>274144.6309394338</v>
      </c>
      <c r="AF5" t="n">
        <v>2.14966261735762e-06</v>
      </c>
      <c r="AG5" t="n">
        <v>0.2565625</v>
      </c>
      <c r="AH5" t="n">
        <v>247980.6521270606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4.2358</v>
      </c>
      <c r="E6" t="n">
        <v>23.61</v>
      </c>
      <c r="F6" t="n">
        <v>17.86</v>
      </c>
      <c r="G6" t="n">
        <v>12.18</v>
      </c>
      <c r="H6" t="n">
        <v>0.19</v>
      </c>
      <c r="I6" t="n">
        <v>88</v>
      </c>
      <c r="J6" t="n">
        <v>187.21</v>
      </c>
      <c r="K6" t="n">
        <v>53.44</v>
      </c>
      <c r="L6" t="n">
        <v>2</v>
      </c>
      <c r="M6" t="n">
        <v>86</v>
      </c>
      <c r="N6" t="n">
        <v>36.77</v>
      </c>
      <c r="O6" t="n">
        <v>23322.88</v>
      </c>
      <c r="P6" t="n">
        <v>240.57</v>
      </c>
      <c r="Q6" t="n">
        <v>467.19</v>
      </c>
      <c r="R6" t="n">
        <v>132.85</v>
      </c>
      <c r="S6" t="n">
        <v>39.61</v>
      </c>
      <c r="T6" t="n">
        <v>41277.24</v>
      </c>
      <c r="U6" t="n">
        <v>0.3</v>
      </c>
      <c r="V6" t="n">
        <v>0.65</v>
      </c>
      <c r="W6" t="n">
        <v>2.74</v>
      </c>
      <c r="X6" t="n">
        <v>2.53</v>
      </c>
      <c r="Y6" t="n">
        <v>1</v>
      </c>
      <c r="Z6" t="n">
        <v>10</v>
      </c>
      <c r="AA6" t="n">
        <v>187.1402795935581</v>
      </c>
      <c r="AB6" t="n">
        <v>256.0535865862421</v>
      </c>
      <c r="AC6" t="n">
        <v>231.6161916559916</v>
      </c>
      <c r="AD6" t="n">
        <v>187140.2795935581</v>
      </c>
      <c r="AE6" t="n">
        <v>256053.5865862421</v>
      </c>
      <c r="AF6" t="n">
        <v>2.242357454282121e-06</v>
      </c>
      <c r="AG6" t="n">
        <v>0.2459375</v>
      </c>
      <c r="AH6" t="n">
        <v>231616.1916559916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4.3725</v>
      </c>
      <c r="E7" t="n">
        <v>22.87</v>
      </c>
      <c r="F7" t="n">
        <v>17.54</v>
      </c>
      <c r="G7" t="n">
        <v>13.66</v>
      </c>
      <c r="H7" t="n">
        <v>0.21</v>
      </c>
      <c r="I7" t="n">
        <v>77</v>
      </c>
      <c r="J7" t="n">
        <v>187.59</v>
      </c>
      <c r="K7" t="n">
        <v>53.44</v>
      </c>
      <c r="L7" t="n">
        <v>2.25</v>
      </c>
      <c r="M7" t="n">
        <v>75</v>
      </c>
      <c r="N7" t="n">
        <v>36.9</v>
      </c>
      <c r="O7" t="n">
        <v>23369.68</v>
      </c>
      <c r="P7" t="n">
        <v>235.76</v>
      </c>
      <c r="Q7" t="n">
        <v>467.11</v>
      </c>
      <c r="R7" t="n">
        <v>121.81</v>
      </c>
      <c r="S7" t="n">
        <v>39.61</v>
      </c>
      <c r="T7" t="n">
        <v>35810.82</v>
      </c>
      <c r="U7" t="n">
        <v>0.33</v>
      </c>
      <c r="V7" t="n">
        <v>0.67</v>
      </c>
      <c r="W7" t="n">
        <v>2.73</v>
      </c>
      <c r="X7" t="n">
        <v>2.2</v>
      </c>
      <c r="Y7" t="n">
        <v>1</v>
      </c>
      <c r="Z7" t="n">
        <v>10</v>
      </c>
      <c r="AA7" t="n">
        <v>177.8569819930826</v>
      </c>
      <c r="AB7" t="n">
        <v>243.3517692590924</v>
      </c>
      <c r="AC7" t="n">
        <v>220.1266179474284</v>
      </c>
      <c r="AD7" t="n">
        <v>177856.9819930826</v>
      </c>
      <c r="AE7" t="n">
        <v>243351.7692590923</v>
      </c>
      <c r="AF7" t="n">
        <v>2.314724011721179e-06</v>
      </c>
      <c r="AG7" t="n">
        <v>0.2382291666666667</v>
      </c>
      <c r="AH7" t="n">
        <v>220126.6179474284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4.4911</v>
      </c>
      <c r="E8" t="n">
        <v>22.27</v>
      </c>
      <c r="F8" t="n">
        <v>17.27</v>
      </c>
      <c r="G8" t="n">
        <v>15.24</v>
      </c>
      <c r="H8" t="n">
        <v>0.24</v>
      </c>
      <c r="I8" t="n">
        <v>68</v>
      </c>
      <c r="J8" t="n">
        <v>187.97</v>
      </c>
      <c r="K8" t="n">
        <v>53.44</v>
      </c>
      <c r="L8" t="n">
        <v>2.5</v>
      </c>
      <c r="M8" t="n">
        <v>66</v>
      </c>
      <c r="N8" t="n">
        <v>37.03</v>
      </c>
      <c r="O8" t="n">
        <v>23416.52</v>
      </c>
      <c r="P8" t="n">
        <v>231.82</v>
      </c>
      <c r="Q8" t="n">
        <v>467.14</v>
      </c>
      <c r="R8" t="n">
        <v>112.95</v>
      </c>
      <c r="S8" t="n">
        <v>39.61</v>
      </c>
      <c r="T8" t="n">
        <v>31425.74</v>
      </c>
      <c r="U8" t="n">
        <v>0.35</v>
      </c>
      <c r="V8" t="n">
        <v>0.68</v>
      </c>
      <c r="W8" t="n">
        <v>2.72</v>
      </c>
      <c r="X8" t="n">
        <v>1.93</v>
      </c>
      <c r="Y8" t="n">
        <v>1</v>
      </c>
      <c r="Z8" t="n">
        <v>10</v>
      </c>
      <c r="AA8" t="n">
        <v>170.4055195687981</v>
      </c>
      <c r="AB8" t="n">
        <v>233.1563496348703</v>
      </c>
      <c r="AC8" t="n">
        <v>210.9042348627775</v>
      </c>
      <c r="AD8" t="n">
        <v>170405.5195687981</v>
      </c>
      <c r="AE8" t="n">
        <v>233156.3496348703</v>
      </c>
      <c r="AF8" t="n">
        <v>2.377508749923611e-06</v>
      </c>
      <c r="AG8" t="n">
        <v>0.2319791666666667</v>
      </c>
      <c r="AH8" t="n">
        <v>210904.2348627776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4.5815</v>
      </c>
      <c r="E9" t="n">
        <v>21.83</v>
      </c>
      <c r="F9" t="n">
        <v>17.09</v>
      </c>
      <c r="G9" t="n">
        <v>16.81</v>
      </c>
      <c r="H9" t="n">
        <v>0.26</v>
      </c>
      <c r="I9" t="n">
        <v>61</v>
      </c>
      <c r="J9" t="n">
        <v>188.35</v>
      </c>
      <c r="K9" t="n">
        <v>53.44</v>
      </c>
      <c r="L9" t="n">
        <v>2.75</v>
      </c>
      <c r="M9" t="n">
        <v>59</v>
      </c>
      <c r="N9" t="n">
        <v>37.16</v>
      </c>
      <c r="O9" t="n">
        <v>23463.4</v>
      </c>
      <c r="P9" t="n">
        <v>228.96</v>
      </c>
      <c r="Q9" t="n">
        <v>467.14</v>
      </c>
      <c r="R9" t="n">
        <v>106.79</v>
      </c>
      <c r="S9" t="n">
        <v>39.61</v>
      </c>
      <c r="T9" t="n">
        <v>28381.25</v>
      </c>
      <c r="U9" t="n">
        <v>0.37</v>
      </c>
      <c r="V9" t="n">
        <v>0.68</v>
      </c>
      <c r="W9" t="n">
        <v>2.72</v>
      </c>
      <c r="X9" t="n">
        <v>1.75</v>
      </c>
      <c r="Y9" t="n">
        <v>1</v>
      </c>
      <c r="Z9" t="n">
        <v>10</v>
      </c>
      <c r="AA9" t="n">
        <v>165.1237193887499</v>
      </c>
      <c r="AB9" t="n">
        <v>225.9295576119535</v>
      </c>
      <c r="AC9" t="n">
        <v>204.3671577276593</v>
      </c>
      <c r="AD9" t="n">
        <v>165123.7193887499</v>
      </c>
      <c r="AE9" t="n">
        <v>225929.5576119535</v>
      </c>
      <c r="AF9" t="n">
        <v>2.425364907878922e-06</v>
      </c>
      <c r="AG9" t="n">
        <v>0.2273958333333333</v>
      </c>
      <c r="AH9" t="n">
        <v>204367.1577276593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4.6566</v>
      </c>
      <c r="E10" t="n">
        <v>21.47</v>
      </c>
      <c r="F10" t="n">
        <v>16.92</v>
      </c>
      <c r="G10" t="n">
        <v>18.13</v>
      </c>
      <c r="H10" t="n">
        <v>0.28</v>
      </c>
      <c r="I10" t="n">
        <v>56</v>
      </c>
      <c r="J10" t="n">
        <v>188.73</v>
      </c>
      <c r="K10" t="n">
        <v>53.44</v>
      </c>
      <c r="L10" t="n">
        <v>3</v>
      </c>
      <c r="M10" t="n">
        <v>54</v>
      </c>
      <c r="N10" t="n">
        <v>37.29</v>
      </c>
      <c r="O10" t="n">
        <v>23510.33</v>
      </c>
      <c r="P10" t="n">
        <v>226.36</v>
      </c>
      <c r="Q10" t="n">
        <v>467.11</v>
      </c>
      <c r="R10" t="n">
        <v>101.81</v>
      </c>
      <c r="S10" t="n">
        <v>39.61</v>
      </c>
      <c r="T10" t="n">
        <v>25916.44</v>
      </c>
      <c r="U10" t="n">
        <v>0.39</v>
      </c>
      <c r="V10" t="n">
        <v>0.6899999999999999</v>
      </c>
      <c r="W10" t="n">
        <v>2.7</v>
      </c>
      <c r="X10" t="n">
        <v>1.59</v>
      </c>
      <c r="Y10" t="n">
        <v>1</v>
      </c>
      <c r="Z10" t="n">
        <v>10</v>
      </c>
      <c r="AA10" t="n">
        <v>160.7257808867687</v>
      </c>
      <c r="AB10" t="n">
        <v>219.9121041301925</v>
      </c>
      <c r="AC10" t="n">
        <v>198.9240015606468</v>
      </c>
      <c r="AD10" t="n">
        <v>160725.7808867687</v>
      </c>
      <c r="AE10" t="n">
        <v>219912.1041301925</v>
      </c>
      <c r="AF10" t="n">
        <v>2.465121516976751e-06</v>
      </c>
      <c r="AG10" t="n">
        <v>0.2236458333333333</v>
      </c>
      <c r="AH10" t="n">
        <v>198924.0015606467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4.7293</v>
      </c>
      <c r="E11" t="n">
        <v>21.14</v>
      </c>
      <c r="F11" t="n">
        <v>16.78</v>
      </c>
      <c r="G11" t="n">
        <v>19.74</v>
      </c>
      <c r="H11" t="n">
        <v>0.3</v>
      </c>
      <c r="I11" t="n">
        <v>51</v>
      </c>
      <c r="J11" t="n">
        <v>189.11</v>
      </c>
      <c r="K11" t="n">
        <v>53.44</v>
      </c>
      <c r="L11" t="n">
        <v>3.25</v>
      </c>
      <c r="M11" t="n">
        <v>49</v>
      </c>
      <c r="N11" t="n">
        <v>37.42</v>
      </c>
      <c r="O11" t="n">
        <v>23557.3</v>
      </c>
      <c r="P11" t="n">
        <v>224.02</v>
      </c>
      <c r="Q11" t="n">
        <v>467.07</v>
      </c>
      <c r="R11" t="n">
        <v>96.54000000000001</v>
      </c>
      <c r="S11" t="n">
        <v>39.61</v>
      </c>
      <c r="T11" t="n">
        <v>23306.57</v>
      </c>
      <c r="U11" t="n">
        <v>0.41</v>
      </c>
      <c r="V11" t="n">
        <v>0.7</v>
      </c>
      <c r="W11" t="n">
        <v>2.71</v>
      </c>
      <c r="X11" t="n">
        <v>1.44</v>
      </c>
      <c r="Y11" t="n">
        <v>1</v>
      </c>
      <c r="Z11" t="n">
        <v>10</v>
      </c>
      <c r="AA11" t="n">
        <v>156.750564931683</v>
      </c>
      <c r="AB11" t="n">
        <v>214.4730382862964</v>
      </c>
      <c r="AC11" t="n">
        <v>194.0040325271134</v>
      </c>
      <c r="AD11" t="n">
        <v>156750.564931683</v>
      </c>
      <c r="AE11" t="n">
        <v>214473.0382862964</v>
      </c>
      <c r="AF11" t="n">
        <v>2.503607608606741e-06</v>
      </c>
      <c r="AG11" t="n">
        <v>0.2202083333333333</v>
      </c>
      <c r="AH11" t="n">
        <v>194004.0325271134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4.7857</v>
      </c>
      <c r="E12" t="n">
        <v>20.9</v>
      </c>
      <c r="F12" t="n">
        <v>16.68</v>
      </c>
      <c r="G12" t="n">
        <v>21.29</v>
      </c>
      <c r="H12" t="n">
        <v>0.33</v>
      </c>
      <c r="I12" t="n">
        <v>47</v>
      </c>
      <c r="J12" t="n">
        <v>189.49</v>
      </c>
      <c r="K12" t="n">
        <v>53.44</v>
      </c>
      <c r="L12" t="n">
        <v>3.5</v>
      </c>
      <c r="M12" t="n">
        <v>45</v>
      </c>
      <c r="N12" t="n">
        <v>37.55</v>
      </c>
      <c r="O12" t="n">
        <v>23604.32</v>
      </c>
      <c r="P12" t="n">
        <v>222.35</v>
      </c>
      <c r="Q12" t="n">
        <v>467.09</v>
      </c>
      <c r="R12" t="n">
        <v>93.7</v>
      </c>
      <c r="S12" t="n">
        <v>39.61</v>
      </c>
      <c r="T12" t="n">
        <v>21905.62</v>
      </c>
      <c r="U12" t="n">
        <v>0.42</v>
      </c>
      <c r="V12" t="n">
        <v>0.7</v>
      </c>
      <c r="W12" t="n">
        <v>2.69</v>
      </c>
      <c r="X12" t="n">
        <v>1.34</v>
      </c>
      <c r="Y12" t="n">
        <v>1</v>
      </c>
      <c r="Z12" t="n">
        <v>10</v>
      </c>
      <c r="AA12" t="n">
        <v>153.8437936372756</v>
      </c>
      <c r="AB12" t="n">
        <v>210.4958655635912</v>
      </c>
      <c r="AC12" t="n">
        <v>190.406435587065</v>
      </c>
      <c r="AD12" t="n">
        <v>153843.7936372756</v>
      </c>
      <c r="AE12" t="n">
        <v>210495.8655635912</v>
      </c>
      <c r="AF12" t="n">
        <v>2.533464769100983e-06</v>
      </c>
      <c r="AG12" t="n">
        <v>0.2177083333333333</v>
      </c>
      <c r="AH12" t="n">
        <v>190406.435587065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4.8413</v>
      </c>
      <c r="E13" t="n">
        <v>20.66</v>
      </c>
      <c r="F13" t="n">
        <v>16.55</v>
      </c>
      <c r="G13" t="n">
        <v>22.57</v>
      </c>
      <c r="H13" t="n">
        <v>0.35</v>
      </c>
      <c r="I13" t="n">
        <v>44</v>
      </c>
      <c r="J13" t="n">
        <v>189.87</v>
      </c>
      <c r="K13" t="n">
        <v>53.44</v>
      </c>
      <c r="L13" t="n">
        <v>3.75</v>
      </c>
      <c r="M13" t="n">
        <v>42</v>
      </c>
      <c r="N13" t="n">
        <v>37.69</v>
      </c>
      <c r="O13" t="n">
        <v>23651.38</v>
      </c>
      <c r="P13" t="n">
        <v>220.23</v>
      </c>
      <c r="Q13" t="n">
        <v>467.1</v>
      </c>
      <c r="R13" t="n">
        <v>89.77</v>
      </c>
      <c r="S13" t="n">
        <v>39.61</v>
      </c>
      <c r="T13" t="n">
        <v>19957.41</v>
      </c>
      <c r="U13" t="n">
        <v>0.44</v>
      </c>
      <c r="V13" t="n">
        <v>0.7</v>
      </c>
      <c r="W13" t="n">
        <v>2.67</v>
      </c>
      <c r="X13" t="n">
        <v>1.21</v>
      </c>
      <c r="Y13" t="n">
        <v>1</v>
      </c>
      <c r="Z13" t="n">
        <v>10</v>
      </c>
      <c r="AA13" t="n">
        <v>150.7346472912738</v>
      </c>
      <c r="AB13" t="n">
        <v>206.2417943671377</v>
      </c>
      <c r="AC13" t="n">
        <v>186.5583669749732</v>
      </c>
      <c r="AD13" t="n">
        <v>150734.6472912738</v>
      </c>
      <c r="AE13" t="n">
        <v>206241.7943671377</v>
      </c>
      <c r="AF13" t="n">
        <v>2.562898423772612e-06</v>
      </c>
      <c r="AG13" t="n">
        <v>0.2152083333333333</v>
      </c>
      <c r="AH13" t="n">
        <v>186558.3669749732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4.8774</v>
      </c>
      <c r="E14" t="n">
        <v>20.5</v>
      </c>
      <c r="F14" t="n">
        <v>16.51</v>
      </c>
      <c r="G14" t="n">
        <v>24.16</v>
      </c>
      <c r="H14" t="n">
        <v>0.37</v>
      </c>
      <c r="I14" t="n">
        <v>41</v>
      </c>
      <c r="J14" t="n">
        <v>190.25</v>
      </c>
      <c r="K14" t="n">
        <v>53.44</v>
      </c>
      <c r="L14" t="n">
        <v>4</v>
      </c>
      <c r="M14" t="n">
        <v>39</v>
      </c>
      <c r="N14" t="n">
        <v>37.82</v>
      </c>
      <c r="O14" t="n">
        <v>23698.48</v>
      </c>
      <c r="P14" t="n">
        <v>219.18</v>
      </c>
      <c r="Q14" t="n">
        <v>467.16</v>
      </c>
      <c r="R14" t="n">
        <v>88.06999999999999</v>
      </c>
      <c r="S14" t="n">
        <v>39.61</v>
      </c>
      <c r="T14" t="n">
        <v>19122.28</v>
      </c>
      <c r="U14" t="n">
        <v>0.45</v>
      </c>
      <c r="V14" t="n">
        <v>0.71</v>
      </c>
      <c r="W14" t="n">
        <v>2.68</v>
      </c>
      <c r="X14" t="n">
        <v>1.17</v>
      </c>
      <c r="Y14" t="n">
        <v>1</v>
      </c>
      <c r="Z14" t="n">
        <v>10</v>
      </c>
      <c r="AA14" t="n">
        <v>149.0179494671613</v>
      </c>
      <c r="AB14" t="n">
        <v>203.8929326688252</v>
      </c>
      <c r="AC14" t="n">
        <v>184.4336773404988</v>
      </c>
      <c r="AD14" t="n">
        <v>149017.9494671613</v>
      </c>
      <c r="AE14" t="n">
        <v>203892.9326688252</v>
      </c>
      <c r="AF14" t="n">
        <v>2.58200912401804e-06</v>
      </c>
      <c r="AG14" t="n">
        <v>0.2135416666666667</v>
      </c>
      <c r="AH14" t="n">
        <v>184433.6773404988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4.9327</v>
      </c>
      <c r="E15" t="n">
        <v>20.27</v>
      </c>
      <c r="F15" t="n">
        <v>16.39</v>
      </c>
      <c r="G15" t="n">
        <v>25.88</v>
      </c>
      <c r="H15" t="n">
        <v>0.4</v>
      </c>
      <c r="I15" t="n">
        <v>38</v>
      </c>
      <c r="J15" t="n">
        <v>190.63</v>
      </c>
      <c r="K15" t="n">
        <v>53.44</v>
      </c>
      <c r="L15" t="n">
        <v>4.25</v>
      </c>
      <c r="M15" t="n">
        <v>36</v>
      </c>
      <c r="N15" t="n">
        <v>37.95</v>
      </c>
      <c r="O15" t="n">
        <v>23745.63</v>
      </c>
      <c r="P15" t="n">
        <v>217.19</v>
      </c>
      <c r="Q15" t="n">
        <v>467.08</v>
      </c>
      <c r="R15" t="n">
        <v>84.34</v>
      </c>
      <c r="S15" t="n">
        <v>39.61</v>
      </c>
      <c r="T15" t="n">
        <v>17268.46</v>
      </c>
      <c r="U15" t="n">
        <v>0.47</v>
      </c>
      <c r="V15" t="n">
        <v>0.71</v>
      </c>
      <c r="W15" t="n">
        <v>2.67</v>
      </c>
      <c r="X15" t="n">
        <v>1.06</v>
      </c>
      <c r="Y15" t="n">
        <v>1</v>
      </c>
      <c r="Z15" t="n">
        <v>10</v>
      </c>
      <c r="AA15" t="n">
        <v>146.1163064909771</v>
      </c>
      <c r="AB15" t="n">
        <v>199.9227767373584</v>
      </c>
      <c r="AC15" t="n">
        <v>180.8424275189811</v>
      </c>
      <c r="AD15" t="n">
        <v>146116.3064909771</v>
      </c>
      <c r="AE15" t="n">
        <v>199922.7767373585</v>
      </c>
      <c r="AF15" t="n">
        <v>2.611283964006189e-06</v>
      </c>
      <c r="AG15" t="n">
        <v>0.2111458333333333</v>
      </c>
      <c r="AH15" t="n">
        <v>180842.4275189811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4.9598</v>
      </c>
      <c r="E16" t="n">
        <v>20.16</v>
      </c>
      <c r="F16" t="n">
        <v>16.35</v>
      </c>
      <c r="G16" t="n">
        <v>27.26</v>
      </c>
      <c r="H16" t="n">
        <v>0.42</v>
      </c>
      <c r="I16" t="n">
        <v>36</v>
      </c>
      <c r="J16" t="n">
        <v>191.02</v>
      </c>
      <c r="K16" t="n">
        <v>53.44</v>
      </c>
      <c r="L16" t="n">
        <v>4.5</v>
      </c>
      <c r="M16" t="n">
        <v>34</v>
      </c>
      <c r="N16" t="n">
        <v>38.08</v>
      </c>
      <c r="O16" t="n">
        <v>23792.83</v>
      </c>
      <c r="P16" t="n">
        <v>216.47</v>
      </c>
      <c r="Q16" t="n">
        <v>467.1</v>
      </c>
      <c r="R16" t="n">
        <v>83.19</v>
      </c>
      <c r="S16" t="n">
        <v>39.61</v>
      </c>
      <c r="T16" t="n">
        <v>16704.65</v>
      </c>
      <c r="U16" t="n">
        <v>0.48</v>
      </c>
      <c r="V16" t="n">
        <v>0.71</v>
      </c>
      <c r="W16" t="n">
        <v>2.67</v>
      </c>
      <c r="X16" t="n">
        <v>1.02</v>
      </c>
      <c r="Y16" t="n">
        <v>1</v>
      </c>
      <c r="Z16" t="n">
        <v>10</v>
      </c>
      <c r="AA16" t="n">
        <v>144.8850846727333</v>
      </c>
      <c r="AB16" t="n">
        <v>198.2381647279652</v>
      </c>
      <c r="AC16" t="n">
        <v>179.318592515396</v>
      </c>
      <c r="AD16" t="n">
        <v>144885.0846727334</v>
      </c>
      <c r="AE16" t="n">
        <v>198238.1647279652</v>
      </c>
      <c r="AF16" t="n">
        <v>2.625630223747217e-06</v>
      </c>
      <c r="AG16" t="n">
        <v>0.21</v>
      </c>
      <c r="AH16" t="n">
        <v>179318.592515396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4.9976</v>
      </c>
      <c r="E17" t="n">
        <v>20.01</v>
      </c>
      <c r="F17" t="n">
        <v>16.28</v>
      </c>
      <c r="G17" t="n">
        <v>28.72</v>
      </c>
      <c r="H17" t="n">
        <v>0.44</v>
      </c>
      <c r="I17" t="n">
        <v>34</v>
      </c>
      <c r="J17" t="n">
        <v>191.4</v>
      </c>
      <c r="K17" t="n">
        <v>53.44</v>
      </c>
      <c r="L17" t="n">
        <v>4.75</v>
      </c>
      <c r="M17" t="n">
        <v>32</v>
      </c>
      <c r="N17" t="n">
        <v>38.22</v>
      </c>
      <c r="O17" t="n">
        <v>23840.07</v>
      </c>
      <c r="P17" t="n">
        <v>215.12</v>
      </c>
      <c r="Q17" t="n">
        <v>467.11</v>
      </c>
      <c r="R17" t="n">
        <v>80.58</v>
      </c>
      <c r="S17" t="n">
        <v>39.61</v>
      </c>
      <c r="T17" t="n">
        <v>15413.17</v>
      </c>
      <c r="U17" t="n">
        <v>0.49</v>
      </c>
      <c r="V17" t="n">
        <v>0.72</v>
      </c>
      <c r="W17" t="n">
        <v>2.66</v>
      </c>
      <c r="X17" t="n">
        <v>0.9399999999999999</v>
      </c>
      <c r="Y17" t="n">
        <v>1</v>
      </c>
      <c r="Z17" t="n">
        <v>10</v>
      </c>
      <c r="AA17" t="n">
        <v>142.990799778434</v>
      </c>
      <c r="AB17" t="n">
        <v>195.6463205656345</v>
      </c>
      <c r="AC17" t="n">
        <v>176.9741103222413</v>
      </c>
      <c r="AD17" t="n">
        <v>142990.799778434</v>
      </c>
      <c r="AE17" t="n">
        <v>195646.3205656346</v>
      </c>
      <c r="AF17" t="n">
        <v>2.645640873865699e-06</v>
      </c>
      <c r="AG17" t="n">
        <v>0.2084375</v>
      </c>
      <c r="AH17" t="n">
        <v>176974.1103222413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5.0291</v>
      </c>
      <c r="E18" t="n">
        <v>19.88</v>
      </c>
      <c r="F18" t="n">
        <v>16.22</v>
      </c>
      <c r="G18" t="n">
        <v>30.42</v>
      </c>
      <c r="H18" t="n">
        <v>0.46</v>
      </c>
      <c r="I18" t="n">
        <v>32</v>
      </c>
      <c r="J18" t="n">
        <v>191.78</v>
      </c>
      <c r="K18" t="n">
        <v>53.44</v>
      </c>
      <c r="L18" t="n">
        <v>5</v>
      </c>
      <c r="M18" t="n">
        <v>30</v>
      </c>
      <c r="N18" t="n">
        <v>38.35</v>
      </c>
      <c r="O18" t="n">
        <v>23887.36</v>
      </c>
      <c r="P18" t="n">
        <v>213.96</v>
      </c>
      <c r="Q18" t="n">
        <v>467.23</v>
      </c>
      <c r="R18" t="n">
        <v>78.73999999999999</v>
      </c>
      <c r="S18" t="n">
        <v>39.61</v>
      </c>
      <c r="T18" t="n">
        <v>14501.25</v>
      </c>
      <c r="U18" t="n">
        <v>0.5</v>
      </c>
      <c r="V18" t="n">
        <v>0.72</v>
      </c>
      <c r="W18" t="n">
        <v>2.67</v>
      </c>
      <c r="X18" t="n">
        <v>0.89</v>
      </c>
      <c r="Y18" t="n">
        <v>1</v>
      </c>
      <c r="Z18" t="n">
        <v>10</v>
      </c>
      <c r="AA18" t="n">
        <v>141.4132149894389</v>
      </c>
      <c r="AB18" t="n">
        <v>193.4877994592037</v>
      </c>
      <c r="AC18" t="n">
        <v>175.0215954407041</v>
      </c>
      <c r="AD18" t="n">
        <v>141413.2149894389</v>
      </c>
      <c r="AE18" t="n">
        <v>193487.7994592037</v>
      </c>
      <c r="AF18" t="n">
        <v>2.6623164156311e-06</v>
      </c>
      <c r="AG18" t="n">
        <v>0.2070833333333333</v>
      </c>
      <c r="AH18" t="n">
        <v>175021.5954407041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5.0474</v>
      </c>
      <c r="E19" t="n">
        <v>19.81</v>
      </c>
      <c r="F19" t="n">
        <v>16.19</v>
      </c>
      <c r="G19" t="n">
        <v>31.33</v>
      </c>
      <c r="H19" t="n">
        <v>0.48</v>
      </c>
      <c r="I19" t="n">
        <v>31</v>
      </c>
      <c r="J19" t="n">
        <v>192.17</v>
      </c>
      <c r="K19" t="n">
        <v>53.44</v>
      </c>
      <c r="L19" t="n">
        <v>5.25</v>
      </c>
      <c r="M19" t="n">
        <v>29</v>
      </c>
      <c r="N19" t="n">
        <v>38.48</v>
      </c>
      <c r="O19" t="n">
        <v>23934.69</v>
      </c>
      <c r="P19" t="n">
        <v>213.15</v>
      </c>
      <c r="Q19" t="n">
        <v>467.13</v>
      </c>
      <c r="R19" t="n">
        <v>77.73</v>
      </c>
      <c r="S19" t="n">
        <v>39.61</v>
      </c>
      <c r="T19" t="n">
        <v>13998.85</v>
      </c>
      <c r="U19" t="n">
        <v>0.51</v>
      </c>
      <c r="V19" t="n">
        <v>0.72</v>
      </c>
      <c r="W19" t="n">
        <v>2.66</v>
      </c>
      <c r="X19" t="n">
        <v>0.86</v>
      </c>
      <c r="Y19" t="n">
        <v>1</v>
      </c>
      <c r="Z19" t="n">
        <v>10</v>
      </c>
      <c r="AA19" t="n">
        <v>140.4515093458785</v>
      </c>
      <c r="AB19" t="n">
        <v>192.1719513702263</v>
      </c>
      <c r="AC19" t="n">
        <v>173.8313300465339</v>
      </c>
      <c r="AD19" t="n">
        <v>140451.5093458785</v>
      </c>
      <c r="AE19" t="n">
        <v>192171.9513702263</v>
      </c>
      <c r="AF19" t="n">
        <v>2.67200411132338e-06</v>
      </c>
      <c r="AG19" t="n">
        <v>0.2063541666666666</v>
      </c>
      <c r="AH19" t="n">
        <v>173831.3300465339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5.0765</v>
      </c>
      <c r="E20" t="n">
        <v>19.7</v>
      </c>
      <c r="F20" t="n">
        <v>16.15</v>
      </c>
      <c r="G20" t="n">
        <v>33.41</v>
      </c>
      <c r="H20" t="n">
        <v>0.51</v>
      </c>
      <c r="I20" t="n">
        <v>29</v>
      </c>
      <c r="J20" t="n">
        <v>192.55</v>
      </c>
      <c r="K20" t="n">
        <v>53.44</v>
      </c>
      <c r="L20" t="n">
        <v>5.5</v>
      </c>
      <c r="M20" t="n">
        <v>27</v>
      </c>
      <c r="N20" t="n">
        <v>38.62</v>
      </c>
      <c r="O20" t="n">
        <v>23982.06</v>
      </c>
      <c r="P20" t="n">
        <v>212.05</v>
      </c>
      <c r="Q20" t="n">
        <v>467.07</v>
      </c>
      <c r="R20" t="n">
        <v>76.73</v>
      </c>
      <c r="S20" t="n">
        <v>39.61</v>
      </c>
      <c r="T20" t="n">
        <v>13510.12</v>
      </c>
      <c r="U20" t="n">
        <v>0.52</v>
      </c>
      <c r="V20" t="n">
        <v>0.72</v>
      </c>
      <c r="W20" t="n">
        <v>2.65</v>
      </c>
      <c r="X20" t="n">
        <v>0.82</v>
      </c>
      <c r="Y20" t="n">
        <v>1</v>
      </c>
      <c r="Z20" t="n">
        <v>10</v>
      </c>
      <c r="AA20" t="n">
        <v>139.0431806979791</v>
      </c>
      <c r="AB20" t="n">
        <v>190.2450139830964</v>
      </c>
      <c r="AC20" t="n">
        <v>172.0882968591575</v>
      </c>
      <c r="AD20" t="n">
        <v>139043.1806979791</v>
      </c>
      <c r="AE20" t="n">
        <v>190245.0139830964</v>
      </c>
      <c r="AF20" t="n">
        <v>2.687409135620942e-06</v>
      </c>
      <c r="AG20" t="n">
        <v>0.2052083333333333</v>
      </c>
      <c r="AH20" t="n">
        <v>172088.2968591574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5.0943</v>
      </c>
      <c r="E21" t="n">
        <v>19.63</v>
      </c>
      <c r="F21" t="n">
        <v>16.12</v>
      </c>
      <c r="G21" t="n">
        <v>34.54</v>
      </c>
      <c r="H21" t="n">
        <v>0.53</v>
      </c>
      <c r="I21" t="n">
        <v>28</v>
      </c>
      <c r="J21" t="n">
        <v>192.94</v>
      </c>
      <c r="K21" t="n">
        <v>53.44</v>
      </c>
      <c r="L21" t="n">
        <v>5.75</v>
      </c>
      <c r="M21" t="n">
        <v>26</v>
      </c>
      <c r="N21" t="n">
        <v>38.75</v>
      </c>
      <c r="O21" t="n">
        <v>24029.48</v>
      </c>
      <c r="P21" t="n">
        <v>211.45</v>
      </c>
      <c r="Q21" t="n">
        <v>467.07</v>
      </c>
      <c r="R21" t="n">
        <v>75.3</v>
      </c>
      <c r="S21" t="n">
        <v>39.61</v>
      </c>
      <c r="T21" t="n">
        <v>12800.38</v>
      </c>
      <c r="U21" t="n">
        <v>0.53</v>
      </c>
      <c r="V21" t="n">
        <v>0.72</v>
      </c>
      <c r="W21" t="n">
        <v>2.66</v>
      </c>
      <c r="X21" t="n">
        <v>0.79</v>
      </c>
      <c r="Y21" t="n">
        <v>1</v>
      </c>
      <c r="Z21" t="n">
        <v>10</v>
      </c>
      <c r="AA21" t="n">
        <v>138.2119327377645</v>
      </c>
      <c r="AB21" t="n">
        <v>189.1076638518595</v>
      </c>
      <c r="AC21" t="n">
        <v>171.0594938281646</v>
      </c>
      <c r="AD21" t="n">
        <v>138211.9327377645</v>
      </c>
      <c r="AE21" t="n">
        <v>189107.6638518595</v>
      </c>
      <c r="AF21" t="n">
        <v>2.696832140174089e-06</v>
      </c>
      <c r="AG21" t="n">
        <v>0.2044791666666667</v>
      </c>
      <c r="AH21" t="n">
        <v>171059.4938281646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5.1088</v>
      </c>
      <c r="E22" t="n">
        <v>19.57</v>
      </c>
      <c r="F22" t="n">
        <v>16.1</v>
      </c>
      <c r="G22" t="n">
        <v>35.78</v>
      </c>
      <c r="H22" t="n">
        <v>0.55</v>
      </c>
      <c r="I22" t="n">
        <v>27</v>
      </c>
      <c r="J22" t="n">
        <v>193.32</v>
      </c>
      <c r="K22" t="n">
        <v>53.44</v>
      </c>
      <c r="L22" t="n">
        <v>6</v>
      </c>
      <c r="M22" t="n">
        <v>25</v>
      </c>
      <c r="N22" t="n">
        <v>38.89</v>
      </c>
      <c r="O22" t="n">
        <v>24076.95</v>
      </c>
      <c r="P22" t="n">
        <v>210.72</v>
      </c>
      <c r="Q22" t="n">
        <v>467.08</v>
      </c>
      <c r="R22" t="n">
        <v>74.92</v>
      </c>
      <c r="S22" t="n">
        <v>39.61</v>
      </c>
      <c r="T22" t="n">
        <v>12616.98</v>
      </c>
      <c r="U22" t="n">
        <v>0.53</v>
      </c>
      <c r="V22" t="n">
        <v>0.72</v>
      </c>
      <c r="W22" t="n">
        <v>2.65</v>
      </c>
      <c r="X22" t="n">
        <v>0.77</v>
      </c>
      <c r="Y22" t="n">
        <v>1</v>
      </c>
      <c r="Z22" t="n">
        <v>10</v>
      </c>
      <c r="AA22" t="n">
        <v>137.4345319347133</v>
      </c>
      <c r="AB22" t="n">
        <v>188.0439897766226</v>
      </c>
      <c r="AC22" t="n">
        <v>170.0973353137919</v>
      </c>
      <c r="AD22" t="n">
        <v>137434.5319347133</v>
      </c>
      <c r="AE22" t="n">
        <v>188043.9897766226</v>
      </c>
      <c r="AF22" t="n">
        <v>2.704508183208956e-06</v>
      </c>
      <c r="AG22" t="n">
        <v>0.2038541666666667</v>
      </c>
      <c r="AH22" t="n">
        <v>170097.3353137919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5.1476</v>
      </c>
      <c r="E23" t="n">
        <v>19.43</v>
      </c>
      <c r="F23" t="n">
        <v>16.03</v>
      </c>
      <c r="G23" t="n">
        <v>38.47</v>
      </c>
      <c r="H23" t="n">
        <v>0.57</v>
      </c>
      <c r="I23" t="n">
        <v>25</v>
      </c>
      <c r="J23" t="n">
        <v>193.71</v>
      </c>
      <c r="K23" t="n">
        <v>53.44</v>
      </c>
      <c r="L23" t="n">
        <v>6.25</v>
      </c>
      <c r="M23" t="n">
        <v>23</v>
      </c>
      <c r="N23" t="n">
        <v>39.02</v>
      </c>
      <c r="O23" t="n">
        <v>24124.47</v>
      </c>
      <c r="P23" t="n">
        <v>209.39</v>
      </c>
      <c r="Q23" t="n">
        <v>467.1</v>
      </c>
      <c r="R23" t="n">
        <v>72.62</v>
      </c>
      <c r="S23" t="n">
        <v>39.61</v>
      </c>
      <c r="T23" t="n">
        <v>11476.7</v>
      </c>
      <c r="U23" t="n">
        <v>0.55</v>
      </c>
      <c r="V23" t="n">
        <v>0.73</v>
      </c>
      <c r="W23" t="n">
        <v>2.65</v>
      </c>
      <c r="X23" t="n">
        <v>0.6899999999999999</v>
      </c>
      <c r="Y23" t="n">
        <v>1</v>
      </c>
      <c r="Z23" t="n">
        <v>10</v>
      </c>
      <c r="AA23" t="n">
        <v>135.6333300005034</v>
      </c>
      <c r="AB23" t="n">
        <v>185.5795058268167</v>
      </c>
      <c r="AC23" t="n">
        <v>167.8680582532298</v>
      </c>
      <c r="AD23" t="n">
        <v>135633.3300005034</v>
      </c>
      <c r="AE23" t="n">
        <v>185579.5058268167</v>
      </c>
      <c r="AF23" t="n">
        <v>2.725048215605705e-06</v>
      </c>
      <c r="AG23" t="n">
        <v>0.2023958333333333</v>
      </c>
      <c r="AH23" t="n">
        <v>167868.0582532298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5.1706</v>
      </c>
      <c r="E24" t="n">
        <v>19.34</v>
      </c>
      <c r="F24" t="n">
        <v>15.98</v>
      </c>
      <c r="G24" t="n">
        <v>39.95</v>
      </c>
      <c r="H24" t="n">
        <v>0.59</v>
      </c>
      <c r="I24" t="n">
        <v>24</v>
      </c>
      <c r="J24" t="n">
        <v>194.09</v>
      </c>
      <c r="K24" t="n">
        <v>53.44</v>
      </c>
      <c r="L24" t="n">
        <v>6.5</v>
      </c>
      <c r="M24" t="n">
        <v>22</v>
      </c>
      <c r="N24" t="n">
        <v>39.16</v>
      </c>
      <c r="O24" t="n">
        <v>24172.03</v>
      </c>
      <c r="P24" t="n">
        <v>208.4</v>
      </c>
      <c r="Q24" t="n">
        <v>467.11</v>
      </c>
      <c r="R24" t="n">
        <v>71.09</v>
      </c>
      <c r="S24" t="n">
        <v>39.61</v>
      </c>
      <c r="T24" t="n">
        <v>10713.7</v>
      </c>
      <c r="U24" t="n">
        <v>0.5600000000000001</v>
      </c>
      <c r="V24" t="n">
        <v>0.73</v>
      </c>
      <c r="W24" t="n">
        <v>2.64</v>
      </c>
      <c r="X24" t="n">
        <v>0.65</v>
      </c>
      <c r="Y24" t="n">
        <v>1</v>
      </c>
      <c r="Z24" t="n">
        <v>10</v>
      </c>
      <c r="AA24" t="n">
        <v>134.4653238578126</v>
      </c>
      <c r="AB24" t="n">
        <v>183.9813882935937</v>
      </c>
      <c r="AC24" t="n">
        <v>166.422462814405</v>
      </c>
      <c r="AD24" t="n">
        <v>134465.3238578126</v>
      </c>
      <c r="AE24" t="n">
        <v>183981.3882935937</v>
      </c>
      <c r="AF24" t="n">
        <v>2.737224008005839e-06</v>
      </c>
      <c r="AG24" t="n">
        <v>0.2014583333333333</v>
      </c>
      <c r="AH24" t="n">
        <v>166422.462814405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5.1687</v>
      </c>
      <c r="E25" t="n">
        <v>19.35</v>
      </c>
      <c r="F25" t="n">
        <v>15.99</v>
      </c>
      <c r="G25" t="n">
        <v>39.96</v>
      </c>
      <c r="H25" t="n">
        <v>0.62</v>
      </c>
      <c r="I25" t="n">
        <v>24</v>
      </c>
      <c r="J25" t="n">
        <v>194.48</v>
      </c>
      <c r="K25" t="n">
        <v>53.44</v>
      </c>
      <c r="L25" t="n">
        <v>6.75</v>
      </c>
      <c r="M25" t="n">
        <v>22</v>
      </c>
      <c r="N25" t="n">
        <v>39.29</v>
      </c>
      <c r="O25" t="n">
        <v>24219.63</v>
      </c>
      <c r="P25" t="n">
        <v>208.14</v>
      </c>
      <c r="Q25" t="n">
        <v>467.07</v>
      </c>
      <c r="R25" t="n">
        <v>71.26000000000001</v>
      </c>
      <c r="S25" t="n">
        <v>39.61</v>
      </c>
      <c r="T25" t="n">
        <v>10802.83</v>
      </c>
      <c r="U25" t="n">
        <v>0.5600000000000001</v>
      </c>
      <c r="V25" t="n">
        <v>0.73</v>
      </c>
      <c r="W25" t="n">
        <v>2.64</v>
      </c>
      <c r="X25" t="n">
        <v>0.65</v>
      </c>
      <c r="Y25" t="n">
        <v>1</v>
      </c>
      <c r="Z25" t="n">
        <v>10</v>
      </c>
      <c r="AA25" t="n">
        <v>134.4143330335815</v>
      </c>
      <c r="AB25" t="n">
        <v>183.9116203983243</v>
      </c>
      <c r="AC25" t="n">
        <v>166.3593534691403</v>
      </c>
      <c r="AD25" t="n">
        <v>134414.3330335815</v>
      </c>
      <c r="AE25" t="n">
        <v>183911.6203983243</v>
      </c>
      <c r="AF25" t="n">
        <v>2.736218181677132e-06</v>
      </c>
      <c r="AG25" t="n">
        <v>0.2015625</v>
      </c>
      <c r="AH25" t="n">
        <v>166359.3534691403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5.1847</v>
      </c>
      <c r="E26" t="n">
        <v>19.29</v>
      </c>
      <c r="F26" t="n">
        <v>15.96</v>
      </c>
      <c r="G26" t="n">
        <v>41.64</v>
      </c>
      <c r="H26" t="n">
        <v>0.64</v>
      </c>
      <c r="I26" t="n">
        <v>23</v>
      </c>
      <c r="J26" t="n">
        <v>194.86</v>
      </c>
      <c r="K26" t="n">
        <v>53.44</v>
      </c>
      <c r="L26" t="n">
        <v>7</v>
      </c>
      <c r="M26" t="n">
        <v>21</v>
      </c>
      <c r="N26" t="n">
        <v>39.43</v>
      </c>
      <c r="O26" t="n">
        <v>24267.28</v>
      </c>
      <c r="P26" t="n">
        <v>207.36</v>
      </c>
      <c r="Q26" t="n">
        <v>467.07</v>
      </c>
      <c r="R26" t="n">
        <v>70.53</v>
      </c>
      <c r="S26" t="n">
        <v>39.61</v>
      </c>
      <c r="T26" t="n">
        <v>10443.38</v>
      </c>
      <c r="U26" t="n">
        <v>0.5600000000000001</v>
      </c>
      <c r="V26" t="n">
        <v>0.73</v>
      </c>
      <c r="W26" t="n">
        <v>2.64</v>
      </c>
      <c r="X26" t="n">
        <v>0.63</v>
      </c>
      <c r="Y26" t="n">
        <v>1</v>
      </c>
      <c r="Z26" t="n">
        <v>10</v>
      </c>
      <c r="AA26" t="n">
        <v>133.5756257810795</v>
      </c>
      <c r="AB26" t="n">
        <v>182.764064134299</v>
      </c>
      <c r="AC26" t="n">
        <v>165.3213183643479</v>
      </c>
      <c r="AD26" t="n">
        <v>133575.6257810795</v>
      </c>
      <c r="AE26" t="n">
        <v>182764.0641342991</v>
      </c>
      <c r="AF26" t="n">
        <v>2.744688298129399e-06</v>
      </c>
      <c r="AG26" t="n">
        <v>0.2009375</v>
      </c>
      <c r="AH26" t="n">
        <v>165321.3183643479</v>
      </c>
    </row>
    <row r="27">
      <c r="A27" t="n">
        <v>25</v>
      </c>
      <c r="B27" t="n">
        <v>95</v>
      </c>
      <c r="C27" t="inlineStr">
        <is>
          <t xml:space="preserve">CONCLUIDO	</t>
        </is>
      </c>
      <c r="D27" t="n">
        <v>5.2005</v>
      </c>
      <c r="E27" t="n">
        <v>19.23</v>
      </c>
      <c r="F27" t="n">
        <v>15.94</v>
      </c>
      <c r="G27" t="n">
        <v>43.48</v>
      </c>
      <c r="H27" t="n">
        <v>0.66</v>
      </c>
      <c r="I27" t="n">
        <v>22</v>
      </c>
      <c r="J27" t="n">
        <v>195.25</v>
      </c>
      <c r="K27" t="n">
        <v>53.44</v>
      </c>
      <c r="L27" t="n">
        <v>7.25</v>
      </c>
      <c r="M27" t="n">
        <v>20</v>
      </c>
      <c r="N27" t="n">
        <v>39.57</v>
      </c>
      <c r="O27" t="n">
        <v>24314.98</v>
      </c>
      <c r="P27" t="n">
        <v>206.7</v>
      </c>
      <c r="Q27" t="n">
        <v>467.09</v>
      </c>
      <c r="R27" t="n">
        <v>69.68000000000001</v>
      </c>
      <c r="S27" t="n">
        <v>39.61</v>
      </c>
      <c r="T27" t="n">
        <v>10019.59</v>
      </c>
      <c r="U27" t="n">
        <v>0.57</v>
      </c>
      <c r="V27" t="n">
        <v>0.73</v>
      </c>
      <c r="W27" t="n">
        <v>2.65</v>
      </c>
      <c r="X27" t="n">
        <v>0.61</v>
      </c>
      <c r="Y27" t="n">
        <v>1</v>
      </c>
      <c r="Z27" t="n">
        <v>10</v>
      </c>
      <c r="AA27" t="n">
        <v>132.8245196143893</v>
      </c>
      <c r="AB27" t="n">
        <v>181.7363675405687</v>
      </c>
      <c r="AC27" t="n">
        <v>164.3917036911417</v>
      </c>
      <c r="AD27" t="n">
        <v>132824.5196143893</v>
      </c>
      <c r="AE27" t="n">
        <v>181736.3675405687</v>
      </c>
      <c r="AF27" t="n">
        <v>2.753052538126013e-06</v>
      </c>
      <c r="AG27" t="n">
        <v>0.2003125</v>
      </c>
      <c r="AH27" t="n">
        <v>164391.7036911417</v>
      </c>
    </row>
    <row r="28">
      <c r="A28" t="n">
        <v>26</v>
      </c>
      <c r="B28" t="n">
        <v>95</v>
      </c>
      <c r="C28" t="inlineStr">
        <is>
          <t xml:space="preserve">CONCLUIDO	</t>
        </is>
      </c>
      <c r="D28" t="n">
        <v>5.2209</v>
      </c>
      <c r="E28" t="n">
        <v>19.15</v>
      </c>
      <c r="F28" t="n">
        <v>15.9</v>
      </c>
      <c r="G28" t="n">
        <v>45.44</v>
      </c>
      <c r="H28" t="n">
        <v>0.68</v>
      </c>
      <c r="I28" t="n">
        <v>21</v>
      </c>
      <c r="J28" t="n">
        <v>195.64</v>
      </c>
      <c r="K28" t="n">
        <v>53.44</v>
      </c>
      <c r="L28" t="n">
        <v>7.5</v>
      </c>
      <c r="M28" t="n">
        <v>19</v>
      </c>
      <c r="N28" t="n">
        <v>39.7</v>
      </c>
      <c r="O28" t="n">
        <v>24362.73</v>
      </c>
      <c r="P28" t="n">
        <v>205.87</v>
      </c>
      <c r="Q28" t="n">
        <v>467.08</v>
      </c>
      <c r="R28" t="n">
        <v>68.47</v>
      </c>
      <c r="S28" t="n">
        <v>39.61</v>
      </c>
      <c r="T28" t="n">
        <v>9419.860000000001</v>
      </c>
      <c r="U28" t="n">
        <v>0.58</v>
      </c>
      <c r="V28" t="n">
        <v>0.73</v>
      </c>
      <c r="W28" t="n">
        <v>2.64</v>
      </c>
      <c r="X28" t="n">
        <v>0.57</v>
      </c>
      <c r="Y28" t="n">
        <v>1</v>
      </c>
      <c r="Z28" t="n">
        <v>10</v>
      </c>
      <c r="AA28" t="n">
        <v>131.8410931925349</v>
      </c>
      <c r="AB28" t="n">
        <v>180.3908001244764</v>
      </c>
      <c r="AC28" t="n">
        <v>163.174555340725</v>
      </c>
      <c r="AD28" t="n">
        <v>131841.0931925349</v>
      </c>
      <c r="AE28" t="n">
        <v>180390.8001244764</v>
      </c>
      <c r="AF28" t="n">
        <v>2.763851936602654e-06</v>
      </c>
      <c r="AG28" t="n">
        <v>0.1994791666666667</v>
      </c>
      <c r="AH28" t="n">
        <v>163174.555340725</v>
      </c>
    </row>
    <row r="29">
      <c r="A29" t="n">
        <v>27</v>
      </c>
      <c r="B29" t="n">
        <v>95</v>
      </c>
      <c r="C29" t="inlineStr">
        <is>
          <t xml:space="preserve">CONCLUIDO	</t>
        </is>
      </c>
      <c r="D29" t="n">
        <v>5.2374</v>
      </c>
      <c r="E29" t="n">
        <v>19.09</v>
      </c>
      <c r="F29" t="n">
        <v>15.88</v>
      </c>
      <c r="G29" t="n">
        <v>47.64</v>
      </c>
      <c r="H29" t="n">
        <v>0.7</v>
      </c>
      <c r="I29" t="n">
        <v>20</v>
      </c>
      <c r="J29" t="n">
        <v>196.03</v>
      </c>
      <c r="K29" t="n">
        <v>53.44</v>
      </c>
      <c r="L29" t="n">
        <v>7.75</v>
      </c>
      <c r="M29" t="n">
        <v>18</v>
      </c>
      <c r="N29" t="n">
        <v>39.84</v>
      </c>
      <c r="O29" t="n">
        <v>24410.52</v>
      </c>
      <c r="P29" t="n">
        <v>204.82</v>
      </c>
      <c r="Q29" t="n">
        <v>467.08</v>
      </c>
      <c r="R29" t="n">
        <v>67.69</v>
      </c>
      <c r="S29" t="n">
        <v>39.61</v>
      </c>
      <c r="T29" t="n">
        <v>9033.700000000001</v>
      </c>
      <c r="U29" t="n">
        <v>0.59</v>
      </c>
      <c r="V29" t="n">
        <v>0.73</v>
      </c>
      <c r="W29" t="n">
        <v>2.64</v>
      </c>
      <c r="X29" t="n">
        <v>0.55</v>
      </c>
      <c r="Y29" t="n">
        <v>1</v>
      </c>
      <c r="Z29" t="n">
        <v>10</v>
      </c>
      <c r="AA29" t="n">
        <v>130.9030583198322</v>
      </c>
      <c r="AB29" t="n">
        <v>179.1073394284674</v>
      </c>
      <c r="AC29" t="n">
        <v>162.0135863321943</v>
      </c>
      <c r="AD29" t="n">
        <v>130903.0583198322</v>
      </c>
      <c r="AE29" t="n">
        <v>179107.3394284674</v>
      </c>
      <c r="AF29" t="n">
        <v>2.772586744194055e-06</v>
      </c>
      <c r="AG29" t="n">
        <v>0.1988541666666667</v>
      </c>
      <c r="AH29" t="n">
        <v>162013.5863321942</v>
      </c>
    </row>
    <row r="30">
      <c r="A30" t="n">
        <v>28</v>
      </c>
      <c r="B30" t="n">
        <v>95</v>
      </c>
      <c r="C30" t="inlineStr">
        <is>
          <t xml:space="preserve">CONCLUIDO	</t>
        </is>
      </c>
      <c r="D30" t="n">
        <v>5.2447</v>
      </c>
      <c r="E30" t="n">
        <v>19.07</v>
      </c>
      <c r="F30" t="n">
        <v>15.85</v>
      </c>
      <c r="G30" t="n">
        <v>47.56</v>
      </c>
      <c r="H30" t="n">
        <v>0.72</v>
      </c>
      <c r="I30" t="n">
        <v>20</v>
      </c>
      <c r="J30" t="n">
        <v>196.41</v>
      </c>
      <c r="K30" t="n">
        <v>53.44</v>
      </c>
      <c r="L30" t="n">
        <v>8</v>
      </c>
      <c r="M30" t="n">
        <v>18</v>
      </c>
      <c r="N30" t="n">
        <v>39.98</v>
      </c>
      <c r="O30" t="n">
        <v>24458.36</v>
      </c>
      <c r="P30" t="n">
        <v>204.66</v>
      </c>
      <c r="Q30" t="n">
        <v>467.07</v>
      </c>
      <c r="R30" t="n">
        <v>67.01000000000001</v>
      </c>
      <c r="S30" t="n">
        <v>39.61</v>
      </c>
      <c r="T30" t="n">
        <v>8694.280000000001</v>
      </c>
      <c r="U30" t="n">
        <v>0.59</v>
      </c>
      <c r="V30" t="n">
        <v>0.74</v>
      </c>
      <c r="W30" t="n">
        <v>2.64</v>
      </c>
      <c r="X30" t="n">
        <v>0.52</v>
      </c>
      <c r="Y30" t="n">
        <v>1</v>
      </c>
      <c r="Z30" t="n">
        <v>10</v>
      </c>
      <c r="AA30" t="n">
        <v>130.5852243118699</v>
      </c>
      <c r="AB30" t="n">
        <v>178.6724649169267</v>
      </c>
      <c r="AC30" t="n">
        <v>161.6202156336846</v>
      </c>
      <c r="AD30" t="n">
        <v>130585.2243118699</v>
      </c>
      <c r="AE30" t="n">
        <v>178672.4649169267</v>
      </c>
      <c r="AF30" t="n">
        <v>2.776451234825402e-06</v>
      </c>
      <c r="AG30" t="n">
        <v>0.1986458333333333</v>
      </c>
      <c r="AH30" t="n">
        <v>161620.2156336846</v>
      </c>
    </row>
    <row r="31">
      <c r="A31" t="n">
        <v>29</v>
      </c>
      <c r="B31" t="n">
        <v>95</v>
      </c>
      <c r="C31" t="inlineStr">
        <is>
          <t xml:space="preserve">CONCLUIDO	</t>
        </is>
      </c>
      <c r="D31" t="n">
        <v>5.2511</v>
      </c>
      <c r="E31" t="n">
        <v>19.04</v>
      </c>
      <c r="F31" t="n">
        <v>15.87</v>
      </c>
      <c r="G31" t="n">
        <v>50.11</v>
      </c>
      <c r="H31" t="n">
        <v>0.74</v>
      </c>
      <c r="I31" t="n">
        <v>19</v>
      </c>
      <c r="J31" t="n">
        <v>196.8</v>
      </c>
      <c r="K31" t="n">
        <v>53.44</v>
      </c>
      <c r="L31" t="n">
        <v>8.25</v>
      </c>
      <c r="M31" t="n">
        <v>17</v>
      </c>
      <c r="N31" t="n">
        <v>40.12</v>
      </c>
      <c r="O31" t="n">
        <v>24506.24</v>
      </c>
      <c r="P31" t="n">
        <v>204.5</v>
      </c>
      <c r="Q31" t="n">
        <v>467.07</v>
      </c>
      <c r="R31" t="n">
        <v>67.28</v>
      </c>
      <c r="S31" t="n">
        <v>39.61</v>
      </c>
      <c r="T31" t="n">
        <v>8836.950000000001</v>
      </c>
      <c r="U31" t="n">
        <v>0.59</v>
      </c>
      <c r="V31" t="n">
        <v>0.74</v>
      </c>
      <c r="W31" t="n">
        <v>2.64</v>
      </c>
      <c r="X31" t="n">
        <v>0.53</v>
      </c>
      <c r="Y31" t="n">
        <v>1</v>
      </c>
      <c r="Z31" t="n">
        <v>10</v>
      </c>
      <c r="AA31" t="n">
        <v>130.3969831600199</v>
      </c>
      <c r="AB31" t="n">
        <v>178.4149050683522</v>
      </c>
      <c r="AC31" t="n">
        <v>161.3872369355705</v>
      </c>
      <c r="AD31" t="n">
        <v>130396.9831600199</v>
      </c>
      <c r="AE31" t="n">
        <v>178414.9050683522</v>
      </c>
      <c r="AF31" t="n">
        <v>2.779839281406309e-06</v>
      </c>
      <c r="AG31" t="n">
        <v>0.1983333333333333</v>
      </c>
      <c r="AH31" t="n">
        <v>161387.2369355705</v>
      </c>
    </row>
    <row r="32">
      <c r="A32" t="n">
        <v>30</v>
      </c>
      <c r="B32" t="n">
        <v>95</v>
      </c>
      <c r="C32" t="inlineStr">
        <is>
          <t xml:space="preserve">CONCLUIDO	</t>
        </is>
      </c>
      <c r="D32" t="n">
        <v>5.2515</v>
      </c>
      <c r="E32" t="n">
        <v>19.04</v>
      </c>
      <c r="F32" t="n">
        <v>15.87</v>
      </c>
      <c r="G32" t="n">
        <v>50.1</v>
      </c>
      <c r="H32" t="n">
        <v>0.77</v>
      </c>
      <c r="I32" t="n">
        <v>19</v>
      </c>
      <c r="J32" t="n">
        <v>197.19</v>
      </c>
      <c r="K32" t="n">
        <v>53.44</v>
      </c>
      <c r="L32" t="n">
        <v>8.5</v>
      </c>
      <c r="M32" t="n">
        <v>17</v>
      </c>
      <c r="N32" t="n">
        <v>40.26</v>
      </c>
      <c r="O32" t="n">
        <v>24554.18</v>
      </c>
      <c r="P32" t="n">
        <v>204.01</v>
      </c>
      <c r="Q32" t="n">
        <v>467.07</v>
      </c>
      <c r="R32" t="n">
        <v>67.3</v>
      </c>
      <c r="S32" t="n">
        <v>39.61</v>
      </c>
      <c r="T32" t="n">
        <v>8845.040000000001</v>
      </c>
      <c r="U32" t="n">
        <v>0.59</v>
      </c>
      <c r="V32" t="n">
        <v>0.74</v>
      </c>
      <c r="W32" t="n">
        <v>2.64</v>
      </c>
      <c r="X32" t="n">
        <v>0.53</v>
      </c>
      <c r="Y32" t="n">
        <v>1</v>
      </c>
      <c r="Z32" t="n">
        <v>10</v>
      </c>
      <c r="AA32" t="n">
        <v>130.1615440381581</v>
      </c>
      <c r="AB32" t="n">
        <v>178.0927668749799</v>
      </c>
      <c r="AC32" t="n">
        <v>161.0958431592498</v>
      </c>
      <c r="AD32" t="n">
        <v>130161.5440381581</v>
      </c>
      <c r="AE32" t="n">
        <v>178092.7668749799</v>
      </c>
      <c r="AF32" t="n">
        <v>2.780051034317615e-06</v>
      </c>
      <c r="AG32" t="n">
        <v>0.1983333333333333</v>
      </c>
      <c r="AH32" t="n">
        <v>161095.8431592498</v>
      </c>
    </row>
    <row r="33">
      <c r="A33" t="n">
        <v>31</v>
      </c>
      <c r="B33" t="n">
        <v>95</v>
      </c>
      <c r="C33" t="inlineStr">
        <is>
          <t xml:space="preserve">CONCLUIDO	</t>
        </is>
      </c>
      <c r="D33" t="n">
        <v>5.2715</v>
      </c>
      <c r="E33" t="n">
        <v>18.97</v>
      </c>
      <c r="F33" t="n">
        <v>15.83</v>
      </c>
      <c r="G33" t="n">
        <v>52.77</v>
      </c>
      <c r="H33" t="n">
        <v>0.79</v>
      </c>
      <c r="I33" t="n">
        <v>18</v>
      </c>
      <c r="J33" t="n">
        <v>197.58</v>
      </c>
      <c r="K33" t="n">
        <v>53.44</v>
      </c>
      <c r="L33" t="n">
        <v>8.75</v>
      </c>
      <c r="M33" t="n">
        <v>16</v>
      </c>
      <c r="N33" t="n">
        <v>40.39</v>
      </c>
      <c r="O33" t="n">
        <v>24602.15</v>
      </c>
      <c r="P33" t="n">
        <v>203.3</v>
      </c>
      <c r="Q33" t="n">
        <v>467.08</v>
      </c>
      <c r="R33" t="n">
        <v>66.09</v>
      </c>
      <c r="S33" t="n">
        <v>39.61</v>
      </c>
      <c r="T33" t="n">
        <v>8246.49</v>
      </c>
      <c r="U33" t="n">
        <v>0.6</v>
      </c>
      <c r="V33" t="n">
        <v>0.74</v>
      </c>
      <c r="W33" t="n">
        <v>2.64</v>
      </c>
      <c r="X33" t="n">
        <v>0.5</v>
      </c>
      <c r="Y33" t="n">
        <v>1</v>
      </c>
      <c r="Z33" t="n">
        <v>10</v>
      </c>
      <c r="AA33" t="n">
        <v>129.2628906950642</v>
      </c>
      <c r="AB33" t="n">
        <v>176.8631897251722</v>
      </c>
      <c r="AC33" t="n">
        <v>159.983615126897</v>
      </c>
      <c r="AD33" t="n">
        <v>129262.8906950642</v>
      </c>
      <c r="AE33" t="n">
        <v>176863.1897251722</v>
      </c>
      <c r="AF33" t="n">
        <v>2.79063867988295e-06</v>
      </c>
      <c r="AG33" t="n">
        <v>0.1976041666666667</v>
      </c>
      <c r="AH33" t="n">
        <v>159983.6151268969</v>
      </c>
    </row>
    <row r="34">
      <c r="A34" t="n">
        <v>32</v>
      </c>
      <c r="B34" t="n">
        <v>95</v>
      </c>
      <c r="C34" t="inlineStr">
        <is>
          <t xml:space="preserve">CONCLUIDO	</t>
        </is>
      </c>
      <c r="D34" t="n">
        <v>5.2755</v>
      </c>
      <c r="E34" t="n">
        <v>18.96</v>
      </c>
      <c r="F34" t="n">
        <v>15.82</v>
      </c>
      <c r="G34" t="n">
        <v>52.72</v>
      </c>
      <c r="H34" t="n">
        <v>0.8100000000000001</v>
      </c>
      <c r="I34" t="n">
        <v>18</v>
      </c>
      <c r="J34" t="n">
        <v>197.97</v>
      </c>
      <c r="K34" t="n">
        <v>53.44</v>
      </c>
      <c r="L34" t="n">
        <v>9</v>
      </c>
      <c r="M34" t="n">
        <v>16</v>
      </c>
      <c r="N34" t="n">
        <v>40.53</v>
      </c>
      <c r="O34" t="n">
        <v>24650.18</v>
      </c>
      <c r="P34" t="n">
        <v>202.16</v>
      </c>
      <c r="Q34" t="n">
        <v>467.07</v>
      </c>
      <c r="R34" t="n">
        <v>65.73</v>
      </c>
      <c r="S34" t="n">
        <v>39.61</v>
      </c>
      <c r="T34" t="n">
        <v>8066.2</v>
      </c>
      <c r="U34" t="n">
        <v>0.6</v>
      </c>
      <c r="V34" t="n">
        <v>0.74</v>
      </c>
      <c r="W34" t="n">
        <v>2.64</v>
      </c>
      <c r="X34" t="n">
        <v>0.48</v>
      </c>
      <c r="Y34" t="n">
        <v>1</v>
      </c>
      <c r="Z34" t="n">
        <v>10</v>
      </c>
      <c r="AA34" t="n">
        <v>128.6222847930491</v>
      </c>
      <c r="AB34" t="n">
        <v>175.9866844684977</v>
      </c>
      <c r="AC34" t="n">
        <v>159.1907623017363</v>
      </c>
      <c r="AD34" t="n">
        <v>128622.2847930491</v>
      </c>
      <c r="AE34" t="n">
        <v>175986.6844684977</v>
      </c>
      <c r="AF34" t="n">
        <v>2.792756208996016e-06</v>
      </c>
      <c r="AG34" t="n">
        <v>0.1975</v>
      </c>
      <c r="AH34" t="n">
        <v>159190.7623017363</v>
      </c>
    </row>
    <row r="35">
      <c r="A35" t="n">
        <v>33</v>
      </c>
      <c r="B35" t="n">
        <v>95</v>
      </c>
      <c r="C35" t="inlineStr">
        <is>
          <t xml:space="preserve">CONCLUIDO	</t>
        </is>
      </c>
      <c r="D35" t="n">
        <v>5.2926</v>
      </c>
      <c r="E35" t="n">
        <v>18.89</v>
      </c>
      <c r="F35" t="n">
        <v>15.79</v>
      </c>
      <c r="G35" t="n">
        <v>55.74</v>
      </c>
      <c r="H35" t="n">
        <v>0.83</v>
      </c>
      <c r="I35" t="n">
        <v>17</v>
      </c>
      <c r="J35" t="n">
        <v>198.36</v>
      </c>
      <c r="K35" t="n">
        <v>53.44</v>
      </c>
      <c r="L35" t="n">
        <v>9.25</v>
      </c>
      <c r="M35" t="n">
        <v>15</v>
      </c>
      <c r="N35" t="n">
        <v>40.67</v>
      </c>
      <c r="O35" t="n">
        <v>24698.26</v>
      </c>
      <c r="P35" t="n">
        <v>201.55</v>
      </c>
      <c r="Q35" t="n">
        <v>467.09</v>
      </c>
      <c r="R35" t="n">
        <v>64.89</v>
      </c>
      <c r="S35" t="n">
        <v>39.61</v>
      </c>
      <c r="T35" t="n">
        <v>7652.06</v>
      </c>
      <c r="U35" t="n">
        <v>0.61</v>
      </c>
      <c r="V35" t="n">
        <v>0.74</v>
      </c>
      <c r="W35" t="n">
        <v>2.64</v>
      </c>
      <c r="X35" t="n">
        <v>0.46</v>
      </c>
      <c r="Y35" t="n">
        <v>1</v>
      </c>
      <c r="Z35" t="n">
        <v>10</v>
      </c>
      <c r="AA35" t="n">
        <v>127.869219870497</v>
      </c>
      <c r="AB35" t="n">
        <v>174.9563078185828</v>
      </c>
      <c r="AC35" t="n">
        <v>158.2587233531463</v>
      </c>
      <c r="AD35" t="n">
        <v>127869.219870497</v>
      </c>
      <c r="AE35" t="n">
        <v>174956.3078185828</v>
      </c>
      <c r="AF35" t="n">
        <v>2.801808645954377e-06</v>
      </c>
      <c r="AG35" t="n">
        <v>0.1967708333333333</v>
      </c>
      <c r="AH35" t="n">
        <v>158258.7233531463</v>
      </c>
    </row>
    <row r="36">
      <c r="A36" t="n">
        <v>34</v>
      </c>
      <c r="B36" t="n">
        <v>95</v>
      </c>
      <c r="C36" t="inlineStr">
        <is>
          <t xml:space="preserve">CONCLUIDO	</t>
        </is>
      </c>
      <c r="D36" t="n">
        <v>5.2939</v>
      </c>
      <c r="E36" t="n">
        <v>18.89</v>
      </c>
      <c r="F36" t="n">
        <v>15.79</v>
      </c>
      <c r="G36" t="n">
        <v>55.72</v>
      </c>
      <c r="H36" t="n">
        <v>0.85</v>
      </c>
      <c r="I36" t="n">
        <v>17</v>
      </c>
      <c r="J36" t="n">
        <v>198.75</v>
      </c>
      <c r="K36" t="n">
        <v>53.44</v>
      </c>
      <c r="L36" t="n">
        <v>9.5</v>
      </c>
      <c r="M36" t="n">
        <v>15</v>
      </c>
      <c r="N36" t="n">
        <v>40.81</v>
      </c>
      <c r="O36" t="n">
        <v>24746.38</v>
      </c>
      <c r="P36" t="n">
        <v>201.4</v>
      </c>
      <c r="Q36" t="n">
        <v>467.08</v>
      </c>
      <c r="R36" t="n">
        <v>64.70999999999999</v>
      </c>
      <c r="S36" t="n">
        <v>39.61</v>
      </c>
      <c r="T36" t="n">
        <v>7562.66</v>
      </c>
      <c r="U36" t="n">
        <v>0.61</v>
      </c>
      <c r="V36" t="n">
        <v>0.74</v>
      </c>
      <c r="W36" t="n">
        <v>2.64</v>
      </c>
      <c r="X36" t="n">
        <v>0.46</v>
      </c>
      <c r="Y36" t="n">
        <v>1</v>
      </c>
      <c r="Z36" t="n">
        <v>10</v>
      </c>
      <c r="AA36" t="n">
        <v>127.7698323494596</v>
      </c>
      <c r="AB36" t="n">
        <v>174.8203214276315</v>
      </c>
      <c r="AC36" t="n">
        <v>158.1357153124893</v>
      </c>
      <c r="AD36" t="n">
        <v>127769.8323494596</v>
      </c>
      <c r="AE36" t="n">
        <v>174820.3214276315</v>
      </c>
      <c r="AF36" t="n">
        <v>2.802496842916124e-06</v>
      </c>
      <c r="AG36" t="n">
        <v>0.1967708333333333</v>
      </c>
      <c r="AH36" t="n">
        <v>158135.7153124893</v>
      </c>
    </row>
    <row r="37">
      <c r="A37" t="n">
        <v>35</v>
      </c>
      <c r="B37" t="n">
        <v>95</v>
      </c>
      <c r="C37" t="inlineStr">
        <is>
          <t xml:space="preserve">CONCLUIDO	</t>
        </is>
      </c>
      <c r="D37" t="n">
        <v>5.3109</v>
      </c>
      <c r="E37" t="n">
        <v>18.83</v>
      </c>
      <c r="F37" t="n">
        <v>15.77</v>
      </c>
      <c r="G37" t="n">
        <v>59.12</v>
      </c>
      <c r="H37" t="n">
        <v>0.87</v>
      </c>
      <c r="I37" t="n">
        <v>16</v>
      </c>
      <c r="J37" t="n">
        <v>199.14</v>
      </c>
      <c r="K37" t="n">
        <v>53.44</v>
      </c>
      <c r="L37" t="n">
        <v>9.75</v>
      </c>
      <c r="M37" t="n">
        <v>14</v>
      </c>
      <c r="N37" t="n">
        <v>40.95</v>
      </c>
      <c r="O37" t="n">
        <v>24794.55</v>
      </c>
      <c r="P37" t="n">
        <v>200.69</v>
      </c>
      <c r="Q37" t="n">
        <v>467.11</v>
      </c>
      <c r="R37" t="n">
        <v>64.09999999999999</v>
      </c>
      <c r="S37" t="n">
        <v>39.61</v>
      </c>
      <c r="T37" t="n">
        <v>7263.2</v>
      </c>
      <c r="U37" t="n">
        <v>0.62</v>
      </c>
      <c r="V37" t="n">
        <v>0.74</v>
      </c>
      <c r="W37" t="n">
        <v>2.63</v>
      </c>
      <c r="X37" t="n">
        <v>0.43</v>
      </c>
      <c r="Y37" t="n">
        <v>1</v>
      </c>
      <c r="Z37" t="n">
        <v>10</v>
      </c>
      <c r="AA37" t="n">
        <v>127.0003971918285</v>
      </c>
      <c r="AB37" t="n">
        <v>173.7675462998777</v>
      </c>
      <c r="AC37" t="n">
        <v>157.1834155653488</v>
      </c>
      <c r="AD37" t="n">
        <v>127000.3971918285</v>
      </c>
      <c r="AE37" t="n">
        <v>173767.5462998777</v>
      </c>
      <c r="AF37" t="n">
        <v>2.811496341646658e-06</v>
      </c>
      <c r="AG37" t="n">
        <v>0.1961458333333333</v>
      </c>
      <c r="AH37" t="n">
        <v>157183.4155653488</v>
      </c>
    </row>
    <row r="38">
      <c r="A38" t="n">
        <v>36</v>
      </c>
      <c r="B38" t="n">
        <v>95</v>
      </c>
      <c r="C38" t="inlineStr">
        <is>
          <t xml:space="preserve">CONCLUIDO	</t>
        </is>
      </c>
      <c r="D38" t="n">
        <v>5.3059</v>
      </c>
      <c r="E38" t="n">
        <v>18.85</v>
      </c>
      <c r="F38" t="n">
        <v>15.78</v>
      </c>
      <c r="G38" t="n">
        <v>59.19</v>
      </c>
      <c r="H38" t="n">
        <v>0.89</v>
      </c>
      <c r="I38" t="n">
        <v>16</v>
      </c>
      <c r="J38" t="n">
        <v>199.53</v>
      </c>
      <c r="K38" t="n">
        <v>53.44</v>
      </c>
      <c r="L38" t="n">
        <v>10</v>
      </c>
      <c r="M38" t="n">
        <v>14</v>
      </c>
      <c r="N38" t="n">
        <v>41.1</v>
      </c>
      <c r="O38" t="n">
        <v>24842.77</v>
      </c>
      <c r="P38" t="n">
        <v>200.9</v>
      </c>
      <c r="Q38" t="n">
        <v>467.07</v>
      </c>
      <c r="R38" t="n">
        <v>64.61</v>
      </c>
      <c r="S38" t="n">
        <v>39.61</v>
      </c>
      <c r="T38" t="n">
        <v>7513.52</v>
      </c>
      <c r="U38" t="n">
        <v>0.61</v>
      </c>
      <c r="V38" t="n">
        <v>0.74</v>
      </c>
      <c r="W38" t="n">
        <v>2.64</v>
      </c>
      <c r="X38" t="n">
        <v>0.45</v>
      </c>
      <c r="Y38" t="n">
        <v>1</v>
      </c>
      <c r="Z38" t="n">
        <v>10</v>
      </c>
      <c r="AA38" t="n">
        <v>127.2355265607543</v>
      </c>
      <c r="AB38" t="n">
        <v>174.0892606756175</v>
      </c>
      <c r="AC38" t="n">
        <v>157.474425972597</v>
      </c>
      <c r="AD38" t="n">
        <v>127235.5265607543</v>
      </c>
      <c r="AE38" t="n">
        <v>174089.2606756175</v>
      </c>
      <c r="AF38" t="n">
        <v>2.808849430255325e-06</v>
      </c>
      <c r="AG38" t="n">
        <v>0.1963541666666667</v>
      </c>
      <c r="AH38" t="n">
        <v>157474.425972597</v>
      </c>
    </row>
    <row r="39">
      <c r="A39" t="n">
        <v>37</v>
      </c>
      <c r="B39" t="n">
        <v>95</v>
      </c>
      <c r="C39" t="inlineStr">
        <is>
          <t xml:space="preserve">CONCLUIDO	</t>
        </is>
      </c>
      <c r="D39" t="n">
        <v>5.3373</v>
      </c>
      <c r="E39" t="n">
        <v>18.74</v>
      </c>
      <c r="F39" t="n">
        <v>15.71</v>
      </c>
      <c r="G39" t="n">
        <v>62.84</v>
      </c>
      <c r="H39" t="n">
        <v>0.91</v>
      </c>
      <c r="I39" t="n">
        <v>15</v>
      </c>
      <c r="J39" t="n">
        <v>199.92</v>
      </c>
      <c r="K39" t="n">
        <v>53.44</v>
      </c>
      <c r="L39" t="n">
        <v>10.25</v>
      </c>
      <c r="M39" t="n">
        <v>13</v>
      </c>
      <c r="N39" t="n">
        <v>41.24</v>
      </c>
      <c r="O39" t="n">
        <v>24891.03</v>
      </c>
      <c r="P39" t="n">
        <v>198.86</v>
      </c>
      <c r="Q39" t="n">
        <v>467.07</v>
      </c>
      <c r="R39" t="n">
        <v>62.15</v>
      </c>
      <c r="S39" t="n">
        <v>39.61</v>
      </c>
      <c r="T39" t="n">
        <v>6292.09</v>
      </c>
      <c r="U39" t="n">
        <v>0.64</v>
      </c>
      <c r="V39" t="n">
        <v>0.74</v>
      </c>
      <c r="W39" t="n">
        <v>2.63</v>
      </c>
      <c r="X39" t="n">
        <v>0.38</v>
      </c>
      <c r="Y39" t="n">
        <v>1</v>
      </c>
      <c r="Z39" t="n">
        <v>10</v>
      </c>
      <c r="AA39" t="n">
        <v>125.4246915460885</v>
      </c>
      <c r="AB39" t="n">
        <v>171.6115963201504</v>
      </c>
      <c r="AC39" t="n">
        <v>155.2332264257911</v>
      </c>
      <c r="AD39" t="n">
        <v>125424.6915460885</v>
      </c>
      <c r="AE39" t="n">
        <v>171611.5963201504</v>
      </c>
      <c r="AF39" t="n">
        <v>2.825472033792899e-06</v>
      </c>
      <c r="AG39" t="n">
        <v>0.1952083333333333</v>
      </c>
      <c r="AH39" t="n">
        <v>155233.2264257911</v>
      </c>
    </row>
    <row r="40">
      <c r="A40" t="n">
        <v>38</v>
      </c>
      <c r="B40" t="n">
        <v>95</v>
      </c>
      <c r="C40" t="inlineStr">
        <is>
          <t xml:space="preserve">CONCLUIDO	</t>
        </is>
      </c>
      <c r="D40" t="n">
        <v>5.3333</v>
      </c>
      <c r="E40" t="n">
        <v>18.75</v>
      </c>
      <c r="F40" t="n">
        <v>15.72</v>
      </c>
      <c r="G40" t="n">
        <v>62.89</v>
      </c>
      <c r="H40" t="n">
        <v>0.93</v>
      </c>
      <c r="I40" t="n">
        <v>15</v>
      </c>
      <c r="J40" t="n">
        <v>200.31</v>
      </c>
      <c r="K40" t="n">
        <v>53.44</v>
      </c>
      <c r="L40" t="n">
        <v>10.5</v>
      </c>
      <c r="M40" t="n">
        <v>13</v>
      </c>
      <c r="N40" t="n">
        <v>41.38</v>
      </c>
      <c r="O40" t="n">
        <v>24939.35</v>
      </c>
      <c r="P40" t="n">
        <v>198.96</v>
      </c>
      <c r="Q40" t="n">
        <v>467.07</v>
      </c>
      <c r="R40" t="n">
        <v>62.61</v>
      </c>
      <c r="S40" t="n">
        <v>39.61</v>
      </c>
      <c r="T40" t="n">
        <v>6523.14</v>
      </c>
      <c r="U40" t="n">
        <v>0.63</v>
      </c>
      <c r="V40" t="n">
        <v>0.74</v>
      </c>
      <c r="W40" t="n">
        <v>2.63</v>
      </c>
      <c r="X40" t="n">
        <v>0.39</v>
      </c>
      <c r="Y40" t="n">
        <v>1</v>
      </c>
      <c r="Z40" t="n">
        <v>10</v>
      </c>
      <c r="AA40" t="n">
        <v>125.5838454720634</v>
      </c>
      <c r="AB40" t="n">
        <v>171.8293577430449</v>
      </c>
      <c r="AC40" t="n">
        <v>155.4302050041147</v>
      </c>
      <c r="AD40" t="n">
        <v>125583.8454720634</v>
      </c>
      <c r="AE40" t="n">
        <v>171829.3577430449</v>
      </c>
      <c r="AF40" t="n">
        <v>2.823354504679833e-06</v>
      </c>
      <c r="AG40" t="n">
        <v>0.1953125</v>
      </c>
      <c r="AH40" t="n">
        <v>155430.2050041147</v>
      </c>
    </row>
    <row r="41">
      <c r="A41" t="n">
        <v>39</v>
      </c>
      <c r="B41" t="n">
        <v>95</v>
      </c>
      <c r="C41" t="inlineStr">
        <is>
          <t xml:space="preserve">CONCLUIDO	</t>
        </is>
      </c>
      <c r="D41" t="n">
        <v>5.3335</v>
      </c>
      <c r="E41" t="n">
        <v>18.75</v>
      </c>
      <c r="F41" t="n">
        <v>15.72</v>
      </c>
      <c r="G41" t="n">
        <v>62.89</v>
      </c>
      <c r="H41" t="n">
        <v>0.95</v>
      </c>
      <c r="I41" t="n">
        <v>15</v>
      </c>
      <c r="J41" t="n">
        <v>200.71</v>
      </c>
      <c r="K41" t="n">
        <v>53.44</v>
      </c>
      <c r="L41" t="n">
        <v>10.75</v>
      </c>
      <c r="M41" t="n">
        <v>13</v>
      </c>
      <c r="N41" t="n">
        <v>41.52</v>
      </c>
      <c r="O41" t="n">
        <v>24987.71</v>
      </c>
      <c r="P41" t="n">
        <v>198.51</v>
      </c>
      <c r="Q41" t="n">
        <v>467.08</v>
      </c>
      <c r="R41" t="n">
        <v>62.64</v>
      </c>
      <c r="S41" t="n">
        <v>39.61</v>
      </c>
      <c r="T41" t="n">
        <v>6538.25</v>
      </c>
      <c r="U41" t="n">
        <v>0.63</v>
      </c>
      <c r="V41" t="n">
        <v>0.74</v>
      </c>
      <c r="W41" t="n">
        <v>2.63</v>
      </c>
      <c r="X41" t="n">
        <v>0.39</v>
      </c>
      <c r="Y41" t="n">
        <v>1</v>
      </c>
      <c r="Z41" t="n">
        <v>10</v>
      </c>
      <c r="AA41" t="n">
        <v>125.3751520575697</v>
      </c>
      <c r="AB41" t="n">
        <v>171.543814206431</v>
      </c>
      <c r="AC41" t="n">
        <v>155.1719133418723</v>
      </c>
      <c r="AD41" t="n">
        <v>125375.1520575697</v>
      </c>
      <c r="AE41" t="n">
        <v>171543.814206431</v>
      </c>
      <c r="AF41" t="n">
        <v>2.823460381135485e-06</v>
      </c>
      <c r="AG41" t="n">
        <v>0.1953125</v>
      </c>
      <c r="AH41" t="n">
        <v>155171.9133418723</v>
      </c>
    </row>
    <row r="42">
      <c r="A42" t="n">
        <v>40</v>
      </c>
      <c r="B42" t="n">
        <v>95</v>
      </c>
      <c r="C42" t="inlineStr">
        <is>
          <t xml:space="preserve">CONCLUIDO	</t>
        </is>
      </c>
      <c r="D42" t="n">
        <v>5.3493</v>
      </c>
      <c r="E42" t="n">
        <v>18.69</v>
      </c>
      <c r="F42" t="n">
        <v>15.7</v>
      </c>
      <c r="G42" t="n">
        <v>67.3</v>
      </c>
      <c r="H42" t="n">
        <v>0.97</v>
      </c>
      <c r="I42" t="n">
        <v>14</v>
      </c>
      <c r="J42" t="n">
        <v>201.1</v>
      </c>
      <c r="K42" t="n">
        <v>53.44</v>
      </c>
      <c r="L42" t="n">
        <v>11</v>
      </c>
      <c r="M42" t="n">
        <v>12</v>
      </c>
      <c r="N42" t="n">
        <v>41.66</v>
      </c>
      <c r="O42" t="n">
        <v>25036.12</v>
      </c>
      <c r="P42" t="n">
        <v>198.23</v>
      </c>
      <c r="Q42" t="n">
        <v>467.11</v>
      </c>
      <c r="R42" t="n">
        <v>62.16</v>
      </c>
      <c r="S42" t="n">
        <v>39.61</v>
      </c>
      <c r="T42" t="n">
        <v>6301.22</v>
      </c>
      <c r="U42" t="n">
        <v>0.64</v>
      </c>
      <c r="V42" t="n">
        <v>0.74</v>
      </c>
      <c r="W42" t="n">
        <v>2.63</v>
      </c>
      <c r="X42" t="n">
        <v>0.37</v>
      </c>
      <c r="Y42" t="n">
        <v>1</v>
      </c>
      <c r="Z42" t="n">
        <v>10</v>
      </c>
      <c r="AA42" t="n">
        <v>124.8408743006141</v>
      </c>
      <c r="AB42" t="n">
        <v>170.8127918086936</v>
      </c>
      <c r="AC42" t="n">
        <v>154.5106586957784</v>
      </c>
      <c r="AD42" t="n">
        <v>124840.8743006141</v>
      </c>
      <c r="AE42" t="n">
        <v>170812.7918086936</v>
      </c>
      <c r="AF42" t="n">
        <v>2.831824621132099e-06</v>
      </c>
      <c r="AG42" t="n">
        <v>0.1946875</v>
      </c>
      <c r="AH42" t="n">
        <v>154510.6586957784</v>
      </c>
    </row>
    <row r="43">
      <c r="A43" t="n">
        <v>41</v>
      </c>
      <c r="B43" t="n">
        <v>95</v>
      </c>
      <c r="C43" t="inlineStr">
        <is>
          <t xml:space="preserve">CONCLUIDO	</t>
        </is>
      </c>
      <c r="D43" t="n">
        <v>5.3471</v>
      </c>
      <c r="E43" t="n">
        <v>18.7</v>
      </c>
      <c r="F43" t="n">
        <v>15.71</v>
      </c>
      <c r="G43" t="n">
        <v>67.34</v>
      </c>
      <c r="H43" t="n">
        <v>0.99</v>
      </c>
      <c r="I43" t="n">
        <v>14</v>
      </c>
      <c r="J43" t="n">
        <v>201.49</v>
      </c>
      <c r="K43" t="n">
        <v>53.44</v>
      </c>
      <c r="L43" t="n">
        <v>11.25</v>
      </c>
      <c r="M43" t="n">
        <v>12</v>
      </c>
      <c r="N43" t="n">
        <v>41.81</v>
      </c>
      <c r="O43" t="n">
        <v>25084.58</v>
      </c>
      <c r="P43" t="n">
        <v>197.78</v>
      </c>
      <c r="Q43" t="n">
        <v>467.07</v>
      </c>
      <c r="R43" t="n">
        <v>62.45</v>
      </c>
      <c r="S43" t="n">
        <v>39.61</v>
      </c>
      <c r="T43" t="n">
        <v>6445.57</v>
      </c>
      <c r="U43" t="n">
        <v>0.63</v>
      </c>
      <c r="V43" t="n">
        <v>0.74</v>
      </c>
      <c r="W43" t="n">
        <v>2.63</v>
      </c>
      <c r="X43" t="n">
        <v>0.38</v>
      </c>
      <c r="Y43" t="n">
        <v>1</v>
      </c>
      <c r="Z43" t="n">
        <v>10</v>
      </c>
      <c r="AA43" t="n">
        <v>124.709120031648</v>
      </c>
      <c r="AB43" t="n">
        <v>170.6325198053062</v>
      </c>
      <c r="AC43" t="n">
        <v>154.3475915993809</v>
      </c>
      <c r="AD43" t="n">
        <v>124709.120031648</v>
      </c>
      <c r="AE43" t="n">
        <v>170632.5198053062</v>
      </c>
      <c r="AF43" t="n">
        <v>2.830659980119913e-06</v>
      </c>
      <c r="AG43" t="n">
        <v>0.1947916666666667</v>
      </c>
      <c r="AH43" t="n">
        <v>154347.5915993809</v>
      </c>
    </row>
    <row r="44">
      <c r="A44" t="n">
        <v>42</v>
      </c>
      <c r="B44" t="n">
        <v>95</v>
      </c>
      <c r="C44" t="inlineStr">
        <is>
          <t xml:space="preserve">CONCLUIDO	</t>
        </is>
      </c>
      <c r="D44" t="n">
        <v>5.3516</v>
      </c>
      <c r="E44" t="n">
        <v>18.69</v>
      </c>
      <c r="F44" t="n">
        <v>15.7</v>
      </c>
      <c r="G44" t="n">
        <v>67.27</v>
      </c>
      <c r="H44" t="n">
        <v>1.01</v>
      </c>
      <c r="I44" t="n">
        <v>14</v>
      </c>
      <c r="J44" t="n">
        <v>201.88</v>
      </c>
      <c r="K44" t="n">
        <v>53.44</v>
      </c>
      <c r="L44" t="n">
        <v>11.5</v>
      </c>
      <c r="M44" t="n">
        <v>12</v>
      </c>
      <c r="N44" t="n">
        <v>41.95</v>
      </c>
      <c r="O44" t="n">
        <v>25133.09</v>
      </c>
      <c r="P44" t="n">
        <v>196.82</v>
      </c>
      <c r="Q44" t="n">
        <v>467.08</v>
      </c>
      <c r="R44" t="n">
        <v>61.94</v>
      </c>
      <c r="S44" t="n">
        <v>39.61</v>
      </c>
      <c r="T44" t="n">
        <v>6191.11</v>
      </c>
      <c r="U44" t="n">
        <v>0.64</v>
      </c>
      <c r="V44" t="n">
        <v>0.74</v>
      </c>
      <c r="W44" t="n">
        <v>2.63</v>
      </c>
      <c r="X44" t="n">
        <v>0.36</v>
      </c>
      <c r="Y44" t="n">
        <v>1</v>
      </c>
      <c r="Z44" t="n">
        <v>10</v>
      </c>
      <c r="AA44" t="n">
        <v>124.1509222296847</v>
      </c>
      <c r="AB44" t="n">
        <v>169.8687689467114</v>
      </c>
      <c r="AC44" t="n">
        <v>153.6567320507991</v>
      </c>
      <c r="AD44" t="n">
        <v>124150.9222296847</v>
      </c>
      <c r="AE44" t="n">
        <v>169868.7689467114</v>
      </c>
      <c r="AF44" t="n">
        <v>2.833042200372113e-06</v>
      </c>
      <c r="AG44" t="n">
        <v>0.1946875</v>
      </c>
      <c r="AH44" t="n">
        <v>153656.7320507991</v>
      </c>
    </row>
    <row r="45">
      <c r="A45" t="n">
        <v>43</v>
      </c>
      <c r="B45" t="n">
        <v>95</v>
      </c>
      <c r="C45" t="inlineStr">
        <is>
          <t xml:space="preserve">CONCLUIDO	</t>
        </is>
      </c>
      <c r="D45" t="n">
        <v>5.3638</v>
      </c>
      <c r="E45" t="n">
        <v>18.64</v>
      </c>
      <c r="F45" t="n">
        <v>15.69</v>
      </c>
      <c r="G45" t="n">
        <v>72.42</v>
      </c>
      <c r="H45" t="n">
        <v>1.03</v>
      </c>
      <c r="I45" t="n">
        <v>13</v>
      </c>
      <c r="J45" t="n">
        <v>202.28</v>
      </c>
      <c r="K45" t="n">
        <v>53.44</v>
      </c>
      <c r="L45" t="n">
        <v>11.75</v>
      </c>
      <c r="M45" t="n">
        <v>11</v>
      </c>
      <c r="N45" t="n">
        <v>42.09</v>
      </c>
      <c r="O45" t="n">
        <v>25181.64</v>
      </c>
      <c r="P45" t="n">
        <v>196.19</v>
      </c>
      <c r="Q45" t="n">
        <v>467.07</v>
      </c>
      <c r="R45" t="n">
        <v>61.57</v>
      </c>
      <c r="S45" t="n">
        <v>39.61</v>
      </c>
      <c r="T45" t="n">
        <v>6013.36</v>
      </c>
      <c r="U45" t="n">
        <v>0.64</v>
      </c>
      <c r="V45" t="n">
        <v>0.74</v>
      </c>
      <c r="W45" t="n">
        <v>2.63</v>
      </c>
      <c r="X45" t="n">
        <v>0.36</v>
      </c>
      <c r="Y45" t="n">
        <v>1</v>
      </c>
      <c r="Z45" t="n">
        <v>10</v>
      </c>
      <c r="AA45" t="n">
        <v>123.5669784583433</v>
      </c>
      <c r="AB45" t="n">
        <v>169.0697913169815</v>
      </c>
      <c r="AC45" t="n">
        <v>152.9340077246782</v>
      </c>
      <c r="AD45" t="n">
        <v>123566.9784583433</v>
      </c>
      <c r="AE45" t="n">
        <v>169069.7913169815</v>
      </c>
      <c r="AF45" t="n">
        <v>2.839500664166967e-06</v>
      </c>
      <c r="AG45" t="n">
        <v>0.1941666666666667</v>
      </c>
      <c r="AH45" t="n">
        <v>152934.0077246782</v>
      </c>
    </row>
    <row r="46">
      <c r="A46" t="n">
        <v>44</v>
      </c>
      <c r="B46" t="n">
        <v>95</v>
      </c>
      <c r="C46" t="inlineStr">
        <is>
          <t xml:space="preserve">CONCLUIDO	</t>
        </is>
      </c>
      <c r="D46" t="n">
        <v>5.3651</v>
      </c>
      <c r="E46" t="n">
        <v>18.64</v>
      </c>
      <c r="F46" t="n">
        <v>15.69</v>
      </c>
      <c r="G46" t="n">
        <v>72.40000000000001</v>
      </c>
      <c r="H46" t="n">
        <v>1.05</v>
      </c>
      <c r="I46" t="n">
        <v>13</v>
      </c>
      <c r="J46" t="n">
        <v>202.67</v>
      </c>
      <c r="K46" t="n">
        <v>53.44</v>
      </c>
      <c r="L46" t="n">
        <v>12</v>
      </c>
      <c r="M46" t="n">
        <v>11</v>
      </c>
      <c r="N46" t="n">
        <v>42.24</v>
      </c>
      <c r="O46" t="n">
        <v>25230.25</v>
      </c>
      <c r="P46" t="n">
        <v>196.96</v>
      </c>
      <c r="Q46" t="n">
        <v>467.07</v>
      </c>
      <c r="R46" t="n">
        <v>61.51</v>
      </c>
      <c r="S46" t="n">
        <v>39.61</v>
      </c>
      <c r="T46" t="n">
        <v>5981.65</v>
      </c>
      <c r="U46" t="n">
        <v>0.64</v>
      </c>
      <c r="V46" t="n">
        <v>0.74</v>
      </c>
      <c r="W46" t="n">
        <v>2.63</v>
      </c>
      <c r="X46" t="n">
        <v>0.35</v>
      </c>
      <c r="Y46" t="n">
        <v>1</v>
      </c>
      <c r="Z46" t="n">
        <v>10</v>
      </c>
      <c r="AA46" t="n">
        <v>123.8846969891976</v>
      </c>
      <c r="AB46" t="n">
        <v>169.5045078276484</v>
      </c>
      <c r="AC46" t="n">
        <v>153.3272355016956</v>
      </c>
      <c r="AD46" t="n">
        <v>123884.6969891976</v>
      </c>
      <c r="AE46" t="n">
        <v>169504.5078276484</v>
      </c>
      <c r="AF46" t="n">
        <v>2.840188861128714e-06</v>
      </c>
      <c r="AG46" t="n">
        <v>0.1941666666666667</v>
      </c>
      <c r="AH46" t="n">
        <v>153327.2355016956</v>
      </c>
    </row>
    <row r="47">
      <c r="A47" t="n">
        <v>45</v>
      </c>
      <c r="B47" t="n">
        <v>95</v>
      </c>
      <c r="C47" t="inlineStr">
        <is>
          <t xml:space="preserve">CONCLUIDO	</t>
        </is>
      </c>
      <c r="D47" t="n">
        <v>5.3666</v>
      </c>
      <c r="E47" t="n">
        <v>18.63</v>
      </c>
      <c r="F47" t="n">
        <v>15.68</v>
      </c>
      <c r="G47" t="n">
        <v>72.38</v>
      </c>
      <c r="H47" t="n">
        <v>1.07</v>
      </c>
      <c r="I47" t="n">
        <v>13</v>
      </c>
      <c r="J47" t="n">
        <v>203.07</v>
      </c>
      <c r="K47" t="n">
        <v>53.44</v>
      </c>
      <c r="L47" t="n">
        <v>12.25</v>
      </c>
      <c r="M47" t="n">
        <v>11</v>
      </c>
      <c r="N47" t="n">
        <v>42.38</v>
      </c>
      <c r="O47" t="n">
        <v>25279.03</v>
      </c>
      <c r="P47" t="n">
        <v>196.41</v>
      </c>
      <c r="Q47" t="n">
        <v>467.1</v>
      </c>
      <c r="R47" t="n">
        <v>61.32</v>
      </c>
      <c r="S47" t="n">
        <v>39.61</v>
      </c>
      <c r="T47" t="n">
        <v>5883.78</v>
      </c>
      <c r="U47" t="n">
        <v>0.65</v>
      </c>
      <c r="V47" t="n">
        <v>0.74</v>
      </c>
      <c r="W47" t="n">
        <v>2.63</v>
      </c>
      <c r="X47" t="n">
        <v>0.35</v>
      </c>
      <c r="Y47" t="n">
        <v>1</v>
      </c>
      <c r="Z47" t="n">
        <v>10</v>
      </c>
      <c r="AA47" t="n">
        <v>123.5815484971304</v>
      </c>
      <c r="AB47" t="n">
        <v>169.0897266868346</v>
      </c>
      <c r="AC47" t="n">
        <v>152.952040490812</v>
      </c>
      <c r="AD47" t="n">
        <v>123581.5484971304</v>
      </c>
      <c r="AE47" t="n">
        <v>169089.7266868346</v>
      </c>
      <c r="AF47" t="n">
        <v>2.840982934546114e-06</v>
      </c>
      <c r="AG47" t="n">
        <v>0.1940625</v>
      </c>
      <c r="AH47" t="n">
        <v>152952.040490812</v>
      </c>
    </row>
    <row r="48">
      <c r="A48" t="n">
        <v>46</v>
      </c>
      <c r="B48" t="n">
        <v>95</v>
      </c>
      <c r="C48" t="inlineStr">
        <is>
          <t xml:space="preserve">CONCLUIDO	</t>
        </is>
      </c>
      <c r="D48" t="n">
        <v>5.3645</v>
      </c>
      <c r="E48" t="n">
        <v>18.64</v>
      </c>
      <c r="F48" t="n">
        <v>15.69</v>
      </c>
      <c r="G48" t="n">
        <v>72.41</v>
      </c>
      <c r="H48" t="n">
        <v>1.09</v>
      </c>
      <c r="I48" t="n">
        <v>13</v>
      </c>
      <c r="J48" t="n">
        <v>203.46</v>
      </c>
      <c r="K48" t="n">
        <v>53.44</v>
      </c>
      <c r="L48" t="n">
        <v>12.5</v>
      </c>
      <c r="M48" t="n">
        <v>11</v>
      </c>
      <c r="N48" t="n">
        <v>42.53</v>
      </c>
      <c r="O48" t="n">
        <v>25327.74</v>
      </c>
      <c r="P48" t="n">
        <v>195.88</v>
      </c>
      <c r="Q48" t="n">
        <v>467.07</v>
      </c>
      <c r="R48" t="n">
        <v>61.61</v>
      </c>
      <c r="S48" t="n">
        <v>39.61</v>
      </c>
      <c r="T48" t="n">
        <v>6031.68</v>
      </c>
      <c r="U48" t="n">
        <v>0.64</v>
      </c>
      <c r="V48" t="n">
        <v>0.74</v>
      </c>
      <c r="W48" t="n">
        <v>2.63</v>
      </c>
      <c r="X48" t="n">
        <v>0.36</v>
      </c>
      <c r="Y48" t="n">
        <v>1</v>
      </c>
      <c r="Z48" t="n">
        <v>10</v>
      </c>
      <c r="AA48" t="n">
        <v>123.4113753882391</v>
      </c>
      <c r="AB48" t="n">
        <v>168.8568883317421</v>
      </c>
      <c r="AC48" t="n">
        <v>152.7414239015387</v>
      </c>
      <c r="AD48" t="n">
        <v>123411.3753882391</v>
      </c>
      <c r="AE48" t="n">
        <v>168856.8883317421</v>
      </c>
      <c r="AF48" t="n">
        <v>2.839871231761753e-06</v>
      </c>
      <c r="AG48" t="n">
        <v>0.1941666666666667</v>
      </c>
      <c r="AH48" t="n">
        <v>152741.4239015387</v>
      </c>
    </row>
    <row r="49">
      <c r="A49" t="n">
        <v>47</v>
      </c>
      <c r="B49" t="n">
        <v>95</v>
      </c>
      <c r="C49" t="inlineStr">
        <is>
          <t xml:space="preserve">CONCLUIDO	</t>
        </is>
      </c>
      <c r="D49" t="n">
        <v>5.3895</v>
      </c>
      <c r="E49" t="n">
        <v>18.55</v>
      </c>
      <c r="F49" t="n">
        <v>15.64</v>
      </c>
      <c r="G49" t="n">
        <v>78.2</v>
      </c>
      <c r="H49" t="n">
        <v>1.11</v>
      </c>
      <c r="I49" t="n">
        <v>12</v>
      </c>
      <c r="J49" t="n">
        <v>203.86</v>
      </c>
      <c r="K49" t="n">
        <v>53.44</v>
      </c>
      <c r="L49" t="n">
        <v>12.75</v>
      </c>
      <c r="M49" t="n">
        <v>10</v>
      </c>
      <c r="N49" t="n">
        <v>42.67</v>
      </c>
      <c r="O49" t="n">
        <v>25376.49</v>
      </c>
      <c r="P49" t="n">
        <v>194.19</v>
      </c>
      <c r="Q49" t="n">
        <v>467.07</v>
      </c>
      <c r="R49" t="n">
        <v>59.88</v>
      </c>
      <c r="S49" t="n">
        <v>39.61</v>
      </c>
      <c r="T49" t="n">
        <v>5170.47</v>
      </c>
      <c r="U49" t="n">
        <v>0.66</v>
      </c>
      <c r="V49" t="n">
        <v>0.75</v>
      </c>
      <c r="W49" t="n">
        <v>2.63</v>
      </c>
      <c r="X49" t="n">
        <v>0.31</v>
      </c>
      <c r="Y49" t="n">
        <v>1</v>
      </c>
      <c r="Z49" t="n">
        <v>10</v>
      </c>
      <c r="AA49" t="n">
        <v>121.9836331620626</v>
      </c>
      <c r="AB49" t="n">
        <v>166.9033884303467</v>
      </c>
      <c r="AC49" t="n">
        <v>150.9743632889775</v>
      </c>
      <c r="AD49" t="n">
        <v>121983.6331620626</v>
      </c>
      <c r="AE49" t="n">
        <v>166903.3884303467</v>
      </c>
      <c r="AF49" t="n">
        <v>2.853105788718421e-06</v>
      </c>
      <c r="AG49" t="n">
        <v>0.1932291666666667</v>
      </c>
      <c r="AH49" t="n">
        <v>150974.3632889775</v>
      </c>
    </row>
    <row r="50">
      <c r="A50" t="n">
        <v>48</v>
      </c>
      <c r="B50" t="n">
        <v>95</v>
      </c>
      <c r="C50" t="inlineStr">
        <is>
          <t xml:space="preserve">CONCLUIDO	</t>
        </is>
      </c>
      <c r="D50" t="n">
        <v>5.3877</v>
      </c>
      <c r="E50" t="n">
        <v>18.56</v>
      </c>
      <c r="F50" t="n">
        <v>15.65</v>
      </c>
      <c r="G50" t="n">
        <v>78.23</v>
      </c>
      <c r="H50" t="n">
        <v>1.13</v>
      </c>
      <c r="I50" t="n">
        <v>12</v>
      </c>
      <c r="J50" t="n">
        <v>204.25</v>
      </c>
      <c r="K50" t="n">
        <v>53.44</v>
      </c>
      <c r="L50" t="n">
        <v>13</v>
      </c>
      <c r="M50" t="n">
        <v>10</v>
      </c>
      <c r="N50" t="n">
        <v>42.82</v>
      </c>
      <c r="O50" t="n">
        <v>25425.3</v>
      </c>
      <c r="P50" t="n">
        <v>194.31</v>
      </c>
      <c r="Q50" t="n">
        <v>467.1</v>
      </c>
      <c r="R50" t="n">
        <v>60.24</v>
      </c>
      <c r="S50" t="n">
        <v>39.61</v>
      </c>
      <c r="T50" t="n">
        <v>5353.37</v>
      </c>
      <c r="U50" t="n">
        <v>0.66</v>
      </c>
      <c r="V50" t="n">
        <v>0.75</v>
      </c>
      <c r="W50" t="n">
        <v>2.62</v>
      </c>
      <c r="X50" t="n">
        <v>0.31</v>
      </c>
      <c r="Y50" t="n">
        <v>1</v>
      </c>
      <c r="Z50" t="n">
        <v>10</v>
      </c>
      <c r="AA50" t="n">
        <v>122.0987009505331</v>
      </c>
      <c r="AB50" t="n">
        <v>167.0608292549646</v>
      </c>
      <c r="AC50" t="n">
        <v>151.1167781822635</v>
      </c>
      <c r="AD50" t="n">
        <v>122098.7009505331</v>
      </c>
      <c r="AE50" t="n">
        <v>167060.8292549646</v>
      </c>
      <c r="AF50" t="n">
        <v>2.852152900617541e-06</v>
      </c>
      <c r="AG50" t="n">
        <v>0.1933333333333333</v>
      </c>
      <c r="AH50" t="n">
        <v>151116.7781822635</v>
      </c>
    </row>
    <row r="51">
      <c r="A51" t="n">
        <v>49</v>
      </c>
      <c r="B51" t="n">
        <v>95</v>
      </c>
      <c r="C51" t="inlineStr">
        <is>
          <t xml:space="preserve">CONCLUIDO	</t>
        </is>
      </c>
      <c r="D51" t="n">
        <v>5.3873</v>
      </c>
      <c r="E51" t="n">
        <v>18.56</v>
      </c>
      <c r="F51" t="n">
        <v>15.65</v>
      </c>
      <c r="G51" t="n">
        <v>78.23</v>
      </c>
      <c r="H51" t="n">
        <v>1.15</v>
      </c>
      <c r="I51" t="n">
        <v>12</v>
      </c>
      <c r="J51" t="n">
        <v>204.65</v>
      </c>
      <c r="K51" t="n">
        <v>53.44</v>
      </c>
      <c r="L51" t="n">
        <v>13.25</v>
      </c>
      <c r="M51" t="n">
        <v>10</v>
      </c>
      <c r="N51" t="n">
        <v>42.96</v>
      </c>
      <c r="O51" t="n">
        <v>25474.16</v>
      </c>
      <c r="P51" t="n">
        <v>194.05</v>
      </c>
      <c r="Q51" t="n">
        <v>467.07</v>
      </c>
      <c r="R51" t="n">
        <v>59.9</v>
      </c>
      <c r="S51" t="n">
        <v>39.61</v>
      </c>
      <c r="T51" t="n">
        <v>5180.58</v>
      </c>
      <c r="U51" t="n">
        <v>0.66</v>
      </c>
      <c r="V51" t="n">
        <v>0.75</v>
      </c>
      <c r="W51" t="n">
        <v>2.64</v>
      </c>
      <c r="X51" t="n">
        <v>0.31</v>
      </c>
      <c r="Y51" t="n">
        <v>1</v>
      </c>
      <c r="Z51" t="n">
        <v>10</v>
      </c>
      <c r="AA51" t="n">
        <v>121.9908749458562</v>
      </c>
      <c r="AB51" t="n">
        <v>166.9132969584182</v>
      </c>
      <c r="AC51" t="n">
        <v>150.9833261610366</v>
      </c>
      <c r="AD51" t="n">
        <v>121990.8749458563</v>
      </c>
      <c r="AE51" t="n">
        <v>166913.2969584182</v>
      </c>
      <c r="AF51" t="n">
        <v>2.851941147706235e-06</v>
      </c>
      <c r="AG51" t="n">
        <v>0.1933333333333333</v>
      </c>
      <c r="AH51" t="n">
        <v>150983.3261610366</v>
      </c>
    </row>
    <row r="52">
      <c r="A52" t="n">
        <v>50</v>
      </c>
      <c r="B52" t="n">
        <v>95</v>
      </c>
      <c r="C52" t="inlineStr">
        <is>
          <t xml:space="preserve">CONCLUIDO	</t>
        </is>
      </c>
      <c r="D52" t="n">
        <v>5.3835</v>
      </c>
      <c r="E52" t="n">
        <v>18.58</v>
      </c>
      <c r="F52" t="n">
        <v>15.66</v>
      </c>
      <c r="G52" t="n">
        <v>78.3</v>
      </c>
      <c r="H52" t="n">
        <v>1.17</v>
      </c>
      <c r="I52" t="n">
        <v>12</v>
      </c>
      <c r="J52" t="n">
        <v>205.05</v>
      </c>
      <c r="K52" t="n">
        <v>53.44</v>
      </c>
      <c r="L52" t="n">
        <v>13.5</v>
      </c>
      <c r="M52" t="n">
        <v>10</v>
      </c>
      <c r="N52" t="n">
        <v>43.11</v>
      </c>
      <c r="O52" t="n">
        <v>25523.06</v>
      </c>
      <c r="P52" t="n">
        <v>193.87</v>
      </c>
      <c r="Q52" t="n">
        <v>467.07</v>
      </c>
      <c r="R52" t="n">
        <v>60.55</v>
      </c>
      <c r="S52" t="n">
        <v>39.61</v>
      </c>
      <c r="T52" t="n">
        <v>5503.55</v>
      </c>
      <c r="U52" t="n">
        <v>0.65</v>
      </c>
      <c r="V52" t="n">
        <v>0.74</v>
      </c>
      <c r="W52" t="n">
        <v>2.63</v>
      </c>
      <c r="X52" t="n">
        <v>0.33</v>
      </c>
      <c r="Y52" t="n">
        <v>1</v>
      </c>
      <c r="Z52" t="n">
        <v>10</v>
      </c>
      <c r="AA52" t="n">
        <v>122.0160627982063</v>
      </c>
      <c r="AB52" t="n">
        <v>166.9477600892131</v>
      </c>
      <c r="AC52" t="n">
        <v>151.0145001789978</v>
      </c>
      <c r="AD52" t="n">
        <v>122016.0627982063</v>
      </c>
      <c r="AE52" t="n">
        <v>166947.7600892131</v>
      </c>
      <c r="AF52" t="n">
        <v>2.849929495048821e-06</v>
      </c>
      <c r="AG52" t="n">
        <v>0.1935416666666666</v>
      </c>
      <c r="AH52" t="n">
        <v>151014.5001789978</v>
      </c>
    </row>
    <row r="53">
      <c r="A53" t="n">
        <v>51</v>
      </c>
      <c r="B53" t="n">
        <v>95</v>
      </c>
      <c r="C53" t="inlineStr">
        <is>
          <t xml:space="preserve">CONCLUIDO	</t>
        </is>
      </c>
      <c r="D53" t="n">
        <v>5.4066</v>
      </c>
      <c r="E53" t="n">
        <v>18.5</v>
      </c>
      <c r="F53" t="n">
        <v>15.62</v>
      </c>
      <c r="G53" t="n">
        <v>85.19</v>
      </c>
      <c r="H53" t="n">
        <v>1.19</v>
      </c>
      <c r="I53" t="n">
        <v>11</v>
      </c>
      <c r="J53" t="n">
        <v>205.44</v>
      </c>
      <c r="K53" t="n">
        <v>53.44</v>
      </c>
      <c r="L53" t="n">
        <v>13.75</v>
      </c>
      <c r="M53" t="n">
        <v>9</v>
      </c>
      <c r="N53" t="n">
        <v>43.26</v>
      </c>
      <c r="O53" t="n">
        <v>25572.02</v>
      </c>
      <c r="P53" t="n">
        <v>192.09</v>
      </c>
      <c r="Q53" t="n">
        <v>467.07</v>
      </c>
      <c r="R53" t="n">
        <v>59.27</v>
      </c>
      <c r="S53" t="n">
        <v>39.61</v>
      </c>
      <c r="T53" t="n">
        <v>4870.69</v>
      </c>
      <c r="U53" t="n">
        <v>0.67</v>
      </c>
      <c r="V53" t="n">
        <v>0.75</v>
      </c>
      <c r="W53" t="n">
        <v>2.63</v>
      </c>
      <c r="X53" t="n">
        <v>0.28</v>
      </c>
      <c r="Y53" t="n">
        <v>1</v>
      </c>
      <c r="Z53" t="n">
        <v>10</v>
      </c>
      <c r="AA53" t="n">
        <v>120.6222201960644</v>
      </c>
      <c r="AB53" t="n">
        <v>165.0406431489679</v>
      </c>
      <c r="AC53" t="n">
        <v>149.2893958028735</v>
      </c>
      <c r="AD53" t="n">
        <v>120622.2201960644</v>
      </c>
      <c r="AE53" t="n">
        <v>165040.6431489679</v>
      </c>
      <c r="AF53" t="n">
        <v>2.862158225676782e-06</v>
      </c>
      <c r="AG53" t="n">
        <v>0.1927083333333333</v>
      </c>
      <c r="AH53" t="n">
        <v>149289.3958028735</v>
      </c>
    </row>
    <row r="54">
      <c r="A54" t="n">
        <v>52</v>
      </c>
      <c r="B54" t="n">
        <v>95</v>
      </c>
      <c r="C54" t="inlineStr">
        <is>
          <t xml:space="preserve">CONCLUIDO	</t>
        </is>
      </c>
      <c r="D54" t="n">
        <v>5.4091</v>
      </c>
      <c r="E54" t="n">
        <v>18.49</v>
      </c>
      <c r="F54" t="n">
        <v>15.61</v>
      </c>
      <c r="G54" t="n">
        <v>85.14</v>
      </c>
      <c r="H54" t="n">
        <v>1.21</v>
      </c>
      <c r="I54" t="n">
        <v>11</v>
      </c>
      <c r="J54" t="n">
        <v>205.84</v>
      </c>
      <c r="K54" t="n">
        <v>53.44</v>
      </c>
      <c r="L54" t="n">
        <v>14</v>
      </c>
      <c r="M54" t="n">
        <v>9</v>
      </c>
      <c r="N54" t="n">
        <v>43.4</v>
      </c>
      <c r="O54" t="n">
        <v>25621.03</v>
      </c>
      <c r="P54" t="n">
        <v>192.07</v>
      </c>
      <c r="Q54" t="n">
        <v>467.07</v>
      </c>
      <c r="R54" t="n">
        <v>58.98</v>
      </c>
      <c r="S54" t="n">
        <v>39.61</v>
      </c>
      <c r="T54" t="n">
        <v>4725.57</v>
      </c>
      <c r="U54" t="n">
        <v>0.67</v>
      </c>
      <c r="V54" t="n">
        <v>0.75</v>
      </c>
      <c r="W54" t="n">
        <v>2.62</v>
      </c>
      <c r="X54" t="n">
        <v>0.28</v>
      </c>
      <c r="Y54" t="n">
        <v>1</v>
      </c>
      <c r="Z54" t="n">
        <v>10</v>
      </c>
      <c r="AA54" t="n">
        <v>120.5374485838246</v>
      </c>
      <c r="AB54" t="n">
        <v>164.9246548892418</v>
      </c>
      <c r="AC54" t="n">
        <v>149.1844772998651</v>
      </c>
      <c r="AD54" t="n">
        <v>120537.4485838246</v>
      </c>
      <c r="AE54" t="n">
        <v>164924.6548892418</v>
      </c>
      <c r="AF54" t="n">
        <v>2.863481681372449e-06</v>
      </c>
      <c r="AG54" t="n">
        <v>0.1926041666666667</v>
      </c>
      <c r="AH54" t="n">
        <v>149184.4772998651</v>
      </c>
    </row>
    <row r="55">
      <c r="A55" t="n">
        <v>53</v>
      </c>
      <c r="B55" t="n">
        <v>95</v>
      </c>
      <c r="C55" t="inlineStr">
        <is>
          <t xml:space="preserve">CONCLUIDO	</t>
        </is>
      </c>
      <c r="D55" t="n">
        <v>5.4057</v>
      </c>
      <c r="E55" t="n">
        <v>18.5</v>
      </c>
      <c r="F55" t="n">
        <v>15.62</v>
      </c>
      <c r="G55" t="n">
        <v>85.2</v>
      </c>
      <c r="H55" t="n">
        <v>1.23</v>
      </c>
      <c r="I55" t="n">
        <v>11</v>
      </c>
      <c r="J55" t="n">
        <v>206.24</v>
      </c>
      <c r="K55" t="n">
        <v>53.44</v>
      </c>
      <c r="L55" t="n">
        <v>14.25</v>
      </c>
      <c r="M55" t="n">
        <v>9</v>
      </c>
      <c r="N55" t="n">
        <v>43.55</v>
      </c>
      <c r="O55" t="n">
        <v>25670.09</v>
      </c>
      <c r="P55" t="n">
        <v>191.78</v>
      </c>
      <c r="Q55" t="n">
        <v>467.07</v>
      </c>
      <c r="R55" t="n">
        <v>59.35</v>
      </c>
      <c r="S55" t="n">
        <v>39.61</v>
      </c>
      <c r="T55" t="n">
        <v>4910.92</v>
      </c>
      <c r="U55" t="n">
        <v>0.67</v>
      </c>
      <c r="V55" t="n">
        <v>0.75</v>
      </c>
      <c r="W55" t="n">
        <v>2.63</v>
      </c>
      <c r="X55" t="n">
        <v>0.29</v>
      </c>
      <c r="Y55" t="n">
        <v>1</v>
      </c>
      <c r="Z55" t="n">
        <v>10</v>
      </c>
      <c r="AA55" t="n">
        <v>120.5032339912122</v>
      </c>
      <c r="AB55" t="n">
        <v>164.8778409741882</v>
      </c>
      <c r="AC55" t="n">
        <v>149.1421312391604</v>
      </c>
      <c r="AD55" t="n">
        <v>120503.2339912122</v>
      </c>
      <c r="AE55" t="n">
        <v>164877.8409741882</v>
      </c>
      <c r="AF55" t="n">
        <v>2.861681781626342e-06</v>
      </c>
      <c r="AG55" t="n">
        <v>0.1927083333333333</v>
      </c>
      <c r="AH55" t="n">
        <v>149142.1312391604</v>
      </c>
    </row>
    <row r="56">
      <c r="A56" t="n">
        <v>54</v>
      </c>
      <c r="B56" t="n">
        <v>95</v>
      </c>
      <c r="C56" t="inlineStr">
        <is>
          <t xml:space="preserve">CONCLUIDO	</t>
        </is>
      </c>
      <c r="D56" t="n">
        <v>5.4034</v>
      </c>
      <c r="E56" t="n">
        <v>18.51</v>
      </c>
      <c r="F56" t="n">
        <v>15.63</v>
      </c>
      <c r="G56" t="n">
        <v>85.25</v>
      </c>
      <c r="H56" t="n">
        <v>1.25</v>
      </c>
      <c r="I56" t="n">
        <v>11</v>
      </c>
      <c r="J56" t="n">
        <v>206.64</v>
      </c>
      <c r="K56" t="n">
        <v>53.44</v>
      </c>
      <c r="L56" t="n">
        <v>14.5</v>
      </c>
      <c r="M56" t="n">
        <v>9</v>
      </c>
      <c r="N56" t="n">
        <v>43.7</v>
      </c>
      <c r="O56" t="n">
        <v>25719.19</v>
      </c>
      <c r="P56" t="n">
        <v>191.87</v>
      </c>
      <c r="Q56" t="n">
        <v>467.07</v>
      </c>
      <c r="R56" t="n">
        <v>59.54</v>
      </c>
      <c r="S56" t="n">
        <v>39.61</v>
      </c>
      <c r="T56" t="n">
        <v>5006.92</v>
      </c>
      <c r="U56" t="n">
        <v>0.67</v>
      </c>
      <c r="V56" t="n">
        <v>0.75</v>
      </c>
      <c r="W56" t="n">
        <v>2.63</v>
      </c>
      <c r="X56" t="n">
        <v>0.3</v>
      </c>
      <c r="Y56" t="n">
        <v>1</v>
      </c>
      <c r="Z56" t="n">
        <v>10</v>
      </c>
      <c r="AA56" t="n">
        <v>120.614994040643</v>
      </c>
      <c r="AB56" t="n">
        <v>165.0307560043247</v>
      </c>
      <c r="AC56" t="n">
        <v>149.2804522734384</v>
      </c>
      <c r="AD56" t="n">
        <v>120614.994040643</v>
      </c>
      <c r="AE56" t="n">
        <v>165030.7560043247</v>
      </c>
      <c r="AF56" t="n">
        <v>2.860464202386329e-06</v>
      </c>
      <c r="AG56" t="n">
        <v>0.1928125</v>
      </c>
      <c r="AH56" t="n">
        <v>149280.4522734384</v>
      </c>
    </row>
    <row r="57">
      <c r="A57" t="n">
        <v>55</v>
      </c>
      <c r="B57" t="n">
        <v>95</v>
      </c>
      <c r="C57" t="inlineStr">
        <is>
          <t xml:space="preserve">CONCLUIDO	</t>
        </is>
      </c>
      <c r="D57" t="n">
        <v>5.4053</v>
      </c>
      <c r="E57" t="n">
        <v>18.5</v>
      </c>
      <c r="F57" t="n">
        <v>15.62</v>
      </c>
      <c r="G57" t="n">
        <v>85.20999999999999</v>
      </c>
      <c r="H57" t="n">
        <v>1.27</v>
      </c>
      <c r="I57" t="n">
        <v>11</v>
      </c>
      <c r="J57" t="n">
        <v>207.03</v>
      </c>
      <c r="K57" t="n">
        <v>53.44</v>
      </c>
      <c r="L57" t="n">
        <v>14.75</v>
      </c>
      <c r="M57" t="n">
        <v>9</v>
      </c>
      <c r="N57" t="n">
        <v>43.85</v>
      </c>
      <c r="O57" t="n">
        <v>25768.35</v>
      </c>
      <c r="P57" t="n">
        <v>191.35</v>
      </c>
      <c r="Q57" t="n">
        <v>467.07</v>
      </c>
      <c r="R57" t="n">
        <v>59.27</v>
      </c>
      <c r="S57" t="n">
        <v>39.61</v>
      </c>
      <c r="T57" t="n">
        <v>4872.15</v>
      </c>
      <c r="U57" t="n">
        <v>0.67</v>
      </c>
      <c r="V57" t="n">
        <v>0.75</v>
      </c>
      <c r="W57" t="n">
        <v>2.63</v>
      </c>
      <c r="X57" t="n">
        <v>0.29</v>
      </c>
      <c r="Y57" t="n">
        <v>1</v>
      </c>
      <c r="Z57" t="n">
        <v>10</v>
      </c>
      <c r="AA57" t="n">
        <v>120.3195811532912</v>
      </c>
      <c r="AB57" t="n">
        <v>164.6265590591535</v>
      </c>
      <c r="AC57" t="n">
        <v>148.9148313174202</v>
      </c>
      <c r="AD57" t="n">
        <v>120319.5811532912</v>
      </c>
      <c r="AE57" t="n">
        <v>164626.5590591535</v>
      </c>
      <c r="AF57" t="n">
        <v>2.861470028715035e-06</v>
      </c>
      <c r="AG57" t="n">
        <v>0.1927083333333333</v>
      </c>
      <c r="AH57" t="n">
        <v>148914.8313174202</v>
      </c>
    </row>
    <row r="58">
      <c r="A58" t="n">
        <v>56</v>
      </c>
      <c r="B58" t="n">
        <v>95</v>
      </c>
      <c r="C58" t="inlineStr">
        <is>
          <t xml:space="preserve">CONCLUIDO	</t>
        </is>
      </c>
      <c r="D58" t="n">
        <v>5.4044</v>
      </c>
      <c r="E58" t="n">
        <v>18.5</v>
      </c>
      <c r="F58" t="n">
        <v>15.63</v>
      </c>
      <c r="G58" t="n">
        <v>85.23</v>
      </c>
      <c r="H58" t="n">
        <v>1.28</v>
      </c>
      <c r="I58" t="n">
        <v>11</v>
      </c>
      <c r="J58" t="n">
        <v>207.43</v>
      </c>
      <c r="K58" t="n">
        <v>53.44</v>
      </c>
      <c r="L58" t="n">
        <v>15</v>
      </c>
      <c r="M58" t="n">
        <v>9</v>
      </c>
      <c r="N58" t="n">
        <v>44</v>
      </c>
      <c r="O58" t="n">
        <v>25817.56</v>
      </c>
      <c r="P58" t="n">
        <v>190.32</v>
      </c>
      <c r="Q58" t="n">
        <v>467.07</v>
      </c>
      <c r="R58" t="n">
        <v>59.54</v>
      </c>
      <c r="S58" t="n">
        <v>39.61</v>
      </c>
      <c r="T58" t="n">
        <v>5007.89</v>
      </c>
      <c r="U58" t="n">
        <v>0.67</v>
      </c>
      <c r="V58" t="n">
        <v>0.75</v>
      </c>
      <c r="W58" t="n">
        <v>2.63</v>
      </c>
      <c r="X58" t="n">
        <v>0.29</v>
      </c>
      <c r="Y58" t="n">
        <v>1</v>
      </c>
      <c r="Z58" t="n">
        <v>10</v>
      </c>
      <c r="AA58" t="n">
        <v>119.8990991564484</v>
      </c>
      <c r="AB58" t="n">
        <v>164.0512370407169</v>
      </c>
      <c r="AC58" t="n">
        <v>148.3944172249535</v>
      </c>
      <c r="AD58" t="n">
        <v>119899.0991564484</v>
      </c>
      <c r="AE58" t="n">
        <v>164051.2370407169</v>
      </c>
      <c r="AF58" t="n">
        <v>2.860993584664595e-06</v>
      </c>
      <c r="AG58" t="n">
        <v>0.1927083333333333</v>
      </c>
      <c r="AH58" t="n">
        <v>148394.4172249535</v>
      </c>
    </row>
    <row r="59">
      <c r="A59" t="n">
        <v>57</v>
      </c>
      <c r="B59" t="n">
        <v>95</v>
      </c>
      <c r="C59" t="inlineStr">
        <is>
          <t xml:space="preserve">CONCLUIDO	</t>
        </is>
      </c>
      <c r="D59" t="n">
        <v>5.4256</v>
      </c>
      <c r="E59" t="n">
        <v>18.43</v>
      </c>
      <c r="F59" t="n">
        <v>15.59</v>
      </c>
      <c r="G59" t="n">
        <v>93.54000000000001</v>
      </c>
      <c r="H59" t="n">
        <v>1.3</v>
      </c>
      <c r="I59" t="n">
        <v>10</v>
      </c>
      <c r="J59" t="n">
        <v>207.83</v>
      </c>
      <c r="K59" t="n">
        <v>53.44</v>
      </c>
      <c r="L59" t="n">
        <v>15.25</v>
      </c>
      <c r="M59" t="n">
        <v>8</v>
      </c>
      <c r="N59" t="n">
        <v>44.15</v>
      </c>
      <c r="O59" t="n">
        <v>25866.82</v>
      </c>
      <c r="P59" t="n">
        <v>189.68</v>
      </c>
      <c r="Q59" t="n">
        <v>467.07</v>
      </c>
      <c r="R59" t="n">
        <v>58.41</v>
      </c>
      <c r="S59" t="n">
        <v>39.61</v>
      </c>
      <c r="T59" t="n">
        <v>4448.33</v>
      </c>
      <c r="U59" t="n">
        <v>0.68</v>
      </c>
      <c r="V59" t="n">
        <v>0.75</v>
      </c>
      <c r="W59" t="n">
        <v>2.62</v>
      </c>
      <c r="X59" t="n">
        <v>0.26</v>
      </c>
      <c r="Y59" t="n">
        <v>1</v>
      </c>
      <c r="Z59" t="n">
        <v>10</v>
      </c>
      <c r="AA59" t="n">
        <v>119.0688504332139</v>
      </c>
      <c r="AB59" t="n">
        <v>162.9152541095995</v>
      </c>
      <c r="AC59" t="n">
        <v>147.3668509104195</v>
      </c>
      <c r="AD59" t="n">
        <v>119068.8504332139</v>
      </c>
      <c r="AE59" t="n">
        <v>162915.2541095995</v>
      </c>
      <c r="AF59" t="n">
        <v>2.87221648896385e-06</v>
      </c>
      <c r="AG59" t="n">
        <v>0.1919791666666667</v>
      </c>
      <c r="AH59" t="n">
        <v>147366.8509104195</v>
      </c>
    </row>
    <row r="60">
      <c r="A60" t="n">
        <v>58</v>
      </c>
      <c r="B60" t="n">
        <v>95</v>
      </c>
      <c r="C60" t="inlineStr">
        <is>
          <t xml:space="preserve">CONCLUIDO	</t>
        </is>
      </c>
      <c r="D60" t="n">
        <v>5.4247</v>
      </c>
      <c r="E60" t="n">
        <v>18.43</v>
      </c>
      <c r="F60" t="n">
        <v>15.59</v>
      </c>
      <c r="G60" t="n">
        <v>93.56</v>
      </c>
      <c r="H60" t="n">
        <v>1.32</v>
      </c>
      <c r="I60" t="n">
        <v>10</v>
      </c>
      <c r="J60" t="n">
        <v>208.23</v>
      </c>
      <c r="K60" t="n">
        <v>53.44</v>
      </c>
      <c r="L60" t="n">
        <v>15.5</v>
      </c>
      <c r="M60" t="n">
        <v>8</v>
      </c>
      <c r="N60" t="n">
        <v>44.3</v>
      </c>
      <c r="O60" t="n">
        <v>25916.13</v>
      </c>
      <c r="P60" t="n">
        <v>190.03</v>
      </c>
      <c r="Q60" t="n">
        <v>467.1</v>
      </c>
      <c r="R60" t="n">
        <v>58.37</v>
      </c>
      <c r="S60" t="n">
        <v>39.61</v>
      </c>
      <c r="T60" t="n">
        <v>4427.24</v>
      </c>
      <c r="U60" t="n">
        <v>0.68</v>
      </c>
      <c r="V60" t="n">
        <v>0.75</v>
      </c>
      <c r="W60" t="n">
        <v>2.63</v>
      </c>
      <c r="X60" t="n">
        <v>0.26</v>
      </c>
      <c r="Y60" t="n">
        <v>1</v>
      </c>
      <c r="Z60" t="n">
        <v>10</v>
      </c>
      <c r="AA60" t="n">
        <v>119.244290186183</v>
      </c>
      <c r="AB60" t="n">
        <v>163.1552985194674</v>
      </c>
      <c r="AC60" t="n">
        <v>147.5839858187141</v>
      </c>
      <c r="AD60" t="n">
        <v>119244.290186183</v>
      </c>
      <c r="AE60" t="n">
        <v>163155.2985194674</v>
      </c>
      <c r="AF60" t="n">
        <v>2.871740044913409e-06</v>
      </c>
      <c r="AG60" t="n">
        <v>0.1919791666666667</v>
      </c>
      <c r="AH60" t="n">
        <v>147583.9858187141</v>
      </c>
    </row>
    <row r="61">
      <c r="A61" t="n">
        <v>59</v>
      </c>
      <c r="B61" t="n">
        <v>95</v>
      </c>
      <c r="C61" t="inlineStr">
        <is>
          <t xml:space="preserve">CONCLUIDO	</t>
        </is>
      </c>
      <c r="D61" t="n">
        <v>5.4232</v>
      </c>
      <c r="E61" t="n">
        <v>18.44</v>
      </c>
      <c r="F61" t="n">
        <v>15.6</v>
      </c>
      <c r="G61" t="n">
        <v>93.59</v>
      </c>
      <c r="H61" t="n">
        <v>1.34</v>
      </c>
      <c r="I61" t="n">
        <v>10</v>
      </c>
      <c r="J61" t="n">
        <v>208.63</v>
      </c>
      <c r="K61" t="n">
        <v>53.44</v>
      </c>
      <c r="L61" t="n">
        <v>15.75</v>
      </c>
      <c r="M61" t="n">
        <v>8</v>
      </c>
      <c r="N61" t="n">
        <v>44.45</v>
      </c>
      <c r="O61" t="n">
        <v>25965.5</v>
      </c>
      <c r="P61" t="n">
        <v>189.52</v>
      </c>
      <c r="Q61" t="n">
        <v>467.07</v>
      </c>
      <c r="R61" t="n">
        <v>58.65</v>
      </c>
      <c r="S61" t="n">
        <v>39.61</v>
      </c>
      <c r="T61" t="n">
        <v>4565.13</v>
      </c>
      <c r="U61" t="n">
        <v>0.68</v>
      </c>
      <c r="V61" t="n">
        <v>0.75</v>
      </c>
      <c r="W61" t="n">
        <v>2.62</v>
      </c>
      <c r="X61" t="n">
        <v>0.27</v>
      </c>
      <c r="Y61" t="n">
        <v>1</v>
      </c>
      <c r="Z61" t="n">
        <v>10</v>
      </c>
      <c r="AA61" t="n">
        <v>119.0702556857263</v>
      </c>
      <c r="AB61" t="n">
        <v>162.9171768380824</v>
      </c>
      <c r="AC61" t="n">
        <v>147.3685901363945</v>
      </c>
      <c r="AD61" t="n">
        <v>119070.2556857263</v>
      </c>
      <c r="AE61" t="n">
        <v>162917.1768380823</v>
      </c>
      <c r="AF61" t="n">
        <v>2.870945971496009e-06</v>
      </c>
      <c r="AG61" t="n">
        <v>0.1920833333333334</v>
      </c>
      <c r="AH61" t="n">
        <v>147368.5901363945</v>
      </c>
    </row>
    <row r="62">
      <c r="A62" t="n">
        <v>60</v>
      </c>
      <c r="B62" t="n">
        <v>95</v>
      </c>
      <c r="C62" t="inlineStr">
        <is>
          <t xml:space="preserve">CONCLUIDO	</t>
        </is>
      </c>
      <c r="D62" t="n">
        <v>5.4249</v>
      </c>
      <c r="E62" t="n">
        <v>18.43</v>
      </c>
      <c r="F62" t="n">
        <v>15.59</v>
      </c>
      <c r="G62" t="n">
        <v>93.56</v>
      </c>
      <c r="H62" t="n">
        <v>1.36</v>
      </c>
      <c r="I62" t="n">
        <v>10</v>
      </c>
      <c r="J62" t="n">
        <v>209.03</v>
      </c>
      <c r="K62" t="n">
        <v>53.44</v>
      </c>
      <c r="L62" t="n">
        <v>16</v>
      </c>
      <c r="M62" t="n">
        <v>8</v>
      </c>
      <c r="N62" t="n">
        <v>44.6</v>
      </c>
      <c r="O62" t="n">
        <v>26014.91</v>
      </c>
      <c r="P62" t="n">
        <v>188.71</v>
      </c>
      <c r="Q62" t="n">
        <v>467.07</v>
      </c>
      <c r="R62" t="n">
        <v>58.51</v>
      </c>
      <c r="S62" t="n">
        <v>39.61</v>
      </c>
      <c r="T62" t="n">
        <v>4496.14</v>
      </c>
      <c r="U62" t="n">
        <v>0.68</v>
      </c>
      <c r="V62" t="n">
        <v>0.75</v>
      </c>
      <c r="W62" t="n">
        <v>2.62</v>
      </c>
      <c r="X62" t="n">
        <v>0.26</v>
      </c>
      <c r="Y62" t="n">
        <v>1</v>
      </c>
      <c r="Z62" t="n">
        <v>10</v>
      </c>
      <c r="AA62" t="n">
        <v>118.651463706953</v>
      </c>
      <c r="AB62" t="n">
        <v>162.3441671769268</v>
      </c>
      <c r="AC62" t="n">
        <v>146.8502677130754</v>
      </c>
      <c r="AD62" t="n">
        <v>118651.463706953</v>
      </c>
      <c r="AE62" t="n">
        <v>162344.1671769269</v>
      </c>
      <c r="AF62" t="n">
        <v>2.871845921369063e-06</v>
      </c>
      <c r="AG62" t="n">
        <v>0.1919791666666667</v>
      </c>
      <c r="AH62" t="n">
        <v>146850.2677130754</v>
      </c>
    </row>
    <row r="63">
      <c r="A63" t="n">
        <v>61</v>
      </c>
      <c r="B63" t="n">
        <v>95</v>
      </c>
      <c r="C63" t="inlineStr">
        <is>
          <t xml:space="preserve">CONCLUIDO	</t>
        </is>
      </c>
      <c r="D63" t="n">
        <v>5.4272</v>
      </c>
      <c r="E63" t="n">
        <v>18.43</v>
      </c>
      <c r="F63" t="n">
        <v>15.59</v>
      </c>
      <c r="G63" t="n">
        <v>93.51000000000001</v>
      </c>
      <c r="H63" t="n">
        <v>1.38</v>
      </c>
      <c r="I63" t="n">
        <v>10</v>
      </c>
      <c r="J63" t="n">
        <v>209.43</v>
      </c>
      <c r="K63" t="n">
        <v>53.44</v>
      </c>
      <c r="L63" t="n">
        <v>16.25</v>
      </c>
      <c r="M63" t="n">
        <v>8</v>
      </c>
      <c r="N63" t="n">
        <v>44.75</v>
      </c>
      <c r="O63" t="n">
        <v>26064.38</v>
      </c>
      <c r="P63" t="n">
        <v>187.95</v>
      </c>
      <c r="Q63" t="n">
        <v>467.07</v>
      </c>
      <c r="R63" t="n">
        <v>58.21</v>
      </c>
      <c r="S63" t="n">
        <v>39.61</v>
      </c>
      <c r="T63" t="n">
        <v>4345.28</v>
      </c>
      <c r="U63" t="n">
        <v>0.68</v>
      </c>
      <c r="V63" t="n">
        <v>0.75</v>
      </c>
      <c r="W63" t="n">
        <v>2.62</v>
      </c>
      <c r="X63" t="n">
        <v>0.25</v>
      </c>
      <c r="Y63" t="n">
        <v>1</v>
      </c>
      <c r="Z63" t="n">
        <v>10</v>
      </c>
      <c r="AA63" t="n">
        <v>118.2634166609563</v>
      </c>
      <c r="AB63" t="n">
        <v>161.813224089167</v>
      </c>
      <c r="AC63" t="n">
        <v>146.3699970884279</v>
      </c>
      <c r="AD63" t="n">
        <v>118263.4166609563</v>
      </c>
      <c r="AE63" t="n">
        <v>161813.224089167</v>
      </c>
      <c r="AF63" t="n">
        <v>2.873063500609076e-06</v>
      </c>
      <c r="AG63" t="n">
        <v>0.1919791666666667</v>
      </c>
      <c r="AH63" t="n">
        <v>146369.9970884279</v>
      </c>
    </row>
    <row r="64">
      <c r="A64" t="n">
        <v>62</v>
      </c>
      <c r="B64" t="n">
        <v>95</v>
      </c>
      <c r="C64" t="inlineStr">
        <is>
          <t xml:space="preserve">CONCLUIDO	</t>
        </is>
      </c>
      <c r="D64" t="n">
        <v>5.4258</v>
      </c>
      <c r="E64" t="n">
        <v>18.43</v>
      </c>
      <c r="F64" t="n">
        <v>15.59</v>
      </c>
      <c r="G64" t="n">
        <v>93.54000000000001</v>
      </c>
      <c r="H64" t="n">
        <v>1.4</v>
      </c>
      <c r="I64" t="n">
        <v>10</v>
      </c>
      <c r="J64" t="n">
        <v>209.84</v>
      </c>
      <c r="K64" t="n">
        <v>53.44</v>
      </c>
      <c r="L64" t="n">
        <v>16.5</v>
      </c>
      <c r="M64" t="n">
        <v>8</v>
      </c>
      <c r="N64" t="n">
        <v>44.9</v>
      </c>
      <c r="O64" t="n">
        <v>26113.9</v>
      </c>
      <c r="P64" t="n">
        <v>186.42</v>
      </c>
      <c r="Q64" t="n">
        <v>467.07</v>
      </c>
      <c r="R64" t="n">
        <v>58.3</v>
      </c>
      <c r="S64" t="n">
        <v>39.61</v>
      </c>
      <c r="T64" t="n">
        <v>4388.75</v>
      </c>
      <c r="U64" t="n">
        <v>0.68</v>
      </c>
      <c r="V64" t="n">
        <v>0.75</v>
      </c>
      <c r="W64" t="n">
        <v>2.63</v>
      </c>
      <c r="X64" t="n">
        <v>0.26</v>
      </c>
      <c r="Y64" t="n">
        <v>1</v>
      </c>
      <c r="Z64" t="n">
        <v>10</v>
      </c>
      <c r="AA64" t="n">
        <v>117.6113387505001</v>
      </c>
      <c r="AB64" t="n">
        <v>160.9210223244341</v>
      </c>
      <c r="AC64" t="n">
        <v>145.5629458079078</v>
      </c>
      <c r="AD64" t="n">
        <v>117611.3387505001</v>
      </c>
      <c r="AE64" t="n">
        <v>160921.0223244341</v>
      </c>
      <c r="AF64" t="n">
        <v>2.872322365419503e-06</v>
      </c>
      <c r="AG64" t="n">
        <v>0.1919791666666667</v>
      </c>
      <c r="AH64" t="n">
        <v>145562.9458079078</v>
      </c>
    </row>
    <row r="65">
      <c r="A65" t="n">
        <v>63</v>
      </c>
      <c r="B65" t="n">
        <v>95</v>
      </c>
      <c r="C65" t="inlineStr">
        <is>
          <t xml:space="preserve">CONCLUIDO	</t>
        </is>
      </c>
      <c r="D65" t="n">
        <v>5.447</v>
      </c>
      <c r="E65" t="n">
        <v>18.36</v>
      </c>
      <c r="F65" t="n">
        <v>15.56</v>
      </c>
      <c r="G65" t="n">
        <v>103.7</v>
      </c>
      <c r="H65" t="n">
        <v>1.42</v>
      </c>
      <c r="I65" t="n">
        <v>9</v>
      </c>
      <c r="J65" t="n">
        <v>210.24</v>
      </c>
      <c r="K65" t="n">
        <v>53.44</v>
      </c>
      <c r="L65" t="n">
        <v>16.75</v>
      </c>
      <c r="M65" t="n">
        <v>7</v>
      </c>
      <c r="N65" t="n">
        <v>45.05</v>
      </c>
      <c r="O65" t="n">
        <v>26163.47</v>
      </c>
      <c r="P65" t="n">
        <v>185.78</v>
      </c>
      <c r="Q65" t="n">
        <v>467.07</v>
      </c>
      <c r="R65" t="n">
        <v>57.11</v>
      </c>
      <c r="S65" t="n">
        <v>39.61</v>
      </c>
      <c r="T65" t="n">
        <v>3800.71</v>
      </c>
      <c r="U65" t="n">
        <v>0.6899999999999999</v>
      </c>
      <c r="V65" t="n">
        <v>0.75</v>
      </c>
      <c r="W65" t="n">
        <v>2.62</v>
      </c>
      <c r="X65" t="n">
        <v>0.22</v>
      </c>
      <c r="Y65" t="n">
        <v>1</v>
      </c>
      <c r="Z65" t="n">
        <v>10</v>
      </c>
      <c r="AA65" t="n">
        <v>116.813883466457</v>
      </c>
      <c r="AB65" t="n">
        <v>159.8299088235627</v>
      </c>
      <c r="AC65" t="n">
        <v>144.5759666481718</v>
      </c>
      <c r="AD65" t="n">
        <v>116813.883466457</v>
      </c>
      <c r="AE65" t="n">
        <v>159829.9088235627</v>
      </c>
      <c r="AF65" t="n">
        <v>2.883545269718757e-06</v>
      </c>
      <c r="AG65" t="n">
        <v>0.19125</v>
      </c>
      <c r="AH65" t="n">
        <v>144575.9666481718</v>
      </c>
    </row>
    <row r="66">
      <c r="A66" t="n">
        <v>64</v>
      </c>
      <c r="B66" t="n">
        <v>95</v>
      </c>
      <c r="C66" t="inlineStr">
        <is>
          <t xml:space="preserve">CONCLUIDO	</t>
        </is>
      </c>
      <c r="D66" t="n">
        <v>5.4439</v>
      </c>
      <c r="E66" t="n">
        <v>18.37</v>
      </c>
      <c r="F66" t="n">
        <v>15.57</v>
      </c>
      <c r="G66" t="n">
        <v>103.77</v>
      </c>
      <c r="H66" t="n">
        <v>1.43</v>
      </c>
      <c r="I66" t="n">
        <v>9</v>
      </c>
      <c r="J66" t="n">
        <v>210.64</v>
      </c>
      <c r="K66" t="n">
        <v>53.44</v>
      </c>
      <c r="L66" t="n">
        <v>17</v>
      </c>
      <c r="M66" t="n">
        <v>7</v>
      </c>
      <c r="N66" t="n">
        <v>45.21</v>
      </c>
      <c r="O66" t="n">
        <v>26213.09</v>
      </c>
      <c r="P66" t="n">
        <v>185.98</v>
      </c>
      <c r="Q66" t="n">
        <v>467.08</v>
      </c>
      <c r="R66" t="n">
        <v>57.41</v>
      </c>
      <c r="S66" t="n">
        <v>39.61</v>
      </c>
      <c r="T66" t="n">
        <v>3951.6</v>
      </c>
      <c r="U66" t="n">
        <v>0.6899999999999999</v>
      </c>
      <c r="V66" t="n">
        <v>0.75</v>
      </c>
      <c r="W66" t="n">
        <v>2.63</v>
      </c>
      <c r="X66" t="n">
        <v>0.23</v>
      </c>
      <c r="Y66" t="n">
        <v>1</v>
      </c>
      <c r="Z66" t="n">
        <v>10</v>
      </c>
      <c r="AA66" t="n">
        <v>116.9889720172217</v>
      </c>
      <c r="AB66" t="n">
        <v>160.0694727030806</v>
      </c>
      <c r="AC66" t="n">
        <v>144.7926668872586</v>
      </c>
      <c r="AD66" t="n">
        <v>116988.9720172217</v>
      </c>
      <c r="AE66" t="n">
        <v>160069.4727030806</v>
      </c>
      <c r="AF66" t="n">
        <v>2.88190418465613e-06</v>
      </c>
      <c r="AG66" t="n">
        <v>0.1913541666666667</v>
      </c>
      <c r="AH66" t="n">
        <v>144792.6668872586</v>
      </c>
    </row>
    <row r="67">
      <c r="A67" t="n">
        <v>65</v>
      </c>
      <c r="B67" t="n">
        <v>95</v>
      </c>
      <c r="C67" t="inlineStr">
        <is>
          <t xml:space="preserve">CONCLUIDO	</t>
        </is>
      </c>
      <c r="D67" t="n">
        <v>5.4456</v>
      </c>
      <c r="E67" t="n">
        <v>18.36</v>
      </c>
      <c r="F67" t="n">
        <v>15.56</v>
      </c>
      <c r="G67" t="n">
        <v>103.73</v>
      </c>
      <c r="H67" t="n">
        <v>1.45</v>
      </c>
      <c r="I67" t="n">
        <v>9</v>
      </c>
      <c r="J67" t="n">
        <v>211.04</v>
      </c>
      <c r="K67" t="n">
        <v>53.44</v>
      </c>
      <c r="L67" t="n">
        <v>17.25</v>
      </c>
      <c r="M67" t="n">
        <v>7</v>
      </c>
      <c r="N67" t="n">
        <v>45.36</v>
      </c>
      <c r="O67" t="n">
        <v>26262.77</v>
      </c>
      <c r="P67" t="n">
        <v>186.38</v>
      </c>
      <c r="Q67" t="n">
        <v>467.07</v>
      </c>
      <c r="R67" t="n">
        <v>57.33</v>
      </c>
      <c r="S67" t="n">
        <v>39.61</v>
      </c>
      <c r="T67" t="n">
        <v>3911.12</v>
      </c>
      <c r="U67" t="n">
        <v>0.6899999999999999</v>
      </c>
      <c r="V67" t="n">
        <v>0.75</v>
      </c>
      <c r="W67" t="n">
        <v>2.62</v>
      </c>
      <c r="X67" t="n">
        <v>0.23</v>
      </c>
      <c r="Y67" t="n">
        <v>1</v>
      </c>
      <c r="Z67" t="n">
        <v>10</v>
      </c>
      <c r="AA67" t="n">
        <v>117.1098380214286</v>
      </c>
      <c r="AB67" t="n">
        <v>160.2348469022682</v>
      </c>
      <c r="AC67" t="n">
        <v>144.9422580049799</v>
      </c>
      <c r="AD67" t="n">
        <v>117109.8380214286</v>
      </c>
      <c r="AE67" t="n">
        <v>160234.8469022682</v>
      </c>
      <c r="AF67" t="n">
        <v>2.882804134529184e-06</v>
      </c>
      <c r="AG67" t="n">
        <v>0.19125</v>
      </c>
      <c r="AH67" t="n">
        <v>144942.2580049799</v>
      </c>
    </row>
    <row r="68">
      <c r="A68" t="n">
        <v>66</v>
      </c>
      <c r="B68" t="n">
        <v>95</v>
      </c>
      <c r="C68" t="inlineStr">
        <is>
          <t xml:space="preserve">CONCLUIDO	</t>
        </is>
      </c>
      <c r="D68" t="n">
        <v>5.4455</v>
      </c>
      <c r="E68" t="n">
        <v>18.36</v>
      </c>
      <c r="F68" t="n">
        <v>15.56</v>
      </c>
      <c r="G68" t="n">
        <v>103.74</v>
      </c>
      <c r="H68" t="n">
        <v>1.47</v>
      </c>
      <c r="I68" t="n">
        <v>9</v>
      </c>
      <c r="J68" t="n">
        <v>211.45</v>
      </c>
      <c r="K68" t="n">
        <v>53.44</v>
      </c>
      <c r="L68" t="n">
        <v>17.5</v>
      </c>
      <c r="M68" t="n">
        <v>7</v>
      </c>
      <c r="N68" t="n">
        <v>45.51</v>
      </c>
      <c r="O68" t="n">
        <v>26312.5</v>
      </c>
      <c r="P68" t="n">
        <v>186.38</v>
      </c>
      <c r="Q68" t="n">
        <v>467.07</v>
      </c>
      <c r="R68" t="n">
        <v>57.32</v>
      </c>
      <c r="S68" t="n">
        <v>39.61</v>
      </c>
      <c r="T68" t="n">
        <v>3903.88</v>
      </c>
      <c r="U68" t="n">
        <v>0.6899999999999999</v>
      </c>
      <c r="V68" t="n">
        <v>0.75</v>
      </c>
      <c r="W68" t="n">
        <v>2.62</v>
      </c>
      <c r="X68" t="n">
        <v>0.23</v>
      </c>
      <c r="Y68" t="n">
        <v>1</v>
      </c>
      <c r="Z68" t="n">
        <v>10</v>
      </c>
      <c r="AA68" t="n">
        <v>117.1119482239515</v>
      </c>
      <c r="AB68" t="n">
        <v>160.2377341744556</v>
      </c>
      <c r="AC68" t="n">
        <v>144.944869719962</v>
      </c>
      <c r="AD68" t="n">
        <v>117111.9482239515</v>
      </c>
      <c r="AE68" t="n">
        <v>160237.7341744556</v>
      </c>
      <c r="AF68" t="n">
        <v>2.882751196301357e-06</v>
      </c>
      <c r="AG68" t="n">
        <v>0.19125</v>
      </c>
      <c r="AH68" t="n">
        <v>144944.869719962</v>
      </c>
    </row>
    <row r="69">
      <c r="A69" t="n">
        <v>67</v>
      </c>
      <c r="B69" t="n">
        <v>95</v>
      </c>
      <c r="C69" t="inlineStr">
        <is>
          <t xml:space="preserve">CONCLUIDO	</t>
        </is>
      </c>
      <c r="D69" t="n">
        <v>5.4428</v>
      </c>
      <c r="E69" t="n">
        <v>18.37</v>
      </c>
      <c r="F69" t="n">
        <v>15.57</v>
      </c>
      <c r="G69" t="n">
        <v>103.8</v>
      </c>
      <c r="H69" t="n">
        <v>1.49</v>
      </c>
      <c r="I69" t="n">
        <v>9</v>
      </c>
      <c r="J69" t="n">
        <v>211.85</v>
      </c>
      <c r="K69" t="n">
        <v>53.44</v>
      </c>
      <c r="L69" t="n">
        <v>17.75</v>
      </c>
      <c r="M69" t="n">
        <v>7</v>
      </c>
      <c r="N69" t="n">
        <v>45.67</v>
      </c>
      <c r="O69" t="n">
        <v>26362.28</v>
      </c>
      <c r="P69" t="n">
        <v>186.01</v>
      </c>
      <c r="Q69" t="n">
        <v>467.07</v>
      </c>
      <c r="R69" t="n">
        <v>57.61</v>
      </c>
      <c r="S69" t="n">
        <v>39.61</v>
      </c>
      <c r="T69" t="n">
        <v>4050.45</v>
      </c>
      <c r="U69" t="n">
        <v>0.6899999999999999</v>
      </c>
      <c r="V69" t="n">
        <v>0.75</v>
      </c>
      <c r="W69" t="n">
        <v>2.63</v>
      </c>
      <c r="X69" t="n">
        <v>0.24</v>
      </c>
      <c r="Y69" t="n">
        <v>1</v>
      </c>
      <c r="Z69" t="n">
        <v>10</v>
      </c>
      <c r="AA69" t="n">
        <v>117.0255025423382</v>
      </c>
      <c r="AB69" t="n">
        <v>160.119455379158</v>
      </c>
      <c r="AC69" t="n">
        <v>144.8378792868823</v>
      </c>
      <c r="AD69" t="n">
        <v>117025.5025423382</v>
      </c>
      <c r="AE69" t="n">
        <v>160119.455379158</v>
      </c>
      <c r="AF69" t="n">
        <v>2.881321864150037e-06</v>
      </c>
      <c r="AG69" t="n">
        <v>0.1913541666666667</v>
      </c>
      <c r="AH69" t="n">
        <v>144837.8792868823</v>
      </c>
    </row>
    <row r="70">
      <c r="A70" t="n">
        <v>68</v>
      </c>
      <c r="B70" t="n">
        <v>95</v>
      </c>
      <c r="C70" t="inlineStr">
        <is>
          <t xml:space="preserve">CONCLUIDO	</t>
        </is>
      </c>
      <c r="D70" t="n">
        <v>5.4449</v>
      </c>
      <c r="E70" t="n">
        <v>18.37</v>
      </c>
      <c r="F70" t="n">
        <v>15.56</v>
      </c>
      <c r="G70" t="n">
        <v>103.75</v>
      </c>
      <c r="H70" t="n">
        <v>1.51</v>
      </c>
      <c r="I70" t="n">
        <v>9</v>
      </c>
      <c r="J70" t="n">
        <v>212.25</v>
      </c>
      <c r="K70" t="n">
        <v>53.44</v>
      </c>
      <c r="L70" t="n">
        <v>18</v>
      </c>
      <c r="M70" t="n">
        <v>7</v>
      </c>
      <c r="N70" t="n">
        <v>45.82</v>
      </c>
      <c r="O70" t="n">
        <v>26412.11</v>
      </c>
      <c r="P70" t="n">
        <v>185.26</v>
      </c>
      <c r="Q70" t="n">
        <v>467.11</v>
      </c>
      <c r="R70" t="n">
        <v>57.43</v>
      </c>
      <c r="S70" t="n">
        <v>39.61</v>
      </c>
      <c r="T70" t="n">
        <v>3958.48</v>
      </c>
      <c r="U70" t="n">
        <v>0.6899999999999999</v>
      </c>
      <c r="V70" t="n">
        <v>0.75</v>
      </c>
      <c r="W70" t="n">
        <v>2.62</v>
      </c>
      <c r="X70" t="n">
        <v>0.23</v>
      </c>
      <c r="Y70" t="n">
        <v>1</v>
      </c>
      <c r="Z70" t="n">
        <v>10</v>
      </c>
      <c r="AA70" t="n">
        <v>116.6274104484223</v>
      </c>
      <c r="AB70" t="n">
        <v>159.5747682136788</v>
      </c>
      <c r="AC70" t="n">
        <v>144.3451763000031</v>
      </c>
      <c r="AD70" t="n">
        <v>116627.4104484223</v>
      </c>
      <c r="AE70" t="n">
        <v>159574.7682136788</v>
      </c>
      <c r="AF70" t="n">
        <v>2.882433566934396e-06</v>
      </c>
      <c r="AG70" t="n">
        <v>0.1913541666666667</v>
      </c>
      <c r="AH70" t="n">
        <v>144345.176300003</v>
      </c>
    </row>
    <row r="71">
      <c r="A71" t="n">
        <v>69</v>
      </c>
      <c r="B71" t="n">
        <v>95</v>
      </c>
      <c r="C71" t="inlineStr">
        <is>
          <t xml:space="preserve">CONCLUIDO	</t>
        </is>
      </c>
      <c r="D71" t="n">
        <v>5.443</v>
      </c>
      <c r="E71" t="n">
        <v>18.37</v>
      </c>
      <c r="F71" t="n">
        <v>15.57</v>
      </c>
      <c r="G71" t="n">
        <v>103.79</v>
      </c>
      <c r="H71" t="n">
        <v>1.52</v>
      </c>
      <c r="I71" t="n">
        <v>9</v>
      </c>
      <c r="J71" t="n">
        <v>212.66</v>
      </c>
      <c r="K71" t="n">
        <v>53.44</v>
      </c>
      <c r="L71" t="n">
        <v>18.25</v>
      </c>
      <c r="M71" t="n">
        <v>7</v>
      </c>
      <c r="N71" t="n">
        <v>45.97</v>
      </c>
      <c r="O71" t="n">
        <v>26462</v>
      </c>
      <c r="P71" t="n">
        <v>184.09</v>
      </c>
      <c r="Q71" t="n">
        <v>467.07</v>
      </c>
      <c r="R71" t="n">
        <v>57.79</v>
      </c>
      <c r="S71" t="n">
        <v>39.61</v>
      </c>
      <c r="T71" t="n">
        <v>4140.06</v>
      </c>
      <c r="U71" t="n">
        <v>0.6899999999999999</v>
      </c>
      <c r="V71" t="n">
        <v>0.75</v>
      </c>
      <c r="W71" t="n">
        <v>2.62</v>
      </c>
      <c r="X71" t="n">
        <v>0.24</v>
      </c>
      <c r="Y71" t="n">
        <v>1</v>
      </c>
      <c r="Z71" t="n">
        <v>10</v>
      </c>
      <c r="AA71" t="n">
        <v>116.1681132476964</v>
      </c>
      <c r="AB71" t="n">
        <v>158.9463375208835</v>
      </c>
      <c r="AC71" t="n">
        <v>143.7767221505199</v>
      </c>
      <c r="AD71" t="n">
        <v>116168.1132476964</v>
      </c>
      <c r="AE71" t="n">
        <v>158946.3375208835</v>
      </c>
      <c r="AF71" t="n">
        <v>2.88142774060569e-06</v>
      </c>
      <c r="AG71" t="n">
        <v>0.1913541666666667</v>
      </c>
      <c r="AH71" t="n">
        <v>143776.7221505199</v>
      </c>
    </row>
    <row r="72">
      <c r="A72" t="n">
        <v>70</v>
      </c>
      <c r="B72" t="n">
        <v>95</v>
      </c>
      <c r="C72" t="inlineStr">
        <is>
          <t xml:space="preserve">CONCLUIDO	</t>
        </is>
      </c>
      <c r="D72" t="n">
        <v>5.4441</v>
      </c>
      <c r="E72" t="n">
        <v>18.37</v>
      </c>
      <c r="F72" t="n">
        <v>15.56</v>
      </c>
      <c r="G72" t="n">
        <v>103.77</v>
      </c>
      <c r="H72" t="n">
        <v>1.54</v>
      </c>
      <c r="I72" t="n">
        <v>9</v>
      </c>
      <c r="J72" t="n">
        <v>213.06</v>
      </c>
      <c r="K72" t="n">
        <v>53.44</v>
      </c>
      <c r="L72" t="n">
        <v>18.5</v>
      </c>
      <c r="M72" t="n">
        <v>7</v>
      </c>
      <c r="N72" t="n">
        <v>46.13</v>
      </c>
      <c r="O72" t="n">
        <v>26511.94</v>
      </c>
      <c r="P72" t="n">
        <v>183.47</v>
      </c>
      <c r="Q72" t="n">
        <v>467.1</v>
      </c>
      <c r="R72" t="n">
        <v>57.46</v>
      </c>
      <c r="S72" t="n">
        <v>39.61</v>
      </c>
      <c r="T72" t="n">
        <v>3974.4</v>
      </c>
      <c r="U72" t="n">
        <v>0.6899999999999999</v>
      </c>
      <c r="V72" t="n">
        <v>0.75</v>
      </c>
      <c r="W72" t="n">
        <v>2.62</v>
      </c>
      <c r="X72" t="n">
        <v>0.23</v>
      </c>
      <c r="Y72" t="n">
        <v>1</v>
      </c>
      <c r="Z72" t="n">
        <v>10</v>
      </c>
      <c r="AA72" t="n">
        <v>115.8489828484523</v>
      </c>
      <c r="AB72" t="n">
        <v>158.5096892295985</v>
      </c>
      <c r="AC72" t="n">
        <v>143.3817469593152</v>
      </c>
      <c r="AD72" t="n">
        <v>115848.9828484523</v>
      </c>
      <c r="AE72" t="n">
        <v>158509.6892295984</v>
      </c>
      <c r="AF72" t="n">
        <v>2.882010061111783e-06</v>
      </c>
      <c r="AG72" t="n">
        <v>0.1913541666666667</v>
      </c>
      <c r="AH72" t="n">
        <v>143381.7469593152</v>
      </c>
    </row>
    <row r="73">
      <c r="A73" t="n">
        <v>71</v>
      </c>
      <c r="B73" t="n">
        <v>95</v>
      </c>
      <c r="C73" t="inlineStr">
        <is>
          <t xml:space="preserve">CONCLUIDO	</t>
        </is>
      </c>
      <c r="D73" t="n">
        <v>5.4682</v>
      </c>
      <c r="E73" t="n">
        <v>18.29</v>
      </c>
      <c r="F73" t="n">
        <v>15.52</v>
      </c>
      <c r="G73" t="n">
        <v>116.41</v>
      </c>
      <c r="H73" t="n">
        <v>1.56</v>
      </c>
      <c r="I73" t="n">
        <v>8</v>
      </c>
      <c r="J73" t="n">
        <v>213.47</v>
      </c>
      <c r="K73" t="n">
        <v>53.44</v>
      </c>
      <c r="L73" t="n">
        <v>18.75</v>
      </c>
      <c r="M73" t="n">
        <v>6</v>
      </c>
      <c r="N73" t="n">
        <v>46.28</v>
      </c>
      <c r="O73" t="n">
        <v>26561.93</v>
      </c>
      <c r="P73" t="n">
        <v>182.08</v>
      </c>
      <c r="Q73" t="n">
        <v>467.08</v>
      </c>
      <c r="R73" t="n">
        <v>55.98</v>
      </c>
      <c r="S73" t="n">
        <v>39.61</v>
      </c>
      <c r="T73" t="n">
        <v>3238.97</v>
      </c>
      <c r="U73" t="n">
        <v>0.71</v>
      </c>
      <c r="V73" t="n">
        <v>0.75</v>
      </c>
      <c r="W73" t="n">
        <v>2.62</v>
      </c>
      <c r="X73" t="n">
        <v>0.19</v>
      </c>
      <c r="Y73" t="n">
        <v>1</v>
      </c>
      <c r="Z73" t="n">
        <v>10</v>
      </c>
      <c r="AA73" t="n">
        <v>114.6485570408551</v>
      </c>
      <c r="AB73" t="n">
        <v>156.8672136805958</v>
      </c>
      <c r="AC73" t="n">
        <v>141.8960269714799</v>
      </c>
      <c r="AD73" t="n">
        <v>114648.5570408551</v>
      </c>
      <c r="AE73" t="n">
        <v>156867.2136805958</v>
      </c>
      <c r="AF73" t="n">
        <v>2.894768174018011e-06</v>
      </c>
      <c r="AG73" t="n">
        <v>0.1905208333333333</v>
      </c>
      <c r="AH73" t="n">
        <v>141896.0269714799</v>
      </c>
    </row>
    <row r="74">
      <c r="A74" t="n">
        <v>72</v>
      </c>
      <c r="B74" t="n">
        <v>95</v>
      </c>
      <c r="C74" t="inlineStr">
        <is>
          <t xml:space="preserve">CONCLUIDO	</t>
        </is>
      </c>
      <c r="D74" t="n">
        <v>5.4634</v>
      </c>
      <c r="E74" t="n">
        <v>18.3</v>
      </c>
      <c r="F74" t="n">
        <v>15.54</v>
      </c>
      <c r="G74" t="n">
        <v>116.53</v>
      </c>
      <c r="H74" t="n">
        <v>1.58</v>
      </c>
      <c r="I74" t="n">
        <v>8</v>
      </c>
      <c r="J74" t="n">
        <v>213.87</v>
      </c>
      <c r="K74" t="n">
        <v>53.44</v>
      </c>
      <c r="L74" t="n">
        <v>19</v>
      </c>
      <c r="M74" t="n">
        <v>6</v>
      </c>
      <c r="N74" t="n">
        <v>46.44</v>
      </c>
      <c r="O74" t="n">
        <v>26611.98</v>
      </c>
      <c r="P74" t="n">
        <v>182.48</v>
      </c>
      <c r="Q74" t="n">
        <v>467.07</v>
      </c>
      <c r="R74" t="n">
        <v>56.5</v>
      </c>
      <c r="S74" t="n">
        <v>39.61</v>
      </c>
      <c r="T74" t="n">
        <v>3503.19</v>
      </c>
      <c r="U74" t="n">
        <v>0.7</v>
      </c>
      <c r="V74" t="n">
        <v>0.75</v>
      </c>
      <c r="W74" t="n">
        <v>2.62</v>
      </c>
      <c r="X74" t="n">
        <v>0.2</v>
      </c>
      <c r="Y74" t="n">
        <v>1</v>
      </c>
      <c r="Z74" t="n">
        <v>10</v>
      </c>
      <c r="AA74" t="n">
        <v>114.965907530311</v>
      </c>
      <c r="AB74" t="n">
        <v>157.3014266207846</v>
      </c>
      <c r="AC74" t="n">
        <v>142.288799238079</v>
      </c>
      <c r="AD74" t="n">
        <v>114965.907530311</v>
      </c>
      <c r="AE74" t="n">
        <v>157301.4266207846</v>
      </c>
      <c r="AF74" t="n">
        <v>2.892227139082331e-06</v>
      </c>
      <c r="AG74" t="n">
        <v>0.190625</v>
      </c>
      <c r="AH74" t="n">
        <v>142288.799238079</v>
      </c>
    </row>
    <row r="75">
      <c r="A75" t="n">
        <v>73</v>
      </c>
      <c r="B75" t="n">
        <v>95</v>
      </c>
      <c r="C75" t="inlineStr">
        <is>
          <t xml:space="preserve">CONCLUIDO	</t>
        </is>
      </c>
      <c r="D75" t="n">
        <v>5.4654</v>
      </c>
      <c r="E75" t="n">
        <v>18.3</v>
      </c>
      <c r="F75" t="n">
        <v>15.53</v>
      </c>
      <c r="G75" t="n">
        <v>116.48</v>
      </c>
      <c r="H75" t="n">
        <v>1.6</v>
      </c>
      <c r="I75" t="n">
        <v>8</v>
      </c>
      <c r="J75" t="n">
        <v>214.28</v>
      </c>
      <c r="K75" t="n">
        <v>53.44</v>
      </c>
      <c r="L75" t="n">
        <v>19.25</v>
      </c>
      <c r="M75" t="n">
        <v>6</v>
      </c>
      <c r="N75" t="n">
        <v>46.6</v>
      </c>
      <c r="O75" t="n">
        <v>26662.08</v>
      </c>
      <c r="P75" t="n">
        <v>182.32</v>
      </c>
      <c r="Q75" t="n">
        <v>467.07</v>
      </c>
      <c r="R75" t="n">
        <v>56.45</v>
      </c>
      <c r="S75" t="n">
        <v>39.61</v>
      </c>
      <c r="T75" t="n">
        <v>3477.39</v>
      </c>
      <c r="U75" t="n">
        <v>0.7</v>
      </c>
      <c r="V75" t="n">
        <v>0.75</v>
      </c>
      <c r="W75" t="n">
        <v>2.62</v>
      </c>
      <c r="X75" t="n">
        <v>0.2</v>
      </c>
      <c r="Y75" t="n">
        <v>1</v>
      </c>
      <c r="Z75" t="n">
        <v>10</v>
      </c>
      <c r="AA75" t="n">
        <v>114.8332600286613</v>
      </c>
      <c r="AB75" t="n">
        <v>157.1199324570329</v>
      </c>
      <c r="AC75" t="n">
        <v>142.124626622587</v>
      </c>
      <c r="AD75" t="n">
        <v>114833.2600286613</v>
      </c>
      <c r="AE75" t="n">
        <v>157119.9324570329</v>
      </c>
      <c r="AF75" t="n">
        <v>2.893285903638864e-06</v>
      </c>
      <c r="AG75" t="n">
        <v>0.190625</v>
      </c>
      <c r="AH75" t="n">
        <v>142124.626622587</v>
      </c>
    </row>
    <row r="76">
      <c r="A76" t="n">
        <v>74</v>
      </c>
      <c r="B76" t="n">
        <v>95</v>
      </c>
      <c r="C76" t="inlineStr">
        <is>
          <t xml:space="preserve">CONCLUIDO	</t>
        </is>
      </c>
      <c r="D76" t="n">
        <v>5.4685</v>
      </c>
      <c r="E76" t="n">
        <v>18.29</v>
      </c>
      <c r="F76" t="n">
        <v>15.52</v>
      </c>
      <c r="G76" t="n">
        <v>116.4</v>
      </c>
      <c r="H76" t="n">
        <v>1.61</v>
      </c>
      <c r="I76" t="n">
        <v>8</v>
      </c>
      <c r="J76" t="n">
        <v>214.69</v>
      </c>
      <c r="K76" t="n">
        <v>53.44</v>
      </c>
      <c r="L76" t="n">
        <v>19.5</v>
      </c>
      <c r="M76" t="n">
        <v>6</v>
      </c>
      <c r="N76" t="n">
        <v>46.75</v>
      </c>
      <c r="O76" t="n">
        <v>26712.23</v>
      </c>
      <c r="P76" t="n">
        <v>182.01</v>
      </c>
      <c r="Q76" t="n">
        <v>467.07</v>
      </c>
      <c r="R76" t="n">
        <v>56.13</v>
      </c>
      <c r="S76" t="n">
        <v>39.61</v>
      </c>
      <c r="T76" t="n">
        <v>3314</v>
      </c>
      <c r="U76" t="n">
        <v>0.71</v>
      </c>
      <c r="V76" t="n">
        <v>0.75</v>
      </c>
      <c r="W76" t="n">
        <v>2.62</v>
      </c>
      <c r="X76" t="n">
        <v>0.19</v>
      </c>
      <c r="Y76" t="n">
        <v>1</v>
      </c>
      <c r="Z76" t="n">
        <v>10</v>
      </c>
      <c r="AA76" t="n">
        <v>114.6114278529265</v>
      </c>
      <c r="AB76" t="n">
        <v>156.8164118876477</v>
      </c>
      <c r="AC76" t="n">
        <v>141.8500736303502</v>
      </c>
      <c r="AD76" t="n">
        <v>114611.4278529265</v>
      </c>
      <c r="AE76" t="n">
        <v>156816.4118876478</v>
      </c>
      <c r="AF76" t="n">
        <v>2.894926988701491e-06</v>
      </c>
      <c r="AG76" t="n">
        <v>0.1905208333333333</v>
      </c>
      <c r="AH76" t="n">
        <v>141850.0736303501</v>
      </c>
    </row>
    <row r="77">
      <c r="A77" t="n">
        <v>75</v>
      </c>
      <c r="B77" t="n">
        <v>95</v>
      </c>
      <c r="C77" t="inlineStr">
        <is>
          <t xml:space="preserve">CONCLUIDO	</t>
        </is>
      </c>
      <c r="D77" t="n">
        <v>5.4668</v>
      </c>
      <c r="E77" t="n">
        <v>18.29</v>
      </c>
      <c r="F77" t="n">
        <v>15.53</v>
      </c>
      <c r="G77" t="n">
        <v>116.44</v>
      </c>
      <c r="H77" t="n">
        <v>1.63</v>
      </c>
      <c r="I77" t="n">
        <v>8</v>
      </c>
      <c r="J77" t="n">
        <v>215.09</v>
      </c>
      <c r="K77" t="n">
        <v>53.44</v>
      </c>
      <c r="L77" t="n">
        <v>19.75</v>
      </c>
      <c r="M77" t="n">
        <v>6</v>
      </c>
      <c r="N77" t="n">
        <v>46.91</v>
      </c>
      <c r="O77" t="n">
        <v>26762.44</v>
      </c>
      <c r="P77" t="n">
        <v>182.09</v>
      </c>
      <c r="Q77" t="n">
        <v>467.07</v>
      </c>
      <c r="R77" t="n">
        <v>56.28</v>
      </c>
      <c r="S77" t="n">
        <v>39.61</v>
      </c>
      <c r="T77" t="n">
        <v>3389.19</v>
      </c>
      <c r="U77" t="n">
        <v>0.7</v>
      </c>
      <c r="V77" t="n">
        <v>0.75</v>
      </c>
      <c r="W77" t="n">
        <v>2.62</v>
      </c>
      <c r="X77" t="n">
        <v>0.19</v>
      </c>
      <c r="Y77" t="n">
        <v>1</v>
      </c>
      <c r="Z77" t="n">
        <v>10</v>
      </c>
      <c r="AA77" t="n">
        <v>114.7023488679101</v>
      </c>
      <c r="AB77" t="n">
        <v>156.9408140315003</v>
      </c>
      <c r="AC77" t="n">
        <v>141.9626030081929</v>
      </c>
      <c r="AD77" t="n">
        <v>114702.3488679101</v>
      </c>
      <c r="AE77" t="n">
        <v>156940.8140315003</v>
      </c>
      <c r="AF77" t="n">
        <v>2.894027038828438e-06</v>
      </c>
      <c r="AG77" t="n">
        <v>0.1905208333333333</v>
      </c>
      <c r="AH77" t="n">
        <v>141962.6030081929</v>
      </c>
    </row>
    <row r="78">
      <c r="A78" t="n">
        <v>76</v>
      </c>
      <c r="B78" t="n">
        <v>95</v>
      </c>
      <c r="C78" t="inlineStr">
        <is>
          <t xml:space="preserve">CONCLUIDO	</t>
        </is>
      </c>
      <c r="D78" t="n">
        <v>5.4645</v>
      </c>
      <c r="E78" t="n">
        <v>18.3</v>
      </c>
      <c r="F78" t="n">
        <v>15.53</v>
      </c>
      <c r="G78" t="n">
        <v>116.5</v>
      </c>
      <c r="H78" t="n">
        <v>1.65</v>
      </c>
      <c r="I78" t="n">
        <v>8</v>
      </c>
      <c r="J78" t="n">
        <v>215.5</v>
      </c>
      <c r="K78" t="n">
        <v>53.44</v>
      </c>
      <c r="L78" t="n">
        <v>20</v>
      </c>
      <c r="M78" t="n">
        <v>6</v>
      </c>
      <c r="N78" t="n">
        <v>47.07</v>
      </c>
      <c r="O78" t="n">
        <v>26812.71</v>
      </c>
      <c r="P78" t="n">
        <v>181.44</v>
      </c>
      <c r="Q78" t="n">
        <v>467.07</v>
      </c>
      <c r="R78" t="n">
        <v>56.58</v>
      </c>
      <c r="S78" t="n">
        <v>39.61</v>
      </c>
      <c r="T78" t="n">
        <v>3542.01</v>
      </c>
      <c r="U78" t="n">
        <v>0.7</v>
      </c>
      <c r="V78" t="n">
        <v>0.75</v>
      </c>
      <c r="W78" t="n">
        <v>2.62</v>
      </c>
      <c r="X78" t="n">
        <v>0.2</v>
      </c>
      <c r="Y78" t="n">
        <v>1</v>
      </c>
      <c r="Z78" t="n">
        <v>10</v>
      </c>
      <c r="AA78" t="n">
        <v>114.4623134193037</v>
      </c>
      <c r="AB78" t="n">
        <v>156.6123869411007</v>
      </c>
      <c r="AC78" t="n">
        <v>141.6655205383506</v>
      </c>
      <c r="AD78" t="n">
        <v>114462.3134193037</v>
      </c>
      <c r="AE78" t="n">
        <v>156612.3869411006</v>
      </c>
      <c r="AF78" t="n">
        <v>2.892809459588424e-06</v>
      </c>
      <c r="AG78" t="n">
        <v>0.190625</v>
      </c>
      <c r="AH78" t="n">
        <v>141665.5205383506</v>
      </c>
    </row>
    <row r="79">
      <c r="A79" t="n">
        <v>77</v>
      </c>
      <c r="B79" t="n">
        <v>95</v>
      </c>
      <c r="C79" t="inlineStr">
        <is>
          <t xml:space="preserve">CONCLUIDO	</t>
        </is>
      </c>
      <c r="D79" t="n">
        <v>5.4636</v>
      </c>
      <c r="E79" t="n">
        <v>18.3</v>
      </c>
      <c r="F79" t="n">
        <v>15.54</v>
      </c>
      <c r="G79" t="n">
        <v>116.53</v>
      </c>
      <c r="H79" t="n">
        <v>1.67</v>
      </c>
      <c r="I79" t="n">
        <v>8</v>
      </c>
      <c r="J79" t="n">
        <v>215.91</v>
      </c>
      <c r="K79" t="n">
        <v>53.44</v>
      </c>
      <c r="L79" t="n">
        <v>20.25</v>
      </c>
      <c r="M79" t="n">
        <v>6</v>
      </c>
      <c r="N79" t="n">
        <v>47.23</v>
      </c>
      <c r="O79" t="n">
        <v>26863.02</v>
      </c>
      <c r="P79" t="n">
        <v>180.32</v>
      </c>
      <c r="Q79" t="n">
        <v>467.07</v>
      </c>
      <c r="R79" t="n">
        <v>56.58</v>
      </c>
      <c r="S79" t="n">
        <v>39.61</v>
      </c>
      <c r="T79" t="n">
        <v>3543.29</v>
      </c>
      <c r="U79" t="n">
        <v>0.7</v>
      </c>
      <c r="V79" t="n">
        <v>0.75</v>
      </c>
      <c r="W79" t="n">
        <v>2.62</v>
      </c>
      <c r="X79" t="n">
        <v>0.2</v>
      </c>
      <c r="Y79" t="n">
        <v>1</v>
      </c>
      <c r="Z79" t="n">
        <v>10</v>
      </c>
      <c r="AA79" t="n">
        <v>114.0055820995034</v>
      </c>
      <c r="AB79" t="n">
        <v>155.9874669997865</v>
      </c>
      <c r="AC79" t="n">
        <v>141.1002420791546</v>
      </c>
      <c r="AD79" t="n">
        <v>114005.5820995034</v>
      </c>
      <c r="AE79" t="n">
        <v>155987.4669997865</v>
      </c>
      <c r="AF79" t="n">
        <v>2.892333015537984e-06</v>
      </c>
      <c r="AG79" t="n">
        <v>0.190625</v>
      </c>
      <c r="AH79" t="n">
        <v>141100.2420791546</v>
      </c>
    </row>
    <row r="80">
      <c r="A80" t="n">
        <v>78</v>
      </c>
      <c r="B80" t="n">
        <v>95</v>
      </c>
      <c r="C80" t="inlineStr">
        <is>
          <t xml:space="preserve">CONCLUIDO	</t>
        </is>
      </c>
      <c r="D80" t="n">
        <v>5.4629</v>
      </c>
      <c r="E80" t="n">
        <v>18.31</v>
      </c>
      <c r="F80" t="n">
        <v>15.54</v>
      </c>
      <c r="G80" t="n">
        <v>116.54</v>
      </c>
      <c r="H80" t="n">
        <v>1.68</v>
      </c>
      <c r="I80" t="n">
        <v>8</v>
      </c>
      <c r="J80" t="n">
        <v>216.32</v>
      </c>
      <c r="K80" t="n">
        <v>53.44</v>
      </c>
      <c r="L80" t="n">
        <v>20.5</v>
      </c>
      <c r="M80" t="n">
        <v>6</v>
      </c>
      <c r="N80" t="n">
        <v>47.38</v>
      </c>
      <c r="O80" t="n">
        <v>26913.4</v>
      </c>
      <c r="P80" t="n">
        <v>180.03</v>
      </c>
      <c r="Q80" t="n">
        <v>467.14</v>
      </c>
      <c r="R80" t="n">
        <v>56.52</v>
      </c>
      <c r="S80" t="n">
        <v>39.61</v>
      </c>
      <c r="T80" t="n">
        <v>3512.2</v>
      </c>
      <c r="U80" t="n">
        <v>0.7</v>
      </c>
      <c r="V80" t="n">
        <v>0.75</v>
      </c>
      <c r="W80" t="n">
        <v>2.62</v>
      </c>
      <c r="X80" t="n">
        <v>0.21</v>
      </c>
      <c r="Y80" t="n">
        <v>1</v>
      </c>
      <c r="Z80" t="n">
        <v>10</v>
      </c>
      <c r="AA80" t="n">
        <v>113.8918223786421</v>
      </c>
      <c r="AB80" t="n">
        <v>155.8318159309793</v>
      </c>
      <c r="AC80" t="n">
        <v>140.9594461298967</v>
      </c>
      <c r="AD80" t="n">
        <v>113891.8223786421</v>
      </c>
      <c r="AE80" t="n">
        <v>155831.8159309793</v>
      </c>
      <c r="AF80" t="n">
        <v>2.891962447943198e-06</v>
      </c>
      <c r="AG80" t="n">
        <v>0.1907291666666666</v>
      </c>
      <c r="AH80" t="n">
        <v>140959.4461298966</v>
      </c>
    </row>
    <row r="81">
      <c r="A81" t="n">
        <v>79</v>
      </c>
      <c r="B81" t="n">
        <v>95</v>
      </c>
      <c r="C81" t="inlineStr">
        <is>
          <t xml:space="preserve">CONCLUIDO	</t>
        </is>
      </c>
      <c r="D81" t="n">
        <v>5.4653</v>
      </c>
      <c r="E81" t="n">
        <v>18.3</v>
      </c>
      <c r="F81" t="n">
        <v>15.53</v>
      </c>
      <c r="G81" t="n">
        <v>116.48</v>
      </c>
      <c r="H81" t="n">
        <v>1.7</v>
      </c>
      <c r="I81" t="n">
        <v>8</v>
      </c>
      <c r="J81" t="n">
        <v>216.73</v>
      </c>
      <c r="K81" t="n">
        <v>53.44</v>
      </c>
      <c r="L81" t="n">
        <v>20.75</v>
      </c>
      <c r="M81" t="n">
        <v>6</v>
      </c>
      <c r="N81" t="n">
        <v>47.54</v>
      </c>
      <c r="O81" t="n">
        <v>26963.82</v>
      </c>
      <c r="P81" t="n">
        <v>179.5</v>
      </c>
      <c r="Q81" t="n">
        <v>467.1</v>
      </c>
      <c r="R81" t="n">
        <v>56.41</v>
      </c>
      <c r="S81" t="n">
        <v>39.61</v>
      </c>
      <c r="T81" t="n">
        <v>3453.81</v>
      </c>
      <c r="U81" t="n">
        <v>0.7</v>
      </c>
      <c r="V81" t="n">
        <v>0.75</v>
      </c>
      <c r="W81" t="n">
        <v>2.62</v>
      </c>
      <c r="X81" t="n">
        <v>0.2</v>
      </c>
      <c r="Y81" t="n">
        <v>1</v>
      </c>
      <c r="Z81" t="n">
        <v>10</v>
      </c>
      <c r="AA81" t="n">
        <v>113.5873404202962</v>
      </c>
      <c r="AB81" t="n">
        <v>155.4152102827748</v>
      </c>
      <c r="AC81" t="n">
        <v>140.5826007400469</v>
      </c>
      <c r="AD81" t="n">
        <v>113587.3404202962</v>
      </c>
      <c r="AE81" t="n">
        <v>155415.2102827748</v>
      </c>
      <c r="AF81" t="n">
        <v>2.893232965411038e-06</v>
      </c>
      <c r="AG81" t="n">
        <v>0.190625</v>
      </c>
      <c r="AH81" t="n">
        <v>140582.6007400469</v>
      </c>
    </row>
    <row r="82">
      <c r="A82" t="n">
        <v>80</v>
      </c>
      <c r="B82" t="n">
        <v>95</v>
      </c>
      <c r="C82" t="inlineStr">
        <is>
          <t xml:space="preserve">CONCLUIDO	</t>
        </is>
      </c>
      <c r="D82" t="n">
        <v>5.46</v>
      </c>
      <c r="E82" t="n">
        <v>18.32</v>
      </c>
      <c r="F82" t="n">
        <v>15.55</v>
      </c>
      <c r="G82" t="n">
        <v>116.61</v>
      </c>
      <c r="H82" t="n">
        <v>1.72</v>
      </c>
      <c r="I82" t="n">
        <v>8</v>
      </c>
      <c r="J82" t="n">
        <v>217.14</v>
      </c>
      <c r="K82" t="n">
        <v>53.44</v>
      </c>
      <c r="L82" t="n">
        <v>21</v>
      </c>
      <c r="M82" t="n">
        <v>6</v>
      </c>
      <c r="N82" t="n">
        <v>47.7</v>
      </c>
      <c r="O82" t="n">
        <v>27014.3</v>
      </c>
      <c r="P82" t="n">
        <v>177.68</v>
      </c>
      <c r="Q82" t="n">
        <v>467.07</v>
      </c>
      <c r="R82" t="n">
        <v>57.14</v>
      </c>
      <c r="S82" t="n">
        <v>39.61</v>
      </c>
      <c r="T82" t="n">
        <v>3821.99</v>
      </c>
      <c r="U82" t="n">
        <v>0.6899999999999999</v>
      </c>
      <c r="V82" t="n">
        <v>0.75</v>
      </c>
      <c r="W82" t="n">
        <v>2.62</v>
      </c>
      <c r="X82" t="n">
        <v>0.22</v>
      </c>
      <c r="Y82" t="n">
        <v>1</v>
      </c>
      <c r="Z82" t="n">
        <v>10</v>
      </c>
      <c r="AA82" t="n">
        <v>112.93105753423</v>
      </c>
      <c r="AB82" t="n">
        <v>154.517255084902</v>
      </c>
      <c r="AC82" t="n">
        <v>139.7703451259708</v>
      </c>
      <c r="AD82" t="n">
        <v>112931.05753423</v>
      </c>
      <c r="AE82" t="n">
        <v>154517.255084902</v>
      </c>
      <c r="AF82" t="n">
        <v>2.890427239336224e-06</v>
      </c>
      <c r="AG82" t="n">
        <v>0.1908333333333333</v>
      </c>
      <c r="AH82" t="n">
        <v>139770.3451259708</v>
      </c>
    </row>
    <row r="83">
      <c r="A83" t="n">
        <v>81</v>
      </c>
      <c r="B83" t="n">
        <v>95</v>
      </c>
      <c r="C83" t="inlineStr">
        <is>
          <t xml:space="preserve">CONCLUIDO	</t>
        </is>
      </c>
      <c r="D83" t="n">
        <v>5.482</v>
      </c>
      <c r="E83" t="n">
        <v>18.24</v>
      </c>
      <c r="F83" t="n">
        <v>15.51</v>
      </c>
      <c r="G83" t="n">
        <v>132.96</v>
      </c>
      <c r="H83" t="n">
        <v>1.74</v>
      </c>
      <c r="I83" t="n">
        <v>7</v>
      </c>
      <c r="J83" t="n">
        <v>217.55</v>
      </c>
      <c r="K83" t="n">
        <v>53.44</v>
      </c>
      <c r="L83" t="n">
        <v>21.25</v>
      </c>
      <c r="M83" t="n">
        <v>5</v>
      </c>
      <c r="N83" t="n">
        <v>47.86</v>
      </c>
      <c r="O83" t="n">
        <v>27064.84</v>
      </c>
      <c r="P83" t="n">
        <v>177.28</v>
      </c>
      <c r="Q83" t="n">
        <v>467.08</v>
      </c>
      <c r="R83" t="n">
        <v>55.84</v>
      </c>
      <c r="S83" t="n">
        <v>39.61</v>
      </c>
      <c r="T83" t="n">
        <v>3175.92</v>
      </c>
      <c r="U83" t="n">
        <v>0.71</v>
      </c>
      <c r="V83" t="n">
        <v>0.75</v>
      </c>
      <c r="W83" t="n">
        <v>2.62</v>
      </c>
      <c r="X83" t="n">
        <v>0.18</v>
      </c>
      <c r="Y83" t="n">
        <v>1</v>
      </c>
      <c r="Z83" t="n">
        <v>10</v>
      </c>
      <c r="AA83" t="n">
        <v>112.2256734788132</v>
      </c>
      <c r="AB83" t="n">
        <v>153.5521175009329</v>
      </c>
      <c r="AC83" t="n">
        <v>138.8973189184363</v>
      </c>
      <c r="AD83" t="n">
        <v>112225.6734788132</v>
      </c>
      <c r="AE83" t="n">
        <v>153552.1175009329</v>
      </c>
      <c r="AF83" t="n">
        <v>2.902073649458092e-06</v>
      </c>
      <c r="AG83" t="n">
        <v>0.19</v>
      </c>
      <c r="AH83" t="n">
        <v>138897.3189184363</v>
      </c>
    </row>
    <row r="84">
      <c r="A84" t="n">
        <v>82</v>
      </c>
      <c r="B84" t="n">
        <v>95</v>
      </c>
      <c r="C84" t="inlineStr">
        <is>
          <t xml:space="preserve">CONCLUIDO	</t>
        </is>
      </c>
      <c r="D84" t="n">
        <v>5.4807</v>
      </c>
      <c r="E84" t="n">
        <v>18.25</v>
      </c>
      <c r="F84" t="n">
        <v>15.52</v>
      </c>
      <c r="G84" t="n">
        <v>133</v>
      </c>
      <c r="H84" t="n">
        <v>1.75</v>
      </c>
      <c r="I84" t="n">
        <v>7</v>
      </c>
      <c r="J84" t="n">
        <v>217.96</v>
      </c>
      <c r="K84" t="n">
        <v>53.44</v>
      </c>
      <c r="L84" t="n">
        <v>21.5</v>
      </c>
      <c r="M84" t="n">
        <v>5</v>
      </c>
      <c r="N84" t="n">
        <v>48.02</v>
      </c>
      <c r="O84" t="n">
        <v>27115.43</v>
      </c>
      <c r="P84" t="n">
        <v>177.69</v>
      </c>
      <c r="Q84" t="n">
        <v>467.07</v>
      </c>
      <c r="R84" t="n">
        <v>56.01</v>
      </c>
      <c r="S84" t="n">
        <v>39.61</v>
      </c>
      <c r="T84" t="n">
        <v>3259.22</v>
      </c>
      <c r="U84" t="n">
        <v>0.71</v>
      </c>
      <c r="V84" t="n">
        <v>0.75</v>
      </c>
      <c r="W84" t="n">
        <v>2.62</v>
      </c>
      <c r="X84" t="n">
        <v>0.18</v>
      </c>
      <c r="Y84" t="n">
        <v>1</v>
      </c>
      <c r="Z84" t="n">
        <v>10</v>
      </c>
      <c r="AA84" t="n">
        <v>112.4535321375407</v>
      </c>
      <c r="AB84" t="n">
        <v>153.8638837702183</v>
      </c>
      <c r="AC84" t="n">
        <v>139.1793306525479</v>
      </c>
      <c r="AD84" t="n">
        <v>112453.5321375407</v>
      </c>
      <c r="AE84" t="n">
        <v>153863.8837702183</v>
      </c>
      <c r="AF84" t="n">
        <v>2.901385452496345e-06</v>
      </c>
      <c r="AG84" t="n">
        <v>0.1901041666666667</v>
      </c>
      <c r="AH84" t="n">
        <v>139179.3306525479</v>
      </c>
    </row>
    <row r="85">
      <c r="A85" t="n">
        <v>83</v>
      </c>
      <c r="B85" t="n">
        <v>95</v>
      </c>
      <c r="C85" t="inlineStr">
        <is>
          <t xml:space="preserve">CONCLUIDO	</t>
        </is>
      </c>
      <c r="D85" t="n">
        <v>5.4819</v>
      </c>
      <c r="E85" t="n">
        <v>18.24</v>
      </c>
      <c r="F85" t="n">
        <v>15.51</v>
      </c>
      <c r="G85" t="n">
        <v>132.97</v>
      </c>
      <c r="H85" t="n">
        <v>1.77</v>
      </c>
      <c r="I85" t="n">
        <v>7</v>
      </c>
      <c r="J85" t="n">
        <v>218.37</v>
      </c>
      <c r="K85" t="n">
        <v>53.44</v>
      </c>
      <c r="L85" t="n">
        <v>21.75</v>
      </c>
      <c r="M85" t="n">
        <v>5</v>
      </c>
      <c r="N85" t="n">
        <v>48.18</v>
      </c>
      <c r="O85" t="n">
        <v>27166.08</v>
      </c>
      <c r="P85" t="n">
        <v>178</v>
      </c>
      <c r="Q85" t="n">
        <v>467.07</v>
      </c>
      <c r="R85" t="n">
        <v>55.89</v>
      </c>
      <c r="S85" t="n">
        <v>39.61</v>
      </c>
      <c r="T85" t="n">
        <v>3198.66</v>
      </c>
      <c r="U85" t="n">
        <v>0.71</v>
      </c>
      <c r="V85" t="n">
        <v>0.75</v>
      </c>
      <c r="W85" t="n">
        <v>2.62</v>
      </c>
      <c r="X85" t="n">
        <v>0.18</v>
      </c>
      <c r="Y85" t="n">
        <v>1</v>
      </c>
      <c r="Z85" t="n">
        <v>10</v>
      </c>
      <c r="AA85" t="n">
        <v>112.5453491027232</v>
      </c>
      <c r="AB85" t="n">
        <v>153.9895117926595</v>
      </c>
      <c r="AC85" t="n">
        <v>139.2929689128474</v>
      </c>
      <c r="AD85" t="n">
        <v>112545.3491027232</v>
      </c>
      <c r="AE85" t="n">
        <v>153989.5117926595</v>
      </c>
      <c r="AF85" t="n">
        <v>2.902020711230265e-06</v>
      </c>
      <c r="AG85" t="n">
        <v>0.19</v>
      </c>
      <c r="AH85" t="n">
        <v>139292.9689128474</v>
      </c>
    </row>
    <row r="86">
      <c r="A86" t="n">
        <v>84</v>
      </c>
      <c r="B86" t="n">
        <v>95</v>
      </c>
      <c r="C86" t="inlineStr">
        <is>
          <t xml:space="preserve">CONCLUIDO	</t>
        </is>
      </c>
      <c r="D86" t="n">
        <v>5.4811</v>
      </c>
      <c r="E86" t="n">
        <v>18.24</v>
      </c>
      <c r="F86" t="n">
        <v>15.52</v>
      </c>
      <c r="G86" t="n">
        <v>132.99</v>
      </c>
      <c r="H86" t="n">
        <v>1.79</v>
      </c>
      <c r="I86" t="n">
        <v>7</v>
      </c>
      <c r="J86" t="n">
        <v>218.78</v>
      </c>
      <c r="K86" t="n">
        <v>53.44</v>
      </c>
      <c r="L86" t="n">
        <v>22</v>
      </c>
      <c r="M86" t="n">
        <v>5</v>
      </c>
      <c r="N86" t="n">
        <v>48.34</v>
      </c>
      <c r="O86" t="n">
        <v>27216.79</v>
      </c>
      <c r="P86" t="n">
        <v>178.1</v>
      </c>
      <c r="Q86" t="n">
        <v>467.07</v>
      </c>
      <c r="R86" t="n">
        <v>55.87</v>
      </c>
      <c r="S86" t="n">
        <v>39.61</v>
      </c>
      <c r="T86" t="n">
        <v>3193.11</v>
      </c>
      <c r="U86" t="n">
        <v>0.71</v>
      </c>
      <c r="V86" t="n">
        <v>0.75</v>
      </c>
      <c r="W86" t="n">
        <v>2.62</v>
      </c>
      <c r="X86" t="n">
        <v>0.18</v>
      </c>
      <c r="Y86" t="n">
        <v>1</v>
      </c>
      <c r="Z86" t="n">
        <v>10</v>
      </c>
      <c r="AA86" t="n">
        <v>112.6260984042098</v>
      </c>
      <c r="AB86" t="n">
        <v>154.0999965493613</v>
      </c>
      <c r="AC86" t="n">
        <v>139.3929091594359</v>
      </c>
      <c r="AD86" t="n">
        <v>112626.0984042098</v>
      </c>
      <c r="AE86" t="n">
        <v>154099.9965493613</v>
      </c>
      <c r="AF86" t="n">
        <v>2.901597205407651e-06</v>
      </c>
      <c r="AG86" t="n">
        <v>0.19</v>
      </c>
      <c r="AH86" t="n">
        <v>139392.9091594359</v>
      </c>
    </row>
    <row r="87">
      <c r="A87" t="n">
        <v>85</v>
      </c>
      <c r="B87" t="n">
        <v>95</v>
      </c>
      <c r="C87" t="inlineStr">
        <is>
          <t xml:space="preserve">CONCLUIDO	</t>
        </is>
      </c>
      <c r="D87" t="n">
        <v>5.4826</v>
      </c>
      <c r="E87" t="n">
        <v>18.24</v>
      </c>
      <c r="F87" t="n">
        <v>15.51</v>
      </c>
      <c r="G87" t="n">
        <v>132.95</v>
      </c>
      <c r="H87" t="n">
        <v>1.8</v>
      </c>
      <c r="I87" t="n">
        <v>7</v>
      </c>
      <c r="J87" t="n">
        <v>219.19</v>
      </c>
      <c r="K87" t="n">
        <v>53.44</v>
      </c>
      <c r="L87" t="n">
        <v>22.25</v>
      </c>
      <c r="M87" t="n">
        <v>5</v>
      </c>
      <c r="N87" t="n">
        <v>48.51</v>
      </c>
      <c r="O87" t="n">
        <v>27267.55</v>
      </c>
      <c r="P87" t="n">
        <v>178.1</v>
      </c>
      <c r="Q87" t="n">
        <v>467.07</v>
      </c>
      <c r="R87" t="n">
        <v>55.74</v>
      </c>
      <c r="S87" t="n">
        <v>39.61</v>
      </c>
      <c r="T87" t="n">
        <v>3126</v>
      </c>
      <c r="U87" t="n">
        <v>0.71</v>
      </c>
      <c r="V87" t="n">
        <v>0.75</v>
      </c>
      <c r="W87" t="n">
        <v>2.62</v>
      </c>
      <c r="X87" t="n">
        <v>0.18</v>
      </c>
      <c r="Y87" t="n">
        <v>1</v>
      </c>
      <c r="Z87" t="n">
        <v>10</v>
      </c>
      <c r="AA87" t="n">
        <v>112.5753749341286</v>
      </c>
      <c r="AB87" t="n">
        <v>154.0305944598346</v>
      </c>
      <c r="AC87" t="n">
        <v>139.3301307079272</v>
      </c>
      <c r="AD87" t="n">
        <v>112575.3749341286</v>
      </c>
      <c r="AE87" t="n">
        <v>154030.5944598346</v>
      </c>
      <c r="AF87" t="n">
        <v>2.902391278825051e-06</v>
      </c>
      <c r="AG87" t="n">
        <v>0.19</v>
      </c>
      <c r="AH87" t="n">
        <v>139330.1307079272</v>
      </c>
    </row>
    <row r="88">
      <c r="A88" t="n">
        <v>86</v>
      </c>
      <c r="B88" t="n">
        <v>95</v>
      </c>
      <c r="C88" t="inlineStr">
        <is>
          <t xml:space="preserve">CONCLUIDO	</t>
        </is>
      </c>
      <c r="D88" t="n">
        <v>5.4843</v>
      </c>
      <c r="E88" t="n">
        <v>18.23</v>
      </c>
      <c r="F88" t="n">
        <v>15.5</v>
      </c>
      <c r="G88" t="n">
        <v>132.9</v>
      </c>
      <c r="H88" t="n">
        <v>1.82</v>
      </c>
      <c r="I88" t="n">
        <v>7</v>
      </c>
      <c r="J88" t="n">
        <v>219.6</v>
      </c>
      <c r="K88" t="n">
        <v>53.44</v>
      </c>
      <c r="L88" t="n">
        <v>22.5</v>
      </c>
      <c r="M88" t="n">
        <v>5</v>
      </c>
      <c r="N88" t="n">
        <v>48.67</v>
      </c>
      <c r="O88" t="n">
        <v>27318.36</v>
      </c>
      <c r="P88" t="n">
        <v>177.81</v>
      </c>
      <c r="Q88" t="n">
        <v>467.07</v>
      </c>
      <c r="R88" t="n">
        <v>55.58</v>
      </c>
      <c r="S88" t="n">
        <v>39.61</v>
      </c>
      <c r="T88" t="n">
        <v>3043.76</v>
      </c>
      <c r="U88" t="n">
        <v>0.71</v>
      </c>
      <c r="V88" t="n">
        <v>0.75</v>
      </c>
      <c r="W88" t="n">
        <v>2.62</v>
      </c>
      <c r="X88" t="n">
        <v>0.17</v>
      </c>
      <c r="Y88" t="n">
        <v>1</v>
      </c>
      <c r="Z88" t="n">
        <v>10</v>
      </c>
      <c r="AA88" t="n">
        <v>112.3924536847496</v>
      </c>
      <c r="AB88" t="n">
        <v>153.7803135365185</v>
      </c>
      <c r="AC88" t="n">
        <v>139.1037362446608</v>
      </c>
      <c r="AD88" t="n">
        <v>112392.4536847496</v>
      </c>
      <c r="AE88" t="n">
        <v>153780.3135365185</v>
      </c>
      <c r="AF88" t="n">
        <v>2.903291228698105e-06</v>
      </c>
      <c r="AG88" t="n">
        <v>0.1898958333333333</v>
      </c>
      <c r="AH88" t="n">
        <v>139103.7362446608</v>
      </c>
    </row>
    <row r="89">
      <c r="A89" t="n">
        <v>87</v>
      </c>
      <c r="B89" t="n">
        <v>95</v>
      </c>
      <c r="C89" t="inlineStr">
        <is>
          <t xml:space="preserve">CONCLUIDO	</t>
        </is>
      </c>
      <c r="D89" t="n">
        <v>5.4882</v>
      </c>
      <c r="E89" t="n">
        <v>18.22</v>
      </c>
      <c r="F89" t="n">
        <v>15.49</v>
      </c>
      <c r="G89" t="n">
        <v>132.79</v>
      </c>
      <c r="H89" t="n">
        <v>1.84</v>
      </c>
      <c r="I89" t="n">
        <v>7</v>
      </c>
      <c r="J89" t="n">
        <v>220.01</v>
      </c>
      <c r="K89" t="n">
        <v>53.44</v>
      </c>
      <c r="L89" t="n">
        <v>22.75</v>
      </c>
      <c r="M89" t="n">
        <v>5</v>
      </c>
      <c r="N89" t="n">
        <v>48.83</v>
      </c>
      <c r="O89" t="n">
        <v>27369.23</v>
      </c>
      <c r="P89" t="n">
        <v>176.7</v>
      </c>
      <c r="Q89" t="n">
        <v>467.07</v>
      </c>
      <c r="R89" t="n">
        <v>55.17</v>
      </c>
      <c r="S89" t="n">
        <v>39.61</v>
      </c>
      <c r="T89" t="n">
        <v>2841.08</v>
      </c>
      <c r="U89" t="n">
        <v>0.72</v>
      </c>
      <c r="V89" t="n">
        <v>0.75</v>
      </c>
      <c r="W89" t="n">
        <v>2.62</v>
      </c>
      <c r="X89" t="n">
        <v>0.16</v>
      </c>
      <c r="Y89" t="n">
        <v>1</v>
      </c>
      <c r="Z89" t="n">
        <v>10</v>
      </c>
      <c r="AA89" t="n">
        <v>111.8041711371823</v>
      </c>
      <c r="AB89" t="n">
        <v>152.9753994017428</v>
      </c>
      <c r="AC89" t="n">
        <v>138.3756419852038</v>
      </c>
      <c r="AD89" t="n">
        <v>111804.1711371822</v>
      </c>
      <c r="AE89" t="n">
        <v>152975.3994017428</v>
      </c>
      <c r="AF89" t="n">
        <v>2.905355819583345e-06</v>
      </c>
      <c r="AG89" t="n">
        <v>0.1897916666666667</v>
      </c>
      <c r="AH89" t="n">
        <v>138375.6419852038</v>
      </c>
    </row>
    <row r="90">
      <c r="A90" t="n">
        <v>88</v>
      </c>
      <c r="B90" t="n">
        <v>95</v>
      </c>
      <c r="C90" t="inlineStr">
        <is>
          <t xml:space="preserve">CONCLUIDO	</t>
        </is>
      </c>
      <c r="D90" t="n">
        <v>5.4871</v>
      </c>
      <c r="E90" t="n">
        <v>18.22</v>
      </c>
      <c r="F90" t="n">
        <v>15.5</v>
      </c>
      <c r="G90" t="n">
        <v>132.82</v>
      </c>
      <c r="H90" t="n">
        <v>1.85</v>
      </c>
      <c r="I90" t="n">
        <v>7</v>
      </c>
      <c r="J90" t="n">
        <v>220.43</v>
      </c>
      <c r="K90" t="n">
        <v>53.44</v>
      </c>
      <c r="L90" t="n">
        <v>23</v>
      </c>
      <c r="M90" t="n">
        <v>4</v>
      </c>
      <c r="N90" t="n">
        <v>48.99</v>
      </c>
      <c r="O90" t="n">
        <v>27420.16</v>
      </c>
      <c r="P90" t="n">
        <v>176.16</v>
      </c>
      <c r="Q90" t="n">
        <v>467.07</v>
      </c>
      <c r="R90" t="n">
        <v>55.28</v>
      </c>
      <c r="S90" t="n">
        <v>39.61</v>
      </c>
      <c r="T90" t="n">
        <v>2893.68</v>
      </c>
      <c r="U90" t="n">
        <v>0.72</v>
      </c>
      <c r="V90" t="n">
        <v>0.75</v>
      </c>
      <c r="W90" t="n">
        <v>2.62</v>
      </c>
      <c r="X90" t="n">
        <v>0.16</v>
      </c>
      <c r="Y90" t="n">
        <v>1</v>
      </c>
      <c r="Z90" t="n">
        <v>10</v>
      </c>
      <c r="AA90" t="n">
        <v>111.6086125696408</v>
      </c>
      <c r="AB90" t="n">
        <v>152.7078275421977</v>
      </c>
      <c r="AC90" t="n">
        <v>138.1336068083941</v>
      </c>
      <c r="AD90" t="n">
        <v>111608.6125696408</v>
      </c>
      <c r="AE90" t="n">
        <v>152707.8275421977</v>
      </c>
      <c r="AF90" t="n">
        <v>2.904773499077252e-06</v>
      </c>
      <c r="AG90" t="n">
        <v>0.1897916666666667</v>
      </c>
      <c r="AH90" t="n">
        <v>138133.6068083941</v>
      </c>
    </row>
    <row r="91">
      <c r="A91" t="n">
        <v>89</v>
      </c>
      <c r="B91" t="n">
        <v>95</v>
      </c>
      <c r="C91" t="inlineStr">
        <is>
          <t xml:space="preserve">CONCLUIDO	</t>
        </is>
      </c>
      <c r="D91" t="n">
        <v>5.4853</v>
      </c>
      <c r="E91" t="n">
        <v>18.23</v>
      </c>
      <c r="F91" t="n">
        <v>15.5</v>
      </c>
      <c r="G91" t="n">
        <v>132.87</v>
      </c>
      <c r="H91" t="n">
        <v>1.87</v>
      </c>
      <c r="I91" t="n">
        <v>7</v>
      </c>
      <c r="J91" t="n">
        <v>220.84</v>
      </c>
      <c r="K91" t="n">
        <v>53.44</v>
      </c>
      <c r="L91" t="n">
        <v>23.25</v>
      </c>
      <c r="M91" t="n">
        <v>4</v>
      </c>
      <c r="N91" t="n">
        <v>49.16</v>
      </c>
      <c r="O91" t="n">
        <v>27471.15</v>
      </c>
      <c r="P91" t="n">
        <v>176.36</v>
      </c>
      <c r="Q91" t="n">
        <v>467.07</v>
      </c>
      <c r="R91" t="n">
        <v>55.38</v>
      </c>
      <c r="S91" t="n">
        <v>39.61</v>
      </c>
      <c r="T91" t="n">
        <v>2945.88</v>
      </c>
      <c r="U91" t="n">
        <v>0.72</v>
      </c>
      <c r="V91" t="n">
        <v>0.75</v>
      </c>
      <c r="W91" t="n">
        <v>2.62</v>
      </c>
      <c r="X91" t="n">
        <v>0.17</v>
      </c>
      <c r="Y91" t="n">
        <v>1</v>
      </c>
      <c r="Z91" t="n">
        <v>10</v>
      </c>
      <c r="AA91" t="n">
        <v>111.7330116001446</v>
      </c>
      <c r="AB91" t="n">
        <v>152.8780357838307</v>
      </c>
      <c r="AC91" t="n">
        <v>138.2875706143345</v>
      </c>
      <c r="AD91" t="n">
        <v>111733.0116001446</v>
      </c>
      <c r="AE91" t="n">
        <v>152878.0357838307</v>
      </c>
      <c r="AF91" t="n">
        <v>2.903820610976372e-06</v>
      </c>
      <c r="AG91" t="n">
        <v>0.1898958333333333</v>
      </c>
      <c r="AH91" t="n">
        <v>138287.5706143345</v>
      </c>
    </row>
    <row r="92">
      <c r="A92" t="n">
        <v>90</v>
      </c>
      <c r="B92" t="n">
        <v>95</v>
      </c>
      <c r="C92" t="inlineStr">
        <is>
          <t xml:space="preserve">CONCLUIDO	</t>
        </is>
      </c>
      <c r="D92" t="n">
        <v>5.4876</v>
      </c>
      <c r="E92" t="n">
        <v>18.22</v>
      </c>
      <c r="F92" t="n">
        <v>15.49</v>
      </c>
      <c r="G92" t="n">
        <v>132.8</v>
      </c>
      <c r="H92" t="n">
        <v>1.89</v>
      </c>
      <c r="I92" t="n">
        <v>7</v>
      </c>
      <c r="J92" t="n">
        <v>221.25</v>
      </c>
      <c r="K92" t="n">
        <v>53.44</v>
      </c>
      <c r="L92" t="n">
        <v>23.5</v>
      </c>
      <c r="M92" t="n">
        <v>4</v>
      </c>
      <c r="N92" t="n">
        <v>49.32</v>
      </c>
      <c r="O92" t="n">
        <v>27522.19</v>
      </c>
      <c r="P92" t="n">
        <v>175.61</v>
      </c>
      <c r="Q92" t="n">
        <v>467.07</v>
      </c>
      <c r="R92" t="n">
        <v>55.19</v>
      </c>
      <c r="S92" t="n">
        <v>39.61</v>
      </c>
      <c r="T92" t="n">
        <v>2850.42</v>
      </c>
      <c r="U92" t="n">
        <v>0.72</v>
      </c>
      <c r="V92" t="n">
        <v>0.75</v>
      </c>
      <c r="W92" t="n">
        <v>2.62</v>
      </c>
      <c r="X92" t="n">
        <v>0.16</v>
      </c>
      <c r="Y92" t="n">
        <v>1</v>
      </c>
      <c r="Z92" t="n">
        <v>10</v>
      </c>
      <c r="AA92" t="n">
        <v>111.3357403553375</v>
      </c>
      <c r="AB92" t="n">
        <v>152.3344717403156</v>
      </c>
      <c r="AC92" t="n">
        <v>137.7958835602354</v>
      </c>
      <c r="AD92" t="n">
        <v>111335.7403553375</v>
      </c>
      <c r="AE92" t="n">
        <v>152334.4717403156</v>
      </c>
      <c r="AF92" t="n">
        <v>2.905038190216385e-06</v>
      </c>
      <c r="AG92" t="n">
        <v>0.1897916666666667</v>
      </c>
      <c r="AH92" t="n">
        <v>137795.8835602354</v>
      </c>
    </row>
    <row r="93">
      <c r="A93" t="n">
        <v>91</v>
      </c>
      <c r="B93" t="n">
        <v>95</v>
      </c>
      <c r="C93" t="inlineStr">
        <is>
          <t xml:space="preserve">CONCLUIDO	</t>
        </is>
      </c>
      <c r="D93" t="n">
        <v>5.4876</v>
      </c>
      <c r="E93" t="n">
        <v>18.22</v>
      </c>
      <c r="F93" t="n">
        <v>15.49</v>
      </c>
      <c r="G93" t="n">
        <v>132.8</v>
      </c>
      <c r="H93" t="n">
        <v>1.9</v>
      </c>
      <c r="I93" t="n">
        <v>7</v>
      </c>
      <c r="J93" t="n">
        <v>221.67</v>
      </c>
      <c r="K93" t="n">
        <v>53.44</v>
      </c>
      <c r="L93" t="n">
        <v>23.75</v>
      </c>
      <c r="M93" t="n">
        <v>4</v>
      </c>
      <c r="N93" t="n">
        <v>49.48</v>
      </c>
      <c r="O93" t="n">
        <v>27573.29</v>
      </c>
      <c r="P93" t="n">
        <v>175.31</v>
      </c>
      <c r="Q93" t="n">
        <v>467.07</v>
      </c>
      <c r="R93" t="n">
        <v>55.17</v>
      </c>
      <c r="S93" t="n">
        <v>39.61</v>
      </c>
      <c r="T93" t="n">
        <v>2841.38</v>
      </c>
      <c r="U93" t="n">
        <v>0.72</v>
      </c>
      <c r="V93" t="n">
        <v>0.75</v>
      </c>
      <c r="W93" t="n">
        <v>2.62</v>
      </c>
      <c r="X93" t="n">
        <v>0.16</v>
      </c>
      <c r="Y93" t="n">
        <v>1</v>
      </c>
      <c r="Z93" t="n">
        <v>10</v>
      </c>
      <c r="AA93" t="n">
        <v>111.2035159811859</v>
      </c>
      <c r="AB93" t="n">
        <v>152.1535565182737</v>
      </c>
      <c r="AC93" t="n">
        <v>137.632234633069</v>
      </c>
      <c r="AD93" t="n">
        <v>111203.5159811859</v>
      </c>
      <c r="AE93" t="n">
        <v>152153.5565182737</v>
      </c>
      <c r="AF93" t="n">
        <v>2.905038190216385e-06</v>
      </c>
      <c r="AG93" t="n">
        <v>0.1897916666666667</v>
      </c>
      <c r="AH93" t="n">
        <v>137632.234633069</v>
      </c>
    </row>
    <row r="94">
      <c r="A94" t="n">
        <v>92</v>
      </c>
      <c r="B94" t="n">
        <v>95</v>
      </c>
      <c r="C94" t="inlineStr">
        <is>
          <t xml:space="preserve">CONCLUIDO	</t>
        </is>
      </c>
      <c r="D94" t="n">
        <v>5.4881</v>
      </c>
      <c r="E94" t="n">
        <v>18.22</v>
      </c>
      <c r="F94" t="n">
        <v>15.49</v>
      </c>
      <c r="G94" t="n">
        <v>132.79</v>
      </c>
      <c r="H94" t="n">
        <v>1.92</v>
      </c>
      <c r="I94" t="n">
        <v>7</v>
      </c>
      <c r="J94" t="n">
        <v>222.08</v>
      </c>
      <c r="K94" t="n">
        <v>53.44</v>
      </c>
      <c r="L94" t="n">
        <v>24</v>
      </c>
      <c r="M94" t="n">
        <v>4</v>
      </c>
      <c r="N94" t="n">
        <v>49.65</v>
      </c>
      <c r="O94" t="n">
        <v>27624.44</v>
      </c>
      <c r="P94" t="n">
        <v>175.03</v>
      </c>
      <c r="Q94" t="n">
        <v>467.07</v>
      </c>
      <c r="R94" t="n">
        <v>54.99</v>
      </c>
      <c r="S94" t="n">
        <v>39.61</v>
      </c>
      <c r="T94" t="n">
        <v>2748.52</v>
      </c>
      <c r="U94" t="n">
        <v>0.72</v>
      </c>
      <c r="V94" t="n">
        <v>0.75</v>
      </c>
      <c r="W94" t="n">
        <v>2.62</v>
      </c>
      <c r="X94" t="n">
        <v>0.16</v>
      </c>
      <c r="Y94" t="n">
        <v>1</v>
      </c>
      <c r="Z94" t="n">
        <v>10</v>
      </c>
      <c r="AA94" t="n">
        <v>111.070186405106</v>
      </c>
      <c r="AB94" t="n">
        <v>151.9711291101956</v>
      </c>
      <c r="AC94" t="n">
        <v>137.4672178407793</v>
      </c>
      <c r="AD94" t="n">
        <v>111070.186405106</v>
      </c>
      <c r="AE94" t="n">
        <v>151971.1291101956</v>
      </c>
      <c r="AF94" t="n">
        <v>2.905302881355518e-06</v>
      </c>
      <c r="AG94" t="n">
        <v>0.1897916666666667</v>
      </c>
      <c r="AH94" t="n">
        <v>137467.2178407793</v>
      </c>
    </row>
    <row r="95">
      <c r="A95" t="n">
        <v>93</v>
      </c>
      <c r="B95" t="n">
        <v>95</v>
      </c>
      <c r="C95" t="inlineStr">
        <is>
          <t xml:space="preserve">CONCLUIDO	</t>
        </is>
      </c>
      <c r="D95" t="n">
        <v>5.4855</v>
      </c>
      <c r="E95" t="n">
        <v>18.23</v>
      </c>
      <c r="F95" t="n">
        <v>15.5</v>
      </c>
      <c r="G95" t="n">
        <v>132.86</v>
      </c>
      <c r="H95" t="n">
        <v>1.94</v>
      </c>
      <c r="I95" t="n">
        <v>7</v>
      </c>
      <c r="J95" t="n">
        <v>222.5</v>
      </c>
      <c r="K95" t="n">
        <v>53.44</v>
      </c>
      <c r="L95" t="n">
        <v>24.25</v>
      </c>
      <c r="M95" t="n">
        <v>3</v>
      </c>
      <c r="N95" t="n">
        <v>49.81</v>
      </c>
      <c r="O95" t="n">
        <v>27675.78</v>
      </c>
      <c r="P95" t="n">
        <v>174.37</v>
      </c>
      <c r="Q95" t="n">
        <v>467.07</v>
      </c>
      <c r="R95" t="n">
        <v>55.3</v>
      </c>
      <c r="S95" t="n">
        <v>39.61</v>
      </c>
      <c r="T95" t="n">
        <v>2906.68</v>
      </c>
      <c r="U95" t="n">
        <v>0.72</v>
      </c>
      <c r="V95" t="n">
        <v>0.75</v>
      </c>
      <c r="W95" t="n">
        <v>2.62</v>
      </c>
      <c r="X95" t="n">
        <v>0.17</v>
      </c>
      <c r="Y95" t="n">
        <v>1</v>
      </c>
      <c r="Z95" t="n">
        <v>10</v>
      </c>
      <c r="AA95" t="n">
        <v>110.8515937397328</v>
      </c>
      <c r="AB95" t="n">
        <v>151.6720409818043</v>
      </c>
      <c r="AC95" t="n">
        <v>137.1966742635888</v>
      </c>
      <c r="AD95" t="n">
        <v>110851.5937397328</v>
      </c>
      <c r="AE95" t="n">
        <v>151672.0409818043</v>
      </c>
      <c r="AF95" t="n">
        <v>2.903926487432025e-06</v>
      </c>
      <c r="AG95" t="n">
        <v>0.1898958333333333</v>
      </c>
      <c r="AH95" t="n">
        <v>137196.6742635888</v>
      </c>
    </row>
    <row r="96">
      <c r="A96" t="n">
        <v>94</v>
      </c>
      <c r="B96" t="n">
        <v>95</v>
      </c>
      <c r="C96" t="inlineStr">
        <is>
          <t xml:space="preserve">CONCLUIDO	</t>
        </is>
      </c>
      <c r="D96" t="n">
        <v>5.484</v>
      </c>
      <c r="E96" t="n">
        <v>18.23</v>
      </c>
      <c r="F96" t="n">
        <v>15.51</v>
      </c>
      <c r="G96" t="n">
        <v>132.9</v>
      </c>
      <c r="H96" t="n">
        <v>1.95</v>
      </c>
      <c r="I96" t="n">
        <v>7</v>
      </c>
      <c r="J96" t="n">
        <v>222.92</v>
      </c>
      <c r="K96" t="n">
        <v>53.44</v>
      </c>
      <c r="L96" t="n">
        <v>24.5</v>
      </c>
      <c r="M96" t="n">
        <v>3</v>
      </c>
      <c r="N96" t="n">
        <v>49.98</v>
      </c>
      <c r="O96" t="n">
        <v>27727.05</v>
      </c>
      <c r="P96" t="n">
        <v>173.91</v>
      </c>
      <c r="Q96" t="n">
        <v>467.07</v>
      </c>
      <c r="R96" t="n">
        <v>55.51</v>
      </c>
      <c r="S96" t="n">
        <v>39.61</v>
      </c>
      <c r="T96" t="n">
        <v>3011.83</v>
      </c>
      <c r="U96" t="n">
        <v>0.71</v>
      </c>
      <c r="V96" t="n">
        <v>0.75</v>
      </c>
      <c r="W96" t="n">
        <v>2.62</v>
      </c>
      <c r="X96" t="n">
        <v>0.17</v>
      </c>
      <c r="Y96" t="n">
        <v>1</v>
      </c>
      <c r="Z96" t="n">
        <v>10</v>
      </c>
      <c r="AA96" t="n">
        <v>110.6989418444985</v>
      </c>
      <c r="AB96" t="n">
        <v>151.4631759242186</v>
      </c>
      <c r="AC96" t="n">
        <v>137.007742993955</v>
      </c>
      <c r="AD96" t="n">
        <v>110698.9418444985</v>
      </c>
      <c r="AE96" t="n">
        <v>151463.1759242186</v>
      </c>
      <c r="AF96" t="n">
        <v>2.903132414014625e-06</v>
      </c>
      <c r="AG96" t="n">
        <v>0.1898958333333333</v>
      </c>
      <c r="AH96" t="n">
        <v>137007.742993955</v>
      </c>
    </row>
    <row r="97">
      <c r="A97" t="n">
        <v>95</v>
      </c>
      <c r="B97" t="n">
        <v>95</v>
      </c>
      <c r="C97" t="inlineStr">
        <is>
          <t xml:space="preserve">CONCLUIDO	</t>
        </is>
      </c>
      <c r="D97" t="n">
        <v>5.4846</v>
      </c>
      <c r="E97" t="n">
        <v>18.23</v>
      </c>
      <c r="F97" t="n">
        <v>15.5</v>
      </c>
      <c r="G97" t="n">
        <v>132.89</v>
      </c>
      <c r="H97" t="n">
        <v>1.97</v>
      </c>
      <c r="I97" t="n">
        <v>7</v>
      </c>
      <c r="J97" t="n">
        <v>223.33</v>
      </c>
      <c r="K97" t="n">
        <v>53.44</v>
      </c>
      <c r="L97" t="n">
        <v>24.75</v>
      </c>
      <c r="M97" t="n">
        <v>3</v>
      </c>
      <c r="N97" t="n">
        <v>50.15</v>
      </c>
      <c r="O97" t="n">
        <v>27778.39</v>
      </c>
      <c r="P97" t="n">
        <v>173.38</v>
      </c>
      <c r="Q97" t="n">
        <v>467.07</v>
      </c>
      <c r="R97" t="n">
        <v>55.37</v>
      </c>
      <c r="S97" t="n">
        <v>39.61</v>
      </c>
      <c r="T97" t="n">
        <v>2938.43</v>
      </c>
      <c r="U97" t="n">
        <v>0.72</v>
      </c>
      <c r="V97" t="n">
        <v>0.75</v>
      </c>
      <c r="W97" t="n">
        <v>2.62</v>
      </c>
      <c r="X97" t="n">
        <v>0.17</v>
      </c>
      <c r="Y97" t="n">
        <v>1</v>
      </c>
      <c r="Z97" t="n">
        <v>10</v>
      </c>
      <c r="AA97" t="n">
        <v>110.4328447676597</v>
      </c>
      <c r="AB97" t="n">
        <v>151.0990901643133</v>
      </c>
      <c r="AC97" t="n">
        <v>136.6784050679774</v>
      </c>
      <c r="AD97" t="n">
        <v>110432.8447676597</v>
      </c>
      <c r="AE97" t="n">
        <v>151099.0901643133</v>
      </c>
      <c r="AF97" t="n">
        <v>2.903450043381585e-06</v>
      </c>
      <c r="AG97" t="n">
        <v>0.1898958333333333</v>
      </c>
      <c r="AH97" t="n">
        <v>136678.4050679774</v>
      </c>
    </row>
    <row r="98">
      <c r="A98" t="n">
        <v>96</v>
      </c>
      <c r="B98" t="n">
        <v>95</v>
      </c>
      <c r="C98" t="inlineStr">
        <is>
          <t xml:space="preserve">CONCLUIDO	</t>
        </is>
      </c>
      <c r="D98" t="n">
        <v>5.4855</v>
      </c>
      <c r="E98" t="n">
        <v>18.23</v>
      </c>
      <c r="F98" t="n">
        <v>15.5</v>
      </c>
      <c r="G98" t="n">
        <v>132.86</v>
      </c>
      <c r="H98" t="n">
        <v>1.99</v>
      </c>
      <c r="I98" t="n">
        <v>7</v>
      </c>
      <c r="J98" t="n">
        <v>223.75</v>
      </c>
      <c r="K98" t="n">
        <v>53.44</v>
      </c>
      <c r="L98" t="n">
        <v>25</v>
      </c>
      <c r="M98" t="n">
        <v>3</v>
      </c>
      <c r="N98" t="n">
        <v>50.31</v>
      </c>
      <c r="O98" t="n">
        <v>27829.77</v>
      </c>
      <c r="P98" t="n">
        <v>172.94</v>
      </c>
      <c r="Q98" t="n">
        <v>467.08</v>
      </c>
      <c r="R98" t="n">
        <v>55.32</v>
      </c>
      <c r="S98" t="n">
        <v>39.61</v>
      </c>
      <c r="T98" t="n">
        <v>2917.99</v>
      </c>
      <c r="U98" t="n">
        <v>0.72</v>
      </c>
      <c r="V98" t="n">
        <v>0.75</v>
      </c>
      <c r="W98" t="n">
        <v>2.62</v>
      </c>
      <c r="X98" t="n">
        <v>0.17</v>
      </c>
      <c r="Y98" t="n">
        <v>1</v>
      </c>
      <c r="Z98" t="n">
        <v>10</v>
      </c>
      <c r="AA98" t="n">
        <v>110.2210829384688</v>
      </c>
      <c r="AB98" t="n">
        <v>150.809348287342</v>
      </c>
      <c r="AC98" t="n">
        <v>136.4163157490888</v>
      </c>
      <c r="AD98" t="n">
        <v>110221.0829384688</v>
      </c>
      <c r="AE98" t="n">
        <v>150809.348287342</v>
      </c>
      <c r="AF98" t="n">
        <v>2.903926487432025e-06</v>
      </c>
      <c r="AG98" t="n">
        <v>0.1898958333333333</v>
      </c>
      <c r="AH98" t="n">
        <v>136416.3157490888</v>
      </c>
    </row>
    <row r="99">
      <c r="A99" t="n">
        <v>97</v>
      </c>
      <c r="B99" t="n">
        <v>95</v>
      </c>
      <c r="C99" t="inlineStr">
        <is>
          <t xml:space="preserve">CONCLUIDO	</t>
        </is>
      </c>
      <c r="D99" t="n">
        <v>5.5064</v>
      </c>
      <c r="E99" t="n">
        <v>18.16</v>
      </c>
      <c r="F99" t="n">
        <v>15.47</v>
      </c>
      <c r="G99" t="n">
        <v>154.69</v>
      </c>
      <c r="H99" t="n">
        <v>2</v>
      </c>
      <c r="I99" t="n">
        <v>6</v>
      </c>
      <c r="J99" t="n">
        <v>224.17</v>
      </c>
      <c r="K99" t="n">
        <v>53.44</v>
      </c>
      <c r="L99" t="n">
        <v>25.25</v>
      </c>
      <c r="M99" t="n">
        <v>2</v>
      </c>
      <c r="N99" t="n">
        <v>50.48</v>
      </c>
      <c r="O99" t="n">
        <v>27881.22</v>
      </c>
      <c r="P99" t="n">
        <v>172.38</v>
      </c>
      <c r="Q99" t="n">
        <v>467.11</v>
      </c>
      <c r="R99" t="n">
        <v>54.27</v>
      </c>
      <c r="S99" t="n">
        <v>39.61</v>
      </c>
      <c r="T99" t="n">
        <v>2393.72</v>
      </c>
      <c r="U99" t="n">
        <v>0.73</v>
      </c>
      <c r="V99" t="n">
        <v>0.75</v>
      </c>
      <c r="W99" t="n">
        <v>2.62</v>
      </c>
      <c r="X99" t="n">
        <v>0.14</v>
      </c>
      <c r="Y99" t="n">
        <v>1</v>
      </c>
      <c r="Z99" t="n">
        <v>10</v>
      </c>
      <c r="AA99" t="n">
        <v>109.5016610623412</v>
      </c>
      <c r="AB99" t="n">
        <v>149.8250035377715</v>
      </c>
      <c r="AC99" t="n">
        <v>135.5259154808806</v>
      </c>
      <c r="AD99" t="n">
        <v>109501.6610623412</v>
      </c>
      <c r="AE99" t="n">
        <v>149825.0035377715</v>
      </c>
      <c r="AF99" t="n">
        <v>2.914990577047799e-06</v>
      </c>
      <c r="AG99" t="n">
        <v>0.1891666666666667</v>
      </c>
      <c r="AH99" t="n">
        <v>135525.9154808806</v>
      </c>
    </row>
    <row r="100">
      <c r="A100" t="n">
        <v>98</v>
      </c>
      <c r="B100" t="n">
        <v>95</v>
      </c>
      <c r="C100" t="inlineStr">
        <is>
          <t xml:space="preserve">CONCLUIDO	</t>
        </is>
      </c>
      <c r="D100" t="n">
        <v>5.5065</v>
      </c>
      <c r="E100" t="n">
        <v>18.16</v>
      </c>
      <c r="F100" t="n">
        <v>15.47</v>
      </c>
      <c r="G100" t="n">
        <v>154.68</v>
      </c>
      <c r="H100" t="n">
        <v>2.02</v>
      </c>
      <c r="I100" t="n">
        <v>6</v>
      </c>
      <c r="J100" t="n">
        <v>224.58</v>
      </c>
      <c r="K100" t="n">
        <v>53.44</v>
      </c>
      <c r="L100" t="n">
        <v>25.5</v>
      </c>
      <c r="M100" t="n">
        <v>1</v>
      </c>
      <c r="N100" t="n">
        <v>50.65</v>
      </c>
      <c r="O100" t="n">
        <v>27932.73</v>
      </c>
      <c r="P100" t="n">
        <v>172.58</v>
      </c>
      <c r="Q100" t="n">
        <v>467.07</v>
      </c>
      <c r="R100" t="n">
        <v>54.21</v>
      </c>
      <c r="S100" t="n">
        <v>39.61</v>
      </c>
      <c r="T100" t="n">
        <v>2367.68</v>
      </c>
      <c r="U100" t="n">
        <v>0.73</v>
      </c>
      <c r="V100" t="n">
        <v>0.75</v>
      </c>
      <c r="W100" t="n">
        <v>2.62</v>
      </c>
      <c r="X100" t="n">
        <v>0.14</v>
      </c>
      <c r="Y100" t="n">
        <v>1</v>
      </c>
      <c r="Z100" t="n">
        <v>10</v>
      </c>
      <c r="AA100" t="n">
        <v>109.5875593178124</v>
      </c>
      <c r="AB100" t="n">
        <v>149.9425333204707</v>
      </c>
      <c r="AC100" t="n">
        <v>135.632228386073</v>
      </c>
      <c r="AD100" t="n">
        <v>109587.5593178124</v>
      </c>
      <c r="AE100" t="n">
        <v>149942.5333204707</v>
      </c>
      <c r="AF100" t="n">
        <v>2.915043515275626e-06</v>
      </c>
      <c r="AG100" t="n">
        <v>0.1891666666666667</v>
      </c>
      <c r="AH100" t="n">
        <v>135632.228386073</v>
      </c>
    </row>
    <row r="101">
      <c r="A101" t="n">
        <v>99</v>
      </c>
      <c r="B101" t="n">
        <v>95</v>
      </c>
      <c r="C101" t="inlineStr">
        <is>
          <t xml:space="preserve">CONCLUIDO	</t>
        </is>
      </c>
      <c r="D101" t="n">
        <v>5.5043</v>
      </c>
      <c r="E101" t="n">
        <v>18.17</v>
      </c>
      <c r="F101" t="n">
        <v>15.48</v>
      </c>
      <c r="G101" t="n">
        <v>154.76</v>
      </c>
      <c r="H101" t="n">
        <v>2.03</v>
      </c>
      <c r="I101" t="n">
        <v>6</v>
      </c>
      <c r="J101" t="n">
        <v>225</v>
      </c>
      <c r="K101" t="n">
        <v>53.44</v>
      </c>
      <c r="L101" t="n">
        <v>25.75</v>
      </c>
      <c r="M101" t="n">
        <v>1</v>
      </c>
      <c r="N101" t="n">
        <v>50.82</v>
      </c>
      <c r="O101" t="n">
        <v>27984.29</v>
      </c>
      <c r="P101" t="n">
        <v>172.75</v>
      </c>
      <c r="Q101" t="n">
        <v>467.07</v>
      </c>
      <c r="R101" t="n">
        <v>54.44</v>
      </c>
      <c r="S101" t="n">
        <v>39.61</v>
      </c>
      <c r="T101" t="n">
        <v>2481.8</v>
      </c>
      <c r="U101" t="n">
        <v>0.73</v>
      </c>
      <c r="V101" t="n">
        <v>0.75</v>
      </c>
      <c r="W101" t="n">
        <v>2.62</v>
      </c>
      <c r="X101" t="n">
        <v>0.14</v>
      </c>
      <c r="Y101" t="n">
        <v>1</v>
      </c>
      <c r="Z101" t="n">
        <v>10</v>
      </c>
      <c r="AA101" t="n">
        <v>109.7259212840501</v>
      </c>
      <c r="AB101" t="n">
        <v>150.1318462667762</v>
      </c>
      <c r="AC101" t="n">
        <v>135.8034735704856</v>
      </c>
      <c r="AD101" t="n">
        <v>109725.9212840501</v>
      </c>
      <c r="AE101" t="n">
        <v>150131.8462667762</v>
      </c>
      <c r="AF101" t="n">
        <v>2.913878874263439e-06</v>
      </c>
      <c r="AG101" t="n">
        <v>0.1892708333333334</v>
      </c>
      <c r="AH101" t="n">
        <v>135803.4735704856</v>
      </c>
    </row>
    <row r="102">
      <c r="A102" t="n">
        <v>100</v>
      </c>
      <c r="B102" t="n">
        <v>95</v>
      </c>
      <c r="C102" t="inlineStr">
        <is>
          <t xml:space="preserve">CONCLUIDO	</t>
        </is>
      </c>
      <c r="D102" t="n">
        <v>5.504</v>
      </c>
      <c r="E102" t="n">
        <v>18.17</v>
      </c>
      <c r="F102" t="n">
        <v>15.48</v>
      </c>
      <c r="G102" t="n">
        <v>154.77</v>
      </c>
      <c r="H102" t="n">
        <v>2.05</v>
      </c>
      <c r="I102" t="n">
        <v>6</v>
      </c>
      <c r="J102" t="n">
        <v>225.42</v>
      </c>
      <c r="K102" t="n">
        <v>53.44</v>
      </c>
      <c r="L102" t="n">
        <v>26</v>
      </c>
      <c r="M102" t="n">
        <v>1</v>
      </c>
      <c r="N102" t="n">
        <v>50.98</v>
      </c>
      <c r="O102" t="n">
        <v>28035.92</v>
      </c>
      <c r="P102" t="n">
        <v>173.1</v>
      </c>
      <c r="Q102" t="n">
        <v>467.07</v>
      </c>
      <c r="R102" t="n">
        <v>54.51</v>
      </c>
      <c r="S102" t="n">
        <v>39.61</v>
      </c>
      <c r="T102" t="n">
        <v>2516.85</v>
      </c>
      <c r="U102" t="n">
        <v>0.73</v>
      </c>
      <c r="V102" t="n">
        <v>0.75</v>
      </c>
      <c r="W102" t="n">
        <v>2.62</v>
      </c>
      <c r="X102" t="n">
        <v>0.14</v>
      </c>
      <c r="Y102" t="n">
        <v>1</v>
      </c>
      <c r="Z102" t="n">
        <v>10</v>
      </c>
      <c r="AA102" t="n">
        <v>109.8855845823274</v>
      </c>
      <c r="AB102" t="n">
        <v>150.3503046353267</v>
      </c>
      <c r="AC102" t="n">
        <v>136.00108257895</v>
      </c>
      <c r="AD102" t="n">
        <v>109885.5845823274</v>
      </c>
      <c r="AE102" t="n">
        <v>150350.3046353267</v>
      </c>
      <c r="AF102" t="n">
        <v>2.913720059579959e-06</v>
      </c>
      <c r="AG102" t="n">
        <v>0.1892708333333334</v>
      </c>
      <c r="AH102" t="n">
        <v>136001.08257895</v>
      </c>
    </row>
    <row r="103">
      <c r="A103" t="n">
        <v>101</v>
      </c>
      <c r="B103" t="n">
        <v>95</v>
      </c>
      <c r="C103" t="inlineStr">
        <is>
          <t xml:space="preserve">CONCLUIDO	</t>
        </is>
      </c>
      <c r="D103" t="n">
        <v>5.5043</v>
      </c>
      <c r="E103" t="n">
        <v>18.17</v>
      </c>
      <c r="F103" t="n">
        <v>15.48</v>
      </c>
      <c r="G103" t="n">
        <v>154.76</v>
      </c>
      <c r="H103" t="n">
        <v>2.07</v>
      </c>
      <c r="I103" t="n">
        <v>6</v>
      </c>
      <c r="J103" t="n">
        <v>225.84</v>
      </c>
      <c r="K103" t="n">
        <v>53.44</v>
      </c>
      <c r="L103" t="n">
        <v>26.25</v>
      </c>
      <c r="M103" t="n">
        <v>1</v>
      </c>
      <c r="N103" t="n">
        <v>51.15</v>
      </c>
      <c r="O103" t="n">
        <v>28087.6</v>
      </c>
      <c r="P103" t="n">
        <v>173.39</v>
      </c>
      <c r="Q103" t="n">
        <v>467.08</v>
      </c>
      <c r="R103" t="n">
        <v>54.48</v>
      </c>
      <c r="S103" t="n">
        <v>39.61</v>
      </c>
      <c r="T103" t="n">
        <v>2502.8</v>
      </c>
      <c r="U103" t="n">
        <v>0.73</v>
      </c>
      <c r="V103" t="n">
        <v>0.75</v>
      </c>
      <c r="W103" t="n">
        <v>2.62</v>
      </c>
      <c r="X103" t="n">
        <v>0.14</v>
      </c>
      <c r="Y103" t="n">
        <v>1</v>
      </c>
      <c r="Z103" t="n">
        <v>10</v>
      </c>
      <c r="AA103" t="n">
        <v>110.0071441246053</v>
      </c>
      <c r="AB103" t="n">
        <v>150.5166277638998</v>
      </c>
      <c r="AC103" t="n">
        <v>136.1515320615681</v>
      </c>
      <c r="AD103" t="n">
        <v>110007.1441246053</v>
      </c>
      <c r="AE103" t="n">
        <v>150516.6277638998</v>
      </c>
      <c r="AF103" t="n">
        <v>2.913878874263439e-06</v>
      </c>
      <c r="AG103" t="n">
        <v>0.1892708333333334</v>
      </c>
      <c r="AH103" t="n">
        <v>136151.5320615681</v>
      </c>
    </row>
    <row r="104">
      <c r="A104" t="n">
        <v>102</v>
      </c>
      <c r="B104" t="n">
        <v>95</v>
      </c>
      <c r="C104" t="inlineStr">
        <is>
          <t xml:space="preserve">CONCLUIDO	</t>
        </is>
      </c>
      <c r="D104" t="n">
        <v>5.5045</v>
      </c>
      <c r="E104" t="n">
        <v>18.17</v>
      </c>
      <c r="F104" t="n">
        <v>15.47</v>
      </c>
      <c r="G104" t="n">
        <v>154.75</v>
      </c>
      <c r="H104" t="n">
        <v>2.08</v>
      </c>
      <c r="I104" t="n">
        <v>6</v>
      </c>
      <c r="J104" t="n">
        <v>226.26</v>
      </c>
      <c r="K104" t="n">
        <v>53.44</v>
      </c>
      <c r="L104" t="n">
        <v>26.5</v>
      </c>
      <c r="M104" t="n">
        <v>0</v>
      </c>
      <c r="N104" t="n">
        <v>51.32</v>
      </c>
      <c r="O104" t="n">
        <v>28139.34</v>
      </c>
      <c r="P104" t="n">
        <v>173.64</v>
      </c>
      <c r="Q104" t="n">
        <v>467.07</v>
      </c>
      <c r="R104" t="n">
        <v>54.42</v>
      </c>
      <c r="S104" t="n">
        <v>39.61</v>
      </c>
      <c r="T104" t="n">
        <v>2472.01</v>
      </c>
      <c r="U104" t="n">
        <v>0.73</v>
      </c>
      <c r="V104" t="n">
        <v>0.75</v>
      </c>
      <c r="W104" t="n">
        <v>2.62</v>
      </c>
      <c r="X104" t="n">
        <v>0.14</v>
      </c>
      <c r="Y104" t="n">
        <v>1</v>
      </c>
      <c r="Z104" t="n">
        <v>10</v>
      </c>
      <c r="AA104" t="n">
        <v>110.0926467632367</v>
      </c>
      <c r="AB104" t="n">
        <v>150.6336162461854</v>
      </c>
      <c r="AC104" t="n">
        <v>136.2573553272987</v>
      </c>
      <c r="AD104" t="n">
        <v>110092.6467632367</v>
      </c>
      <c r="AE104" t="n">
        <v>150633.6162461854</v>
      </c>
      <c r="AF104" t="n">
        <v>2.913984750719092e-06</v>
      </c>
      <c r="AG104" t="n">
        <v>0.1892708333333334</v>
      </c>
      <c r="AH104" t="n">
        <v>136257.3553272987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4.0234</v>
      </c>
      <c r="E2" t="n">
        <v>24.85</v>
      </c>
      <c r="F2" t="n">
        <v>19.43</v>
      </c>
      <c r="G2" t="n">
        <v>8.33</v>
      </c>
      <c r="H2" t="n">
        <v>0.15</v>
      </c>
      <c r="I2" t="n">
        <v>140</v>
      </c>
      <c r="J2" t="n">
        <v>116.05</v>
      </c>
      <c r="K2" t="n">
        <v>43.4</v>
      </c>
      <c r="L2" t="n">
        <v>1</v>
      </c>
      <c r="M2" t="n">
        <v>138</v>
      </c>
      <c r="N2" t="n">
        <v>16.65</v>
      </c>
      <c r="O2" t="n">
        <v>14546.17</v>
      </c>
      <c r="P2" t="n">
        <v>192.93</v>
      </c>
      <c r="Q2" t="n">
        <v>467.13</v>
      </c>
      <c r="R2" t="n">
        <v>183.48</v>
      </c>
      <c r="S2" t="n">
        <v>39.61</v>
      </c>
      <c r="T2" t="n">
        <v>66331.69</v>
      </c>
      <c r="U2" t="n">
        <v>0.22</v>
      </c>
      <c r="V2" t="n">
        <v>0.6</v>
      </c>
      <c r="W2" t="n">
        <v>2.84</v>
      </c>
      <c r="X2" t="n">
        <v>4.09</v>
      </c>
      <c r="Y2" t="n">
        <v>1</v>
      </c>
      <c r="Z2" t="n">
        <v>10</v>
      </c>
      <c r="AA2" t="n">
        <v>161.8755804870738</v>
      </c>
      <c r="AB2" t="n">
        <v>221.4853106689076</v>
      </c>
      <c r="AC2" t="n">
        <v>200.3470634753166</v>
      </c>
      <c r="AD2" t="n">
        <v>161875.5804870738</v>
      </c>
      <c r="AE2" t="n">
        <v>221485.3106689076</v>
      </c>
      <c r="AF2" t="n">
        <v>2.304244017201417e-06</v>
      </c>
      <c r="AG2" t="n">
        <v>0.2588541666666667</v>
      </c>
      <c r="AH2" t="n">
        <v>200347.0634753166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4.3423</v>
      </c>
      <c r="E3" t="n">
        <v>23.03</v>
      </c>
      <c r="F3" t="n">
        <v>18.41</v>
      </c>
      <c r="G3" t="n">
        <v>10.42</v>
      </c>
      <c r="H3" t="n">
        <v>0.19</v>
      </c>
      <c r="I3" t="n">
        <v>106</v>
      </c>
      <c r="J3" t="n">
        <v>116.37</v>
      </c>
      <c r="K3" t="n">
        <v>43.4</v>
      </c>
      <c r="L3" t="n">
        <v>1.25</v>
      </c>
      <c r="M3" t="n">
        <v>104</v>
      </c>
      <c r="N3" t="n">
        <v>16.72</v>
      </c>
      <c r="O3" t="n">
        <v>14585.96</v>
      </c>
      <c r="P3" t="n">
        <v>182.08</v>
      </c>
      <c r="Q3" t="n">
        <v>467.27</v>
      </c>
      <c r="R3" t="n">
        <v>150.13</v>
      </c>
      <c r="S3" t="n">
        <v>39.61</v>
      </c>
      <c r="T3" t="n">
        <v>49827.74</v>
      </c>
      <c r="U3" t="n">
        <v>0.26</v>
      </c>
      <c r="V3" t="n">
        <v>0.63</v>
      </c>
      <c r="W3" t="n">
        <v>2.79</v>
      </c>
      <c r="X3" t="n">
        <v>3.08</v>
      </c>
      <c r="Y3" t="n">
        <v>1</v>
      </c>
      <c r="Z3" t="n">
        <v>10</v>
      </c>
      <c r="AA3" t="n">
        <v>141.9451915891337</v>
      </c>
      <c r="AB3" t="n">
        <v>194.215673312057</v>
      </c>
      <c r="AC3" t="n">
        <v>175.6800020346186</v>
      </c>
      <c r="AD3" t="n">
        <v>141945.1915891337</v>
      </c>
      <c r="AE3" t="n">
        <v>194215.673312057</v>
      </c>
      <c r="AF3" t="n">
        <v>2.486881442534601e-06</v>
      </c>
      <c r="AG3" t="n">
        <v>0.2398958333333333</v>
      </c>
      <c r="AH3" t="n">
        <v>175680.0020346186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4.5706</v>
      </c>
      <c r="E4" t="n">
        <v>21.88</v>
      </c>
      <c r="F4" t="n">
        <v>17.76</v>
      </c>
      <c r="G4" t="n">
        <v>12.54</v>
      </c>
      <c r="H4" t="n">
        <v>0.23</v>
      </c>
      <c r="I4" t="n">
        <v>85</v>
      </c>
      <c r="J4" t="n">
        <v>116.69</v>
      </c>
      <c r="K4" t="n">
        <v>43.4</v>
      </c>
      <c r="L4" t="n">
        <v>1.5</v>
      </c>
      <c r="M4" t="n">
        <v>83</v>
      </c>
      <c r="N4" t="n">
        <v>16.79</v>
      </c>
      <c r="O4" t="n">
        <v>14625.77</v>
      </c>
      <c r="P4" t="n">
        <v>175</v>
      </c>
      <c r="Q4" t="n">
        <v>467.12</v>
      </c>
      <c r="R4" t="n">
        <v>129.18</v>
      </c>
      <c r="S4" t="n">
        <v>39.61</v>
      </c>
      <c r="T4" t="n">
        <v>39456.43</v>
      </c>
      <c r="U4" t="n">
        <v>0.31</v>
      </c>
      <c r="V4" t="n">
        <v>0.66</v>
      </c>
      <c r="W4" t="n">
        <v>2.75</v>
      </c>
      <c r="X4" t="n">
        <v>2.43</v>
      </c>
      <c r="Y4" t="n">
        <v>1</v>
      </c>
      <c r="Z4" t="n">
        <v>10</v>
      </c>
      <c r="AA4" t="n">
        <v>129.9072924011059</v>
      </c>
      <c r="AB4" t="n">
        <v>177.7448885683748</v>
      </c>
      <c r="AC4" t="n">
        <v>160.7811658699767</v>
      </c>
      <c r="AD4" t="n">
        <v>129907.2924011059</v>
      </c>
      <c r="AE4" t="n">
        <v>177744.8885683749</v>
      </c>
      <c r="AF4" t="n">
        <v>2.617631283248197e-06</v>
      </c>
      <c r="AG4" t="n">
        <v>0.2279166666666667</v>
      </c>
      <c r="AH4" t="n">
        <v>160781.1658699767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4.7261</v>
      </c>
      <c r="E5" t="n">
        <v>21.16</v>
      </c>
      <c r="F5" t="n">
        <v>17.38</v>
      </c>
      <c r="G5" t="n">
        <v>14.69</v>
      </c>
      <c r="H5" t="n">
        <v>0.26</v>
      </c>
      <c r="I5" t="n">
        <v>71</v>
      </c>
      <c r="J5" t="n">
        <v>117.01</v>
      </c>
      <c r="K5" t="n">
        <v>43.4</v>
      </c>
      <c r="L5" t="n">
        <v>1.75</v>
      </c>
      <c r="M5" t="n">
        <v>69</v>
      </c>
      <c r="N5" t="n">
        <v>16.86</v>
      </c>
      <c r="O5" t="n">
        <v>14665.62</v>
      </c>
      <c r="P5" t="n">
        <v>170.4</v>
      </c>
      <c r="Q5" t="n">
        <v>467.34</v>
      </c>
      <c r="R5" t="n">
        <v>115.85</v>
      </c>
      <c r="S5" t="n">
        <v>39.61</v>
      </c>
      <c r="T5" t="n">
        <v>32861.38</v>
      </c>
      <c r="U5" t="n">
        <v>0.34</v>
      </c>
      <c r="V5" t="n">
        <v>0.67</v>
      </c>
      <c r="W5" t="n">
        <v>2.74</v>
      </c>
      <c r="X5" t="n">
        <v>2.04</v>
      </c>
      <c r="Y5" t="n">
        <v>1</v>
      </c>
      <c r="Z5" t="n">
        <v>10</v>
      </c>
      <c r="AA5" t="n">
        <v>122.6073734886086</v>
      </c>
      <c r="AB5" t="n">
        <v>167.7568174626078</v>
      </c>
      <c r="AC5" t="n">
        <v>151.7463422521951</v>
      </c>
      <c r="AD5" t="n">
        <v>122607.3734886086</v>
      </c>
      <c r="AE5" t="n">
        <v>167756.8174626078</v>
      </c>
      <c r="AF5" t="n">
        <v>2.706687788859079e-06</v>
      </c>
      <c r="AG5" t="n">
        <v>0.2204166666666667</v>
      </c>
      <c r="AH5" t="n">
        <v>151746.3422521951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4.8516</v>
      </c>
      <c r="E6" t="n">
        <v>20.61</v>
      </c>
      <c r="F6" t="n">
        <v>17.07</v>
      </c>
      <c r="G6" t="n">
        <v>16.79</v>
      </c>
      <c r="H6" t="n">
        <v>0.3</v>
      </c>
      <c r="I6" t="n">
        <v>61</v>
      </c>
      <c r="J6" t="n">
        <v>117.34</v>
      </c>
      <c r="K6" t="n">
        <v>43.4</v>
      </c>
      <c r="L6" t="n">
        <v>2</v>
      </c>
      <c r="M6" t="n">
        <v>59</v>
      </c>
      <c r="N6" t="n">
        <v>16.94</v>
      </c>
      <c r="O6" t="n">
        <v>14705.49</v>
      </c>
      <c r="P6" t="n">
        <v>166.63</v>
      </c>
      <c r="Q6" t="n">
        <v>467.09</v>
      </c>
      <c r="R6" t="n">
        <v>106.56</v>
      </c>
      <c r="S6" t="n">
        <v>39.61</v>
      </c>
      <c r="T6" t="n">
        <v>28264.86</v>
      </c>
      <c r="U6" t="n">
        <v>0.37</v>
      </c>
      <c r="V6" t="n">
        <v>0.68</v>
      </c>
      <c r="W6" t="n">
        <v>2.71</v>
      </c>
      <c r="X6" t="n">
        <v>1.74</v>
      </c>
      <c r="Y6" t="n">
        <v>1</v>
      </c>
      <c r="Z6" t="n">
        <v>10</v>
      </c>
      <c r="AA6" t="n">
        <v>117.0221581178926</v>
      </c>
      <c r="AB6" t="n">
        <v>160.114879390086</v>
      </c>
      <c r="AC6" t="n">
        <v>144.8337400237848</v>
      </c>
      <c r="AD6" t="n">
        <v>117022.1581178926</v>
      </c>
      <c r="AE6" t="n">
        <v>160114.879390086</v>
      </c>
      <c r="AF6" t="n">
        <v>2.778562975059501e-06</v>
      </c>
      <c r="AG6" t="n">
        <v>0.2146875</v>
      </c>
      <c r="AH6" t="n">
        <v>144833.7400237848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4.9375</v>
      </c>
      <c r="E7" t="n">
        <v>20.25</v>
      </c>
      <c r="F7" t="n">
        <v>16.88</v>
      </c>
      <c r="G7" t="n">
        <v>18.75</v>
      </c>
      <c r="H7" t="n">
        <v>0.34</v>
      </c>
      <c r="I7" t="n">
        <v>54</v>
      </c>
      <c r="J7" t="n">
        <v>117.66</v>
      </c>
      <c r="K7" t="n">
        <v>43.4</v>
      </c>
      <c r="L7" t="n">
        <v>2.25</v>
      </c>
      <c r="M7" t="n">
        <v>52</v>
      </c>
      <c r="N7" t="n">
        <v>17.01</v>
      </c>
      <c r="O7" t="n">
        <v>14745.39</v>
      </c>
      <c r="P7" t="n">
        <v>163.99</v>
      </c>
      <c r="Q7" t="n">
        <v>467.09</v>
      </c>
      <c r="R7" t="n">
        <v>100.9</v>
      </c>
      <c r="S7" t="n">
        <v>39.61</v>
      </c>
      <c r="T7" t="n">
        <v>25470.85</v>
      </c>
      <c r="U7" t="n">
        <v>0.39</v>
      </c>
      <c r="V7" t="n">
        <v>0.6899999999999999</v>
      </c>
      <c r="W7" t="n">
        <v>2.69</v>
      </c>
      <c r="X7" t="n">
        <v>1.54</v>
      </c>
      <c r="Y7" t="n">
        <v>1</v>
      </c>
      <c r="Z7" t="n">
        <v>10</v>
      </c>
      <c r="AA7" t="n">
        <v>113.3743176534288</v>
      </c>
      <c r="AB7" t="n">
        <v>155.1237431352457</v>
      </c>
      <c r="AC7" t="n">
        <v>140.3189508080013</v>
      </c>
      <c r="AD7" t="n">
        <v>113374.3176534288</v>
      </c>
      <c r="AE7" t="n">
        <v>155123.7431352457</v>
      </c>
      <c r="AF7" t="n">
        <v>2.827758819638116e-06</v>
      </c>
      <c r="AG7" t="n">
        <v>0.2109375</v>
      </c>
      <c r="AH7" t="n">
        <v>140318.9508080013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5.0234</v>
      </c>
      <c r="E8" t="n">
        <v>19.91</v>
      </c>
      <c r="F8" t="n">
        <v>16.68</v>
      </c>
      <c r="G8" t="n">
        <v>20.84</v>
      </c>
      <c r="H8" t="n">
        <v>0.37</v>
      </c>
      <c r="I8" t="n">
        <v>48</v>
      </c>
      <c r="J8" t="n">
        <v>117.98</v>
      </c>
      <c r="K8" t="n">
        <v>43.4</v>
      </c>
      <c r="L8" t="n">
        <v>2.5</v>
      </c>
      <c r="M8" t="n">
        <v>46</v>
      </c>
      <c r="N8" t="n">
        <v>17.08</v>
      </c>
      <c r="O8" t="n">
        <v>14785.31</v>
      </c>
      <c r="P8" t="n">
        <v>161.27</v>
      </c>
      <c r="Q8" t="n">
        <v>467.15</v>
      </c>
      <c r="R8" t="n">
        <v>93.63</v>
      </c>
      <c r="S8" t="n">
        <v>39.61</v>
      </c>
      <c r="T8" t="n">
        <v>21867.66</v>
      </c>
      <c r="U8" t="n">
        <v>0.42</v>
      </c>
      <c r="V8" t="n">
        <v>0.7</v>
      </c>
      <c r="W8" t="n">
        <v>2.69</v>
      </c>
      <c r="X8" t="n">
        <v>1.34</v>
      </c>
      <c r="Y8" t="n">
        <v>1</v>
      </c>
      <c r="Z8" t="n">
        <v>10</v>
      </c>
      <c r="AA8" t="n">
        <v>109.7949762046521</v>
      </c>
      <c r="AB8" t="n">
        <v>150.226330255632</v>
      </c>
      <c r="AC8" t="n">
        <v>135.8889401400541</v>
      </c>
      <c r="AD8" t="n">
        <v>109794.9762046522</v>
      </c>
      <c r="AE8" t="n">
        <v>150226.3302556319</v>
      </c>
      <c r="AF8" t="n">
        <v>2.876954664216732e-06</v>
      </c>
      <c r="AG8" t="n">
        <v>0.2073958333333333</v>
      </c>
      <c r="AH8" t="n">
        <v>135888.9401400541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5.0874</v>
      </c>
      <c r="E9" t="n">
        <v>19.66</v>
      </c>
      <c r="F9" t="n">
        <v>16.55</v>
      </c>
      <c r="G9" t="n">
        <v>23.09</v>
      </c>
      <c r="H9" t="n">
        <v>0.41</v>
      </c>
      <c r="I9" t="n">
        <v>43</v>
      </c>
      <c r="J9" t="n">
        <v>118.31</v>
      </c>
      <c r="K9" t="n">
        <v>43.4</v>
      </c>
      <c r="L9" t="n">
        <v>2.75</v>
      </c>
      <c r="M9" t="n">
        <v>41</v>
      </c>
      <c r="N9" t="n">
        <v>17.16</v>
      </c>
      <c r="O9" t="n">
        <v>14825.26</v>
      </c>
      <c r="P9" t="n">
        <v>159.37</v>
      </c>
      <c r="Q9" t="n">
        <v>467.13</v>
      </c>
      <c r="R9" t="n">
        <v>89.28</v>
      </c>
      <c r="S9" t="n">
        <v>39.61</v>
      </c>
      <c r="T9" t="n">
        <v>19716.54</v>
      </c>
      <c r="U9" t="n">
        <v>0.44</v>
      </c>
      <c r="V9" t="n">
        <v>0.7</v>
      </c>
      <c r="W9" t="n">
        <v>2.68</v>
      </c>
      <c r="X9" t="n">
        <v>1.21</v>
      </c>
      <c r="Y9" t="n">
        <v>1</v>
      </c>
      <c r="Z9" t="n">
        <v>10</v>
      </c>
      <c r="AA9" t="n">
        <v>107.3005062129612</v>
      </c>
      <c r="AB9" t="n">
        <v>146.8132863647529</v>
      </c>
      <c r="AC9" t="n">
        <v>132.8016323678822</v>
      </c>
      <c r="AD9" t="n">
        <v>107300.5062129612</v>
      </c>
      <c r="AE9" t="n">
        <v>146813.2863647529</v>
      </c>
      <c r="AF9" t="n">
        <v>2.913608145625711e-06</v>
      </c>
      <c r="AG9" t="n">
        <v>0.2047916666666667</v>
      </c>
      <c r="AH9" t="n">
        <v>132801.6323678822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5.1389</v>
      </c>
      <c r="E10" t="n">
        <v>19.46</v>
      </c>
      <c r="F10" t="n">
        <v>16.44</v>
      </c>
      <c r="G10" t="n">
        <v>25.3</v>
      </c>
      <c r="H10" t="n">
        <v>0.45</v>
      </c>
      <c r="I10" t="n">
        <v>39</v>
      </c>
      <c r="J10" t="n">
        <v>118.63</v>
      </c>
      <c r="K10" t="n">
        <v>43.4</v>
      </c>
      <c r="L10" t="n">
        <v>3</v>
      </c>
      <c r="M10" t="n">
        <v>37</v>
      </c>
      <c r="N10" t="n">
        <v>17.23</v>
      </c>
      <c r="O10" t="n">
        <v>14865.24</v>
      </c>
      <c r="P10" t="n">
        <v>157.72</v>
      </c>
      <c r="Q10" t="n">
        <v>467.1</v>
      </c>
      <c r="R10" t="n">
        <v>85.92</v>
      </c>
      <c r="S10" t="n">
        <v>39.61</v>
      </c>
      <c r="T10" t="n">
        <v>18055.79</v>
      </c>
      <c r="U10" t="n">
        <v>0.46</v>
      </c>
      <c r="V10" t="n">
        <v>0.71</v>
      </c>
      <c r="W10" t="n">
        <v>2.68</v>
      </c>
      <c r="X10" t="n">
        <v>1.11</v>
      </c>
      <c r="Y10" t="n">
        <v>1</v>
      </c>
      <c r="Z10" t="n">
        <v>10</v>
      </c>
      <c r="AA10" t="n">
        <v>105.2718018543897</v>
      </c>
      <c r="AB10" t="n">
        <v>144.037523561237</v>
      </c>
      <c r="AC10" t="n">
        <v>130.2907844705255</v>
      </c>
      <c r="AD10" t="n">
        <v>105271.8018543897</v>
      </c>
      <c r="AE10" t="n">
        <v>144037.523561237</v>
      </c>
      <c r="AF10" t="n">
        <v>2.943102743947e-06</v>
      </c>
      <c r="AG10" t="n">
        <v>0.2027083333333334</v>
      </c>
      <c r="AH10" t="n">
        <v>130290.7844705255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5.1858</v>
      </c>
      <c r="E11" t="n">
        <v>19.28</v>
      </c>
      <c r="F11" t="n">
        <v>16.34</v>
      </c>
      <c r="G11" t="n">
        <v>27.23</v>
      </c>
      <c r="H11" t="n">
        <v>0.48</v>
      </c>
      <c r="I11" t="n">
        <v>36</v>
      </c>
      <c r="J11" t="n">
        <v>118.96</v>
      </c>
      <c r="K11" t="n">
        <v>43.4</v>
      </c>
      <c r="L11" t="n">
        <v>3.25</v>
      </c>
      <c r="M11" t="n">
        <v>34</v>
      </c>
      <c r="N11" t="n">
        <v>17.31</v>
      </c>
      <c r="O11" t="n">
        <v>14905.25</v>
      </c>
      <c r="P11" t="n">
        <v>155.9</v>
      </c>
      <c r="Q11" t="n">
        <v>467.13</v>
      </c>
      <c r="R11" t="n">
        <v>83.12</v>
      </c>
      <c r="S11" t="n">
        <v>39.61</v>
      </c>
      <c r="T11" t="n">
        <v>16669.16</v>
      </c>
      <c r="U11" t="n">
        <v>0.48</v>
      </c>
      <c r="V11" t="n">
        <v>0.71</v>
      </c>
      <c r="W11" t="n">
        <v>2.65</v>
      </c>
      <c r="X11" t="n">
        <v>1</v>
      </c>
      <c r="Y11" t="n">
        <v>1</v>
      </c>
      <c r="Z11" t="n">
        <v>10</v>
      </c>
      <c r="AA11" t="n">
        <v>103.3116000345842</v>
      </c>
      <c r="AB11" t="n">
        <v>141.3554889533796</v>
      </c>
      <c r="AC11" t="n">
        <v>127.8647194813819</v>
      </c>
      <c r="AD11" t="n">
        <v>103311.6000345842</v>
      </c>
      <c r="AE11" t="n">
        <v>141355.4889533796</v>
      </c>
      <c r="AF11" t="n">
        <v>2.969962873292019e-06</v>
      </c>
      <c r="AG11" t="n">
        <v>0.2008333333333333</v>
      </c>
      <c r="AH11" t="n">
        <v>127864.7194813819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5.2295</v>
      </c>
      <c r="E12" t="n">
        <v>19.12</v>
      </c>
      <c r="F12" t="n">
        <v>16.25</v>
      </c>
      <c r="G12" t="n">
        <v>29.54</v>
      </c>
      <c r="H12" t="n">
        <v>0.52</v>
      </c>
      <c r="I12" t="n">
        <v>33</v>
      </c>
      <c r="J12" t="n">
        <v>119.28</v>
      </c>
      <c r="K12" t="n">
        <v>43.4</v>
      </c>
      <c r="L12" t="n">
        <v>3.5</v>
      </c>
      <c r="M12" t="n">
        <v>31</v>
      </c>
      <c r="N12" t="n">
        <v>17.38</v>
      </c>
      <c r="O12" t="n">
        <v>14945.29</v>
      </c>
      <c r="P12" t="n">
        <v>154.14</v>
      </c>
      <c r="Q12" t="n">
        <v>467.11</v>
      </c>
      <c r="R12" t="n">
        <v>79.81</v>
      </c>
      <c r="S12" t="n">
        <v>39.61</v>
      </c>
      <c r="T12" t="n">
        <v>15033.27</v>
      </c>
      <c r="U12" t="n">
        <v>0.5</v>
      </c>
      <c r="V12" t="n">
        <v>0.72</v>
      </c>
      <c r="W12" t="n">
        <v>2.66</v>
      </c>
      <c r="X12" t="n">
        <v>0.92</v>
      </c>
      <c r="Y12" t="n">
        <v>1</v>
      </c>
      <c r="Z12" t="n">
        <v>10</v>
      </c>
      <c r="AA12" t="n">
        <v>101.4927194396803</v>
      </c>
      <c r="AB12" t="n">
        <v>138.8668162800846</v>
      </c>
      <c r="AC12" t="n">
        <v>125.6135622351514</v>
      </c>
      <c r="AD12" t="n">
        <v>101492.7194396803</v>
      </c>
      <c r="AE12" t="n">
        <v>138866.8162800846</v>
      </c>
      <c r="AF12" t="n">
        <v>2.994990328566588e-06</v>
      </c>
      <c r="AG12" t="n">
        <v>0.1991666666666667</v>
      </c>
      <c r="AH12" t="n">
        <v>125613.5622351514</v>
      </c>
    </row>
    <row r="13">
      <c r="A13" t="n">
        <v>11</v>
      </c>
      <c r="B13" t="n">
        <v>55</v>
      </c>
      <c r="C13" t="inlineStr">
        <is>
          <t xml:space="preserve">CONCLUIDO	</t>
        </is>
      </c>
      <c r="D13" t="n">
        <v>5.2605</v>
      </c>
      <c r="E13" t="n">
        <v>19.01</v>
      </c>
      <c r="F13" t="n">
        <v>16.18</v>
      </c>
      <c r="G13" t="n">
        <v>31.33</v>
      </c>
      <c r="H13" t="n">
        <v>0.55</v>
      </c>
      <c r="I13" t="n">
        <v>31</v>
      </c>
      <c r="J13" t="n">
        <v>119.61</v>
      </c>
      <c r="K13" t="n">
        <v>43.4</v>
      </c>
      <c r="L13" t="n">
        <v>3.75</v>
      </c>
      <c r="M13" t="n">
        <v>29</v>
      </c>
      <c r="N13" t="n">
        <v>17.46</v>
      </c>
      <c r="O13" t="n">
        <v>14985.35</v>
      </c>
      <c r="P13" t="n">
        <v>152.91</v>
      </c>
      <c r="Q13" t="n">
        <v>467.09</v>
      </c>
      <c r="R13" t="n">
        <v>77.64</v>
      </c>
      <c r="S13" t="n">
        <v>39.61</v>
      </c>
      <c r="T13" t="n">
        <v>13954.51</v>
      </c>
      <c r="U13" t="n">
        <v>0.51</v>
      </c>
      <c r="V13" t="n">
        <v>0.72</v>
      </c>
      <c r="W13" t="n">
        <v>2.66</v>
      </c>
      <c r="X13" t="n">
        <v>0.85</v>
      </c>
      <c r="Y13" t="n">
        <v>1</v>
      </c>
      <c r="Z13" t="n">
        <v>10</v>
      </c>
      <c r="AA13" t="n">
        <v>100.2187702907888</v>
      </c>
      <c r="AB13" t="n">
        <v>137.1237428519024</v>
      </c>
      <c r="AC13" t="n">
        <v>124.0368452885354</v>
      </c>
      <c r="AD13" t="n">
        <v>100218.7702907888</v>
      </c>
      <c r="AE13" t="n">
        <v>137123.7428519024</v>
      </c>
      <c r="AF13" t="n">
        <v>3.012744358624063e-06</v>
      </c>
      <c r="AG13" t="n">
        <v>0.1980208333333333</v>
      </c>
      <c r="AH13" t="n">
        <v>124036.8452885354</v>
      </c>
    </row>
    <row r="14">
      <c r="A14" t="n">
        <v>12</v>
      </c>
      <c r="B14" t="n">
        <v>55</v>
      </c>
      <c r="C14" t="inlineStr">
        <is>
          <t xml:space="preserve">CONCLUIDO	</t>
        </is>
      </c>
      <c r="D14" t="n">
        <v>5.2889</v>
      </c>
      <c r="E14" t="n">
        <v>18.91</v>
      </c>
      <c r="F14" t="n">
        <v>16.13</v>
      </c>
      <c r="G14" t="n">
        <v>33.37</v>
      </c>
      <c r="H14" t="n">
        <v>0.59</v>
      </c>
      <c r="I14" t="n">
        <v>29</v>
      </c>
      <c r="J14" t="n">
        <v>119.93</v>
      </c>
      <c r="K14" t="n">
        <v>43.4</v>
      </c>
      <c r="L14" t="n">
        <v>4</v>
      </c>
      <c r="M14" t="n">
        <v>27</v>
      </c>
      <c r="N14" t="n">
        <v>17.53</v>
      </c>
      <c r="O14" t="n">
        <v>15025.44</v>
      </c>
      <c r="P14" t="n">
        <v>151.58</v>
      </c>
      <c r="Q14" t="n">
        <v>467.08</v>
      </c>
      <c r="R14" t="n">
        <v>76.04000000000001</v>
      </c>
      <c r="S14" t="n">
        <v>39.61</v>
      </c>
      <c r="T14" t="n">
        <v>13168.18</v>
      </c>
      <c r="U14" t="n">
        <v>0.52</v>
      </c>
      <c r="V14" t="n">
        <v>0.72</v>
      </c>
      <c r="W14" t="n">
        <v>2.65</v>
      </c>
      <c r="X14" t="n">
        <v>0.8</v>
      </c>
      <c r="Y14" t="n">
        <v>1</v>
      </c>
      <c r="Z14" t="n">
        <v>10</v>
      </c>
      <c r="AA14" t="n">
        <v>98.99595617079896</v>
      </c>
      <c r="AB14" t="n">
        <v>135.4506346261815</v>
      </c>
      <c r="AC14" t="n">
        <v>122.5234161636547</v>
      </c>
      <c r="AD14" t="n">
        <v>98995.95617079896</v>
      </c>
      <c r="AE14" t="n">
        <v>135450.6346261815</v>
      </c>
      <c r="AF14" t="n">
        <v>3.029009340999297e-06</v>
      </c>
      <c r="AG14" t="n">
        <v>0.1969791666666667</v>
      </c>
      <c r="AH14" t="n">
        <v>122523.4161636547</v>
      </c>
    </row>
    <row r="15">
      <c r="A15" t="n">
        <v>13</v>
      </c>
      <c r="B15" t="n">
        <v>55</v>
      </c>
      <c r="C15" t="inlineStr">
        <is>
          <t xml:space="preserve">CONCLUIDO	</t>
        </is>
      </c>
      <c r="D15" t="n">
        <v>5.3162</v>
      </c>
      <c r="E15" t="n">
        <v>18.81</v>
      </c>
      <c r="F15" t="n">
        <v>16.08</v>
      </c>
      <c r="G15" t="n">
        <v>35.74</v>
      </c>
      <c r="H15" t="n">
        <v>0.62</v>
      </c>
      <c r="I15" t="n">
        <v>27</v>
      </c>
      <c r="J15" t="n">
        <v>120.26</v>
      </c>
      <c r="K15" t="n">
        <v>43.4</v>
      </c>
      <c r="L15" t="n">
        <v>4.25</v>
      </c>
      <c r="M15" t="n">
        <v>25</v>
      </c>
      <c r="N15" t="n">
        <v>17.61</v>
      </c>
      <c r="O15" t="n">
        <v>15065.56</v>
      </c>
      <c r="P15" t="n">
        <v>150.34</v>
      </c>
      <c r="Q15" t="n">
        <v>467.08</v>
      </c>
      <c r="R15" t="n">
        <v>74.43000000000001</v>
      </c>
      <c r="S15" t="n">
        <v>39.61</v>
      </c>
      <c r="T15" t="n">
        <v>12368.45</v>
      </c>
      <c r="U15" t="n">
        <v>0.53</v>
      </c>
      <c r="V15" t="n">
        <v>0.73</v>
      </c>
      <c r="W15" t="n">
        <v>2.65</v>
      </c>
      <c r="X15" t="n">
        <v>0.75</v>
      </c>
      <c r="Y15" t="n">
        <v>1</v>
      </c>
      <c r="Z15" t="n">
        <v>10</v>
      </c>
      <c r="AA15" t="n">
        <v>97.84690572365535</v>
      </c>
      <c r="AB15" t="n">
        <v>133.8784531118724</v>
      </c>
      <c r="AC15" t="n">
        <v>121.1012814465001</v>
      </c>
      <c r="AD15" t="n">
        <v>97846.90572365535</v>
      </c>
      <c r="AE15" t="n">
        <v>133878.4531118724</v>
      </c>
      <c r="AF15" t="n">
        <v>3.044644341662816e-06</v>
      </c>
      <c r="AG15" t="n">
        <v>0.1959375</v>
      </c>
      <c r="AH15" t="n">
        <v>121101.2814465001</v>
      </c>
    </row>
    <row r="16">
      <c r="A16" t="n">
        <v>14</v>
      </c>
      <c r="B16" t="n">
        <v>55</v>
      </c>
      <c r="C16" t="inlineStr">
        <is>
          <t xml:space="preserve">CONCLUIDO	</t>
        </is>
      </c>
      <c r="D16" t="n">
        <v>5.3479</v>
      </c>
      <c r="E16" t="n">
        <v>18.7</v>
      </c>
      <c r="F16" t="n">
        <v>16.02</v>
      </c>
      <c r="G16" t="n">
        <v>38.44</v>
      </c>
      <c r="H16" t="n">
        <v>0.66</v>
      </c>
      <c r="I16" t="n">
        <v>25</v>
      </c>
      <c r="J16" t="n">
        <v>120.58</v>
      </c>
      <c r="K16" t="n">
        <v>43.4</v>
      </c>
      <c r="L16" t="n">
        <v>4.5</v>
      </c>
      <c r="M16" t="n">
        <v>23</v>
      </c>
      <c r="N16" t="n">
        <v>17.68</v>
      </c>
      <c r="O16" t="n">
        <v>15105.7</v>
      </c>
      <c r="P16" t="n">
        <v>148.72</v>
      </c>
      <c r="Q16" t="n">
        <v>467.08</v>
      </c>
      <c r="R16" t="n">
        <v>72.27</v>
      </c>
      <c r="S16" t="n">
        <v>39.61</v>
      </c>
      <c r="T16" t="n">
        <v>11302.23</v>
      </c>
      <c r="U16" t="n">
        <v>0.55</v>
      </c>
      <c r="V16" t="n">
        <v>0.73</v>
      </c>
      <c r="W16" t="n">
        <v>2.65</v>
      </c>
      <c r="X16" t="n">
        <v>0.68</v>
      </c>
      <c r="Y16" t="n">
        <v>1</v>
      </c>
      <c r="Z16" t="n">
        <v>10</v>
      </c>
      <c r="AA16" t="n">
        <v>96.44276924387438</v>
      </c>
      <c r="AB16" t="n">
        <v>131.9572516341075</v>
      </c>
      <c r="AC16" t="n">
        <v>119.3634367413492</v>
      </c>
      <c r="AD16" t="n">
        <v>96442.76924387438</v>
      </c>
      <c r="AE16" t="n">
        <v>131957.2516341075</v>
      </c>
      <c r="AF16" t="n">
        <v>3.062799269173201e-06</v>
      </c>
      <c r="AG16" t="n">
        <v>0.1947916666666667</v>
      </c>
      <c r="AH16" t="n">
        <v>119363.4367413492</v>
      </c>
    </row>
    <row r="17">
      <c r="A17" t="n">
        <v>15</v>
      </c>
      <c r="B17" t="n">
        <v>55</v>
      </c>
      <c r="C17" t="inlineStr">
        <is>
          <t xml:space="preserve">CONCLUIDO	</t>
        </is>
      </c>
      <c r="D17" t="n">
        <v>5.3606</v>
      </c>
      <c r="E17" t="n">
        <v>18.65</v>
      </c>
      <c r="F17" t="n">
        <v>16</v>
      </c>
      <c r="G17" t="n">
        <v>39.99</v>
      </c>
      <c r="H17" t="n">
        <v>0.6899999999999999</v>
      </c>
      <c r="I17" t="n">
        <v>24</v>
      </c>
      <c r="J17" t="n">
        <v>120.91</v>
      </c>
      <c r="K17" t="n">
        <v>43.4</v>
      </c>
      <c r="L17" t="n">
        <v>4.75</v>
      </c>
      <c r="M17" t="n">
        <v>22</v>
      </c>
      <c r="N17" t="n">
        <v>17.76</v>
      </c>
      <c r="O17" t="n">
        <v>15145.88</v>
      </c>
      <c r="P17" t="n">
        <v>147.89</v>
      </c>
      <c r="Q17" t="n">
        <v>467.08</v>
      </c>
      <c r="R17" t="n">
        <v>71.53</v>
      </c>
      <c r="S17" t="n">
        <v>39.61</v>
      </c>
      <c r="T17" t="n">
        <v>10937.76</v>
      </c>
      <c r="U17" t="n">
        <v>0.55</v>
      </c>
      <c r="V17" t="n">
        <v>0.73</v>
      </c>
      <c r="W17" t="n">
        <v>2.65</v>
      </c>
      <c r="X17" t="n">
        <v>0.66</v>
      </c>
      <c r="Y17" t="n">
        <v>1</v>
      </c>
      <c r="Z17" t="n">
        <v>10</v>
      </c>
      <c r="AA17" t="n">
        <v>95.80984899694015</v>
      </c>
      <c r="AB17" t="n">
        <v>131.0912622297818</v>
      </c>
      <c r="AC17" t="n">
        <v>118.5800961503484</v>
      </c>
      <c r="AD17" t="n">
        <v>95809.84899694014</v>
      </c>
      <c r="AE17" t="n">
        <v>131091.2622297819</v>
      </c>
      <c r="AF17" t="n">
        <v>3.070072694390295e-06</v>
      </c>
      <c r="AG17" t="n">
        <v>0.1942708333333333</v>
      </c>
      <c r="AH17" t="n">
        <v>118580.0961503484</v>
      </c>
    </row>
    <row r="18">
      <c r="A18" t="n">
        <v>16</v>
      </c>
      <c r="B18" t="n">
        <v>55</v>
      </c>
      <c r="C18" t="inlineStr">
        <is>
          <t xml:space="preserve">CONCLUIDO	</t>
        </is>
      </c>
      <c r="D18" t="n">
        <v>5.3967</v>
      </c>
      <c r="E18" t="n">
        <v>18.53</v>
      </c>
      <c r="F18" t="n">
        <v>15.92</v>
      </c>
      <c r="G18" t="n">
        <v>43.42</v>
      </c>
      <c r="H18" t="n">
        <v>0.73</v>
      </c>
      <c r="I18" t="n">
        <v>22</v>
      </c>
      <c r="J18" t="n">
        <v>121.23</v>
      </c>
      <c r="K18" t="n">
        <v>43.4</v>
      </c>
      <c r="L18" t="n">
        <v>5</v>
      </c>
      <c r="M18" t="n">
        <v>20</v>
      </c>
      <c r="N18" t="n">
        <v>17.83</v>
      </c>
      <c r="O18" t="n">
        <v>15186.08</v>
      </c>
      <c r="P18" t="n">
        <v>146.48</v>
      </c>
      <c r="Q18" t="n">
        <v>467.09</v>
      </c>
      <c r="R18" t="n">
        <v>68.93000000000001</v>
      </c>
      <c r="S18" t="n">
        <v>39.61</v>
      </c>
      <c r="T18" t="n">
        <v>9645.65</v>
      </c>
      <c r="U18" t="n">
        <v>0.57</v>
      </c>
      <c r="V18" t="n">
        <v>0.73</v>
      </c>
      <c r="W18" t="n">
        <v>2.65</v>
      </c>
      <c r="X18" t="n">
        <v>0.59</v>
      </c>
      <c r="Y18" t="n">
        <v>1</v>
      </c>
      <c r="Z18" t="n">
        <v>10</v>
      </c>
      <c r="AA18" t="n">
        <v>94.41437141702826</v>
      </c>
      <c r="AB18" t="n">
        <v>129.1819082408215</v>
      </c>
      <c r="AC18" t="n">
        <v>116.8529682262987</v>
      </c>
      <c r="AD18" t="n">
        <v>94414.37141702826</v>
      </c>
      <c r="AE18" t="n">
        <v>129181.9082408215</v>
      </c>
      <c r="AF18" t="n">
        <v>3.090747548747549e-06</v>
      </c>
      <c r="AG18" t="n">
        <v>0.1930208333333333</v>
      </c>
      <c r="AH18" t="n">
        <v>116852.9682262987</v>
      </c>
    </row>
    <row r="19">
      <c r="A19" t="n">
        <v>17</v>
      </c>
      <c r="B19" t="n">
        <v>55</v>
      </c>
      <c r="C19" t="inlineStr">
        <is>
          <t xml:space="preserve">CONCLUIDO	</t>
        </is>
      </c>
      <c r="D19" t="n">
        <v>5.4109</v>
      </c>
      <c r="E19" t="n">
        <v>18.48</v>
      </c>
      <c r="F19" t="n">
        <v>15.9</v>
      </c>
      <c r="G19" t="n">
        <v>45.42</v>
      </c>
      <c r="H19" t="n">
        <v>0.76</v>
      </c>
      <c r="I19" t="n">
        <v>21</v>
      </c>
      <c r="J19" t="n">
        <v>121.56</v>
      </c>
      <c r="K19" t="n">
        <v>43.4</v>
      </c>
      <c r="L19" t="n">
        <v>5.25</v>
      </c>
      <c r="M19" t="n">
        <v>19</v>
      </c>
      <c r="N19" t="n">
        <v>17.91</v>
      </c>
      <c r="O19" t="n">
        <v>15226.31</v>
      </c>
      <c r="P19" t="n">
        <v>145.43</v>
      </c>
      <c r="Q19" t="n">
        <v>467.09</v>
      </c>
      <c r="R19" t="n">
        <v>68.14</v>
      </c>
      <c r="S19" t="n">
        <v>39.61</v>
      </c>
      <c r="T19" t="n">
        <v>9257.370000000001</v>
      </c>
      <c r="U19" t="n">
        <v>0.58</v>
      </c>
      <c r="V19" t="n">
        <v>0.73</v>
      </c>
      <c r="W19" t="n">
        <v>2.64</v>
      </c>
      <c r="X19" t="n">
        <v>0.5600000000000001</v>
      </c>
      <c r="Y19" t="n">
        <v>1</v>
      </c>
      <c r="Z19" t="n">
        <v>10</v>
      </c>
      <c r="AA19" t="n">
        <v>93.66815684645697</v>
      </c>
      <c r="AB19" t="n">
        <v>128.160904544703</v>
      </c>
      <c r="AC19" t="n">
        <v>115.9294076899497</v>
      </c>
      <c r="AD19" t="n">
        <v>93668.15684645697</v>
      </c>
      <c r="AE19" t="n">
        <v>128160.904544703</v>
      </c>
      <c r="AF19" t="n">
        <v>3.098880039935166e-06</v>
      </c>
      <c r="AG19" t="n">
        <v>0.1925</v>
      </c>
      <c r="AH19" t="n">
        <v>115929.4076899497</v>
      </c>
    </row>
    <row r="20">
      <c r="A20" t="n">
        <v>18</v>
      </c>
      <c r="B20" t="n">
        <v>55</v>
      </c>
      <c r="C20" t="inlineStr">
        <is>
          <t xml:space="preserve">CONCLUIDO	</t>
        </is>
      </c>
      <c r="D20" t="n">
        <v>5.4201</v>
      </c>
      <c r="E20" t="n">
        <v>18.45</v>
      </c>
      <c r="F20" t="n">
        <v>15.89</v>
      </c>
      <c r="G20" t="n">
        <v>47.66</v>
      </c>
      <c r="H20" t="n">
        <v>0.8</v>
      </c>
      <c r="I20" t="n">
        <v>20</v>
      </c>
      <c r="J20" t="n">
        <v>121.89</v>
      </c>
      <c r="K20" t="n">
        <v>43.4</v>
      </c>
      <c r="L20" t="n">
        <v>5.5</v>
      </c>
      <c r="M20" t="n">
        <v>18</v>
      </c>
      <c r="N20" t="n">
        <v>17.99</v>
      </c>
      <c r="O20" t="n">
        <v>15266.56</v>
      </c>
      <c r="P20" t="n">
        <v>144.54</v>
      </c>
      <c r="Q20" t="n">
        <v>467.07</v>
      </c>
      <c r="R20" t="n">
        <v>68.06</v>
      </c>
      <c r="S20" t="n">
        <v>39.61</v>
      </c>
      <c r="T20" t="n">
        <v>9221.620000000001</v>
      </c>
      <c r="U20" t="n">
        <v>0.58</v>
      </c>
      <c r="V20" t="n">
        <v>0.73</v>
      </c>
      <c r="W20" t="n">
        <v>2.64</v>
      </c>
      <c r="X20" t="n">
        <v>0.55</v>
      </c>
      <c r="Y20" t="n">
        <v>1</v>
      </c>
      <c r="Z20" t="n">
        <v>10</v>
      </c>
      <c r="AA20" t="n">
        <v>93.09818318596975</v>
      </c>
      <c r="AB20" t="n">
        <v>127.3810414369615</v>
      </c>
      <c r="AC20" t="n">
        <v>115.2239736226661</v>
      </c>
      <c r="AD20" t="n">
        <v>93098.18318596974</v>
      </c>
      <c r="AE20" t="n">
        <v>127381.0414369615</v>
      </c>
      <c r="AF20" t="n">
        <v>3.104148977887707e-06</v>
      </c>
      <c r="AG20" t="n">
        <v>0.1921875</v>
      </c>
      <c r="AH20" t="n">
        <v>115223.9736226661</v>
      </c>
    </row>
    <row r="21">
      <c r="A21" t="n">
        <v>19</v>
      </c>
      <c r="B21" t="n">
        <v>55</v>
      </c>
      <c r="C21" t="inlineStr">
        <is>
          <t xml:space="preserve">CONCLUIDO	</t>
        </is>
      </c>
      <c r="D21" t="n">
        <v>5.4329</v>
      </c>
      <c r="E21" t="n">
        <v>18.41</v>
      </c>
      <c r="F21" t="n">
        <v>15.87</v>
      </c>
      <c r="G21" t="n">
        <v>50.11</v>
      </c>
      <c r="H21" t="n">
        <v>0.83</v>
      </c>
      <c r="I21" t="n">
        <v>19</v>
      </c>
      <c r="J21" t="n">
        <v>122.21</v>
      </c>
      <c r="K21" t="n">
        <v>43.4</v>
      </c>
      <c r="L21" t="n">
        <v>5.75</v>
      </c>
      <c r="M21" t="n">
        <v>17</v>
      </c>
      <c r="N21" t="n">
        <v>18.06</v>
      </c>
      <c r="O21" t="n">
        <v>15306.85</v>
      </c>
      <c r="P21" t="n">
        <v>143.73</v>
      </c>
      <c r="Q21" t="n">
        <v>467.07</v>
      </c>
      <c r="R21" t="n">
        <v>67.23999999999999</v>
      </c>
      <c r="S21" t="n">
        <v>39.61</v>
      </c>
      <c r="T21" t="n">
        <v>8816.59</v>
      </c>
      <c r="U21" t="n">
        <v>0.59</v>
      </c>
      <c r="V21" t="n">
        <v>0.74</v>
      </c>
      <c r="W21" t="n">
        <v>2.64</v>
      </c>
      <c r="X21" t="n">
        <v>0.54</v>
      </c>
      <c r="Y21" t="n">
        <v>1</v>
      </c>
      <c r="Z21" t="n">
        <v>10</v>
      </c>
      <c r="AA21" t="n">
        <v>92.48898139870889</v>
      </c>
      <c r="AB21" t="n">
        <v>126.5475046755456</v>
      </c>
      <c r="AC21" t="n">
        <v>114.4699884398832</v>
      </c>
      <c r="AD21" t="n">
        <v>92488.98139870889</v>
      </c>
      <c r="AE21" t="n">
        <v>126547.5046755456</v>
      </c>
      <c r="AF21" t="n">
        <v>3.111479674169503e-06</v>
      </c>
      <c r="AG21" t="n">
        <v>0.1917708333333333</v>
      </c>
      <c r="AH21" t="n">
        <v>114469.9884398832</v>
      </c>
    </row>
    <row r="22">
      <c r="A22" t="n">
        <v>20</v>
      </c>
      <c r="B22" t="n">
        <v>55</v>
      </c>
      <c r="C22" t="inlineStr">
        <is>
          <t xml:space="preserve">CONCLUIDO	</t>
        </is>
      </c>
      <c r="D22" t="n">
        <v>5.4349</v>
      </c>
      <c r="E22" t="n">
        <v>18.4</v>
      </c>
      <c r="F22" t="n">
        <v>15.86</v>
      </c>
      <c r="G22" t="n">
        <v>50.09</v>
      </c>
      <c r="H22" t="n">
        <v>0.86</v>
      </c>
      <c r="I22" t="n">
        <v>19</v>
      </c>
      <c r="J22" t="n">
        <v>122.54</v>
      </c>
      <c r="K22" t="n">
        <v>43.4</v>
      </c>
      <c r="L22" t="n">
        <v>6</v>
      </c>
      <c r="M22" t="n">
        <v>17</v>
      </c>
      <c r="N22" t="n">
        <v>18.14</v>
      </c>
      <c r="O22" t="n">
        <v>15347.16</v>
      </c>
      <c r="P22" t="n">
        <v>143.16</v>
      </c>
      <c r="Q22" t="n">
        <v>467.08</v>
      </c>
      <c r="R22" t="n">
        <v>67.15000000000001</v>
      </c>
      <c r="S22" t="n">
        <v>39.61</v>
      </c>
      <c r="T22" t="n">
        <v>8772.870000000001</v>
      </c>
      <c r="U22" t="n">
        <v>0.59</v>
      </c>
      <c r="V22" t="n">
        <v>0.74</v>
      </c>
      <c r="W22" t="n">
        <v>2.64</v>
      </c>
      <c r="X22" t="n">
        <v>0.53</v>
      </c>
      <c r="Y22" t="n">
        <v>1</v>
      </c>
      <c r="Z22" t="n">
        <v>10</v>
      </c>
      <c r="AA22" t="n">
        <v>92.18519666730194</v>
      </c>
      <c r="AB22" t="n">
        <v>126.1318530039983</v>
      </c>
      <c r="AC22" t="n">
        <v>114.0940059804975</v>
      </c>
      <c r="AD22" t="n">
        <v>92185.19666730193</v>
      </c>
      <c r="AE22" t="n">
        <v>126131.8530039983</v>
      </c>
      <c r="AF22" t="n">
        <v>3.112625095463534e-06</v>
      </c>
      <c r="AG22" t="n">
        <v>0.1916666666666667</v>
      </c>
      <c r="AH22" t="n">
        <v>114094.0059804975</v>
      </c>
    </row>
    <row r="23">
      <c r="A23" t="n">
        <v>21</v>
      </c>
      <c r="B23" t="n">
        <v>55</v>
      </c>
      <c r="C23" t="inlineStr">
        <is>
          <t xml:space="preserve">CONCLUIDO	</t>
        </is>
      </c>
      <c r="D23" t="n">
        <v>5.4531</v>
      </c>
      <c r="E23" t="n">
        <v>18.34</v>
      </c>
      <c r="F23" t="n">
        <v>15.82</v>
      </c>
      <c r="G23" t="n">
        <v>52.75</v>
      </c>
      <c r="H23" t="n">
        <v>0.9</v>
      </c>
      <c r="I23" t="n">
        <v>18</v>
      </c>
      <c r="J23" t="n">
        <v>122.87</v>
      </c>
      <c r="K23" t="n">
        <v>43.4</v>
      </c>
      <c r="L23" t="n">
        <v>6.25</v>
      </c>
      <c r="M23" t="n">
        <v>16</v>
      </c>
      <c r="N23" t="n">
        <v>18.22</v>
      </c>
      <c r="O23" t="n">
        <v>15387.5</v>
      </c>
      <c r="P23" t="n">
        <v>141.3</v>
      </c>
      <c r="Q23" t="n">
        <v>467.07</v>
      </c>
      <c r="R23" t="n">
        <v>65.69</v>
      </c>
      <c r="S23" t="n">
        <v>39.61</v>
      </c>
      <c r="T23" t="n">
        <v>8047.9</v>
      </c>
      <c r="U23" t="n">
        <v>0.6</v>
      </c>
      <c r="V23" t="n">
        <v>0.74</v>
      </c>
      <c r="W23" t="n">
        <v>2.65</v>
      </c>
      <c r="X23" t="n">
        <v>0.49</v>
      </c>
      <c r="Y23" t="n">
        <v>1</v>
      </c>
      <c r="Z23" t="n">
        <v>10</v>
      </c>
      <c r="AA23" t="n">
        <v>90.99187014323383</v>
      </c>
      <c r="AB23" t="n">
        <v>124.4990910079185</v>
      </c>
      <c r="AC23" t="n">
        <v>112.6170724977272</v>
      </c>
      <c r="AD23" t="n">
        <v>90991.87014323383</v>
      </c>
      <c r="AE23" t="n">
        <v>124499.0910079185</v>
      </c>
      <c r="AF23" t="n">
        <v>3.123048429239212e-06</v>
      </c>
      <c r="AG23" t="n">
        <v>0.1910416666666667</v>
      </c>
      <c r="AH23" t="n">
        <v>112617.0724977272</v>
      </c>
    </row>
    <row r="24">
      <c r="A24" t="n">
        <v>22</v>
      </c>
      <c r="B24" t="n">
        <v>55</v>
      </c>
      <c r="C24" t="inlineStr">
        <is>
          <t xml:space="preserve">CONCLUIDO	</t>
        </is>
      </c>
      <c r="D24" t="n">
        <v>5.469</v>
      </c>
      <c r="E24" t="n">
        <v>18.28</v>
      </c>
      <c r="F24" t="n">
        <v>15.79</v>
      </c>
      <c r="G24" t="n">
        <v>55.75</v>
      </c>
      <c r="H24" t="n">
        <v>0.93</v>
      </c>
      <c r="I24" t="n">
        <v>17</v>
      </c>
      <c r="J24" t="n">
        <v>123.19</v>
      </c>
      <c r="K24" t="n">
        <v>43.4</v>
      </c>
      <c r="L24" t="n">
        <v>6.5</v>
      </c>
      <c r="M24" t="n">
        <v>15</v>
      </c>
      <c r="N24" t="n">
        <v>18.29</v>
      </c>
      <c r="O24" t="n">
        <v>15427.87</v>
      </c>
      <c r="P24" t="n">
        <v>140.74</v>
      </c>
      <c r="Q24" t="n">
        <v>467.07</v>
      </c>
      <c r="R24" t="n">
        <v>64.89</v>
      </c>
      <c r="S24" t="n">
        <v>39.61</v>
      </c>
      <c r="T24" t="n">
        <v>7649.27</v>
      </c>
      <c r="U24" t="n">
        <v>0.61</v>
      </c>
      <c r="V24" t="n">
        <v>0.74</v>
      </c>
      <c r="W24" t="n">
        <v>2.64</v>
      </c>
      <c r="X24" t="n">
        <v>0.46</v>
      </c>
      <c r="Y24" t="n">
        <v>1</v>
      </c>
      <c r="Z24" t="n">
        <v>10</v>
      </c>
      <c r="AA24" t="n">
        <v>90.43474978258993</v>
      </c>
      <c r="AB24" t="n">
        <v>123.7368143520702</v>
      </c>
      <c r="AC24" t="n">
        <v>111.9275464560508</v>
      </c>
      <c r="AD24" t="n">
        <v>90434.74978258993</v>
      </c>
      <c r="AE24" t="n">
        <v>123736.8143520702</v>
      </c>
      <c r="AF24" t="n">
        <v>3.132154528526756e-06</v>
      </c>
      <c r="AG24" t="n">
        <v>0.1904166666666667</v>
      </c>
      <c r="AH24" t="n">
        <v>111927.5464560508</v>
      </c>
    </row>
    <row r="25">
      <c r="A25" t="n">
        <v>23</v>
      </c>
      <c r="B25" t="n">
        <v>55</v>
      </c>
      <c r="C25" t="inlineStr">
        <is>
          <t xml:space="preserve">CONCLUIDO	</t>
        </is>
      </c>
      <c r="D25" t="n">
        <v>5.4827</v>
      </c>
      <c r="E25" t="n">
        <v>18.24</v>
      </c>
      <c r="F25" t="n">
        <v>15.77</v>
      </c>
      <c r="G25" t="n">
        <v>59.15</v>
      </c>
      <c r="H25" t="n">
        <v>0.96</v>
      </c>
      <c r="I25" t="n">
        <v>16</v>
      </c>
      <c r="J25" t="n">
        <v>123.52</v>
      </c>
      <c r="K25" t="n">
        <v>43.4</v>
      </c>
      <c r="L25" t="n">
        <v>6.75</v>
      </c>
      <c r="M25" t="n">
        <v>14</v>
      </c>
      <c r="N25" t="n">
        <v>18.37</v>
      </c>
      <c r="O25" t="n">
        <v>15468.27</v>
      </c>
      <c r="P25" t="n">
        <v>139.59</v>
      </c>
      <c r="Q25" t="n">
        <v>467.07</v>
      </c>
      <c r="R25" t="n">
        <v>64.33</v>
      </c>
      <c r="S25" t="n">
        <v>39.61</v>
      </c>
      <c r="T25" t="n">
        <v>7374.54</v>
      </c>
      <c r="U25" t="n">
        <v>0.62</v>
      </c>
      <c r="V25" t="n">
        <v>0.74</v>
      </c>
      <c r="W25" t="n">
        <v>2.63</v>
      </c>
      <c r="X25" t="n">
        <v>0.44</v>
      </c>
      <c r="Y25" t="n">
        <v>1</v>
      </c>
      <c r="Z25" t="n">
        <v>10</v>
      </c>
      <c r="AA25" t="n">
        <v>89.67279763430722</v>
      </c>
      <c r="AB25" t="n">
        <v>122.694277807834</v>
      </c>
      <c r="AC25" t="n">
        <v>110.9845081363869</v>
      </c>
      <c r="AD25" t="n">
        <v>89672.79763430722</v>
      </c>
      <c r="AE25" t="n">
        <v>122694.277807834</v>
      </c>
      <c r="AF25" t="n">
        <v>3.140000664390866e-06</v>
      </c>
      <c r="AG25" t="n">
        <v>0.19</v>
      </c>
      <c r="AH25" t="n">
        <v>110984.5081363869</v>
      </c>
    </row>
    <row r="26">
      <c r="A26" t="n">
        <v>24</v>
      </c>
      <c r="B26" t="n">
        <v>55</v>
      </c>
      <c r="C26" t="inlineStr">
        <is>
          <t xml:space="preserve">CONCLUIDO	</t>
        </is>
      </c>
      <c r="D26" t="n">
        <v>5.4823</v>
      </c>
      <c r="E26" t="n">
        <v>18.24</v>
      </c>
      <c r="F26" t="n">
        <v>15.77</v>
      </c>
      <c r="G26" t="n">
        <v>59.15</v>
      </c>
      <c r="H26" t="n">
        <v>1</v>
      </c>
      <c r="I26" t="n">
        <v>16</v>
      </c>
      <c r="J26" t="n">
        <v>123.85</v>
      </c>
      <c r="K26" t="n">
        <v>43.4</v>
      </c>
      <c r="L26" t="n">
        <v>7</v>
      </c>
      <c r="M26" t="n">
        <v>14</v>
      </c>
      <c r="N26" t="n">
        <v>18.45</v>
      </c>
      <c r="O26" t="n">
        <v>15508.69</v>
      </c>
      <c r="P26" t="n">
        <v>138.82</v>
      </c>
      <c r="Q26" t="n">
        <v>467.07</v>
      </c>
      <c r="R26" t="n">
        <v>64.27</v>
      </c>
      <c r="S26" t="n">
        <v>39.61</v>
      </c>
      <c r="T26" t="n">
        <v>7348.38</v>
      </c>
      <c r="U26" t="n">
        <v>0.62</v>
      </c>
      <c r="V26" t="n">
        <v>0.74</v>
      </c>
      <c r="W26" t="n">
        <v>2.64</v>
      </c>
      <c r="X26" t="n">
        <v>0.44</v>
      </c>
      <c r="Y26" t="n">
        <v>1</v>
      </c>
      <c r="Z26" t="n">
        <v>10</v>
      </c>
      <c r="AA26" t="n">
        <v>89.33947957725911</v>
      </c>
      <c r="AB26" t="n">
        <v>122.2382173372261</v>
      </c>
      <c r="AC26" t="n">
        <v>110.5719734370089</v>
      </c>
      <c r="AD26" t="n">
        <v>89339.47957725912</v>
      </c>
      <c r="AE26" t="n">
        <v>122238.2173372261</v>
      </c>
      <c r="AF26" t="n">
        <v>3.13977158013206e-06</v>
      </c>
      <c r="AG26" t="n">
        <v>0.19</v>
      </c>
      <c r="AH26" t="n">
        <v>110571.9734370089</v>
      </c>
    </row>
    <row r="27">
      <c r="A27" t="n">
        <v>25</v>
      </c>
      <c r="B27" t="n">
        <v>55</v>
      </c>
      <c r="C27" t="inlineStr">
        <is>
          <t xml:space="preserve">CONCLUIDO	</t>
        </is>
      </c>
      <c r="D27" t="n">
        <v>5.5053</v>
      </c>
      <c r="E27" t="n">
        <v>18.16</v>
      </c>
      <c r="F27" t="n">
        <v>15.72</v>
      </c>
      <c r="G27" t="n">
        <v>62.89</v>
      </c>
      <c r="H27" t="n">
        <v>1.03</v>
      </c>
      <c r="I27" t="n">
        <v>15</v>
      </c>
      <c r="J27" t="n">
        <v>124.18</v>
      </c>
      <c r="K27" t="n">
        <v>43.4</v>
      </c>
      <c r="L27" t="n">
        <v>7.25</v>
      </c>
      <c r="M27" t="n">
        <v>13</v>
      </c>
      <c r="N27" t="n">
        <v>18.53</v>
      </c>
      <c r="O27" t="n">
        <v>15549.15</v>
      </c>
      <c r="P27" t="n">
        <v>137.34</v>
      </c>
      <c r="Q27" t="n">
        <v>467.09</v>
      </c>
      <c r="R27" t="n">
        <v>62.53</v>
      </c>
      <c r="S27" t="n">
        <v>39.61</v>
      </c>
      <c r="T27" t="n">
        <v>6482.43</v>
      </c>
      <c r="U27" t="n">
        <v>0.63</v>
      </c>
      <c r="V27" t="n">
        <v>0.74</v>
      </c>
      <c r="W27" t="n">
        <v>2.63</v>
      </c>
      <c r="X27" t="n">
        <v>0.39</v>
      </c>
      <c r="Y27" t="n">
        <v>1</v>
      </c>
      <c r="Z27" t="n">
        <v>10</v>
      </c>
      <c r="AA27" t="n">
        <v>88.2408194757859</v>
      </c>
      <c r="AB27" t="n">
        <v>120.7349821169284</v>
      </c>
      <c r="AC27" t="n">
        <v>109.2122048763319</v>
      </c>
      <c r="AD27" t="n">
        <v>88240.8194757859</v>
      </c>
      <c r="AE27" t="n">
        <v>120734.9821169284</v>
      </c>
      <c r="AF27" t="n">
        <v>3.152943925013412e-06</v>
      </c>
      <c r="AG27" t="n">
        <v>0.1891666666666667</v>
      </c>
      <c r="AH27" t="n">
        <v>109212.2048763319</v>
      </c>
    </row>
    <row r="28">
      <c r="A28" t="n">
        <v>26</v>
      </c>
      <c r="B28" t="n">
        <v>55</v>
      </c>
      <c r="C28" t="inlineStr">
        <is>
          <t xml:space="preserve">CONCLUIDO	</t>
        </is>
      </c>
      <c r="D28" t="n">
        <v>5.4991</v>
      </c>
      <c r="E28" t="n">
        <v>18.18</v>
      </c>
      <c r="F28" t="n">
        <v>15.74</v>
      </c>
      <c r="G28" t="n">
        <v>62.97</v>
      </c>
      <c r="H28" t="n">
        <v>1.06</v>
      </c>
      <c r="I28" t="n">
        <v>15</v>
      </c>
      <c r="J28" t="n">
        <v>124.51</v>
      </c>
      <c r="K28" t="n">
        <v>43.4</v>
      </c>
      <c r="L28" t="n">
        <v>7.5</v>
      </c>
      <c r="M28" t="n">
        <v>13</v>
      </c>
      <c r="N28" t="n">
        <v>18.61</v>
      </c>
      <c r="O28" t="n">
        <v>15589.63</v>
      </c>
      <c r="P28" t="n">
        <v>136.75</v>
      </c>
      <c r="Q28" t="n">
        <v>467.08</v>
      </c>
      <c r="R28" t="n">
        <v>63.28</v>
      </c>
      <c r="S28" t="n">
        <v>39.61</v>
      </c>
      <c r="T28" t="n">
        <v>6857.45</v>
      </c>
      <c r="U28" t="n">
        <v>0.63</v>
      </c>
      <c r="V28" t="n">
        <v>0.74</v>
      </c>
      <c r="W28" t="n">
        <v>2.63</v>
      </c>
      <c r="X28" t="n">
        <v>0.41</v>
      </c>
      <c r="Y28" t="n">
        <v>1</v>
      </c>
      <c r="Z28" t="n">
        <v>10</v>
      </c>
      <c r="AA28" t="n">
        <v>88.1117614540409</v>
      </c>
      <c r="AB28" t="n">
        <v>120.5583992379389</v>
      </c>
      <c r="AC28" t="n">
        <v>109.0524748194775</v>
      </c>
      <c r="AD28" t="n">
        <v>88111.7614540409</v>
      </c>
      <c r="AE28" t="n">
        <v>120558.3992379389</v>
      </c>
      <c r="AF28" t="n">
        <v>3.149393119001917e-06</v>
      </c>
      <c r="AG28" t="n">
        <v>0.189375</v>
      </c>
      <c r="AH28" t="n">
        <v>109052.4748194775</v>
      </c>
    </row>
    <row r="29">
      <c r="A29" t="n">
        <v>27</v>
      </c>
      <c r="B29" t="n">
        <v>55</v>
      </c>
      <c r="C29" t="inlineStr">
        <is>
          <t xml:space="preserve">CONCLUIDO	</t>
        </is>
      </c>
      <c r="D29" t="n">
        <v>5.52</v>
      </c>
      <c r="E29" t="n">
        <v>18.12</v>
      </c>
      <c r="F29" t="n">
        <v>15.7</v>
      </c>
      <c r="G29" t="n">
        <v>67.27</v>
      </c>
      <c r="H29" t="n">
        <v>1.1</v>
      </c>
      <c r="I29" t="n">
        <v>14</v>
      </c>
      <c r="J29" t="n">
        <v>124.83</v>
      </c>
      <c r="K29" t="n">
        <v>43.4</v>
      </c>
      <c r="L29" t="n">
        <v>7.75</v>
      </c>
      <c r="M29" t="n">
        <v>12</v>
      </c>
      <c r="N29" t="n">
        <v>18.68</v>
      </c>
      <c r="O29" t="n">
        <v>15630.14</v>
      </c>
      <c r="P29" t="n">
        <v>135.21</v>
      </c>
      <c r="Q29" t="n">
        <v>467.07</v>
      </c>
      <c r="R29" t="n">
        <v>61.85</v>
      </c>
      <c r="S29" t="n">
        <v>39.61</v>
      </c>
      <c r="T29" t="n">
        <v>6146.12</v>
      </c>
      <c r="U29" t="n">
        <v>0.64</v>
      </c>
      <c r="V29" t="n">
        <v>0.74</v>
      </c>
      <c r="W29" t="n">
        <v>2.63</v>
      </c>
      <c r="X29" t="n">
        <v>0.36</v>
      </c>
      <c r="Y29" t="n">
        <v>1</v>
      </c>
      <c r="Z29" t="n">
        <v>10</v>
      </c>
      <c r="AA29" t="n">
        <v>87.04445055884615</v>
      </c>
      <c r="AB29" t="n">
        <v>119.0980573847006</v>
      </c>
      <c r="AC29" t="n">
        <v>107.7315059431092</v>
      </c>
      <c r="AD29" t="n">
        <v>87044.45055884615</v>
      </c>
      <c r="AE29" t="n">
        <v>119098.0573847006</v>
      </c>
      <c r="AF29" t="n">
        <v>3.161362771524537e-06</v>
      </c>
      <c r="AG29" t="n">
        <v>0.18875</v>
      </c>
      <c r="AH29" t="n">
        <v>107731.5059431092</v>
      </c>
    </row>
    <row r="30">
      <c r="A30" t="n">
        <v>28</v>
      </c>
      <c r="B30" t="n">
        <v>55</v>
      </c>
      <c r="C30" t="inlineStr">
        <is>
          <t xml:space="preserve">CONCLUIDO	</t>
        </is>
      </c>
      <c r="D30" t="n">
        <v>5.5311</v>
      </c>
      <c r="E30" t="n">
        <v>18.08</v>
      </c>
      <c r="F30" t="n">
        <v>15.69</v>
      </c>
      <c r="G30" t="n">
        <v>72.39</v>
      </c>
      <c r="H30" t="n">
        <v>1.13</v>
      </c>
      <c r="I30" t="n">
        <v>13</v>
      </c>
      <c r="J30" t="n">
        <v>125.16</v>
      </c>
      <c r="K30" t="n">
        <v>43.4</v>
      </c>
      <c r="L30" t="n">
        <v>8</v>
      </c>
      <c r="M30" t="n">
        <v>11</v>
      </c>
      <c r="N30" t="n">
        <v>18.76</v>
      </c>
      <c r="O30" t="n">
        <v>15670.68</v>
      </c>
      <c r="P30" t="n">
        <v>133.89</v>
      </c>
      <c r="Q30" t="n">
        <v>467.07</v>
      </c>
      <c r="R30" t="n">
        <v>61.47</v>
      </c>
      <c r="S30" t="n">
        <v>39.61</v>
      </c>
      <c r="T30" t="n">
        <v>5962.74</v>
      </c>
      <c r="U30" t="n">
        <v>0.64</v>
      </c>
      <c r="V30" t="n">
        <v>0.74</v>
      </c>
      <c r="W30" t="n">
        <v>2.63</v>
      </c>
      <c r="X30" t="n">
        <v>0.35</v>
      </c>
      <c r="Y30" t="n">
        <v>1</v>
      </c>
      <c r="Z30" t="n">
        <v>10</v>
      </c>
      <c r="AA30" t="n">
        <v>86.27942086060901</v>
      </c>
      <c r="AB30" t="n">
        <v>118.0513100008448</v>
      </c>
      <c r="AC30" t="n">
        <v>106.7846586604491</v>
      </c>
      <c r="AD30" t="n">
        <v>86279.42086060901</v>
      </c>
      <c r="AE30" t="n">
        <v>118051.3100008448</v>
      </c>
      <c r="AF30" t="n">
        <v>3.167719859706407e-06</v>
      </c>
      <c r="AG30" t="n">
        <v>0.1883333333333333</v>
      </c>
      <c r="AH30" t="n">
        <v>106784.6586604491</v>
      </c>
    </row>
    <row r="31">
      <c r="A31" t="n">
        <v>29</v>
      </c>
      <c r="B31" t="n">
        <v>55</v>
      </c>
      <c r="C31" t="inlineStr">
        <is>
          <t xml:space="preserve">CONCLUIDO	</t>
        </is>
      </c>
      <c r="D31" t="n">
        <v>5.5357</v>
      </c>
      <c r="E31" t="n">
        <v>18.06</v>
      </c>
      <c r="F31" t="n">
        <v>15.67</v>
      </c>
      <c r="G31" t="n">
        <v>72.31999999999999</v>
      </c>
      <c r="H31" t="n">
        <v>1.16</v>
      </c>
      <c r="I31" t="n">
        <v>13</v>
      </c>
      <c r="J31" t="n">
        <v>125.49</v>
      </c>
      <c r="K31" t="n">
        <v>43.4</v>
      </c>
      <c r="L31" t="n">
        <v>8.25</v>
      </c>
      <c r="M31" t="n">
        <v>11</v>
      </c>
      <c r="N31" t="n">
        <v>18.84</v>
      </c>
      <c r="O31" t="n">
        <v>15711.24</v>
      </c>
      <c r="P31" t="n">
        <v>134.29</v>
      </c>
      <c r="Q31" t="n">
        <v>467.09</v>
      </c>
      <c r="R31" t="n">
        <v>61.01</v>
      </c>
      <c r="S31" t="n">
        <v>39.61</v>
      </c>
      <c r="T31" t="n">
        <v>5729.94</v>
      </c>
      <c r="U31" t="n">
        <v>0.65</v>
      </c>
      <c r="V31" t="n">
        <v>0.74</v>
      </c>
      <c r="W31" t="n">
        <v>2.63</v>
      </c>
      <c r="X31" t="n">
        <v>0.34</v>
      </c>
      <c r="Y31" t="n">
        <v>1</v>
      </c>
      <c r="Z31" t="n">
        <v>10</v>
      </c>
      <c r="AA31" t="n">
        <v>86.35111944378637</v>
      </c>
      <c r="AB31" t="n">
        <v>118.1494111654663</v>
      </c>
      <c r="AC31" t="n">
        <v>106.873397187605</v>
      </c>
      <c r="AD31" t="n">
        <v>86351.11944378637</v>
      </c>
      <c r="AE31" t="n">
        <v>118149.4111654663</v>
      </c>
      <c r="AF31" t="n">
        <v>3.170354328682678e-06</v>
      </c>
      <c r="AG31" t="n">
        <v>0.188125</v>
      </c>
      <c r="AH31" t="n">
        <v>106873.397187605</v>
      </c>
    </row>
    <row r="32">
      <c r="A32" t="n">
        <v>30</v>
      </c>
      <c r="B32" t="n">
        <v>55</v>
      </c>
      <c r="C32" t="inlineStr">
        <is>
          <t xml:space="preserve">CONCLUIDO	</t>
        </is>
      </c>
      <c r="D32" t="n">
        <v>5.5333</v>
      </c>
      <c r="E32" t="n">
        <v>18.07</v>
      </c>
      <c r="F32" t="n">
        <v>15.68</v>
      </c>
      <c r="G32" t="n">
        <v>72.36</v>
      </c>
      <c r="H32" t="n">
        <v>1.19</v>
      </c>
      <c r="I32" t="n">
        <v>13</v>
      </c>
      <c r="J32" t="n">
        <v>125.82</v>
      </c>
      <c r="K32" t="n">
        <v>43.4</v>
      </c>
      <c r="L32" t="n">
        <v>8.5</v>
      </c>
      <c r="M32" t="n">
        <v>11</v>
      </c>
      <c r="N32" t="n">
        <v>18.92</v>
      </c>
      <c r="O32" t="n">
        <v>15751.84</v>
      </c>
      <c r="P32" t="n">
        <v>132.97</v>
      </c>
      <c r="Q32" t="n">
        <v>467.07</v>
      </c>
      <c r="R32" t="n">
        <v>61.38</v>
      </c>
      <c r="S32" t="n">
        <v>39.61</v>
      </c>
      <c r="T32" t="n">
        <v>5914.21</v>
      </c>
      <c r="U32" t="n">
        <v>0.65</v>
      </c>
      <c r="V32" t="n">
        <v>0.74</v>
      </c>
      <c r="W32" t="n">
        <v>2.62</v>
      </c>
      <c r="X32" t="n">
        <v>0.34</v>
      </c>
      <c r="Y32" t="n">
        <v>1</v>
      </c>
      <c r="Z32" t="n">
        <v>10</v>
      </c>
      <c r="AA32" t="n">
        <v>85.82724567902356</v>
      </c>
      <c r="AB32" t="n">
        <v>117.4326239688388</v>
      </c>
      <c r="AC32" t="n">
        <v>106.2250191550062</v>
      </c>
      <c r="AD32" t="n">
        <v>85827.24567902356</v>
      </c>
      <c r="AE32" t="n">
        <v>117432.6239688388</v>
      </c>
      <c r="AF32" t="n">
        <v>3.168979823129841e-06</v>
      </c>
      <c r="AG32" t="n">
        <v>0.1882291666666667</v>
      </c>
      <c r="AH32" t="n">
        <v>106225.0191550062</v>
      </c>
    </row>
    <row r="33">
      <c r="A33" t="n">
        <v>31</v>
      </c>
      <c r="B33" t="n">
        <v>55</v>
      </c>
      <c r="C33" t="inlineStr">
        <is>
          <t xml:space="preserve">CONCLUIDO	</t>
        </is>
      </c>
      <c r="D33" t="n">
        <v>5.5491</v>
      </c>
      <c r="E33" t="n">
        <v>18.02</v>
      </c>
      <c r="F33" t="n">
        <v>15.65</v>
      </c>
      <c r="G33" t="n">
        <v>78.25</v>
      </c>
      <c r="H33" t="n">
        <v>1.22</v>
      </c>
      <c r="I33" t="n">
        <v>12</v>
      </c>
      <c r="J33" t="n">
        <v>126.15</v>
      </c>
      <c r="K33" t="n">
        <v>43.4</v>
      </c>
      <c r="L33" t="n">
        <v>8.75</v>
      </c>
      <c r="M33" t="n">
        <v>10</v>
      </c>
      <c r="N33" t="n">
        <v>19</v>
      </c>
      <c r="O33" t="n">
        <v>15792.46</v>
      </c>
      <c r="P33" t="n">
        <v>131.82</v>
      </c>
      <c r="Q33" t="n">
        <v>467.07</v>
      </c>
      <c r="R33" t="n">
        <v>60.2</v>
      </c>
      <c r="S33" t="n">
        <v>39.61</v>
      </c>
      <c r="T33" t="n">
        <v>5332.39</v>
      </c>
      <c r="U33" t="n">
        <v>0.66</v>
      </c>
      <c r="V33" t="n">
        <v>0.75</v>
      </c>
      <c r="W33" t="n">
        <v>2.63</v>
      </c>
      <c r="X33" t="n">
        <v>0.32</v>
      </c>
      <c r="Y33" t="n">
        <v>1</v>
      </c>
      <c r="Z33" t="n">
        <v>10</v>
      </c>
      <c r="AA33" t="n">
        <v>85.0375508976873</v>
      </c>
      <c r="AB33" t="n">
        <v>116.3521287301401</v>
      </c>
      <c r="AC33" t="n">
        <v>105.247644865404</v>
      </c>
      <c r="AD33" t="n">
        <v>85037.5508976873</v>
      </c>
      <c r="AE33" t="n">
        <v>116352.1287301401</v>
      </c>
      <c r="AF33" t="n">
        <v>3.178028651352683e-06</v>
      </c>
      <c r="AG33" t="n">
        <v>0.1877083333333333</v>
      </c>
      <c r="AH33" t="n">
        <v>105247.644865404</v>
      </c>
    </row>
    <row r="34">
      <c r="A34" t="n">
        <v>32</v>
      </c>
      <c r="B34" t="n">
        <v>55</v>
      </c>
      <c r="C34" t="inlineStr">
        <is>
          <t xml:space="preserve">CONCLUIDO	</t>
        </is>
      </c>
      <c r="D34" t="n">
        <v>5.5493</v>
      </c>
      <c r="E34" t="n">
        <v>18.02</v>
      </c>
      <c r="F34" t="n">
        <v>15.65</v>
      </c>
      <c r="G34" t="n">
        <v>78.25</v>
      </c>
      <c r="H34" t="n">
        <v>1.26</v>
      </c>
      <c r="I34" t="n">
        <v>12</v>
      </c>
      <c r="J34" t="n">
        <v>126.48</v>
      </c>
      <c r="K34" t="n">
        <v>43.4</v>
      </c>
      <c r="L34" t="n">
        <v>9</v>
      </c>
      <c r="M34" t="n">
        <v>10</v>
      </c>
      <c r="N34" t="n">
        <v>19.08</v>
      </c>
      <c r="O34" t="n">
        <v>15833.12</v>
      </c>
      <c r="P34" t="n">
        <v>130.69</v>
      </c>
      <c r="Q34" t="n">
        <v>467.07</v>
      </c>
      <c r="R34" t="n">
        <v>60.28</v>
      </c>
      <c r="S34" t="n">
        <v>39.61</v>
      </c>
      <c r="T34" t="n">
        <v>5370.39</v>
      </c>
      <c r="U34" t="n">
        <v>0.66</v>
      </c>
      <c r="V34" t="n">
        <v>0.75</v>
      </c>
      <c r="W34" t="n">
        <v>2.63</v>
      </c>
      <c r="X34" t="n">
        <v>0.32</v>
      </c>
      <c r="Y34" t="n">
        <v>1</v>
      </c>
      <c r="Z34" t="n">
        <v>10</v>
      </c>
      <c r="AA34" t="n">
        <v>84.54205569915531</v>
      </c>
      <c r="AB34" t="n">
        <v>115.6741703398036</v>
      </c>
      <c r="AC34" t="n">
        <v>104.6343898723204</v>
      </c>
      <c r="AD34" t="n">
        <v>84542.05569915532</v>
      </c>
      <c r="AE34" t="n">
        <v>115674.1703398036</v>
      </c>
      <c r="AF34" t="n">
        <v>3.178143193482085e-06</v>
      </c>
      <c r="AG34" t="n">
        <v>0.1877083333333333</v>
      </c>
      <c r="AH34" t="n">
        <v>104634.3898723204</v>
      </c>
    </row>
    <row r="35">
      <c r="A35" t="n">
        <v>33</v>
      </c>
      <c r="B35" t="n">
        <v>55</v>
      </c>
      <c r="C35" t="inlineStr">
        <is>
          <t xml:space="preserve">CONCLUIDO	</t>
        </is>
      </c>
      <c r="D35" t="n">
        <v>5.5707</v>
      </c>
      <c r="E35" t="n">
        <v>17.95</v>
      </c>
      <c r="F35" t="n">
        <v>15.6</v>
      </c>
      <c r="G35" t="n">
        <v>85.11</v>
      </c>
      <c r="H35" t="n">
        <v>1.29</v>
      </c>
      <c r="I35" t="n">
        <v>11</v>
      </c>
      <c r="J35" t="n">
        <v>126.81</v>
      </c>
      <c r="K35" t="n">
        <v>43.4</v>
      </c>
      <c r="L35" t="n">
        <v>9.25</v>
      </c>
      <c r="M35" t="n">
        <v>9</v>
      </c>
      <c r="N35" t="n">
        <v>19.16</v>
      </c>
      <c r="O35" t="n">
        <v>15873.8</v>
      </c>
      <c r="P35" t="n">
        <v>128.88</v>
      </c>
      <c r="Q35" t="n">
        <v>467.07</v>
      </c>
      <c r="R35" t="n">
        <v>58.92</v>
      </c>
      <c r="S35" t="n">
        <v>39.61</v>
      </c>
      <c r="T35" t="n">
        <v>4697.89</v>
      </c>
      <c r="U35" t="n">
        <v>0.67</v>
      </c>
      <c r="V35" t="n">
        <v>0.75</v>
      </c>
      <c r="W35" t="n">
        <v>2.62</v>
      </c>
      <c r="X35" t="n">
        <v>0.27</v>
      </c>
      <c r="Y35" t="n">
        <v>1</v>
      </c>
      <c r="Z35" t="n">
        <v>10</v>
      </c>
      <c r="AA35" t="n">
        <v>83.35672124234263</v>
      </c>
      <c r="AB35" t="n">
        <v>114.0523434427277</v>
      </c>
      <c r="AC35" t="n">
        <v>103.1673478580526</v>
      </c>
      <c r="AD35" t="n">
        <v>83356.72124234262</v>
      </c>
      <c r="AE35" t="n">
        <v>114052.3434427278</v>
      </c>
      <c r="AF35" t="n">
        <v>3.190399201328213e-06</v>
      </c>
      <c r="AG35" t="n">
        <v>0.1869791666666667</v>
      </c>
      <c r="AH35" t="n">
        <v>103167.3478580526</v>
      </c>
    </row>
    <row r="36">
      <c r="A36" t="n">
        <v>34</v>
      </c>
      <c r="B36" t="n">
        <v>55</v>
      </c>
      <c r="C36" t="inlineStr">
        <is>
          <t xml:space="preserve">CONCLUIDO	</t>
        </is>
      </c>
      <c r="D36" t="n">
        <v>5.5638</v>
      </c>
      <c r="E36" t="n">
        <v>17.97</v>
      </c>
      <c r="F36" t="n">
        <v>15.63</v>
      </c>
      <c r="G36" t="n">
        <v>85.23</v>
      </c>
      <c r="H36" t="n">
        <v>1.32</v>
      </c>
      <c r="I36" t="n">
        <v>11</v>
      </c>
      <c r="J36" t="n">
        <v>127.14</v>
      </c>
      <c r="K36" t="n">
        <v>43.4</v>
      </c>
      <c r="L36" t="n">
        <v>9.5</v>
      </c>
      <c r="M36" t="n">
        <v>9</v>
      </c>
      <c r="N36" t="n">
        <v>19.24</v>
      </c>
      <c r="O36" t="n">
        <v>15914.51</v>
      </c>
      <c r="P36" t="n">
        <v>128.24</v>
      </c>
      <c r="Q36" t="n">
        <v>467.07</v>
      </c>
      <c r="R36" t="n">
        <v>59.44</v>
      </c>
      <c r="S36" t="n">
        <v>39.61</v>
      </c>
      <c r="T36" t="n">
        <v>4953.72</v>
      </c>
      <c r="U36" t="n">
        <v>0.67</v>
      </c>
      <c r="V36" t="n">
        <v>0.75</v>
      </c>
      <c r="W36" t="n">
        <v>2.63</v>
      </c>
      <c r="X36" t="n">
        <v>0.29</v>
      </c>
      <c r="Y36" t="n">
        <v>1</v>
      </c>
      <c r="Z36" t="n">
        <v>10</v>
      </c>
      <c r="AA36" t="n">
        <v>83.22842938125254</v>
      </c>
      <c r="AB36" t="n">
        <v>113.8768088585469</v>
      </c>
      <c r="AC36" t="n">
        <v>103.0085660482216</v>
      </c>
      <c r="AD36" t="n">
        <v>83228.42938125254</v>
      </c>
      <c r="AE36" t="n">
        <v>113876.8088585469</v>
      </c>
      <c r="AF36" t="n">
        <v>3.186447497863807e-06</v>
      </c>
      <c r="AG36" t="n">
        <v>0.1871875</v>
      </c>
      <c r="AH36" t="n">
        <v>103008.5660482216</v>
      </c>
    </row>
    <row r="37">
      <c r="A37" t="n">
        <v>35</v>
      </c>
      <c r="B37" t="n">
        <v>55</v>
      </c>
      <c r="C37" t="inlineStr">
        <is>
          <t xml:space="preserve">CONCLUIDO	</t>
        </is>
      </c>
      <c r="D37" t="n">
        <v>5.5678</v>
      </c>
      <c r="E37" t="n">
        <v>17.96</v>
      </c>
      <c r="F37" t="n">
        <v>15.61</v>
      </c>
      <c r="G37" t="n">
        <v>85.16</v>
      </c>
      <c r="H37" t="n">
        <v>1.35</v>
      </c>
      <c r="I37" t="n">
        <v>11</v>
      </c>
      <c r="J37" t="n">
        <v>127.47</v>
      </c>
      <c r="K37" t="n">
        <v>43.4</v>
      </c>
      <c r="L37" t="n">
        <v>9.75</v>
      </c>
      <c r="M37" t="n">
        <v>8</v>
      </c>
      <c r="N37" t="n">
        <v>19.32</v>
      </c>
      <c r="O37" t="n">
        <v>15955.25</v>
      </c>
      <c r="P37" t="n">
        <v>128.22</v>
      </c>
      <c r="Q37" t="n">
        <v>467.07</v>
      </c>
      <c r="R37" t="n">
        <v>58.99</v>
      </c>
      <c r="S37" t="n">
        <v>39.61</v>
      </c>
      <c r="T37" t="n">
        <v>4731.42</v>
      </c>
      <c r="U37" t="n">
        <v>0.67</v>
      </c>
      <c r="V37" t="n">
        <v>0.75</v>
      </c>
      <c r="W37" t="n">
        <v>2.63</v>
      </c>
      <c r="X37" t="n">
        <v>0.28</v>
      </c>
      <c r="Y37" t="n">
        <v>1</v>
      </c>
      <c r="Z37" t="n">
        <v>10</v>
      </c>
      <c r="AA37" t="n">
        <v>83.12880282663565</v>
      </c>
      <c r="AB37" t="n">
        <v>113.7404954113068</v>
      </c>
      <c r="AC37" t="n">
        <v>102.8852621650689</v>
      </c>
      <c r="AD37" t="n">
        <v>83128.80282663566</v>
      </c>
      <c r="AE37" t="n">
        <v>113740.4954113068</v>
      </c>
      <c r="AF37" t="n">
        <v>3.188738340451869e-06</v>
      </c>
      <c r="AG37" t="n">
        <v>0.1870833333333334</v>
      </c>
      <c r="AH37" t="n">
        <v>102885.2621650689</v>
      </c>
    </row>
    <row r="38">
      <c r="A38" t="n">
        <v>36</v>
      </c>
      <c r="B38" t="n">
        <v>55</v>
      </c>
      <c r="C38" t="inlineStr">
        <is>
          <t xml:space="preserve">CONCLUIDO	</t>
        </is>
      </c>
      <c r="D38" t="n">
        <v>5.5636</v>
      </c>
      <c r="E38" t="n">
        <v>17.97</v>
      </c>
      <c r="F38" t="n">
        <v>15.63</v>
      </c>
      <c r="G38" t="n">
        <v>85.23999999999999</v>
      </c>
      <c r="H38" t="n">
        <v>1.38</v>
      </c>
      <c r="I38" t="n">
        <v>11</v>
      </c>
      <c r="J38" t="n">
        <v>127.8</v>
      </c>
      <c r="K38" t="n">
        <v>43.4</v>
      </c>
      <c r="L38" t="n">
        <v>10</v>
      </c>
      <c r="M38" t="n">
        <v>7</v>
      </c>
      <c r="N38" t="n">
        <v>19.4</v>
      </c>
      <c r="O38" t="n">
        <v>15996.02</v>
      </c>
      <c r="P38" t="n">
        <v>126.23</v>
      </c>
      <c r="Q38" t="n">
        <v>467.07</v>
      </c>
      <c r="R38" t="n">
        <v>59.45</v>
      </c>
      <c r="S38" t="n">
        <v>39.61</v>
      </c>
      <c r="T38" t="n">
        <v>4960.17</v>
      </c>
      <c r="U38" t="n">
        <v>0.67</v>
      </c>
      <c r="V38" t="n">
        <v>0.75</v>
      </c>
      <c r="W38" t="n">
        <v>2.63</v>
      </c>
      <c r="X38" t="n">
        <v>0.29</v>
      </c>
      <c r="Y38" t="n">
        <v>1</v>
      </c>
      <c r="Z38" t="n">
        <v>10</v>
      </c>
      <c r="AA38" t="n">
        <v>82.35754262674411</v>
      </c>
      <c r="AB38" t="n">
        <v>112.6852231802171</v>
      </c>
      <c r="AC38" t="n">
        <v>101.9307036346302</v>
      </c>
      <c r="AD38" t="n">
        <v>82357.54262674411</v>
      </c>
      <c r="AE38" t="n">
        <v>112685.2231802171</v>
      </c>
      <c r="AF38" t="n">
        <v>3.186332955734404e-06</v>
      </c>
      <c r="AG38" t="n">
        <v>0.1871875</v>
      </c>
      <c r="AH38" t="n">
        <v>101930.7036346302</v>
      </c>
    </row>
    <row r="39">
      <c r="A39" t="n">
        <v>37</v>
      </c>
      <c r="B39" t="n">
        <v>55</v>
      </c>
      <c r="C39" t="inlineStr">
        <is>
          <t xml:space="preserve">CONCLUIDO	</t>
        </is>
      </c>
      <c r="D39" t="n">
        <v>5.5825</v>
      </c>
      <c r="E39" t="n">
        <v>17.91</v>
      </c>
      <c r="F39" t="n">
        <v>15.59</v>
      </c>
      <c r="G39" t="n">
        <v>93.54000000000001</v>
      </c>
      <c r="H39" t="n">
        <v>1.41</v>
      </c>
      <c r="I39" t="n">
        <v>10</v>
      </c>
      <c r="J39" t="n">
        <v>128.13</v>
      </c>
      <c r="K39" t="n">
        <v>43.4</v>
      </c>
      <c r="L39" t="n">
        <v>10.25</v>
      </c>
      <c r="M39" t="n">
        <v>4</v>
      </c>
      <c r="N39" t="n">
        <v>19.48</v>
      </c>
      <c r="O39" t="n">
        <v>16036.82</v>
      </c>
      <c r="P39" t="n">
        <v>125.67</v>
      </c>
      <c r="Q39" t="n">
        <v>467.07</v>
      </c>
      <c r="R39" t="n">
        <v>58.17</v>
      </c>
      <c r="S39" t="n">
        <v>39.61</v>
      </c>
      <c r="T39" t="n">
        <v>4324.79</v>
      </c>
      <c r="U39" t="n">
        <v>0.68</v>
      </c>
      <c r="V39" t="n">
        <v>0.75</v>
      </c>
      <c r="W39" t="n">
        <v>2.63</v>
      </c>
      <c r="X39" t="n">
        <v>0.26</v>
      </c>
      <c r="Y39" t="n">
        <v>1</v>
      </c>
      <c r="Z39" t="n">
        <v>10</v>
      </c>
      <c r="AA39" t="n">
        <v>81.77701144193462</v>
      </c>
      <c r="AB39" t="n">
        <v>111.8909148019328</v>
      </c>
      <c r="AC39" t="n">
        <v>101.2122029331503</v>
      </c>
      <c r="AD39" t="n">
        <v>81777.01144193462</v>
      </c>
      <c r="AE39" t="n">
        <v>111890.9148019328</v>
      </c>
      <c r="AF39" t="n">
        <v>3.197157186962993e-06</v>
      </c>
      <c r="AG39" t="n">
        <v>0.1865625</v>
      </c>
      <c r="AH39" t="n">
        <v>101212.2029331503</v>
      </c>
    </row>
    <row r="40">
      <c r="A40" t="n">
        <v>38</v>
      </c>
      <c r="B40" t="n">
        <v>55</v>
      </c>
      <c r="C40" t="inlineStr">
        <is>
          <t xml:space="preserve">CONCLUIDO	</t>
        </is>
      </c>
      <c r="D40" t="n">
        <v>5.5789</v>
      </c>
      <c r="E40" t="n">
        <v>17.92</v>
      </c>
      <c r="F40" t="n">
        <v>15.6</v>
      </c>
      <c r="G40" t="n">
        <v>93.61</v>
      </c>
      <c r="H40" t="n">
        <v>1.44</v>
      </c>
      <c r="I40" t="n">
        <v>10</v>
      </c>
      <c r="J40" t="n">
        <v>128.46</v>
      </c>
      <c r="K40" t="n">
        <v>43.4</v>
      </c>
      <c r="L40" t="n">
        <v>10.5</v>
      </c>
      <c r="M40" t="n">
        <v>1</v>
      </c>
      <c r="N40" t="n">
        <v>19.56</v>
      </c>
      <c r="O40" t="n">
        <v>16077.65</v>
      </c>
      <c r="P40" t="n">
        <v>125.97</v>
      </c>
      <c r="Q40" t="n">
        <v>467.07</v>
      </c>
      <c r="R40" t="n">
        <v>58.44</v>
      </c>
      <c r="S40" t="n">
        <v>39.61</v>
      </c>
      <c r="T40" t="n">
        <v>4458.9</v>
      </c>
      <c r="U40" t="n">
        <v>0.68</v>
      </c>
      <c r="V40" t="n">
        <v>0.75</v>
      </c>
      <c r="W40" t="n">
        <v>2.63</v>
      </c>
      <c r="X40" t="n">
        <v>0.27</v>
      </c>
      <c r="Y40" t="n">
        <v>1</v>
      </c>
      <c r="Z40" t="n">
        <v>10</v>
      </c>
      <c r="AA40" t="n">
        <v>81.9749124015468</v>
      </c>
      <c r="AB40" t="n">
        <v>112.1616916256482</v>
      </c>
      <c r="AC40" t="n">
        <v>101.4571371968481</v>
      </c>
      <c r="AD40" t="n">
        <v>81974.9124015468</v>
      </c>
      <c r="AE40" t="n">
        <v>112161.6916256482</v>
      </c>
      <c r="AF40" t="n">
        <v>3.195095428633739e-06</v>
      </c>
      <c r="AG40" t="n">
        <v>0.1866666666666667</v>
      </c>
      <c r="AH40" t="n">
        <v>101457.1371968481</v>
      </c>
    </row>
    <row r="41">
      <c r="A41" t="n">
        <v>39</v>
      </c>
      <c r="B41" t="n">
        <v>55</v>
      </c>
      <c r="C41" t="inlineStr">
        <is>
          <t xml:space="preserve">CONCLUIDO	</t>
        </is>
      </c>
      <c r="D41" t="n">
        <v>5.5786</v>
      </c>
      <c r="E41" t="n">
        <v>17.93</v>
      </c>
      <c r="F41" t="n">
        <v>15.6</v>
      </c>
      <c r="G41" t="n">
        <v>93.61</v>
      </c>
      <c r="H41" t="n">
        <v>1.47</v>
      </c>
      <c r="I41" t="n">
        <v>10</v>
      </c>
      <c r="J41" t="n">
        <v>128.79</v>
      </c>
      <c r="K41" t="n">
        <v>43.4</v>
      </c>
      <c r="L41" t="n">
        <v>10.75</v>
      </c>
      <c r="M41" t="n">
        <v>1</v>
      </c>
      <c r="N41" t="n">
        <v>19.64</v>
      </c>
      <c r="O41" t="n">
        <v>16118.5</v>
      </c>
      <c r="P41" t="n">
        <v>126.09</v>
      </c>
      <c r="Q41" t="n">
        <v>467.09</v>
      </c>
      <c r="R41" t="n">
        <v>58.33</v>
      </c>
      <c r="S41" t="n">
        <v>39.61</v>
      </c>
      <c r="T41" t="n">
        <v>4405.45</v>
      </c>
      <c r="U41" t="n">
        <v>0.68</v>
      </c>
      <c r="V41" t="n">
        <v>0.75</v>
      </c>
      <c r="W41" t="n">
        <v>2.64</v>
      </c>
      <c r="X41" t="n">
        <v>0.27</v>
      </c>
      <c r="Y41" t="n">
        <v>1</v>
      </c>
      <c r="Z41" t="n">
        <v>10</v>
      </c>
      <c r="AA41" t="n">
        <v>82.03151561096574</v>
      </c>
      <c r="AB41" t="n">
        <v>112.2391386339326</v>
      </c>
      <c r="AC41" t="n">
        <v>101.5271927713593</v>
      </c>
      <c r="AD41" t="n">
        <v>82031.51561096574</v>
      </c>
      <c r="AE41" t="n">
        <v>112239.1386339326</v>
      </c>
      <c r="AF41" t="n">
        <v>3.194923615439634e-06</v>
      </c>
      <c r="AG41" t="n">
        <v>0.1867708333333333</v>
      </c>
      <c r="AH41" t="n">
        <v>101527.1927713593</v>
      </c>
    </row>
    <row r="42">
      <c r="A42" t="n">
        <v>40</v>
      </c>
      <c r="B42" t="n">
        <v>55</v>
      </c>
      <c r="C42" t="inlineStr">
        <is>
          <t xml:space="preserve">CONCLUIDO	</t>
        </is>
      </c>
      <c r="D42" t="n">
        <v>5.581</v>
      </c>
      <c r="E42" t="n">
        <v>17.92</v>
      </c>
      <c r="F42" t="n">
        <v>15.6</v>
      </c>
      <c r="G42" t="n">
        <v>93.56999999999999</v>
      </c>
      <c r="H42" t="n">
        <v>1.5</v>
      </c>
      <c r="I42" t="n">
        <v>10</v>
      </c>
      <c r="J42" t="n">
        <v>129.13</v>
      </c>
      <c r="K42" t="n">
        <v>43.4</v>
      </c>
      <c r="L42" t="n">
        <v>11</v>
      </c>
      <c r="M42" t="n">
        <v>1</v>
      </c>
      <c r="N42" t="n">
        <v>19.73</v>
      </c>
      <c r="O42" t="n">
        <v>16159.39</v>
      </c>
      <c r="P42" t="n">
        <v>126.11</v>
      </c>
      <c r="Q42" t="n">
        <v>467.07</v>
      </c>
      <c r="R42" t="n">
        <v>58.19</v>
      </c>
      <c r="S42" t="n">
        <v>39.61</v>
      </c>
      <c r="T42" t="n">
        <v>4333.44</v>
      </c>
      <c r="U42" t="n">
        <v>0.68</v>
      </c>
      <c r="V42" t="n">
        <v>0.75</v>
      </c>
      <c r="W42" t="n">
        <v>2.63</v>
      </c>
      <c r="X42" t="n">
        <v>0.26</v>
      </c>
      <c r="Y42" t="n">
        <v>1</v>
      </c>
      <c r="Z42" t="n">
        <v>10</v>
      </c>
      <c r="AA42" t="n">
        <v>82.00554437783001</v>
      </c>
      <c r="AB42" t="n">
        <v>112.2036036469863</v>
      </c>
      <c r="AC42" t="n">
        <v>101.4950491936936</v>
      </c>
      <c r="AD42" t="n">
        <v>82005.54437783001</v>
      </c>
      <c r="AE42" t="n">
        <v>112203.6036469863</v>
      </c>
      <c r="AF42" t="n">
        <v>3.196298120992471e-06</v>
      </c>
      <c r="AG42" t="n">
        <v>0.1866666666666667</v>
      </c>
      <c r="AH42" t="n">
        <v>101495.0491936936</v>
      </c>
    </row>
    <row r="43">
      <c r="A43" t="n">
        <v>41</v>
      </c>
      <c r="B43" t="n">
        <v>55</v>
      </c>
      <c r="C43" t="inlineStr">
        <is>
          <t xml:space="preserve">CONCLUIDO	</t>
        </is>
      </c>
      <c r="D43" t="n">
        <v>5.5791</v>
      </c>
      <c r="E43" t="n">
        <v>17.92</v>
      </c>
      <c r="F43" t="n">
        <v>15.6</v>
      </c>
      <c r="G43" t="n">
        <v>93.61</v>
      </c>
      <c r="H43" t="n">
        <v>1.54</v>
      </c>
      <c r="I43" t="n">
        <v>10</v>
      </c>
      <c r="J43" t="n">
        <v>129.46</v>
      </c>
      <c r="K43" t="n">
        <v>43.4</v>
      </c>
      <c r="L43" t="n">
        <v>11.25</v>
      </c>
      <c r="M43" t="n">
        <v>1</v>
      </c>
      <c r="N43" t="n">
        <v>19.81</v>
      </c>
      <c r="O43" t="n">
        <v>16200.3</v>
      </c>
      <c r="P43" t="n">
        <v>126.43</v>
      </c>
      <c r="Q43" t="n">
        <v>467.07</v>
      </c>
      <c r="R43" t="n">
        <v>58.37</v>
      </c>
      <c r="S43" t="n">
        <v>39.61</v>
      </c>
      <c r="T43" t="n">
        <v>4424.9</v>
      </c>
      <c r="U43" t="n">
        <v>0.68</v>
      </c>
      <c r="V43" t="n">
        <v>0.75</v>
      </c>
      <c r="W43" t="n">
        <v>2.63</v>
      </c>
      <c r="X43" t="n">
        <v>0.27</v>
      </c>
      <c r="Y43" t="n">
        <v>1</v>
      </c>
      <c r="Z43" t="n">
        <v>10</v>
      </c>
      <c r="AA43" t="n">
        <v>82.17146940487692</v>
      </c>
      <c r="AB43" t="n">
        <v>112.4306295890873</v>
      </c>
      <c r="AC43" t="n">
        <v>101.7004080985134</v>
      </c>
      <c r="AD43" t="n">
        <v>82171.46940487692</v>
      </c>
      <c r="AE43" t="n">
        <v>112430.6295890873</v>
      </c>
      <c r="AF43" t="n">
        <v>3.195209970763142e-06</v>
      </c>
      <c r="AG43" t="n">
        <v>0.1866666666666667</v>
      </c>
      <c r="AH43" t="n">
        <v>101700.4080985134</v>
      </c>
    </row>
    <row r="44">
      <c r="A44" t="n">
        <v>42</v>
      </c>
      <c r="B44" t="n">
        <v>55</v>
      </c>
      <c r="C44" t="inlineStr">
        <is>
          <t xml:space="preserve">CONCLUIDO	</t>
        </is>
      </c>
      <c r="D44" t="n">
        <v>5.5806</v>
      </c>
      <c r="E44" t="n">
        <v>17.92</v>
      </c>
      <c r="F44" t="n">
        <v>15.6</v>
      </c>
      <c r="G44" t="n">
        <v>93.58</v>
      </c>
      <c r="H44" t="n">
        <v>1.57</v>
      </c>
      <c r="I44" t="n">
        <v>10</v>
      </c>
      <c r="J44" t="n">
        <v>129.79</v>
      </c>
      <c r="K44" t="n">
        <v>43.4</v>
      </c>
      <c r="L44" t="n">
        <v>11.5</v>
      </c>
      <c r="M44" t="n">
        <v>1</v>
      </c>
      <c r="N44" t="n">
        <v>19.89</v>
      </c>
      <c r="O44" t="n">
        <v>16241.25</v>
      </c>
      <c r="P44" t="n">
        <v>126.47</v>
      </c>
      <c r="Q44" t="n">
        <v>467.07</v>
      </c>
      <c r="R44" t="n">
        <v>58.34</v>
      </c>
      <c r="S44" t="n">
        <v>39.61</v>
      </c>
      <c r="T44" t="n">
        <v>4409.14</v>
      </c>
      <c r="U44" t="n">
        <v>0.68</v>
      </c>
      <c r="V44" t="n">
        <v>0.75</v>
      </c>
      <c r="W44" t="n">
        <v>2.63</v>
      </c>
      <c r="X44" t="n">
        <v>0.26</v>
      </c>
      <c r="Y44" t="n">
        <v>1</v>
      </c>
      <c r="Z44" t="n">
        <v>10</v>
      </c>
      <c r="AA44" t="n">
        <v>82.16729394969842</v>
      </c>
      <c r="AB44" t="n">
        <v>112.424916547104</v>
      </c>
      <c r="AC44" t="n">
        <v>101.6952403012387</v>
      </c>
      <c r="AD44" t="n">
        <v>82167.29394969842</v>
      </c>
      <c r="AE44" t="n">
        <v>112424.916547104</v>
      </c>
      <c r="AF44" t="n">
        <v>3.196069036733665e-06</v>
      </c>
      <c r="AG44" t="n">
        <v>0.1866666666666667</v>
      </c>
      <c r="AH44" t="n">
        <v>101695.2403012387</v>
      </c>
    </row>
    <row r="45">
      <c r="A45" t="n">
        <v>43</v>
      </c>
      <c r="B45" t="n">
        <v>55</v>
      </c>
      <c r="C45" t="inlineStr">
        <is>
          <t xml:space="preserve">CONCLUIDO	</t>
        </is>
      </c>
      <c r="D45" t="n">
        <v>5.5799</v>
      </c>
      <c r="E45" t="n">
        <v>17.92</v>
      </c>
      <c r="F45" t="n">
        <v>15.6</v>
      </c>
      <c r="G45" t="n">
        <v>93.59</v>
      </c>
      <c r="H45" t="n">
        <v>1.6</v>
      </c>
      <c r="I45" t="n">
        <v>10</v>
      </c>
      <c r="J45" t="n">
        <v>130.12</v>
      </c>
      <c r="K45" t="n">
        <v>43.4</v>
      </c>
      <c r="L45" t="n">
        <v>11.75</v>
      </c>
      <c r="M45" t="n">
        <v>0</v>
      </c>
      <c r="N45" t="n">
        <v>19.97</v>
      </c>
      <c r="O45" t="n">
        <v>16282.22</v>
      </c>
      <c r="P45" t="n">
        <v>126.78</v>
      </c>
      <c r="Q45" t="n">
        <v>467.07</v>
      </c>
      <c r="R45" t="n">
        <v>58.34</v>
      </c>
      <c r="S45" t="n">
        <v>39.61</v>
      </c>
      <c r="T45" t="n">
        <v>4408.91</v>
      </c>
      <c r="U45" t="n">
        <v>0.68</v>
      </c>
      <c r="V45" t="n">
        <v>0.75</v>
      </c>
      <c r="W45" t="n">
        <v>2.63</v>
      </c>
      <c r="X45" t="n">
        <v>0.27</v>
      </c>
      <c r="Y45" t="n">
        <v>1</v>
      </c>
      <c r="Z45" t="n">
        <v>10</v>
      </c>
      <c r="AA45" t="n">
        <v>82.31170517398765</v>
      </c>
      <c r="AB45" t="n">
        <v>112.6225063551501</v>
      </c>
      <c r="AC45" t="n">
        <v>101.8739724153239</v>
      </c>
      <c r="AD45" t="n">
        <v>82311.70517398765</v>
      </c>
      <c r="AE45" t="n">
        <v>112622.5063551501</v>
      </c>
      <c r="AF45" t="n">
        <v>3.195668139280755e-06</v>
      </c>
      <c r="AG45" t="n">
        <v>0.1866666666666667</v>
      </c>
      <c r="AH45" t="n">
        <v>101873.9724153239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3.0171</v>
      </c>
      <c r="E2" t="n">
        <v>33.14</v>
      </c>
      <c r="F2" t="n">
        <v>21.96</v>
      </c>
      <c r="G2" t="n">
        <v>5.91</v>
      </c>
      <c r="H2" t="n">
        <v>0.09</v>
      </c>
      <c r="I2" t="n">
        <v>223</v>
      </c>
      <c r="J2" t="n">
        <v>194.77</v>
      </c>
      <c r="K2" t="n">
        <v>54.38</v>
      </c>
      <c r="L2" t="n">
        <v>1</v>
      </c>
      <c r="M2" t="n">
        <v>221</v>
      </c>
      <c r="N2" t="n">
        <v>39.4</v>
      </c>
      <c r="O2" t="n">
        <v>24256.19</v>
      </c>
      <c r="P2" t="n">
        <v>306.93</v>
      </c>
      <c r="Q2" t="n">
        <v>467.25</v>
      </c>
      <c r="R2" t="n">
        <v>266.97</v>
      </c>
      <c r="S2" t="n">
        <v>39.61</v>
      </c>
      <c r="T2" t="n">
        <v>107661.29</v>
      </c>
      <c r="U2" t="n">
        <v>0.15</v>
      </c>
      <c r="V2" t="n">
        <v>0.53</v>
      </c>
      <c r="W2" t="n">
        <v>2.95</v>
      </c>
      <c r="X2" t="n">
        <v>6.62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3.4404</v>
      </c>
      <c r="E3" t="n">
        <v>29.07</v>
      </c>
      <c r="F3" t="n">
        <v>20.17</v>
      </c>
      <c r="G3" t="n">
        <v>7.38</v>
      </c>
      <c r="H3" t="n">
        <v>0.11</v>
      </c>
      <c r="I3" t="n">
        <v>164</v>
      </c>
      <c r="J3" t="n">
        <v>195.16</v>
      </c>
      <c r="K3" t="n">
        <v>54.38</v>
      </c>
      <c r="L3" t="n">
        <v>1.25</v>
      </c>
      <c r="M3" t="n">
        <v>162</v>
      </c>
      <c r="N3" t="n">
        <v>39.53</v>
      </c>
      <c r="O3" t="n">
        <v>24303.87</v>
      </c>
      <c r="P3" t="n">
        <v>281.62</v>
      </c>
      <c r="Q3" t="n">
        <v>467.27</v>
      </c>
      <c r="R3" t="n">
        <v>207.9</v>
      </c>
      <c r="S3" t="n">
        <v>39.61</v>
      </c>
      <c r="T3" t="n">
        <v>78419.75</v>
      </c>
      <c r="U3" t="n">
        <v>0.19</v>
      </c>
      <c r="V3" t="n">
        <v>0.58</v>
      </c>
      <c r="W3" t="n">
        <v>2.88</v>
      </c>
      <c r="X3" t="n">
        <v>4.83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3.7525</v>
      </c>
      <c r="E4" t="n">
        <v>26.65</v>
      </c>
      <c r="F4" t="n">
        <v>19.12</v>
      </c>
      <c r="G4" t="n">
        <v>8.890000000000001</v>
      </c>
      <c r="H4" t="n">
        <v>0.14</v>
      </c>
      <c r="I4" t="n">
        <v>129</v>
      </c>
      <c r="J4" t="n">
        <v>195.55</v>
      </c>
      <c r="K4" t="n">
        <v>54.38</v>
      </c>
      <c r="L4" t="n">
        <v>1.5</v>
      </c>
      <c r="M4" t="n">
        <v>127</v>
      </c>
      <c r="N4" t="n">
        <v>39.67</v>
      </c>
      <c r="O4" t="n">
        <v>24351.61</v>
      </c>
      <c r="P4" t="n">
        <v>266.46</v>
      </c>
      <c r="Q4" t="n">
        <v>467.24</v>
      </c>
      <c r="R4" t="n">
        <v>173.09</v>
      </c>
      <c r="S4" t="n">
        <v>39.61</v>
      </c>
      <c r="T4" t="n">
        <v>61188.54</v>
      </c>
      <c r="U4" t="n">
        <v>0.23</v>
      </c>
      <c r="V4" t="n">
        <v>0.61</v>
      </c>
      <c r="W4" t="n">
        <v>2.82</v>
      </c>
      <c r="X4" t="n">
        <v>3.78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3.9814</v>
      </c>
      <c r="E5" t="n">
        <v>25.12</v>
      </c>
      <c r="F5" t="n">
        <v>18.44</v>
      </c>
      <c r="G5" t="n">
        <v>10.34</v>
      </c>
      <c r="H5" t="n">
        <v>0.16</v>
      </c>
      <c r="I5" t="n">
        <v>107</v>
      </c>
      <c r="J5" t="n">
        <v>195.93</v>
      </c>
      <c r="K5" t="n">
        <v>54.38</v>
      </c>
      <c r="L5" t="n">
        <v>1.75</v>
      </c>
      <c r="M5" t="n">
        <v>105</v>
      </c>
      <c r="N5" t="n">
        <v>39.81</v>
      </c>
      <c r="O5" t="n">
        <v>24399.39</v>
      </c>
      <c r="P5" t="n">
        <v>256.65</v>
      </c>
      <c r="Q5" t="n">
        <v>467.12</v>
      </c>
      <c r="R5" t="n">
        <v>150.91</v>
      </c>
      <c r="S5" t="n">
        <v>39.61</v>
      </c>
      <c r="T5" t="n">
        <v>50208.57</v>
      </c>
      <c r="U5" t="n">
        <v>0.26</v>
      </c>
      <c r="V5" t="n">
        <v>0.63</v>
      </c>
      <c r="W5" t="n">
        <v>2.79</v>
      </c>
      <c r="X5" t="n">
        <v>3.1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4.1647</v>
      </c>
      <c r="E6" t="n">
        <v>24.01</v>
      </c>
      <c r="F6" t="n">
        <v>17.96</v>
      </c>
      <c r="G6" t="n">
        <v>11.84</v>
      </c>
      <c r="H6" t="n">
        <v>0.18</v>
      </c>
      <c r="I6" t="n">
        <v>91</v>
      </c>
      <c r="J6" t="n">
        <v>196.32</v>
      </c>
      <c r="K6" t="n">
        <v>54.38</v>
      </c>
      <c r="L6" t="n">
        <v>2</v>
      </c>
      <c r="M6" t="n">
        <v>89</v>
      </c>
      <c r="N6" t="n">
        <v>39.95</v>
      </c>
      <c r="O6" t="n">
        <v>24447.22</v>
      </c>
      <c r="P6" t="n">
        <v>249.53</v>
      </c>
      <c r="Q6" t="n">
        <v>467.19</v>
      </c>
      <c r="R6" t="n">
        <v>135.68</v>
      </c>
      <c r="S6" t="n">
        <v>39.61</v>
      </c>
      <c r="T6" t="n">
        <v>42675.67</v>
      </c>
      <c r="U6" t="n">
        <v>0.29</v>
      </c>
      <c r="V6" t="n">
        <v>0.65</v>
      </c>
      <c r="W6" t="n">
        <v>2.75</v>
      </c>
      <c r="X6" t="n">
        <v>2.62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4.2951</v>
      </c>
      <c r="E7" t="n">
        <v>23.28</v>
      </c>
      <c r="F7" t="n">
        <v>17.65</v>
      </c>
      <c r="G7" t="n">
        <v>13.24</v>
      </c>
      <c r="H7" t="n">
        <v>0.2</v>
      </c>
      <c r="I7" t="n">
        <v>80</v>
      </c>
      <c r="J7" t="n">
        <v>196.71</v>
      </c>
      <c r="K7" t="n">
        <v>54.38</v>
      </c>
      <c r="L7" t="n">
        <v>2.25</v>
      </c>
      <c r="M7" t="n">
        <v>78</v>
      </c>
      <c r="N7" t="n">
        <v>40.08</v>
      </c>
      <c r="O7" t="n">
        <v>24495.09</v>
      </c>
      <c r="P7" t="n">
        <v>244.97</v>
      </c>
      <c r="Q7" t="n">
        <v>467.17</v>
      </c>
      <c r="R7" t="n">
        <v>125.52</v>
      </c>
      <c r="S7" t="n">
        <v>39.61</v>
      </c>
      <c r="T7" t="n">
        <v>37652.91</v>
      </c>
      <c r="U7" t="n">
        <v>0.32</v>
      </c>
      <c r="V7" t="n">
        <v>0.66</v>
      </c>
      <c r="W7" t="n">
        <v>2.74</v>
      </c>
      <c r="X7" t="n">
        <v>2.32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4.4291</v>
      </c>
      <c r="E8" t="n">
        <v>22.58</v>
      </c>
      <c r="F8" t="n">
        <v>17.34</v>
      </c>
      <c r="G8" t="n">
        <v>14.86</v>
      </c>
      <c r="H8" t="n">
        <v>0.23</v>
      </c>
      <c r="I8" t="n">
        <v>70</v>
      </c>
      <c r="J8" t="n">
        <v>197.1</v>
      </c>
      <c r="K8" t="n">
        <v>54.38</v>
      </c>
      <c r="L8" t="n">
        <v>2.5</v>
      </c>
      <c r="M8" t="n">
        <v>68</v>
      </c>
      <c r="N8" t="n">
        <v>40.22</v>
      </c>
      <c r="O8" t="n">
        <v>24543.01</v>
      </c>
      <c r="P8" t="n">
        <v>240.21</v>
      </c>
      <c r="Q8" t="n">
        <v>467.18</v>
      </c>
      <c r="R8" t="n">
        <v>114.79</v>
      </c>
      <c r="S8" t="n">
        <v>39.61</v>
      </c>
      <c r="T8" t="n">
        <v>32337.64</v>
      </c>
      <c r="U8" t="n">
        <v>0.35</v>
      </c>
      <c r="V8" t="n">
        <v>0.67</v>
      </c>
      <c r="W8" t="n">
        <v>2.74</v>
      </c>
      <c r="X8" t="n">
        <v>2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4.5227</v>
      </c>
      <c r="E9" t="n">
        <v>22.11</v>
      </c>
      <c r="F9" t="n">
        <v>17.14</v>
      </c>
      <c r="G9" t="n">
        <v>16.33</v>
      </c>
      <c r="H9" t="n">
        <v>0.25</v>
      </c>
      <c r="I9" t="n">
        <v>63</v>
      </c>
      <c r="J9" t="n">
        <v>197.49</v>
      </c>
      <c r="K9" t="n">
        <v>54.38</v>
      </c>
      <c r="L9" t="n">
        <v>2.75</v>
      </c>
      <c r="M9" t="n">
        <v>61</v>
      </c>
      <c r="N9" t="n">
        <v>40.36</v>
      </c>
      <c r="O9" t="n">
        <v>24590.98</v>
      </c>
      <c r="P9" t="n">
        <v>237.16</v>
      </c>
      <c r="Q9" t="n">
        <v>467.15</v>
      </c>
      <c r="R9" t="n">
        <v>108.83</v>
      </c>
      <c r="S9" t="n">
        <v>39.61</v>
      </c>
      <c r="T9" t="n">
        <v>29391.34</v>
      </c>
      <c r="U9" t="n">
        <v>0.36</v>
      </c>
      <c r="V9" t="n">
        <v>0.68</v>
      </c>
      <c r="W9" t="n">
        <v>2.72</v>
      </c>
      <c r="X9" t="n">
        <v>1.81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4.5937</v>
      </c>
      <c r="E10" t="n">
        <v>21.77</v>
      </c>
      <c r="F10" t="n">
        <v>17</v>
      </c>
      <c r="G10" t="n">
        <v>17.58</v>
      </c>
      <c r="H10" t="n">
        <v>0.27</v>
      </c>
      <c r="I10" t="n">
        <v>58</v>
      </c>
      <c r="J10" t="n">
        <v>197.88</v>
      </c>
      <c r="K10" t="n">
        <v>54.38</v>
      </c>
      <c r="L10" t="n">
        <v>3</v>
      </c>
      <c r="M10" t="n">
        <v>56</v>
      </c>
      <c r="N10" t="n">
        <v>40.5</v>
      </c>
      <c r="O10" t="n">
        <v>24639</v>
      </c>
      <c r="P10" t="n">
        <v>234.85</v>
      </c>
      <c r="Q10" t="n">
        <v>467.12</v>
      </c>
      <c r="R10" t="n">
        <v>104.15</v>
      </c>
      <c r="S10" t="n">
        <v>39.61</v>
      </c>
      <c r="T10" t="n">
        <v>27078.24</v>
      </c>
      <c r="U10" t="n">
        <v>0.38</v>
      </c>
      <c r="V10" t="n">
        <v>0.6899999999999999</v>
      </c>
      <c r="W10" t="n">
        <v>2.7</v>
      </c>
      <c r="X10" t="n">
        <v>1.66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4.6704</v>
      </c>
      <c r="E11" t="n">
        <v>21.41</v>
      </c>
      <c r="F11" t="n">
        <v>16.83</v>
      </c>
      <c r="G11" t="n">
        <v>19.06</v>
      </c>
      <c r="H11" t="n">
        <v>0.29</v>
      </c>
      <c r="I11" t="n">
        <v>53</v>
      </c>
      <c r="J11" t="n">
        <v>198.27</v>
      </c>
      <c r="K11" t="n">
        <v>54.38</v>
      </c>
      <c r="L11" t="n">
        <v>3.25</v>
      </c>
      <c r="M11" t="n">
        <v>51</v>
      </c>
      <c r="N11" t="n">
        <v>40.64</v>
      </c>
      <c r="O11" t="n">
        <v>24687.06</v>
      </c>
      <c r="P11" t="n">
        <v>232.12</v>
      </c>
      <c r="Q11" t="n">
        <v>467.1</v>
      </c>
      <c r="R11" t="n">
        <v>98.91</v>
      </c>
      <c r="S11" t="n">
        <v>39.61</v>
      </c>
      <c r="T11" t="n">
        <v>24482.35</v>
      </c>
      <c r="U11" t="n">
        <v>0.4</v>
      </c>
      <c r="V11" t="n">
        <v>0.6899999999999999</v>
      </c>
      <c r="W11" t="n">
        <v>2.69</v>
      </c>
      <c r="X11" t="n">
        <v>1.5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4.7224</v>
      </c>
      <c r="E12" t="n">
        <v>21.18</v>
      </c>
      <c r="F12" t="n">
        <v>16.75</v>
      </c>
      <c r="G12" t="n">
        <v>20.51</v>
      </c>
      <c r="H12" t="n">
        <v>0.31</v>
      </c>
      <c r="I12" t="n">
        <v>49</v>
      </c>
      <c r="J12" t="n">
        <v>198.66</v>
      </c>
      <c r="K12" t="n">
        <v>54.38</v>
      </c>
      <c r="L12" t="n">
        <v>3.5</v>
      </c>
      <c r="M12" t="n">
        <v>47</v>
      </c>
      <c r="N12" t="n">
        <v>40.78</v>
      </c>
      <c r="O12" t="n">
        <v>24735.17</v>
      </c>
      <c r="P12" t="n">
        <v>230.72</v>
      </c>
      <c r="Q12" t="n">
        <v>467.1</v>
      </c>
      <c r="R12" t="n">
        <v>96.13</v>
      </c>
      <c r="S12" t="n">
        <v>39.61</v>
      </c>
      <c r="T12" t="n">
        <v>23112.03</v>
      </c>
      <c r="U12" t="n">
        <v>0.41</v>
      </c>
      <c r="V12" t="n">
        <v>0.7</v>
      </c>
      <c r="W12" t="n">
        <v>2.69</v>
      </c>
      <c r="X12" t="n">
        <v>1.42</v>
      </c>
      <c r="Y12" t="n">
        <v>1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4.7918</v>
      </c>
      <c r="E13" t="n">
        <v>20.87</v>
      </c>
      <c r="F13" t="n">
        <v>16.6</v>
      </c>
      <c r="G13" t="n">
        <v>22.14</v>
      </c>
      <c r="H13" t="n">
        <v>0.33</v>
      </c>
      <c r="I13" t="n">
        <v>45</v>
      </c>
      <c r="J13" t="n">
        <v>199.05</v>
      </c>
      <c r="K13" t="n">
        <v>54.38</v>
      </c>
      <c r="L13" t="n">
        <v>3.75</v>
      </c>
      <c r="M13" t="n">
        <v>43</v>
      </c>
      <c r="N13" t="n">
        <v>40.92</v>
      </c>
      <c r="O13" t="n">
        <v>24783.33</v>
      </c>
      <c r="P13" t="n">
        <v>228.24</v>
      </c>
      <c r="Q13" t="n">
        <v>467.16</v>
      </c>
      <c r="R13" t="n">
        <v>91.43000000000001</v>
      </c>
      <c r="S13" t="n">
        <v>39.61</v>
      </c>
      <c r="T13" t="n">
        <v>20779.45</v>
      </c>
      <c r="U13" t="n">
        <v>0.43</v>
      </c>
      <c r="V13" t="n">
        <v>0.7</v>
      </c>
      <c r="W13" t="n">
        <v>2.68</v>
      </c>
      <c r="X13" t="n">
        <v>1.27</v>
      </c>
      <c r="Y13" t="n">
        <v>1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4.8424</v>
      </c>
      <c r="E14" t="n">
        <v>20.65</v>
      </c>
      <c r="F14" t="n">
        <v>16.5</v>
      </c>
      <c r="G14" t="n">
        <v>23.57</v>
      </c>
      <c r="H14" t="n">
        <v>0.36</v>
      </c>
      <c r="I14" t="n">
        <v>42</v>
      </c>
      <c r="J14" t="n">
        <v>199.44</v>
      </c>
      <c r="K14" t="n">
        <v>54.38</v>
      </c>
      <c r="L14" t="n">
        <v>4</v>
      </c>
      <c r="M14" t="n">
        <v>40</v>
      </c>
      <c r="N14" t="n">
        <v>41.06</v>
      </c>
      <c r="O14" t="n">
        <v>24831.54</v>
      </c>
      <c r="P14" t="n">
        <v>226.5</v>
      </c>
      <c r="Q14" t="n">
        <v>467.09</v>
      </c>
      <c r="R14" t="n">
        <v>88.01000000000001</v>
      </c>
      <c r="S14" t="n">
        <v>39.61</v>
      </c>
      <c r="T14" t="n">
        <v>19084.14</v>
      </c>
      <c r="U14" t="n">
        <v>0.45</v>
      </c>
      <c r="V14" t="n">
        <v>0.71</v>
      </c>
      <c r="W14" t="n">
        <v>2.67</v>
      </c>
      <c r="X14" t="n">
        <v>1.17</v>
      </c>
      <c r="Y14" t="n">
        <v>1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4.8892</v>
      </c>
      <c r="E15" t="n">
        <v>20.45</v>
      </c>
      <c r="F15" t="n">
        <v>16.42</v>
      </c>
      <c r="G15" t="n">
        <v>25.26</v>
      </c>
      <c r="H15" t="n">
        <v>0.38</v>
      </c>
      <c r="I15" t="n">
        <v>39</v>
      </c>
      <c r="J15" t="n">
        <v>199.83</v>
      </c>
      <c r="K15" t="n">
        <v>54.38</v>
      </c>
      <c r="L15" t="n">
        <v>4.25</v>
      </c>
      <c r="M15" t="n">
        <v>37</v>
      </c>
      <c r="N15" t="n">
        <v>41.2</v>
      </c>
      <c r="O15" t="n">
        <v>24879.79</v>
      </c>
      <c r="P15" t="n">
        <v>225.03</v>
      </c>
      <c r="Q15" t="n">
        <v>467.12</v>
      </c>
      <c r="R15" t="n">
        <v>85.28</v>
      </c>
      <c r="S15" t="n">
        <v>39.61</v>
      </c>
      <c r="T15" t="n">
        <v>17733.49</v>
      </c>
      <c r="U15" t="n">
        <v>0.46</v>
      </c>
      <c r="V15" t="n">
        <v>0.71</v>
      </c>
      <c r="W15" t="n">
        <v>2.67</v>
      </c>
      <c r="X15" t="n">
        <v>1.08</v>
      </c>
      <c r="Y15" t="n">
        <v>1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4.919</v>
      </c>
      <c r="E16" t="n">
        <v>20.33</v>
      </c>
      <c r="F16" t="n">
        <v>16.37</v>
      </c>
      <c r="G16" t="n">
        <v>26.55</v>
      </c>
      <c r="H16" t="n">
        <v>0.4</v>
      </c>
      <c r="I16" t="n">
        <v>37</v>
      </c>
      <c r="J16" t="n">
        <v>200.22</v>
      </c>
      <c r="K16" t="n">
        <v>54.38</v>
      </c>
      <c r="L16" t="n">
        <v>4.5</v>
      </c>
      <c r="M16" t="n">
        <v>35</v>
      </c>
      <c r="N16" t="n">
        <v>41.35</v>
      </c>
      <c r="O16" t="n">
        <v>24928.09</v>
      </c>
      <c r="P16" t="n">
        <v>224.18</v>
      </c>
      <c r="Q16" t="n">
        <v>467.11</v>
      </c>
      <c r="R16" t="n">
        <v>83.7</v>
      </c>
      <c r="S16" t="n">
        <v>39.61</v>
      </c>
      <c r="T16" t="n">
        <v>16957.5</v>
      </c>
      <c r="U16" t="n">
        <v>0.47</v>
      </c>
      <c r="V16" t="n">
        <v>0.71</v>
      </c>
      <c r="W16" t="n">
        <v>2.67</v>
      </c>
      <c r="X16" t="n">
        <v>1.04</v>
      </c>
      <c r="Y16" t="n">
        <v>1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4.948</v>
      </c>
      <c r="E17" t="n">
        <v>20.21</v>
      </c>
      <c r="F17" t="n">
        <v>16.33</v>
      </c>
      <c r="G17" t="n">
        <v>28</v>
      </c>
      <c r="H17" t="n">
        <v>0.42</v>
      </c>
      <c r="I17" t="n">
        <v>35</v>
      </c>
      <c r="J17" t="n">
        <v>200.61</v>
      </c>
      <c r="K17" t="n">
        <v>54.38</v>
      </c>
      <c r="L17" t="n">
        <v>4.75</v>
      </c>
      <c r="M17" t="n">
        <v>33</v>
      </c>
      <c r="N17" t="n">
        <v>41.49</v>
      </c>
      <c r="O17" t="n">
        <v>24976.45</v>
      </c>
      <c r="P17" t="n">
        <v>223.23</v>
      </c>
      <c r="Q17" t="n">
        <v>467.09</v>
      </c>
      <c r="R17" t="n">
        <v>82.56999999999999</v>
      </c>
      <c r="S17" t="n">
        <v>39.61</v>
      </c>
      <c r="T17" t="n">
        <v>16401.53</v>
      </c>
      <c r="U17" t="n">
        <v>0.48</v>
      </c>
      <c r="V17" t="n">
        <v>0.71</v>
      </c>
      <c r="W17" t="n">
        <v>2.66</v>
      </c>
      <c r="X17" t="n">
        <v>1</v>
      </c>
      <c r="Y17" t="n">
        <v>1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4.985</v>
      </c>
      <c r="E18" t="n">
        <v>20.06</v>
      </c>
      <c r="F18" t="n">
        <v>16.26</v>
      </c>
      <c r="G18" t="n">
        <v>29.56</v>
      </c>
      <c r="H18" t="n">
        <v>0.44</v>
      </c>
      <c r="I18" t="n">
        <v>33</v>
      </c>
      <c r="J18" t="n">
        <v>201.01</v>
      </c>
      <c r="K18" t="n">
        <v>54.38</v>
      </c>
      <c r="L18" t="n">
        <v>5</v>
      </c>
      <c r="M18" t="n">
        <v>31</v>
      </c>
      <c r="N18" t="n">
        <v>41.63</v>
      </c>
      <c r="O18" t="n">
        <v>25024.84</v>
      </c>
      <c r="P18" t="n">
        <v>221.83</v>
      </c>
      <c r="Q18" t="n">
        <v>467.12</v>
      </c>
      <c r="R18" t="n">
        <v>80.31999999999999</v>
      </c>
      <c r="S18" t="n">
        <v>39.61</v>
      </c>
      <c r="T18" t="n">
        <v>15287.78</v>
      </c>
      <c r="U18" t="n">
        <v>0.49</v>
      </c>
      <c r="V18" t="n">
        <v>0.72</v>
      </c>
      <c r="W18" t="n">
        <v>2.66</v>
      </c>
      <c r="X18" t="n">
        <v>0.93</v>
      </c>
      <c r="Y18" t="n">
        <v>1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4.9994</v>
      </c>
      <c r="E19" t="n">
        <v>20</v>
      </c>
      <c r="F19" t="n">
        <v>16.24</v>
      </c>
      <c r="G19" t="n">
        <v>30.45</v>
      </c>
      <c r="H19" t="n">
        <v>0.46</v>
      </c>
      <c r="I19" t="n">
        <v>32</v>
      </c>
      <c r="J19" t="n">
        <v>201.4</v>
      </c>
      <c r="K19" t="n">
        <v>54.38</v>
      </c>
      <c r="L19" t="n">
        <v>5.25</v>
      </c>
      <c r="M19" t="n">
        <v>30</v>
      </c>
      <c r="N19" t="n">
        <v>41.77</v>
      </c>
      <c r="O19" t="n">
        <v>25073.29</v>
      </c>
      <c r="P19" t="n">
        <v>221.32</v>
      </c>
      <c r="Q19" t="n">
        <v>467.07</v>
      </c>
      <c r="R19" t="n">
        <v>79.45</v>
      </c>
      <c r="S19" t="n">
        <v>39.61</v>
      </c>
      <c r="T19" t="n">
        <v>14855.14</v>
      </c>
      <c r="U19" t="n">
        <v>0.5</v>
      </c>
      <c r="V19" t="n">
        <v>0.72</v>
      </c>
      <c r="W19" t="n">
        <v>2.66</v>
      </c>
      <c r="X19" t="n">
        <v>0.91</v>
      </c>
      <c r="Y19" t="n">
        <v>1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5.0337</v>
      </c>
      <c r="E20" t="n">
        <v>19.87</v>
      </c>
      <c r="F20" t="n">
        <v>16.18</v>
      </c>
      <c r="G20" t="n">
        <v>32.37</v>
      </c>
      <c r="H20" t="n">
        <v>0.48</v>
      </c>
      <c r="I20" t="n">
        <v>30</v>
      </c>
      <c r="J20" t="n">
        <v>201.79</v>
      </c>
      <c r="K20" t="n">
        <v>54.38</v>
      </c>
      <c r="L20" t="n">
        <v>5.5</v>
      </c>
      <c r="M20" t="n">
        <v>28</v>
      </c>
      <c r="N20" t="n">
        <v>41.92</v>
      </c>
      <c r="O20" t="n">
        <v>25121.79</v>
      </c>
      <c r="P20" t="n">
        <v>220.07</v>
      </c>
      <c r="Q20" t="n">
        <v>467.07</v>
      </c>
      <c r="R20" t="n">
        <v>77.72</v>
      </c>
      <c r="S20" t="n">
        <v>39.61</v>
      </c>
      <c r="T20" t="n">
        <v>14002.47</v>
      </c>
      <c r="U20" t="n">
        <v>0.51</v>
      </c>
      <c r="V20" t="n">
        <v>0.72</v>
      </c>
      <c r="W20" t="n">
        <v>2.65</v>
      </c>
      <c r="X20" t="n">
        <v>0.85</v>
      </c>
      <c r="Y20" t="n">
        <v>1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5.0523</v>
      </c>
      <c r="E21" t="n">
        <v>19.79</v>
      </c>
      <c r="F21" t="n">
        <v>16.15</v>
      </c>
      <c r="G21" t="n">
        <v>33.41</v>
      </c>
      <c r="H21" t="n">
        <v>0.51</v>
      </c>
      <c r="I21" t="n">
        <v>29</v>
      </c>
      <c r="J21" t="n">
        <v>202.19</v>
      </c>
      <c r="K21" t="n">
        <v>54.38</v>
      </c>
      <c r="L21" t="n">
        <v>5.75</v>
      </c>
      <c r="M21" t="n">
        <v>27</v>
      </c>
      <c r="N21" t="n">
        <v>42.06</v>
      </c>
      <c r="O21" t="n">
        <v>25170.34</v>
      </c>
      <c r="P21" t="n">
        <v>219.09</v>
      </c>
      <c r="Q21" t="n">
        <v>467.15</v>
      </c>
      <c r="R21" t="n">
        <v>76.38</v>
      </c>
      <c r="S21" t="n">
        <v>39.61</v>
      </c>
      <c r="T21" t="n">
        <v>13333.95</v>
      </c>
      <c r="U21" t="n">
        <v>0.52</v>
      </c>
      <c r="V21" t="n">
        <v>0.72</v>
      </c>
      <c r="W21" t="n">
        <v>2.66</v>
      </c>
      <c r="X21" t="n">
        <v>0.8100000000000001</v>
      </c>
      <c r="Y21" t="n">
        <v>1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5.0886</v>
      </c>
      <c r="E22" t="n">
        <v>19.65</v>
      </c>
      <c r="F22" t="n">
        <v>16.09</v>
      </c>
      <c r="G22" t="n">
        <v>35.74</v>
      </c>
      <c r="H22" t="n">
        <v>0.53</v>
      </c>
      <c r="I22" t="n">
        <v>27</v>
      </c>
      <c r="J22" t="n">
        <v>202.58</v>
      </c>
      <c r="K22" t="n">
        <v>54.38</v>
      </c>
      <c r="L22" t="n">
        <v>6</v>
      </c>
      <c r="M22" t="n">
        <v>25</v>
      </c>
      <c r="N22" t="n">
        <v>42.2</v>
      </c>
      <c r="O22" t="n">
        <v>25218.93</v>
      </c>
      <c r="P22" t="n">
        <v>217.86</v>
      </c>
      <c r="Q22" t="n">
        <v>467.07</v>
      </c>
      <c r="R22" t="n">
        <v>74.41</v>
      </c>
      <c r="S22" t="n">
        <v>39.61</v>
      </c>
      <c r="T22" t="n">
        <v>12358.58</v>
      </c>
      <c r="U22" t="n">
        <v>0.53</v>
      </c>
      <c r="V22" t="n">
        <v>0.73</v>
      </c>
      <c r="W22" t="n">
        <v>2.65</v>
      </c>
      <c r="X22" t="n">
        <v>0.75</v>
      </c>
      <c r="Y22" t="n">
        <v>1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5.1104</v>
      </c>
      <c r="E23" t="n">
        <v>19.57</v>
      </c>
      <c r="F23" t="n">
        <v>16.04</v>
      </c>
      <c r="G23" t="n">
        <v>37.02</v>
      </c>
      <c r="H23" t="n">
        <v>0.55</v>
      </c>
      <c r="I23" t="n">
        <v>26</v>
      </c>
      <c r="J23" t="n">
        <v>202.98</v>
      </c>
      <c r="K23" t="n">
        <v>54.38</v>
      </c>
      <c r="L23" t="n">
        <v>6.25</v>
      </c>
      <c r="M23" t="n">
        <v>24</v>
      </c>
      <c r="N23" t="n">
        <v>42.35</v>
      </c>
      <c r="O23" t="n">
        <v>25267.7</v>
      </c>
      <c r="P23" t="n">
        <v>217.14</v>
      </c>
      <c r="Q23" t="n">
        <v>467.08</v>
      </c>
      <c r="R23" t="n">
        <v>73.06999999999999</v>
      </c>
      <c r="S23" t="n">
        <v>39.61</v>
      </c>
      <c r="T23" t="n">
        <v>11697.19</v>
      </c>
      <c r="U23" t="n">
        <v>0.54</v>
      </c>
      <c r="V23" t="n">
        <v>0.73</v>
      </c>
      <c r="W23" t="n">
        <v>2.65</v>
      </c>
      <c r="X23" t="n">
        <v>0.71</v>
      </c>
      <c r="Y23" t="n">
        <v>1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5.1235</v>
      </c>
      <c r="E24" t="n">
        <v>19.52</v>
      </c>
      <c r="F24" t="n">
        <v>16.03</v>
      </c>
      <c r="G24" t="n">
        <v>38.47</v>
      </c>
      <c r="H24" t="n">
        <v>0.57</v>
      </c>
      <c r="I24" t="n">
        <v>25</v>
      </c>
      <c r="J24" t="n">
        <v>203.37</v>
      </c>
      <c r="K24" t="n">
        <v>54.38</v>
      </c>
      <c r="L24" t="n">
        <v>6.5</v>
      </c>
      <c r="M24" t="n">
        <v>23</v>
      </c>
      <c r="N24" t="n">
        <v>42.49</v>
      </c>
      <c r="O24" t="n">
        <v>25316.39</v>
      </c>
      <c r="P24" t="n">
        <v>216.53</v>
      </c>
      <c r="Q24" t="n">
        <v>467.09</v>
      </c>
      <c r="R24" t="n">
        <v>72.48</v>
      </c>
      <c r="S24" t="n">
        <v>39.61</v>
      </c>
      <c r="T24" t="n">
        <v>11405.89</v>
      </c>
      <c r="U24" t="n">
        <v>0.55</v>
      </c>
      <c r="V24" t="n">
        <v>0.73</v>
      </c>
      <c r="W24" t="n">
        <v>2.65</v>
      </c>
      <c r="X24" t="n">
        <v>0.6899999999999999</v>
      </c>
      <c r="Y24" t="n">
        <v>1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5.1432</v>
      </c>
      <c r="E25" t="n">
        <v>19.44</v>
      </c>
      <c r="F25" t="n">
        <v>15.99</v>
      </c>
      <c r="G25" t="n">
        <v>39.98</v>
      </c>
      <c r="H25" t="n">
        <v>0.59</v>
      </c>
      <c r="I25" t="n">
        <v>24</v>
      </c>
      <c r="J25" t="n">
        <v>203.77</v>
      </c>
      <c r="K25" t="n">
        <v>54.38</v>
      </c>
      <c r="L25" t="n">
        <v>6.75</v>
      </c>
      <c r="M25" t="n">
        <v>22</v>
      </c>
      <c r="N25" t="n">
        <v>42.64</v>
      </c>
      <c r="O25" t="n">
        <v>25365.14</v>
      </c>
      <c r="P25" t="n">
        <v>215.77</v>
      </c>
      <c r="Q25" t="n">
        <v>467.12</v>
      </c>
      <c r="R25" t="n">
        <v>71.19</v>
      </c>
      <c r="S25" t="n">
        <v>39.61</v>
      </c>
      <c r="T25" t="n">
        <v>10764.19</v>
      </c>
      <c r="U25" t="n">
        <v>0.5600000000000001</v>
      </c>
      <c r="V25" t="n">
        <v>0.73</v>
      </c>
      <c r="W25" t="n">
        <v>2.65</v>
      </c>
      <c r="X25" t="n">
        <v>0.66</v>
      </c>
      <c r="Y25" t="n">
        <v>1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5.1626</v>
      </c>
      <c r="E26" t="n">
        <v>19.37</v>
      </c>
      <c r="F26" t="n">
        <v>15.96</v>
      </c>
      <c r="G26" t="n">
        <v>41.63</v>
      </c>
      <c r="H26" t="n">
        <v>0.61</v>
      </c>
      <c r="I26" t="n">
        <v>23</v>
      </c>
      <c r="J26" t="n">
        <v>204.16</v>
      </c>
      <c r="K26" t="n">
        <v>54.38</v>
      </c>
      <c r="L26" t="n">
        <v>7</v>
      </c>
      <c r="M26" t="n">
        <v>21</v>
      </c>
      <c r="N26" t="n">
        <v>42.78</v>
      </c>
      <c r="O26" t="n">
        <v>25413.94</v>
      </c>
      <c r="P26" t="n">
        <v>214.83</v>
      </c>
      <c r="Q26" t="n">
        <v>467.08</v>
      </c>
      <c r="R26" t="n">
        <v>70.26000000000001</v>
      </c>
      <c r="S26" t="n">
        <v>39.61</v>
      </c>
      <c r="T26" t="n">
        <v>10305.95</v>
      </c>
      <c r="U26" t="n">
        <v>0.5600000000000001</v>
      </c>
      <c r="V26" t="n">
        <v>0.73</v>
      </c>
      <c r="W26" t="n">
        <v>2.65</v>
      </c>
      <c r="X26" t="n">
        <v>0.63</v>
      </c>
      <c r="Y26" t="n">
        <v>1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5.1579</v>
      </c>
      <c r="E27" t="n">
        <v>19.39</v>
      </c>
      <c r="F27" t="n">
        <v>15.98</v>
      </c>
      <c r="G27" t="n">
        <v>41.68</v>
      </c>
      <c r="H27" t="n">
        <v>0.63</v>
      </c>
      <c r="I27" t="n">
        <v>23</v>
      </c>
      <c r="J27" t="n">
        <v>204.56</v>
      </c>
      <c r="K27" t="n">
        <v>54.38</v>
      </c>
      <c r="L27" t="n">
        <v>7.25</v>
      </c>
      <c r="M27" t="n">
        <v>21</v>
      </c>
      <c r="N27" t="n">
        <v>42.93</v>
      </c>
      <c r="O27" t="n">
        <v>25462.78</v>
      </c>
      <c r="P27" t="n">
        <v>214.62</v>
      </c>
      <c r="Q27" t="n">
        <v>467.07</v>
      </c>
      <c r="R27" t="n">
        <v>70.55</v>
      </c>
      <c r="S27" t="n">
        <v>39.61</v>
      </c>
      <c r="T27" t="n">
        <v>10449.95</v>
      </c>
      <c r="U27" t="n">
        <v>0.5600000000000001</v>
      </c>
      <c r="V27" t="n">
        <v>0.73</v>
      </c>
      <c r="W27" t="n">
        <v>2.66</v>
      </c>
      <c r="X27" t="n">
        <v>0.64</v>
      </c>
      <c r="Y27" t="n">
        <v>1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5.1775</v>
      </c>
      <c r="E28" t="n">
        <v>19.31</v>
      </c>
      <c r="F28" t="n">
        <v>15.94</v>
      </c>
      <c r="G28" t="n">
        <v>43.48</v>
      </c>
      <c r="H28" t="n">
        <v>0.65</v>
      </c>
      <c r="I28" t="n">
        <v>22</v>
      </c>
      <c r="J28" t="n">
        <v>204.95</v>
      </c>
      <c r="K28" t="n">
        <v>54.38</v>
      </c>
      <c r="L28" t="n">
        <v>7.5</v>
      </c>
      <c r="M28" t="n">
        <v>20</v>
      </c>
      <c r="N28" t="n">
        <v>43.08</v>
      </c>
      <c r="O28" t="n">
        <v>25511.67</v>
      </c>
      <c r="P28" t="n">
        <v>213.82</v>
      </c>
      <c r="Q28" t="n">
        <v>467.12</v>
      </c>
      <c r="R28" t="n">
        <v>69.67</v>
      </c>
      <c r="S28" t="n">
        <v>39.61</v>
      </c>
      <c r="T28" t="n">
        <v>10016.63</v>
      </c>
      <c r="U28" t="n">
        <v>0.57</v>
      </c>
      <c r="V28" t="n">
        <v>0.73</v>
      </c>
      <c r="W28" t="n">
        <v>2.65</v>
      </c>
      <c r="X28" t="n">
        <v>0.61</v>
      </c>
      <c r="Y28" t="n">
        <v>1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5.1974</v>
      </c>
      <c r="E29" t="n">
        <v>19.24</v>
      </c>
      <c r="F29" t="n">
        <v>15.91</v>
      </c>
      <c r="G29" t="n">
        <v>45.45</v>
      </c>
      <c r="H29" t="n">
        <v>0.67</v>
      </c>
      <c r="I29" t="n">
        <v>21</v>
      </c>
      <c r="J29" t="n">
        <v>205.35</v>
      </c>
      <c r="K29" t="n">
        <v>54.38</v>
      </c>
      <c r="L29" t="n">
        <v>7.75</v>
      </c>
      <c r="M29" t="n">
        <v>19</v>
      </c>
      <c r="N29" t="n">
        <v>43.22</v>
      </c>
      <c r="O29" t="n">
        <v>25560.62</v>
      </c>
      <c r="P29" t="n">
        <v>213.01</v>
      </c>
      <c r="Q29" t="n">
        <v>467.07</v>
      </c>
      <c r="R29" t="n">
        <v>68.48</v>
      </c>
      <c r="S29" t="n">
        <v>39.61</v>
      </c>
      <c r="T29" t="n">
        <v>9425.530000000001</v>
      </c>
      <c r="U29" t="n">
        <v>0.58</v>
      </c>
      <c r="V29" t="n">
        <v>0.73</v>
      </c>
      <c r="W29" t="n">
        <v>2.65</v>
      </c>
      <c r="X29" t="n">
        <v>0.57</v>
      </c>
      <c r="Y29" t="n">
        <v>1</v>
      </c>
      <c r="Z29" t="n">
        <v>10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5.2149</v>
      </c>
      <c r="E30" t="n">
        <v>19.18</v>
      </c>
      <c r="F30" t="n">
        <v>15.88</v>
      </c>
      <c r="G30" t="n">
        <v>47.64</v>
      </c>
      <c r="H30" t="n">
        <v>0.6899999999999999</v>
      </c>
      <c r="I30" t="n">
        <v>20</v>
      </c>
      <c r="J30" t="n">
        <v>205.75</v>
      </c>
      <c r="K30" t="n">
        <v>54.38</v>
      </c>
      <c r="L30" t="n">
        <v>8</v>
      </c>
      <c r="M30" t="n">
        <v>18</v>
      </c>
      <c r="N30" t="n">
        <v>43.37</v>
      </c>
      <c r="O30" t="n">
        <v>25609.61</v>
      </c>
      <c r="P30" t="n">
        <v>211.91</v>
      </c>
      <c r="Q30" t="n">
        <v>467.07</v>
      </c>
      <c r="R30" t="n">
        <v>67.75</v>
      </c>
      <c r="S30" t="n">
        <v>39.61</v>
      </c>
      <c r="T30" t="n">
        <v>9068.18</v>
      </c>
      <c r="U30" t="n">
        <v>0.58</v>
      </c>
      <c r="V30" t="n">
        <v>0.73</v>
      </c>
      <c r="W30" t="n">
        <v>2.64</v>
      </c>
      <c r="X30" t="n">
        <v>0.55</v>
      </c>
      <c r="Y30" t="n">
        <v>1</v>
      </c>
      <c r="Z30" t="n">
        <v>10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5.2174</v>
      </c>
      <c r="E31" t="n">
        <v>19.17</v>
      </c>
      <c r="F31" t="n">
        <v>15.87</v>
      </c>
      <c r="G31" t="n">
        <v>47.62</v>
      </c>
      <c r="H31" t="n">
        <v>0.71</v>
      </c>
      <c r="I31" t="n">
        <v>20</v>
      </c>
      <c r="J31" t="n">
        <v>206.15</v>
      </c>
      <c r="K31" t="n">
        <v>54.38</v>
      </c>
      <c r="L31" t="n">
        <v>8.25</v>
      </c>
      <c r="M31" t="n">
        <v>18</v>
      </c>
      <c r="N31" t="n">
        <v>43.52</v>
      </c>
      <c r="O31" t="n">
        <v>25658.66</v>
      </c>
      <c r="P31" t="n">
        <v>211.98</v>
      </c>
      <c r="Q31" t="n">
        <v>467.09</v>
      </c>
      <c r="R31" t="n">
        <v>67.45</v>
      </c>
      <c r="S31" t="n">
        <v>39.61</v>
      </c>
      <c r="T31" t="n">
        <v>8913.68</v>
      </c>
      <c r="U31" t="n">
        <v>0.59</v>
      </c>
      <c r="V31" t="n">
        <v>0.73</v>
      </c>
      <c r="W31" t="n">
        <v>2.64</v>
      </c>
      <c r="X31" t="n">
        <v>0.54</v>
      </c>
      <c r="Y31" t="n">
        <v>1</v>
      </c>
      <c r="Z31" t="n">
        <v>10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5.2307</v>
      </c>
      <c r="E32" t="n">
        <v>19.12</v>
      </c>
      <c r="F32" t="n">
        <v>15.86</v>
      </c>
      <c r="G32" t="n">
        <v>50.09</v>
      </c>
      <c r="H32" t="n">
        <v>0.73</v>
      </c>
      <c r="I32" t="n">
        <v>19</v>
      </c>
      <c r="J32" t="n">
        <v>206.54</v>
      </c>
      <c r="K32" t="n">
        <v>54.38</v>
      </c>
      <c r="L32" t="n">
        <v>8.5</v>
      </c>
      <c r="M32" t="n">
        <v>17</v>
      </c>
      <c r="N32" t="n">
        <v>43.67</v>
      </c>
      <c r="O32" t="n">
        <v>25707.76</v>
      </c>
      <c r="P32" t="n">
        <v>211.57</v>
      </c>
      <c r="Q32" t="n">
        <v>467.1</v>
      </c>
      <c r="R32" t="n">
        <v>67.12</v>
      </c>
      <c r="S32" t="n">
        <v>39.61</v>
      </c>
      <c r="T32" t="n">
        <v>8755.25</v>
      </c>
      <c r="U32" t="n">
        <v>0.59</v>
      </c>
      <c r="V32" t="n">
        <v>0.74</v>
      </c>
      <c r="W32" t="n">
        <v>2.64</v>
      </c>
      <c r="X32" t="n">
        <v>0.53</v>
      </c>
      <c r="Y32" t="n">
        <v>1</v>
      </c>
      <c r="Z32" t="n">
        <v>10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5.2312</v>
      </c>
      <c r="E33" t="n">
        <v>19.12</v>
      </c>
      <c r="F33" t="n">
        <v>15.86</v>
      </c>
      <c r="G33" t="n">
        <v>50.09</v>
      </c>
      <c r="H33" t="n">
        <v>0.75</v>
      </c>
      <c r="I33" t="n">
        <v>19</v>
      </c>
      <c r="J33" t="n">
        <v>206.94</v>
      </c>
      <c r="K33" t="n">
        <v>54.38</v>
      </c>
      <c r="L33" t="n">
        <v>8.75</v>
      </c>
      <c r="M33" t="n">
        <v>17</v>
      </c>
      <c r="N33" t="n">
        <v>43.81</v>
      </c>
      <c r="O33" t="n">
        <v>25756.9</v>
      </c>
      <c r="P33" t="n">
        <v>211.15</v>
      </c>
      <c r="Q33" t="n">
        <v>467.07</v>
      </c>
      <c r="R33" t="n">
        <v>67.09</v>
      </c>
      <c r="S33" t="n">
        <v>39.61</v>
      </c>
      <c r="T33" t="n">
        <v>8741.42</v>
      </c>
      <c r="U33" t="n">
        <v>0.59</v>
      </c>
      <c r="V33" t="n">
        <v>0.74</v>
      </c>
      <c r="W33" t="n">
        <v>2.64</v>
      </c>
      <c r="X33" t="n">
        <v>0.53</v>
      </c>
      <c r="Y33" t="n">
        <v>1</v>
      </c>
      <c r="Z33" t="n">
        <v>10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5.2499</v>
      </c>
      <c r="E34" t="n">
        <v>19.05</v>
      </c>
      <c r="F34" t="n">
        <v>15.83</v>
      </c>
      <c r="G34" t="n">
        <v>52.77</v>
      </c>
      <c r="H34" t="n">
        <v>0.77</v>
      </c>
      <c r="I34" t="n">
        <v>18</v>
      </c>
      <c r="J34" t="n">
        <v>207.34</v>
      </c>
      <c r="K34" t="n">
        <v>54.38</v>
      </c>
      <c r="L34" t="n">
        <v>9</v>
      </c>
      <c r="M34" t="n">
        <v>16</v>
      </c>
      <c r="N34" t="n">
        <v>43.96</v>
      </c>
      <c r="O34" t="n">
        <v>25806.1</v>
      </c>
      <c r="P34" t="n">
        <v>210.56</v>
      </c>
      <c r="Q34" t="n">
        <v>467.08</v>
      </c>
      <c r="R34" t="n">
        <v>66.26000000000001</v>
      </c>
      <c r="S34" t="n">
        <v>39.61</v>
      </c>
      <c r="T34" t="n">
        <v>8329.07</v>
      </c>
      <c r="U34" t="n">
        <v>0.6</v>
      </c>
      <c r="V34" t="n">
        <v>0.74</v>
      </c>
      <c r="W34" t="n">
        <v>2.64</v>
      </c>
      <c r="X34" t="n">
        <v>0.5</v>
      </c>
      <c r="Y34" t="n">
        <v>1</v>
      </c>
      <c r="Z34" t="n">
        <v>10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5.2568</v>
      </c>
      <c r="E35" t="n">
        <v>19.02</v>
      </c>
      <c r="F35" t="n">
        <v>15.81</v>
      </c>
      <c r="G35" t="n">
        <v>52.69</v>
      </c>
      <c r="H35" t="n">
        <v>0.79</v>
      </c>
      <c r="I35" t="n">
        <v>18</v>
      </c>
      <c r="J35" t="n">
        <v>207.74</v>
      </c>
      <c r="K35" t="n">
        <v>54.38</v>
      </c>
      <c r="L35" t="n">
        <v>9.25</v>
      </c>
      <c r="M35" t="n">
        <v>16</v>
      </c>
      <c r="N35" t="n">
        <v>44.11</v>
      </c>
      <c r="O35" t="n">
        <v>25855.35</v>
      </c>
      <c r="P35" t="n">
        <v>209.31</v>
      </c>
      <c r="Q35" t="n">
        <v>467.07</v>
      </c>
      <c r="R35" t="n">
        <v>65.37</v>
      </c>
      <c r="S35" t="n">
        <v>39.61</v>
      </c>
      <c r="T35" t="n">
        <v>7885.76</v>
      </c>
      <c r="U35" t="n">
        <v>0.61</v>
      </c>
      <c r="V35" t="n">
        <v>0.74</v>
      </c>
      <c r="W35" t="n">
        <v>2.64</v>
      </c>
      <c r="X35" t="n">
        <v>0.47</v>
      </c>
      <c r="Y35" t="n">
        <v>1</v>
      </c>
      <c r="Z35" t="n">
        <v>10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5.272</v>
      </c>
      <c r="E36" t="n">
        <v>18.97</v>
      </c>
      <c r="F36" t="n">
        <v>15.79</v>
      </c>
      <c r="G36" t="n">
        <v>55.73</v>
      </c>
      <c r="H36" t="n">
        <v>0.8100000000000001</v>
      </c>
      <c r="I36" t="n">
        <v>17</v>
      </c>
      <c r="J36" t="n">
        <v>208.14</v>
      </c>
      <c r="K36" t="n">
        <v>54.38</v>
      </c>
      <c r="L36" t="n">
        <v>9.5</v>
      </c>
      <c r="M36" t="n">
        <v>15</v>
      </c>
      <c r="N36" t="n">
        <v>44.26</v>
      </c>
      <c r="O36" t="n">
        <v>25904.65</v>
      </c>
      <c r="P36" t="n">
        <v>208.79</v>
      </c>
      <c r="Q36" t="n">
        <v>467.07</v>
      </c>
      <c r="R36" t="n">
        <v>64.89</v>
      </c>
      <c r="S36" t="n">
        <v>39.61</v>
      </c>
      <c r="T36" t="n">
        <v>7649.25</v>
      </c>
      <c r="U36" t="n">
        <v>0.61</v>
      </c>
      <c r="V36" t="n">
        <v>0.74</v>
      </c>
      <c r="W36" t="n">
        <v>2.63</v>
      </c>
      <c r="X36" t="n">
        <v>0.46</v>
      </c>
      <c r="Y36" t="n">
        <v>1</v>
      </c>
      <c r="Z36" t="n">
        <v>10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5.2716</v>
      </c>
      <c r="E37" t="n">
        <v>18.97</v>
      </c>
      <c r="F37" t="n">
        <v>15.79</v>
      </c>
      <c r="G37" t="n">
        <v>55.74</v>
      </c>
      <c r="H37" t="n">
        <v>0.83</v>
      </c>
      <c r="I37" t="n">
        <v>17</v>
      </c>
      <c r="J37" t="n">
        <v>208.54</v>
      </c>
      <c r="K37" t="n">
        <v>54.38</v>
      </c>
      <c r="L37" t="n">
        <v>9.75</v>
      </c>
      <c r="M37" t="n">
        <v>15</v>
      </c>
      <c r="N37" t="n">
        <v>44.41</v>
      </c>
      <c r="O37" t="n">
        <v>25954</v>
      </c>
      <c r="P37" t="n">
        <v>208.84</v>
      </c>
      <c r="Q37" t="n">
        <v>467.12</v>
      </c>
      <c r="R37" t="n">
        <v>64.7</v>
      </c>
      <c r="S37" t="n">
        <v>39.61</v>
      </c>
      <c r="T37" t="n">
        <v>7554.31</v>
      </c>
      <c r="U37" t="n">
        <v>0.61</v>
      </c>
      <c r="V37" t="n">
        <v>0.74</v>
      </c>
      <c r="W37" t="n">
        <v>2.64</v>
      </c>
      <c r="X37" t="n">
        <v>0.46</v>
      </c>
      <c r="Y37" t="n">
        <v>1</v>
      </c>
      <c r="Z37" t="n">
        <v>10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5.2869</v>
      </c>
      <c r="E38" t="n">
        <v>18.91</v>
      </c>
      <c r="F38" t="n">
        <v>15.78</v>
      </c>
      <c r="G38" t="n">
        <v>59.16</v>
      </c>
      <c r="H38" t="n">
        <v>0.85</v>
      </c>
      <c r="I38" t="n">
        <v>16</v>
      </c>
      <c r="J38" t="n">
        <v>208.94</v>
      </c>
      <c r="K38" t="n">
        <v>54.38</v>
      </c>
      <c r="L38" t="n">
        <v>10</v>
      </c>
      <c r="M38" t="n">
        <v>14</v>
      </c>
      <c r="N38" t="n">
        <v>44.56</v>
      </c>
      <c r="O38" t="n">
        <v>26003.41</v>
      </c>
      <c r="P38" t="n">
        <v>208.14</v>
      </c>
      <c r="Q38" t="n">
        <v>467.07</v>
      </c>
      <c r="R38" t="n">
        <v>64.38</v>
      </c>
      <c r="S38" t="n">
        <v>39.61</v>
      </c>
      <c r="T38" t="n">
        <v>7400.72</v>
      </c>
      <c r="U38" t="n">
        <v>0.62</v>
      </c>
      <c r="V38" t="n">
        <v>0.74</v>
      </c>
      <c r="W38" t="n">
        <v>2.64</v>
      </c>
      <c r="X38" t="n">
        <v>0.44</v>
      </c>
      <c r="Y38" t="n">
        <v>1</v>
      </c>
      <c r="Z38" t="n">
        <v>10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5.2895</v>
      </c>
      <c r="E39" t="n">
        <v>18.91</v>
      </c>
      <c r="F39" t="n">
        <v>15.77</v>
      </c>
      <c r="G39" t="n">
        <v>59.12</v>
      </c>
      <c r="H39" t="n">
        <v>0.87</v>
      </c>
      <c r="I39" t="n">
        <v>16</v>
      </c>
      <c r="J39" t="n">
        <v>209.34</v>
      </c>
      <c r="K39" t="n">
        <v>54.38</v>
      </c>
      <c r="L39" t="n">
        <v>10.25</v>
      </c>
      <c r="M39" t="n">
        <v>14</v>
      </c>
      <c r="N39" t="n">
        <v>44.71</v>
      </c>
      <c r="O39" t="n">
        <v>26052.86</v>
      </c>
      <c r="P39" t="n">
        <v>207.91</v>
      </c>
      <c r="Q39" t="n">
        <v>467.07</v>
      </c>
      <c r="R39" t="n">
        <v>64.04000000000001</v>
      </c>
      <c r="S39" t="n">
        <v>39.61</v>
      </c>
      <c r="T39" t="n">
        <v>7230.68</v>
      </c>
      <c r="U39" t="n">
        <v>0.62</v>
      </c>
      <c r="V39" t="n">
        <v>0.74</v>
      </c>
      <c r="W39" t="n">
        <v>2.64</v>
      </c>
      <c r="X39" t="n">
        <v>0.43</v>
      </c>
      <c r="Y39" t="n">
        <v>1</v>
      </c>
      <c r="Z39" t="n">
        <v>10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5.2851</v>
      </c>
      <c r="E40" t="n">
        <v>18.92</v>
      </c>
      <c r="F40" t="n">
        <v>15.78</v>
      </c>
      <c r="G40" t="n">
        <v>59.18</v>
      </c>
      <c r="H40" t="n">
        <v>0.89</v>
      </c>
      <c r="I40" t="n">
        <v>16</v>
      </c>
      <c r="J40" t="n">
        <v>209.74</v>
      </c>
      <c r="K40" t="n">
        <v>54.38</v>
      </c>
      <c r="L40" t="n">
        <v>10.5</v>
      </c>
      <c r="M40" t="n">
        <v>14</v>
      </c>
      <c r="N40" t="n">
        <v>44.87</v>
      </c>
      <c r="O40" t="n">
        <v>26102.37</v>
      </c>
      <c r="P40" t="n">
        <v>207.62</v>
      </c>
      <c r="Q40" t="n">
        <v>467.09</v>
      </c>
      <c r="R40" t="n">
        <v>64.48999999999999</v>
      </c>
      <c r="S40" t="n">
        <v>39.61</v>
      </c>
      <c r="T40" t="n">
        <v>7453.57</v>
      </c>
      <c r="U40" t="n">
        <v>0.61</v>
      </c>
      <c r="V40" t="n">
        <v>0.74</v>
      </c>
      <c r="W40" t="n">
        <v>2.64</v>
      </c>
      <c r="X40" t="n">
        <v>0.45</v>
      </c>
      <c r="Y40" t="n">
        <v>1</v>
      </c>
      <c r="Z40" t="n">
        <v>10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5.3114</v>
      </c>
      <c r="E41" t="n">
        <v>18.83</v>
      </c>
      <c r="F41" t="n">
        <v>15.73</v>
      </c>
      <c r="G41" t="n">
        <v>62.91</v>
      </c>
      <c r="H41" t="n">
        <v>0.91</v>
      </c>
      <c r="I41" t="n">
        <v>15</v>
      </c>
      <c r="J41" t="n">
        <v>210.14</v>
      </c>
      <c r="K41" t="n">
        <v>54.38</v>
      </c>
      <c r="L41" t="n">
        <v>10.75</v>
      </c>
      <c r="M41" t="n">
        <v>13</v>
      </c>
      <c r="N41" t="n">
        <v>45.02</v>
      </c>
      <c r="O41" t="n">
        <v>26151.93</v>
      </c>
      <c r="P41" t="n">
        <v>206.29</v>
      </c>
      <c r="Q41" t="n">
        <v>467.08</v>
      </c>
      <c r="R41" t="n">
        <v>62.79</v>
      </c>
      <c r="S41" t="n">
        <v>39.61</v>
      </c>
      <c r="T41" t="n">
        <v>6610.82</v>
      </c>
      <c r="U41" t="n">
        <v>0.63</v>
      </c>
      <c r="V41" t="n">
        <v>0.74</v>
      </c>
      <c r="W41" t="n">
        <v>2.63</v>
      </c>
      <c r="X41" t="n">
        <v>0.39</v>
      </c>
      <c r="Y41" t="n">
        <v>1</v>
      </c>
      <c r="Z41" t="n">
        <v>10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5.31</v>
      </c>
      <c r="E42" t="n">
        <v>18.83</v>
      </c>
      <c r="F42" t="n">
        <v>15.73</v>
      </c>
      <c r="G42" t="n">
        <v>62.93</v>
      </c>
      <c r="H42" t="n">
        <v>0.93</v>
      </c>
      <c r="I42" t="n">
        <v>15</v>
      </c>
      <c r="J42" t="n">
        <v>210.55</v>
      </c>
      <c r="K42" t="n">
        <v>54.38</v>
      </c>
      <c r="L42" t="n">
        <v>11</v>
      </c>
      <c r="M42" t="n">
        <v>13</v>
      </c>
      <c r="N42" t="n">
        <v>45.17</v>
      </c>
      <c r="O42" t="n">
        <v>26201.54</v>
      </c>
      <c r="P42" t="n">
        <v>206.16</v>
      </c>
      <c r="Q42" t="n">
        <v>467.12</v>
      </c>
      <c r="R42" t="n">
        <v>62.93</v>
      </c>
      <c r="S42" t="n">
        <v>39.61</v>
      </c>
      <c r="T42" t="n">
        <v>6681.25</v>
      </c>
      <c r="U42" t="n">
        <v>0.63</v>
      </c>
      <c r="V42" t="n">
        <v>0.74</v>
      </c>
      <c r="W42" t="n">
        <v>2.63</v>
      </c>
      <c r="X42" t="n">
        <v>0.4</v>
      </c>
      <c r="Y42" t="n">
        <v>1</v>
      </c>
      <c r="Z42" t="n">
        <v>10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5.3102</v>
      </c>
      <c r="E43" t="n">
        <v>18.83</v>
      </c>
      <c r="F43" t="n">
        <v>15.73</v>
      </c>
      <c r="G43" t="n">
        <v>62.93</v>
      </c>
      <c r="H43" t="n">
        <v>0.95</v>
      </c>
      <c r="I43" t="n">
        <v>15</v>
      </c>
      <c r="J43" t="n">
        <v>210.95</v>
      </c>
      <c r="K43" t="n">
        <v>54.38</v>
      </c>
      <c r="L43" t="n">
        <v>11.25</v>
      </c>
      <c r="M43" t="n">
        <v>13</v>
      </c>
      <c r="N43" t="n">
        <v>45.32</v>
      </c>
      <c r="O43" t="n">
        <v>26251.2</v>
      </c>
      <c r="P43" t="n">
        <v>205.94</v>
      </c>
      <c r="Q43" t="n">
        <v>467.07</v>
      </c>
      <c r="R43" t="n">
        <v>62.99</v>
      </c>
      <c r="S43" t="n">
        <v>39.61</v>
      </c>
      <c r="T43" t="n">
        <v>6712.18</v>
      </c>
      <c r="U43" t="n">
        <v>0.63</v>
      </c>
      <c r="V43" t="n">
        <v>0.74</v>
      </c>
      <c r="W43" t="n">
        <v>2.63</v>
      </c>
      <c r="X43" t="n">
        <v>0.4</v>
      </c>
      <c r="Y43" t="n">
        <v>1</v>
      </c>
      <c r="Z43" t="n">
        <v>10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5.3272</v>
      </c>
      <c r="E44" t="n">
        <v>18.77</v>
      </c>
      <c r="F44" t="n">
        <v>15.71</v>
      </c>
      <c r="G44" t="n">
        <v>67.33</v>
      </c>
      <c r="H44" t="n">
        <v>0.97</v>
      </c>
      <c r="I44" t="n">
        <v>14</v>
      </c>
      <c r="J44" t="n">
        <v>211.35</v>
      </c>
      <c r="K44" t="n">
        <v>54.38</v>
      </c>
      <c r="L44" t="n">
        <v>11.5</v>
      </c>
      <c r="M44" t="n">
        <v>12</v>
      </c>
      <c r="N44" t="n">
        <v>45.48</v>
      </c>
      <c r="O44" t="n">
        <v>26300.92</v>
      </c>
      <c r="P44" t="n">
        <v>205.47</v>
      </c>
      <c r="Q44" t="n">
        <v>467.1</v>
      </c>
      <c r="R44" t="n">
        <v>62.13</v>
      </c>
      <c r="S44" t="n">
        <v>39.61</v>
      </c>
      <c r="T44" t="n">
        <v>6284.04</v>
      </c>
      <c r="U44" t="n">
        <v>0.64</v>
      </c>
      <c r="V44" t="n">
        <v>0.74</v>
      </c>
      <c r="W44" t="n">
        <v>2.63</v>
      </c>
      <c r="X44" t="n">
        <v>0.38</v>
      </c>
      <c r="Y44" t="n">
        <v>1</v>
      </c>
      <c r="Z44" t="n">
        <v>10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5.3289</v>
      </c>
      <c r="E45" t="n">
        <v>18.77</v>
      </c>
      <c r="F45" t="n">
        <v>15.7</v>
      </c>
      <c r="G45" t="n">
        <v>67.3</v>
      </c>
      <c r="H45" t="n">
        <v>0.99</v>
      </c>
      <c r="I45" t="n">
        <v>14</v>
      </c>
      <c r="J45" t="n">
        <v>211.76</v>
      </c>
      <c r="K45" t="n">
        <v>54.38</v>
      </c>
      <c r="L45" t="n">
        <v>11.75</v>
      </c>
      <c r="M45" t="n">
        <v>12</v>
      </c>
      <c r="N45" t="n">
        <v>45.63</v>
      </c>
      <c r="O45" t="n">
        <v>26350.68</v>
      </c>
      <c r="P45" t="n">
        <v>204.64</v>
      </c>
      <c r="Q45" t="n">
        <v>467.07</v>
      </c>
      <c r="R45" t="n">
        <v>62.01</v>
      </c>
      <c r="S45" t="n">
        <v>39.61</v>
      </c>
      <c r="T45" t="n">
        <v>6224.8</v>
      </c>
      <c r="U45" t="n">
        <v>0.64</v>
      </c>
      <c r="V45" t="n">
        <v>0.74</v>
      </c>
      <c r="W45" t="n">
        <v>2.63</v>
      </c>
      <c r="X45" t="n">
        <v>0.37</v>
      </c>
      <c r="Y45" t="n">
        <v>1</v>
      </c>
      <c r="Z45" t="n">
        <v>10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5.3323</v>
      </c>
      <c r="E46" t="n">
        <v>18.75</v>
      </c>
      <c r="F46" t="n">
        <v>15.69</v>
      </c>
      <c r="G46" t="n">
        <v>67.25</v>
      </c>
      <c r="H46" t="n">
        <v>1</v>
      </c>
      <c r="I46" t="n">
        <v>14</v>
      </c>
      <c r="J46" t="n">
        <v>212.16</v>
      </c>
      <c r="K46" t="n">
        <v>54.38</v>
      </c>
      <c r="L46" t="n">
        <v>12</v>
      </c>
      <c r="M46" t="n">
        <v>12</v>
      </c>
      <c r="N46" t="n">
        <v>45.78</v>
      </c>
      <c r="O46" t="n">
        <v>26400.51</v>
      </c>
      <c r="P46" t="n">
        <v>203.69</v>
      </c>
      <c r="Q46" t="n">
        <v>467.07</v>
      </c>
      <c r="R46" t="n">
        <v>61.85</v>
      </c>
      <c r="S46" t="n">
        <v>39.61</v>
      </c>
      <c r="T46" t="n">
        <v>6148.19</v>
      </c>
      <c r="U46" t="n">
        <v>0.64</v>
      </c>
      <c r="V46" t="n">
        <v>0.74</v>
      </c>
      <c r="W46" t="n">
        <v>2.63</v>
      </c>
      <c r="X46" t="n">
        <v>0.36</v>
      </c>
      <c r="Y46" t="n">
        <v>1</v>
      </c>
      <c r="Z46" t="n">
        <v>10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5.3462</v>
      </c>
      <c r="E47" t="n">
        <v>18.7</v>
      </c>
      <c r="F47" t="n">
        <v>15.68</v>
      </c>
      <c r="G47" t="n">
        <v>72.38</v>
      </c>
      <c r="H47" t="n">
        <v>1.02</v>
      </c>
      <c r="I47" t="n">
        <v>13</v>
      </c>
      <c r="J47" t="n">
        <v>212.56</v>
      </c>
      <c r="K47" t="n">
        <v>54.38</v>
      </c>
      <c r="L47" t="n">
        <v>12.25</v>
      </c>
      <c r="M47" t="n">
        <v>11</v>
      </c>
      <c r="N47" t="n">
        <v>45.94</v>
      </c>
      <c r="O47" t="n">
        <v>26450.38</v>
      </c>
      <c r="P47" t="n">
        <v>203.62</v>
      </c>
      <c r="Q47" t="n">
        <v>467.07</v>
      </c>
      <c r="R47" t="n">
        <v>61.34</v>
      </c>
      <c r="S47" t="n">
        <v>39.61</v>
      </c>
      <c r="T47" t="n">
        <v>5894.92</v>
      </c>
      <c r="U47" t="n">
        <v>0.65</v>
      </c>
      <c r="V47" t="n">
        <v>0.74</v>
      </c>
      <c r="W47" t="n">
        <v>2.63</v>
      </c>
      <c r="X47" t="n">
        <v>0.35</v>
      </c>
      <c r="Y47" t="n">
        <v>1</v>
      </c>
      <c r="Z47" t="n">
        <v>10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5.3498</v>
      </c>
      <c r="E48" t="n">
        <v>18.69</v>
      </c>
      <c r="F48" t="n">
        <v>15.67</v>
      </c>
      <c r="G48" t="n">
        <v>72.31999999999999</v>
      </c>
      <c r="H48" t="n">
        <v>1.04</v>
      </c>
      <c r="I48" t="n">
        <v>13</v>
      </c>
      <c r="J48" t="n">
        <v>212.97</v>
      </c>
      <c r="K48" t="n">
        <v>54.38</v>
      </c>
      <c r="L48" t="n">
        <v>12.5</v>
      </c>
      <c r="M48" t="n">
        <v>11</v>
      </c>
      <c r="N48" t="n">
        <v>46.09</v>
      </c>
      <c r="O48" t="n">
        <v>26500.31</v>
      </c>
      <c r="P48" t="n">
        <v>203.89</v>
      </c>
      <c r="Q48" t="n">
        <v>467.08</v>
      </c>
      <c r="R48" t="n">
        <v>60.95</v>
      </c>
      <c r="S48" t="n">
        <v>39.61</v>
      </c>
      <c r="T48" t="n">
        <v>5699.05</v>
      </c>
      <c r="U48" t="n">
        <v>0.65</v>
      </c>
      <c r="V48" t="n">
        <v>0.74</v>
      </c>
      <c r="W48" t="n">
        <v>2.63</v>
      </c>
      <c r="X48" t="n">
        <v>0.34</v>
      </c>
      <c r="Y48" t="n">
        <v>1</v>
      </c>
      <c r="Z48" t="n">
        <v>10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5.3472</v>
      </c>
      <c r="E49" t="n">
        <v>18.7</v>
      </c>
      <c r="F49" t="n">
        <v>15.68</v>
      </c>
      <c r="G49" t="n">
        <v>72.37</v>
      </c>
      <c r="H49" t="n">
        <v>1.06</v>
      </c>
      <c r="I49" t="n">
        <v>13</v>
      </c>
      <c r="J49" t="n">
        <v>213.37</v>
      </c>
      <c r="K49" t="n">
        <v>54.38</v>
      </c>
      <c r="L49" t="n">
        <v>12.75</v>
      </c>
      <c r="M49" t="n">
        <v>11</v>
      </c>
      <c r="N49" t="n">
        <v>46.25</v>
      </c>
      <c r="O49" t="n">
        <v>26550.29</v>
      </c>
      <c r="P49" t="n">
        <v>204.01</v>
      </c>
      <c r="Q49" t="n">
        <v>467.11</v>
      </c>
      <c r="R49" t="n">
        <v>61.25</v>
      </c>
      <c r="S49" t="n">
        <v>39.61</v>
      </c>
      <c r="T49" t="n">
        <v>5848.62</v>
      </c>
      <c r="U49" t="n">
        <v>0.65</v>
      </c>
      <c r="V49" t="n">
        <v>0.74</v>
      </c>
      <c r="W49" t="n">
        <v>2.63</v>
      </c>
      <c r="X49" t="n">
        <v>0.35</v>
      </c>
      <c r="Y49" t="n">
        <v>1</v>
      </c>
      <c r="Z49" t="n">
        <v>10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5.3435</v>
      </c>
      <c r="E50" t="n">
        <v>18.71</v>
      </c>
      <c r="F50" t="n">
        <v>15.69</v>
      </c>
      <c r="G50" t="n">
        <v>72.42</v>
      </c>
      <c r="H50" t="n">
        <v>1.08</v>
      </c>
      <c r="I50" t="n">
        <v>13</v>
      </c>
      <c r="J50" t="n">
        <v>213.78</v>
      </c>
      <c r="K50" t="n">
        <v>54.38</v>
      </c>
      <c r="L50" t="n">
        <v>13</v>
      </c>
      <c r="M50" t="n">
        <v>11</v>
      </c>
      <c r="N50" t="n">
        <v>46.4</v>
      </c>
      <c r="O50" t="n">
        <v>26600.32</v>
      </c>
      <c r="P50" t="n">
        <v>203.1</v>
      </c>
      <c r="Q50" t="n">
        <v>467.07</v>
      </c>
      <c r="R50" t="n">
        <v>61.63</v>
      </c>
      <c r="S50" t="n">
        <v>39.61</v>
      </c>
      <c r="T50" t="n">
        <v>6039.86</v>
      </c>
      <c r="U50" t="n">
        <v>0.64</v>
      </c>
      <c r="V50" t="n">
        <v>0.74</v>
      </c>
      <c r="W50" t="n">
        <v>2.63</v>
      </c>
      <c r="X50" t="n">
        <v>0.36</v>
      </c>
      <c r="Y50" t="n">
        <v>1</v>
      </c>
      <c r="Z50" t="n">
        <v>10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5.3694</v>
      </c>
      <c r="E51" t="n">
        <v>18.62</v>
      </c>
      <c r="F51" t="n">
        <v>15.64</v>
      </c>
      <c r="G51" t="n">
        <v>78.2</v>
      </c>
      <c r="H51" t="n">
        <v>1.1</v>
      </c>
      <c r="I51" t="n">
        <v>12</v>
      </c>
      <c r="J51" t="n">
        <v>214.19</v>
      </c>
      <c r="K51" t="n">
        <v>54.38</v>
      </c>
      <c r="L51" t="n">
        <v>13.25</v>
      </c>
      <c r="M51" t="n">
        <v>10</v>
      </c>
      <c r="N51" t="n">
        <v>46.56</v>
      </c>
      <c r="O51" t="n">
        <v>26650.41</v>
      </c>
      <c r="P51" t="n">
        <v>201.58</v>
      </c>
      <c r="Q51" t="n">
        <v>467.07</v>
      </c>
      <c r="R51" t="n">
        <v>60.01</v>
      </c>
      <c r="S51" t="n">
        <v>39.61</v>
      </c>
      <c r="T51" t="n">
        <v>5235.82</v>
      </c>
      <c r="U51" t="n">
        <v>0.66</v>
      </c>
      <c r="V51" t="n">
        <v>0.75</v>
      </c>
      <c r="W51" t="n">
        <v>2.63</v>
      </c>
      <c r="X51" t="n">
        <v>0.31</v>
      </c>
      <c r="Y51" t="n">
        <v>1</v>
      </c>
      <c r="Z51" t="n">
        <v>10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5.3679</v>
      </c>
      <c r="E52" t="n">
        <v>18.63</v>
      </c>
      <c r="F52" t="n">
        <v>15.65</v>
      </c>
      <c r="G52" t="n">
        <v>78.23</v>
      </c>
      <c r="H52" t="n">
        <v>1.12</v>
      </c>
      <c r="I52" t="n">
        <v>12</v>
      </c>
      <c r="J52" t="n">
        <v>214.59</v>
      </c>
      <c r="K52" t="n">
        <v>54.38</v>
      </c>
      <c r="L52" t="n">
        <v>13.5</v>
      </c>
      <c r="M52" t="n">
        <v>10</v>
      </c>
      <c r="N52" t="n">
        <v>46.72</v>
      </c>
      <c r="O52" t="n">
        <v>26700.55</v>
      </c>
      <c r="P52" t="n">
        <v>201.74</v>
      </c>
      <c r="Q52" t="n">
        <v>467.07</v>
      </c>
      <c r="R52" t="n">
        <v>60.24</v>
      </c>
      <c r="S52" t="n">
        <v>39.61</v>
      </c>
      <c r="T52" t="n">
        <v>5350.35</v>
      </c>
      <c r="U52" t="n">
        <v>0.66</v>
      </c>
      <c r="V52" t="n">
        <v>0.75</v>
      </c>
      <c r="W52" t="n">
        <v>2.62</v>
      </c>
      <c r="X52" t="n">
        <v>0.31</v>
      </c>
      <c r="Y52" t="n">
        <v>1</v>
      </c>
      <c r="Z52" t="n">
        <v>10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5.3699</v>
      </c>
      <c r="E53" t="n">
        <v>18.62</v>
      </c>
      <c r="F53" t="n">
        <v>15.64</v>
      </c>
      <c r="G53" t="n">
        <v>78.19</v>
      </c>
      <c r="H53" t="n">
        <v>1.14</v>
      </c>
      <c r="I53" t="n">
        <v>12</v>
      </c>
      <c r="J53" t="n">
        <v>215</v>
      </c>
      <c r="K53" t="n">
        <v>54.38</v>
      </c>
      <c r="L53" t="n">
        <v>13.75</v>
      </c>
      <c r="M53" t="n">
        <v>10</v>
      </c>
      <c r="N53" t="n">
        <v>46.87</v>
      </c>
      <c r="O53" t="n">
        <v>26750.75</v>
      </c>
      <c r="P53" t="n">
        <v>201.42</v>
      </c>
      <c r="Q53" t="n">
        <v>467.07</v>
      </c>
      <c r="R53" t="n">
        <v>59.95</v>
      </c>
      <c r="S53" t="n">
        <v>39.61</v>
      </c>
      <c r="T53" t="n">
        <v>5206.89</v>
      </c>
      <c r="U53" t="n">
        <v>0.66</v>
      </c>
      <c r="V53" t="n">
        <v>0.75</v>
      </c>
      <c r="W53" t="n">
        <v>2.63</v>
      </c>
      <c r="X53" t="n">
        <v>0.31</v>
      </c>
      <c r="Y53" t="n">
        <v>1</v>
      </c>
      <c r="Z53" t="n">
        <v>10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5.3659</v>
      </c>
      <c r="E54" t="n">
        <v>18.64</v>
      </c>
      <c r="F54" t="n">
        <v>15.65</v>
      </c>
      <c r="G54" t="n">
        <v>78.26000000000001</v>
      </c>
      <c r="H54" t="n">
        <v>1.15</v>
      </c>
      <c r="I54" t="n">
        <v>12</v>
      </c>
      <c r="J54" t="n">
        <v>215.41</v>
      </c>
      <c r="K54" t="n">
        <v>54.38</v>
      </c>
      <c r="L54" t="n">
        <v>14</v>
      </c>
      <c r="M54" t="n">
        <v>10</v>
      </c>
      <c r="N54" t="n">
        <v>47.03</v>
      </c>
      <c r="O54" t="n">
        <v>26801</v>
      </c>
      <c r="P54" t="n">
        <v>201.3</v>
      </c>
      <c r="Q54" t="n">
        <v>467.08</v>
      </c>
      <c r="R54" t="n">
        <v>60.44</v>
      </c>
      <c r="S54" t="n">
        <v>39.61</v>
      </c>
      <c r="T54" t="n">
        <v>5451.17</v>
      </c>
      <c r="U54" t="n">
        <v>0.66</v>
      </c>
      <c r="V54" t="n">
        <v>0.75</v>
      </c>
      <c r="W54" t="n">
        <v>2.63</v>
      </c>
      <c r="X54" t="n">
        <v>0.32</v>
      </c>
      <c r="Y54" t="n">
        <v>1</v>
      </c>
      <c r="Z54" t="n">
        <v>10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5.3674</v>
      </c>
      <c r="E55" t="n">
        <v>18.63</v>
      </c>
      <c r="F55" t="n">
        <v>15.65</v>
      </c>
      <c r="G55" t="n">
        <v>78.23999999999999</v>
      </c>
      <c r="H55" t="n">
        <v>1.17</v>
      </c>
      <c r="I55" t="n">
        <v>12</v>
      </c>
      <c r="J55" t="n">
        <v>215.82</v>
      </c>
      <c r="K55" t="n">
        <v>54.38</v>
      </c>
      <c r="L55" t="n">
        <v>14.25</v>
      </c>
      <c r="M55" t="n">
        <v>10</v>
      </c>
      <c r="N55" t="n">
        <v>47.19</v>
      </c>
      <c r="O55" t="n">
        <v>26851.31</v>
      </c>
      <c r="P55" t="n">
        <v>200.29</v>
      </c>
      <c r="Q55" t="n">
        <v>467.07</v>
      </c>
      <c r="R55" t="n">
        <v>60.2</v>
      </c>
      <c r="S55" t="n">
        <v>39.61</v>
      </c>
      <c r="T55" t="n">
        <v>5328.93</v>
      </c>
      <c r="U55" t="n">
        <v>0.66</v>
      </c>
      <c r="V55" t="n">
        <v>0.75</v>
      </c>
      <c r="W55" t="n">
        <v>2.63</v>
      </c>
      <c r="X55" t="n">
        <v>0.31</v>
      </c>
      <c r="Y55" t="n">
        <v>1</v>
      </c>
      <c r="Z55" t="n">
        <v>10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5.3911</v>
      </c>
      <c r="E56" t="n">
        <v>18.55</v>
      </c>
      <c r="F56" t="n">
        <v>15.6</v>
      </c>
      <c r="G56" t="n">
        <v>85.12</v>
      </c>
      <c r="H56" t="n">
        <v>1.19</v>
      </c>
      <c r="I56" t="n">
        <v>11</v>
      </c>
      <c r="J56" t="n">
        <v>216.22</v>
      </c>
      <c r="K56" t="n">
        <v>54.38</v>
      </c>
      <c r="L56" t="n">
        <v>14.5</v>
      </c>
      <c r="M56" t="n">
        <v>9</v>
      </c>
      <c r="N56" t="n">
        <v>47.35</v>
      </c>
      <c r="O56" t="n">
        <v>26901.66</v>
      </c>
      <c r="P56" t="n">
        <v>199.39</v>
      </c>
      <c r="Q56" t="n">
        <v>467.1</v>
      </c>
      <c r="R56" t="n">
        <v>58.8</v>
      </c>
      <c r="S56" t="n">
        <v>39.61</v>
      </c>
      <c r="T56" t="n">
        <v>4635.99</v>
      </c>
      <c r="U56" t="n">
        <v>0.67</v>
      </c>
      <c r="V56" t="n">
        <v>0.75</v>
      </c>
      <c r="W56" t="n">
        <v>2.63</v>
      </c>
      <c r="X56" t="n">
        <v>0.27</v>
      </c>
      <c r="Y56" t="n">
        <v>1</v>
      </c>
      <c r="Z56" t="n">
        <v>10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5.3861</v>
      </c>
      <c r="E57" t="n">
        <v>18.57</v>
      </c>
      <c r="F57" t="n">
        <v>15.62</v>
      </c>
      <c r="G57" t="n">
        <v>85.20999999999999</v>
      </c>
      <c r="H57" t="n">
        <v>1.21</v>
      </c>
      <c r="I57" t="n">
        <v>11</v>
      </c>
      <c r="J57" t="n">
        <v>216.63</v>
      </c>
      <c r="K57" t="n">
        <v>54.38</v>
      </c>
      <c r="L57" t="n">
        <v>14.75</v>
      </c>
      <c r="M57" t="n">
        <v>9</v>
      </c>
      <c r="N57" t="n">
        <v>47.51</v>
      </c>
      <c r="O57" t="n">
        <v>26952.08</v>
      </c>
      <c r="P57" t="n">
        <v>199.41</v>
      </c>
      <c r="Q57" t="n">
        <v>467.07</v>
      </c>
      <c r="R57" t="n">
        <v>59.3</v>
      </c>
      <c r="S57" t="n">
        <v>39.61</v>
      </c>
      <c r="T57" t="n">
        <v>4885.32</v>
      </c>
      <c r="U57" t="n">
        <v>0.67</v>
      </c>
      <c r="V57" t="n">
        <v>0.75</v>
      </c>
      <c r="W57" t="n">
        <v>2.63</v>
      </c>
      <c r="X57" t="n">
        <v>0.29</v>
      </c>
      <c r="Y57" t="n">
        <v>1</v>
      </c>
      <c r="Z57" t="n">
        <v>10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5.3869</v>
      </c>
      <c r="E58" t="n">
        <v>18.56</v>
      </c>
      <c r="F58" t="n">
        <v>15.62</v>
      </c>
      <c r="G58" t="n">
        <v>85.2</v>
      </c>
      <c r="H58" t="n">
        <v>1.23</v>
      </c>
      <c r="I58" t="n">
        <v>11</v>
      </c>
      <c r="J58" t="n">
        <v>217.04</v>
      </c>
      <c r="K58" t="n">
        <v>54.38</v>
      </c>
      <c r="L58" t="n">
        <v>15</v>
      </c>
      <c r="M58" t="n">
        <v>9</v>
      </c>
      <c r="N58" t="n">
        <v>47.66</v>
      </c>
      <c r="O58" t="n">
        <v>27002.55</v>
      </c>
      <c r="P58" t="n">
        <v>199.18</v>
      </c>
      <c r="Q58" t="n">
        <v>467.07</v>
      </c>
      <c r="R58" t="n">
        <v>59.28</v>
      </c>
      <c r="S58" t="n">
        <v>39.61</v>
      </c>
      <c r="T58" t="n">
        <v>4877.09</v>
      </c>
      <c r="U58" t="n">
        <v>0.67</v>
      </c>
      <c r="V58" t="n">
        <v>0.75</v>
      </c>
      <c r="W58" t="n">
        <v>2.63</v>
      </c>
      <c r="X58" t="n">
        <v>0.29</v>
      </c>
      <c r="Y58" t="n">
        <v>1</v>
      </c>
      <c r="Z58" t="n">
        <v>10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5.3892</v>
      </c>
      <c r="E59" t="n">
        <v>18.56</v>
      </c>
      <c r="F59" t="n">
        <v>15.61</v>
      </c>
      <c r="G59" t="n">
        <v>85.15000000000001</v>
      </c>
      <c r="H59" t="n">
        <v>1.25</v>
      </c>
      <c r="I59" t="n">
        <v>11</v>
      </c>
      <c r="J59" t="n">
        <v>217.45</v>
      </c>
      <c r="K59" t="n">
        <v>54.38</v>
      </c>
      <c r="L59" t="n">
        <v>15.25</v>
      </c>
      <c r="M59" t="n">
        <v>9</v>
      </c>
      <c r="N59" t="n">
        <v>47.82</v>
      </c>
      <c r="O59" t="n">
        <v>27053.07</v>
      </c>
      <c r="P59" t="n">
        <v>199.15</v>
      </c>
      <c r="Q59" t="n">
        <v>467.07</v>
      </c>
      <c r="R59" t="n">
        <v>59</v>
      </c>
      <c r="S59" t="n">
        <v>39.61</v>
      </c>
      <c r="T59" t="n">
        <v>4735.98</v>
      </c>
      <c r="U59" t="n">
        <v>0.67</v>
      </c>
      <c r="V59" t="n">
        <v>0.75</v>
      </c>
      <c r="W59" t="n">
        <v>2.63</v>
      </c>
      <c r="X59" t="n">
        <v>0.28</v>
      </c>
      <c r="Y59" t="n">
        <v>1</v>
      </c>
      <c r="Z59" t="n">
        <v>10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5.3894</v>
      </c>
      <c r="E60" t="n">
        <v>18.56</v>
      </c>
      <c r="F60" t="n">
        <v>15.61</v>
      </c>
      <c r="G60" t="n">
        <v>85.15000000000001</v>
      </c>
      <c r="H60" t="n">
        <v>1.26</v>
      </c>
      <c r="I60" t="n">
        <v>11</v>
      </c>
      <c r="J60" t="n">
        <v>217.86</v>
      </c>
      <c r="K60" t="n">
        <v>54.38</v>
      </c>
      <c r="L60" t="n">
        <v>15.5</v>
      </c>
      <c r="M60" t="n">
        <v>9</v>
      </c>
      <c r="N60" t="n">
        <v>47.98</v>
      </c>
      <c r="O60" t="n">
        <v>27103.65</v>
      </c>
      <c r="P60" t="n">
        <v>198.38</v>
      </c>
      <c r="Q60" t="n">
        <v>467.08</v>
      </c>
      <c r="R60" t="n">
        <v>59.12</v>
      </c>
      <c r="S60" t="n">
        <v>39.61</v>
      </c>
      <c r="T60" t="n">
        <v>4797.59</v>
      </c>
      <c r="U60" t="n">
        <v>0.67</v>
      </c>
      <c r="V60" t="n">
        <v>0.75</v>
      </c>
      <c r="W60" t="n">
        <v>2.62</v>
      </c>
      <c r="X60" t="n">
        <v>0.28</v>
      </c>
      <c r="Y60" t="n">
        <v>1</v>
      </c>
      <c r="Z60" t="n">
        <v>10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5.4069</v>
      </c>
      <c r="E61" t="n">
        <v>18.5</v>
      </c>
      <c r="F61" t="n">
        <v>15.59</v>
      </c>
      <c r="G61" t="n">
        <v>93.54000000000001</v>
      </c>
      <c r="H61" t="n">
        <v>1.28</v>
      </c>
      <c r="I61" t="n">
        <v>10</v>
      </c>
      <c r="J61" t="n">
        <v>218.27</v>
      </c>
      <c r="K61" t="n">
        <v>54.38</v>
      </c>
      <c r="L61" t="n">
        <v>15.75</v>
      </c>
      <c r="M61" t="n">
        <v>8</v>
      </c>
      <c r="N61" t="n">
        <v>48.15</v>
      </c>
      <c r="O61" t="n">
        <v>27154.29</v>
      </c>
      <c r="P61" t="n">
        <v>197.18</v>
      </c>
      <c r="Q61" t="n">
        <v>467.07</v>
      </c>
      <c r="R61" t="n">
        <v>58.36</v>
      </c>
      <c r="S61" t="n">
        <v>39.61</v>
      </c>
      <c r="T61" t="n">
        <v>4420.18</v>
      </c>
      <c r="U61" t="n">
        <v>0.68</v>
      </c>
      <c r="V61" t="n">
        <v>0.75</v>
      </c>
      <c r="W61" t="n">
        <v>2.62</v>
      </c>
      <c r="X61" t="n">
        <v>0.26</v>
      </c>
      <c r="Y61" t="n">
        <v>1</v>
      </c>
      <c r="Z61" t="n">
        <v>10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5.4057</v>
      </c>
      <c r="E62" t="n">
        <v>18.5</v>
      </c>
      <c r="F62" t="n">
        <v>15.59</v>
      </c>
      <c r="G62" t="n">
        <v>93.56</v>
      </c>
      <c r="H62" t="n">
        <v>1.3</v>
      </c>
      <c r="I62" t="n">
        <v>10</v>
      </c>
      <c r="J62" t="n">
        <v>218.68</v>
      </c>
      <c r="K62" t="n">
        <v>54.38</v>
      </c>
      <c r="L62" t="n">
        <v>16</v>
      </c>
      <c r="M62" t="n">
        <v>8</v>
      </c>
      <c r="N62" t="n">
        <v>48.31</v>
      </c>
      <c r="O62" t="n">
        <v>27204.98</v>
      </c>
      <c r="P62" t="n">
        <v>197.27</v>
      </c>
      <c r="Q62" t="n">
        <v>467.07</v>
      </c>
      <c r="R62" t="n">
        <v>58.32</v>
      </c>
      <c r="S62" t="n">
        <v>39.61</v>
      </c>
      <c r="T62" t="n">
        <v>4401.75</v>
      </c>
      <c r="U62" t="n">
        <v>0.68</v>
      </c>
      <c r="V62" t="n">
        <v>0.75</v>
      </c>
      <c r="W62" t="n">
        <v>2.63</v>
      </c>
      <c r="X62" t="n">
        <v>0.26</v>
      </c>
      <c r="Y62" t="n">
        <v>1</v>
      </c>
      <c r="Z62" t="n">
        <v>10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5.4063</v>
      </c>
      <c r="E63" t="n">
        <v>18.5</v>
      </c>
      <c r="F63" t="n">
        <v>15.59</v>
      </c>
      <c r="G63" t="n">
        <v>93.55</v>
      </c>
      <c r="H63" t="n">
        <v>1.32</v>
      </c>
      <c r="I63" t="n">
        <v>10</v>
      </c>
      <c r="J63" t="n">
        <v>219.09</v>
      </c>
      <c r="K63" t="n">
        <v>54.38</v>
      </c>
      <c r="L63" t="n">
        <v>16.25</v>
      </c>
      <c r="M63" t="n">
        <v>8</v>
      </c>
      <c r="N63" t="n">
        <v>48.47</v>
      </c>
      <c r="O63" t="n">
        <v>27255.72</v>
      </c>
      <c r="P63" t="n">
        <v>197.01</v>
      </c>
      <c r="Q63" t="n">
        <v>467.08</v>
      </c>
      <c r="R63" t="n">
        <v>58.35</v>
      </c>
      <c r="S63" t="n">
        <v>39.61</v>
      </c>
      <c r="T63" t="n">
        <v>4415.65</v>
      </c>
      <c r="U63" t="n">
        <v>0.68</v>
      </c>
      <c r="V63" t="n">
        <v>0.75</v>
      </c>
      <c r="W63" t="n">
        <v>2.63</v>
      </c>
      <c r="X63" t="n">
        <v>0.26</v>
      </c>
      <c r="Y63" t="n">
        <v>1</v>
      </c>
      <c r="Z63" t="n">
        <v>10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5.4061</v>
      </c>
      <c r="E64" t="n">
        <v>18.5</v>
      </c>
      <c r="F64" t="n">
        <v>15.59</v>
      </c>
      <c r="G64" t="n">
        <v>93.55</v>
      </c>
      <c r="H64" t="n">
        <v>1.34</v>
      </c>
      <c r="I64" t="n">
        <v>10</v>
      </c>
      <c r="J64" t="n">
        <v>219.51</v>
      </c>
      <c r="K64" t="n">
        <v>54.38</v>
      </c>
      <c r="L64" t="n">
        <v>16.5</v>
      </c>
      <c r="M64" t="n">
        <v>8</v>
      </c>
      <c r="N64" t="n">
        <v>48.63</v>
      </c>
      <c r="O64" t="n">
        <v>27306.53</v>
      </c>
      <c r="P64" t="n">
        <v>197.05</v>
      </c>
      <c r="Q64" t="n">
        <v>467.07</v>
      </c>
      <c r="R64" t="n">
        <v>58.55</v>
      </c>
      <c r="S64" t="n">
        <v>39.61</v>
      </c>
      <c r="T64" t="n">
        <v>4517.49</v>
      </c>
      <c r="U64" t="n">
        <v>0.68</v>
      </c>
      <c r="V64" t="n">
        <v>0.75</v>
      </c>
      <c r="W64" t="n">
        <v>2.62</v>
      </c>
      <c r="X64" t="n">
        <v>0.26</v>
      </c>
      <c r="Y64" t="n">
        <v>1</v>
      </c>
      <c r="Z64" t="n">
        <v>10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5.4065</v>
      </c>
      <c r="E65" t="n">
        <v>18.5</v>
      </c>
      <c r="F65" t="n">
        <v>15.59</v>
      </c>
      <c r="G65" t="n">
        <v>93.54000000000001</v>
      </c>
      <c r="H65" t="n">
        <v>1.35</v>
      </c>
      <c r="I65" t="n">
        <v>10</v>
      </c>
      <c r="J65" t="n">
        <v>219.92</v>
      </c>
      <c r="K65" t="n">
        <v>54.38</v>
      </c>
      <c r="L65" t="n">
        <v>16.75</v>
      </c>
      <c r="M65" t="n">
        <v>8</v>
      </c>
      <c r="N65" t="n">
        <v>48.79</v>
      </c>
      <c r="O65" t="n">
        <v>27357.38</v>
      </c>
      <c r="P65" t="n">
        <v>196.05</v>
      </c>
      <c r="Q65" t="n">
        <v>467.07</v>
      </c>
      <c r="R65" t="n">
        <v>58.41</v>
      </c>
      <c r="S65" t="n">
        <v>39.61</v>
      </c>
      <c r="T65" t="n">
        <v>4443.97</v>
      </c>
      <c r="U65" t="n">
        <v>0.68</v>
      </c>
      <c r="V65" t="n">
        <v>0.75</v>
      </c>
      <c r="W65" t="n">
        <v>2.62</v>
      </c>
      <c r="X65" t="n">
        <v>0.26</v>
      </c>
      <c r="Y65" t="n">
        <v>1</v>
      </c>
      <c r="Z65" t="n">
        <v>10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5.4076</v>
      </c>
      <c r="E66" t="n">
        <v>18.49</v>
      </c>
      <c r="F66" t="n">
        <v>15.59</v>
      </c>
      <c r="G66" t="n">
        <v>93.52</v>
      </c>
      <c r="H66" t="n">
        <v>1.37</v>
      </c>
      <c r="I66" t="n">
        <v>10</v>
      </c>
      <c r="J66" t="n">
        <v>220.33</v>
      </c>
      <c r="K66" t="n">
        <v>54.38</v>
      </c>
      <c r="L66" t="n">
        <v>17</v>
      </c>
      <c r="M66" t="n">
        <v>8</v>
      </c>
      <c r="N66" t="n">
        <v>48.95</v>
      </c>
      <c r="O66" t="n">
        <v>27408.3</v>
      </c>
      <c r="P66" t="n">
        <v>194.9</v>
      </c>
      <c r="Q66" t="n">
        <v>467.07</v>
      </c>
      <c r="R66" t="n">
        <v>58.19</v>
      </c>
      <c r="S66" t="n">
        <v>39.61</v>
      </c>
      <c r="T66" t="n">
        <v>4335.92</v>
      </c>
      <c r="U66" t="n">
        <v>0.68</v>
      </c>
      <c r="V66" t="n">
        <v>0.75</v>
      </c>
      <c r="W66" t="n">
        <v>2.62</v>
      </c>
      <c r="X66" t="n">
        <v>0.25</v>
      </c>
      <c r="Y66" t="n">
        <v>1</v>
      </c>
      <c r="Z66" t="n">
        <v>10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5.4069</v>
      </c>
      <c r="E67" t="n">
        <v>18.5</v>
      </c>
      <c r="F67" t="n">
        <v>15.59</v>
      </c>
      <c r="G67" t="n">
        <v>93.54000000000001</v>
      </c>
      <c r="H67" t="n">
        <v>1.39</v>
      </c>
      <c r="I67" t="n">
        <v>10</v>
      </c>
      <c r="J67" t="n">
        <v>220.74</v>
      </c>
      <c r="K67" t="n">
        <v>54.38</v>
      </c>
      <c r="L67" t="n">
        <v>17.25</v>
      </c>
      <c r="M67" t="n">
        <v>8</v>
      </c>
      <c r="N67" t="n">
        <v>49.12</v>
      </c>
      <c r="O67" t="n">
        <v>27459.27</v>
      </c>
      <c r="P67" t="n">
        <v>193.88</v>
      </c>
      <c r="Q67" t="n">
        <v>467.07</v>
      </c>
      <c r="R67" t="n">
        <v>58.37</v>
      </c>
      <c r="S67" t="n">
        <v>39.61</v>
      </c>
      <c r="T67" t="n">
        <v>4427.02</v>
      </c>
      <c r="U67" t="n">
        <v>0.68</v>
      </c>
      <c r="V67" t="n">
        <v>0.75</v>
      </c>
      <c r="W67" t="n">
        <v>2.62</v>
      </c>
      <c r="X67" t="n">
        <v>0.26</v>
      </c>
      <c r="Y67" t="n">
        <v>1</v>
      </c>
      <c r="Z67" t="n">
        <v>10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5.4299</v>
      </c>
      <c r="E68" t="n">
        <v>18.42</v>
      </c>
      <c r="F68" t="n">
        <v>15.55</v>
      </c>
      <c r="G68" t="n">
        <v>103.66</v>
      </c>
      <c r="H68" t="n">
        <v>1.41</v>
      </c>
      <c r="I68" t="n">
        <v>9</v>
      </c>
      <c r="J68" t="n">
        <v>221.16</v>
      </c>
      <c r="K68" t="n">
        <v>54.38</v>
      </c>
      <c r="L68" t="n">
        <v>17.5</v>
      </c>
      <c r="M68" t="n">
        <v>7</v>
      </c>
      <c r="N68" t="n">
        <v>49.28</v>
      </c>
      <c r="O68" t="n">
        <v>27510.3</v>
      </c>
      <c r="P68" t="n">
        <v>193.33</v>
      </c>
      <c r="Q68" t="n">
        <v>467.07</v>
      </c>
      <c r="R68" t="n">
        <v>56.98</v>
      </c>
      <c r="S68" t="n">
        <v>39.61</v>
      </c>
      <c r="T68" t="n">
        <v>3734.54</v>
      </c>
      <c r="U68" t="n">
        <v>0.7</v>
      </c>
      <c r="V68" t="n">
        <v>0.75</v>
      </c>
      <c r="W68" t="n">
        <v>2.62</v>
      </c>
      <c r="X68" t="n">
        <v>0.22</v>
      </c>
      <c r="Y68" t="n">
        <v>1</v>
      </c>
      <c r="Z68" t="n">
        <v>10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5.4265</v>
      </c>
      <c r="E69" t="n">
        <v>18.43</v>
      </c>
      <c r="F69" t="n">
        <v>15.56</v>
      </c>
      <c r="G69" t="n">
        <v>103.74</v>
      </c>
      <c r="H69" t="n">
        <v>1.42</v>
      </c>
      <c r="I69" t="n">
        <v>9</v>
      </c>
      <c r="J69" t="n">
        <v>221.57</v>
      </c>
      <c r="K69" t="n">
        <v>54.38</v>
      </c>
      <c r="L69" t="n">
        <v>17.75</v>
      </c>
      <c r="M69" t="n">
        <v>7</v>
      </c>
      <c r="N69" t="n">
        <v>49.45</v>
      </c>
      <c r="O69" t="n">
        <v>27561.39</v>
      </c>
      <c r="P69" t="n">
        <v>193.73</v>
      </c>
      <c r="Q69" t="n">
        <v>467.07</v>
      </c>
      <c r="R69" t="n">
        <v>57.37</v>
      </c>
      <c r="S69" t="n">
        <v>39.61</v>
      </c>
      <c r="T69" t="n">
        <v>3932.12</v>
      </c>
      <c r="U69" t="n">
        <v>0.6899999999999999</v>
      </c>
      <c r="V69" t="n">
        <v>0.75</v>
      </c>
      <c r="W69" t="n">
        <v>2.62</v>
      </c>
      <c r="X69" t="n">
        <v>0.23</v>
      </c>
      <c r="Y69" t="n">
        <v>1</v>
      </c>
      <c r="Z69" t="n">
        <v>10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5.4295</v>
      </c>
      <c r="E70" t="n">
        <v>18.42</v>
      </c>
      <c r="F70" t="n">
        <v>15.55</v>
      </c>
      <c r="G70" t="n">
        <v>103.68</v>
      </c>
      <c r="H70" t="n">
        <v>1.44</v>
      </c>
      <c r="I70" t="n">
        <v>9</v>
      </c>
      <c r="J70" t="n">
        <v>221.99</v>
      </c>
      <c r="K70" t="n">
        <v>54.38</v>
      </c>
      <c r="L70" t="n">
        <v>18</v>
      </c>
      <c r="M70" t="n">
        <v>7</v>
      </c>
      <c r="N70" t="n">
        <v>49.61</v>
      </c>
      <c r="O70" t="n">
        <v>27612.53</v>
      </c>
      <c r="P70" t="n">
        <v>193.93</v>
      </c>
      <c r="Q70" t="n">
        <v>467.08</v>
      </c>
      <c r="R70" t="n">
        <v>57.07</v>
      </c>
      <c r="S70" t="n">
        <v>39.61</v>
      </c>
      <c r="T70" t="n">
        <v>3782.38</v>
      </c>
      <c r="U70" t="n">
        <v>0.6899999999999999</v>
      </c>
      <c r="V70" t="n">
        <v>0.75</v>
      </c>
      <c r="W70" t="n">
        <v>2.62</v>
      </c>
      <c r="X70" t="n">
        <v>0.22</v>
      </c>
      <c r="Y70" t="n">
        <v>1</v>
      </c>
      <c r="Z70" t="n">
        <v>10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5.4271</v>
      </c>
      <c r="E71" t="n">
        <v>18.43</v>
      </c>
      <c r="F71" t="n">
        <v>15.56</v>
      </c>
      <c r="G71" t="n">
        <v>103.73</v>
      </c>
      <c r="H71" t="n">
        <v>1.46</v>
      </c>
      <c r="I71" t="n">
        <v>9</v>
      </c>
      <c r="J71" t="n">
        <v>222.4</v>
      </c>
      <c r="K71" t="n">
        <v>54.38</v>
      </c>
      <c r="L71" t="n">
        <v>18.25</v>
      </c>
      <c r="M71" t="n">
        <v>7</v>
      </c>
      <c r="N71" t="n">
        <v>49.78</v>
      </c>
      <c r="O71" t="n">
        <v>27663.85</v>
      </c>
      <c r="P71" t="n">
        <v>194.16</v>
      </c>
      <c r="Q71" t="n">
        <v>467.07</v>
      </c>
      <c r="R71" t="n">
        <v>57.3</v>
      </c>
      <c r="S71" t="n">
        <v>39.61</v>
      </c>
      <c r="T71" t="n">
        <v>3894.68</v>
      </c>
      <c r="U71" t="n">
        <v>0.6899999999999999</v>
      </c>
      <c r="V71" t="n">
        <v>0.75</v>
      </c>
      <c r="W71" t="n">
        <v>2.62</v>
      </c>
      <c r="X71" t="n">
        <v>0.23</v>
      </c>
      <c r="Y71" t="n">
        <v>1</v>
      </c>
      <c r="Z71" t="n">
        <v>10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5.4255</v>
      </c>
      <c r="E72" t="n">
        <v>18.43</v>
      </c>
      <c r="F72" t="n">
        <v>15.56</v>
      </c>
      <c r="G72" t="n">
        <v>103.76</v>
      </c>
      <c r="H72" t="n">
        <v>1.48</v>
      </c>
      <c r="I72" t="n">
        <v>9</v>
      </c>
      <c r="J72" t="n">
        <v>222.82</v>
      </c>
      <c r="K72" t="n">
        <v>54.38</v>
      </c>
      <c r="L72" t="n">
        <v>18.5</v>
      </c>
      <c r="M72" t="n">
        <v>7</v>
      </c>
      <c r="N72" t="n">
        <v>49.94</v>
      </c>
      <c r="O72" t="n">
        <v>27715.11</v>
      </c>
      <c r="P72" t="n">
        <v>193.7</v>
      </c>
      <c r="Q72" t="n">
        <v>467.08</v>
      </c>
      <c r="R72" t="n">
        <v>57.56</v>
      </c>
      <c r="S72" t="n">
        <v>39.61</v>
      </c>
      <c r="T72" t="n">
        <v>4027.35</v>
      </c>
      <c r="U72" t="n">
        <v>0.6899999999999999</v>
      </c>
      <c r="V72" t="n">
        <v>0.75</v>
      </c>
      <c r="W72" t="n">
        <v>2.62</v>
      </c>
      <c r="X72" t="n">
        <v>0.23</v>
      </c>
      <c r="Y72" t="n">
        <v>1</v>
      </c>
      <c r="Z72" t="n">
        <v>10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5.4263</v>
      </c>
      <c r="E73" t="n">
        <v>18.43</v>
      </c>
      <c r="F73" t="n">
        <v>15.56</v>
      </c>
      <c r="G73" t="n">
        <v>103.75</v>
      </c>
      <c r="H73" t="n">
        <v>1.49</v>
      </c>
      <c r="I73" t="n">
        <v>9</v>
      </c>
      <c r="J73" t="n">
        <v>223.23</v>
      </c>
      <c r="K73" t="n">
        <v>54.38</v>
      </c>
      <c r="L73" t="n">
        <v>18.75</v>
      </c>
      <c r="M73" t="n">
        <v>7</v>
      </c>
      <c r="N73" t="n">
        <v>50.11</v>
      </c>
      <c r="O73" t="n">
        <v>27766.43</v>
      </c>
      <c r="P73" t="n">
        <v>193.12</v>
      </c>
      <c r="Q73" t="n">
        <v>467.07</v>
      </c>
      <c r="R73" t="n">
        <v>57.44</v>
      </c>
      <c r="S73" t="n">
        <v>39.61</v>
      </c>
      <c r="T73" t="n">
        <v>3968</v>
      </c>
      <c r="U73" t="n">
        <v>0.6899999999999999</v>
      </c>
      <c r="V73" t="n">
        <v>0.75</v>
      </c>
      <c r="W73" t="n">
        <v>2.62</v>
      </c>
      <c r="X73" t="n">
        <v>0.23</v>
      </c>
      <c r="Y73" t="n">
        <v>1</v>
      </c>
      <c r="Z73" t="n">
        <v>10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5.4236</v>
      </c>
      <c r="E74" t="n">
        <v>18.44</v>
      </c>
      <c r="F74" t="n">
        <v>15.57</v>
      </c>
      <c r="G74" t="n">
        <v>103.81</v>
      </c>
      <c r="H74" t="n">
        <v>1.51</v>
      </c>
      <c r="I74" t="n">
        <v>9</v>
      </c>
      <c r="J74" t="n">
        <v>223.65</v>
      </c>
      <c r="K74" t="n">
        <v>54.38</v>
      </c>
      <c r="L74" t="n">
        <v>19</v>
      </c>
      <c r="M74" t="n">
        <v>7</v>
      </c>
      <c r="N74" t="n">
        <v>50.27</v>
      </c>
      <c r="O74" t="n">
        <v>27817.81</v>
      </c>
      <c r="P74" t="n">
        <v>192.01</v>
      </c>
      <c r="Q74" t="n">
        <v>467.07</v>
      </c>
      <c r="R74" t="n">
        <v>57.81</v>
      </c>
      <c r="S74" t="n">
        <v>39.61</v>
      </c>
      <c r="T74" t="n">
        <v>4151.75</v>
      </c>
      <c r="U74" t="n">
        <v>0.6899999999999999</v>
      </c>
      <c r="V74" t="n">
        <v>0.75</v>
      </c>
      <c r="W74" t="n">
        <v>2.62</v>
      </c>
      <c r="X74" t="n">
        <v>0.24</v>
      </c>
      <c r="Y74" t="n">
        <v>1</v>
      </c>
      <c r="Z74" t="n">
        <v>10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5.4261</v>
      </c>
      <c r="E75" t="n">
        <v>18.43</v>
      </c>
      <c r="F75" t="n">
        <v>15.56</v>
      </c>
      <c r="G75" t="n">
        <v>103.75</v>
      </c>
      <c r="H75" t="n">
        <v>1.53</v>
      </c>
      <c r="I75" t="n">
        <v>9</v>
      </c>
      <c r="J75" t="n">
        <v>224.07</v>
      </c>
      <c r="K75" t="n">
        <v>54.38</v>
      </c>
      <c r="L75" t="n">
        <v>19.25</v>
      </c>
      <c r="M75" t="n">
        <v>7</v>
      </c>
      <c r="N75" t="n">
        <v>50.44</v>
      </c>
      <c r="O75" t="n">
        <v>27869.24</v>
      </c>
      <c r="P75" t="n">
        <v>191.38</v>
      </c>
      <c r="Q75" t="n">
        <v>467.07</v>
      </c>
      <c r="R75" t="n">
        <v>57.43</v>
      </c>
      <c r="S75" t="n">
        <v>39.61</v>
      </c>
      <c r="T75" t="n">
        <v>3960.36</v>
      </c>
      <c r="U75" t="n">
        <v>0.6899999999999999</v>
      </c>
      <c r="V75" t="n">
        <v>0.75</v>
      </c>
      <c r="W75" t="n">
        <v>2.62</v>
      </c>
      <c r="X75" t="n">
        <v>0.23</v>
      </c>
      <c r="Y75" t="n">
        <v>1</v>
      </c>
      <c r="Z75" t="n">
        <v>10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5.4506</v>
      </c>
      <c r="E76" t="n">
        <v>18.35</v>
      </c>
      <c r="F76" t="n">
        <v>15.52</v>
      </c>
      <c r="G76" t="n">
        <v>116.39</v>
      </c>
      <c r="H76" t="n">
        <v>1.54</v>
      </c>
      <c r="I76" t="n">
        <v>8</v>
      </c>
      <c r="J76" t="n">
        <v>224.49</v>
      </c>
      <c r="K76" t="n">
        <v>54.38</v>
      </c>
      <c r="L76" t="n">
        <v>19.5</v>
      </c>
      <c r="M76" t="n">
        <v>6</v>
      </c>
      <c r="N76" t="n">
        <v>50.61</v>
      </c>
      <c r="O76" t="n">
        <v>27920.73</v>
      </c>
      <c r="P76" t="n">
        <v>190.15</v>
      </c>
      <c r="Q76" t="n">
        <v>467.07</v>
      </c>
      <c r="R76" t="n">
        <v>55.95</v>
      </c>
      <c r="S76" t="n">
        <v>39.61</v>
      </c>
      <c r="T76" t="n">
        <v>3228.1</v>
      </c>
      <c r="U76" t="n">
        <v>0.71</v>
      </c>
      <c r="V76" t="n">
        <v>0.75</v>
      </c>
      <c r="W76" t="n">
        <v>2.62</v>
      </c>
      <c r="X76" t="n">
        <v>0.19</v>
      </c>
      <c r="Y76" t="n">
        <v>1</v>
      </c>
      <c r="Z76" t="n">
        <v>10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5.4483</v>
      </c>
      <c r="E77" t="n">
        <v>18.35</v>
      </c>
      <c r="F77" t="n">
        <v>15.53</v>
      </c>
      <c r="G77" t="n">
        <v>116.45</v>
      </c>
      <c r="H77" t="n">
        <v>1.56</v>
      </c>
      <c r="I77" t="n">
        <v>8</v>
      </c>
      <c r="J77" t="n">
        <v>224.9</v>
      </c>
      <c r="K77" t="n">
        <v>54.38</v>
      </c>
      <c r="L77" t="n">
        <v>19.75</v>
      </c>
      <c r="M77" t="n">
        <v>6</v>
      </c>
      <c r="N77" t="n">
        <v>50.78</v>
      </c>
      <c r="O77" t="n">
        <v>27972.28</v>
      </c>
      <c r="P77" t="n">
        <v>190.19</v>
      </c>
      <c r="Q77" t="n">
        <v>467.08</v>
      </c>
      <c r="R77" t="n">
        <v>56.29</v>
      </c>
      <c r="S77" t="n">
        <v>39.61</v>
      </c>
      <c r="T77" t="n">
        <v>3394.42</v>
      </c>
      <c r="U77" t="n">
        <v>0.7</v>
      </c>
      <c r="V77" t="n">
        <v>0.75</v>
      </c>
      <c r="W77" t="n">
        <v>2.62</v>
      </c>
      <c r="X77" t="n">
        <v>0.19</v>
      </c>
      <c r="Y77" t="n">
        <v>1</v>
      </c>
      <c r="Z77" t="n">
        <v>10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5.4482</v>
      </c>
      <c r="E78" t="n">
        <v>18.35</v>
      </c>
      <c r="F78" t="n">
        <v>15.53</v>
      </c>
      <c r="G78" t="n">
        <v>116.45</v>
      </c>
      <c r="H78" t="n">
        <v>1.58</v>
      </c>
      <c r="I78" t="n">
        <v>8</v>
      </c>
      <c r="J78" t="n">
        <v>225.32</v>
      </c>
      <c r="K78" t="n">
        <v>54.38</v>
      </c>
      <c r="L78" t="n">
        <v>20</v>
      </c>
      <c r="M78" t="n">
        <v>6</v>
      </c>
      <c r="N78" t="n">
        <v>50.95</v>
      </c>
      <c r="O78" t="n">
        <v>28023.89</v>
      </c>
      <c r="P78" t="n">
        <v>190.05</v>
      </c>
      <c r="Q78" t="n">
        <v>467.07</v>
      </c>
      <c r="R78" t="n">
        <v>56.23</v>
      </c>
      <c r="S78" t="n">
        <v>39.61</v>
      </c>
      <c r="T78" t="n">
        <v>3367.44</v>
      </c>
      <c r="U78" t="n">
        <v>0.7</v>
      </c>
      <c r="V78" t="n">
        <v>0.75</v>
      </c>
      <c r="W78" t="n">
        <v>2.62</v>
      </c>
      <c r="X78" t="n">
        <v>0.19</v>
      </c>
      <c r="Y78" t="n">
        <v>1</v>
      </c>
      <c r="Z78" t="n">
        <v>10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5.4467</v>
      </c>
      <c r="E79" t="n">
        <v>18.36</v>
      </c>
      <c r="F79" t="n">
        <v>15.53</v>
      </c>
      <c r="G79" t="n">
        <v>116.49</v>
      </c>
      <c r="H79" t="n">
        <v>1.59</v>
      </c>
      <c r="I79" t="n">
        <v>8</v>
      </c>
      <c r="J79" t="n">
        <v>225.74</v>
      </c>
      <c r="K79" t="n">
        <v>54.38</v>
      </c>
      <c r="L79" t="n">
        <v>20.25</v>
      </c>
      <c r="M79" t="n">
        <v>6</v>
      </c>
      <c r="N79" t="n">
        <v>51.11</v>
      </c>
      <c r="O79" t="n">
        <v>28075.56</v>
      </c>
      <c r="P79" t="n">
        <v>189.93</v>
      </c>
      <c r="Q79" t="n">
        <v>467.07</v>
      </c>
      <c r="R79" t="n">
        <v>56.44</v>
      </c>
      <c r="S79" t="n">
        <v>39.61</v>
      </c>
      <c r="T79" t="n">
        <v>3470.04</v>
      </c>
      <c r="U79" t="n">
        <v>0.7</v>
      </c>
      <c r="V79" t="n">
        <v>0.75</v>
      </c>
      <c r="W79" t="n">
        <v>2.62</v>
      </c>
      <c r="X79" t="n">
        <v>0.2</v>
      </c>
      <c r="Y79" t="n">
        <v>1</v>
      </c>
      <c r="Z79" t="n">
        <v>10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5.45</v>
      </c>
      <c r="E80" t="n">
        <v>18.35</v>
      </c>
      <c r="F80" t="n">
        <v>15.52</v>
      </c>
      <c r="G80" t="n">
        <v>116.41</v>
      </c>
      <c r="H80" t="n">
        <v>1.61</v>
      </c>
      <c r="I80" t="n">
        <v>8</v>
      </c>
      <c r="J80" t="n">
        <v>226.16</v>
      </c>
      <c r="K80" t="n">
        <v>54.38</v>
      </c>
      <c r="L80" t="n">
        <v>20.5</v>
      </c>
      <c r="M80" t="n">
        <v>6</v>
      </c>
      <c r="N80" t="n">
        <v>51.28</v>
      </c>
      <c r="O80" t="n">
        <v>28127.29</v>
      </c>
      <c r="P80" t="n">
        <v>189.82</v>
      </c>
      <c r="Q80" t="n">
        <v>467.07</v>
      </c>
      <c r="R80" t="n">
        <v>56.03</v>
      </c>
      <c r="S80" t="n">
        <v>39.61</v>
      </c>
      <c r="T80" t="n">
        <v>3266.59</v>
      </c>
      <c r="U80" t="n">
        <v>0.71</v>
      </c>
      <c r="V80" t="n">
        <v>0.75</v>
      </c>
      <c r="W80" t="n">
        <v>2.62</v>
      </c>
      <c r="X80" t="n">
        <v>0.19</v>
      </c>
      <c r="Y80" t="n">
        <v>1</v>
      </c>
      <c r="Z80" t="n">
        <v>10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5.4488</v>
      </c>
      <c r="E81" t="n">
        <v>18.35</v>
      </c>
      <c r="F81" t="n">
        <v>15.53</v>
      </c>
      <c r="G81" t="n">
        <v>116.44</v>
      </c>
      <c r="H81" t="n">
        <v>1.63</v>
      </c>
      <c r="I81" t="n">
        <v>8</v>
      </c>
      <c r="J81" t="n">
        <v>226.58</v>
      </c>
      <c r="K81" t="n">
        <v>54.38</v>
      </c>
      <c r="L81" t="n">
        <v>20.75</v>
      </c>
      <c r="M81" t="n">
        <v>6</v>
      </c>
      <c r="N81" t="n">
        <v>51.45</v>
      </c>
      <c r="O81" t="n">
        <v>28179.08</v>
      </c>
      <c r="P81" t="n">
        <v>189.75</v>
      </c>
      <c r="Q81" t="n">
        <v>467.08</v>
      </c>
      <c r="R81" t="n">
        <v>56.28</v>
      </c>
      <c r="S81" t="n">
        <v>39.61</v>
      </c>
      <c r="T81" t="n">
        <v>3389.96</v>
      </c>
      <c r="U81" t="n">
        <v>0.7</v>
      </c>
      <c r="V81" t="n">
        <v>0.75</v>
      </c>
      <c r="W81" t="n">
        <v>2.62</v>
      </c>
      <c r="X81" t="n">
        <v>0.19</v>
      </c>
      <c r="Y81" t="n">
        <v>1</v>
      </c>
      <c r="Z81" t="n">
        <v>10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5.4443</v>
      </c>
      <c r="E82" t="n">
        <v>18.37</v>
      </c>
      <c r="F82" t="n">
        <v>15.54</v>
      </c>
      <c r="G82" t="n">
        <v>116.55</v>
      </c>
      <c r="H82" t="n">
        <v>1.64</v>
      </c>
      <c r="I82" t="n">
        <v>8</v>
      </c>
      <c r="J82" t="n">
        <v>227</v>
      </c>
      <c r="K82" t="n">
        <v>54.38</v>
      </c>
      <c r="L82" t="n">
        <v>21</v>
      </c>
      <c r="M82" t="n">
        <v>6</v>
      </c>
      <c r="N82" t="n">
        <v>51.62</v>
      </c>
      <c r="O82" t="n">
        <v>28230.92</v>
      </c>
      <c r="P82" t="n">
        <v>189.37</v>
      </c>
      <c r="Q82" t="n">
        <v>467.07</v>
      </c>
      <c r="R82" t="n">
        <v>56.6</v>
      </c>
      <c r="S82" t="n">
        <v>39.61</v>
      </c>
      <c r="T82" t="n">
        <v>3550.83</v>
      </c>
      <c r="U82" t="n">
        <v>0.7</v>
      </c>
      <c r="V82" t="n">
        <v>0.75</v>
      </c>
      <c r="W82" t="n">
        <v>2.62</v>
      </c>
      <c r="X82" t="n">
        <v>0.21</v>
      </c>
      <c r="Y82" t="n">
        <v>1</v>
      </c>
      <c r="Z82" t="n">
        <v>10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5.445</v>
      </c>
      <c r="E83" t="n">
        <v>18.37</v>
      </c>
      <c r="F83" t="n">
        <v>15.54</v>
      </c>
      <c r="G83" t="n">
        <v>116.53</v>
      </c>
      <c r="H83" t="n">
        <v>1.66</v>
      </c>
      <c r="I83" t="n">
        <v>8</v>
      </c>
      <c r="J83" t="n">
        <v>227.42</v>
      </c>
      <c r="K83" t="n">
        <v>54.38</v>
      </c>
      <c r="L83" t="n">
        <v>21.25</v>
      </c>
      <c r="M83" t="n">
        <v>6</v>
      </c>
      <c r="N83" t="n">
        <v>51.8</v>
      </c>
      <c r="O83" t="n">
        <v>28282.83</v>
      </c>
      <c r="P83" t="n">
        <v>188.14</v>
      </c>
      <c r="Q83" t="n">
        <v>467.08</v>
      </c>
      <c r="R83" t="n">
        <v>56.64</v>
      </c>
      <c r="S83" t="n">
        <v>39.61</v>
      </c>
      <c r="T83" t="n">
        <v>3573.22</v>
      </c>
      <c r="U83" t="n">
        <v>0.7</v>
      </c>
      <c r="V83" t="n">
        <v>0.75</v>
      </c>
      <c r="W83" t="n">
        <v>2.62</v>
      </c>
      <c r="X83" t="n">
        <v>0.2</v>
      </c>
      <c r="Y83" t="n">
        <v>1</v>
      </c>
      <c r="Z83" t="n">
        <v>10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5.447</v>
      </c>
      <c r="E84" t="n">
        <v>18.36</v>
      </c>
      <c r="F84" t="n">
        <v>15.53</v>
      </c>
      <c r="G84" t="n">
        <v>116.48</v>
      </c>
      <c r="H84" t="n">
        <v>1.68</v>
      </c>
      <c r="I84" t="n">
        <v>8</v>
      </c>
      <c r="J84" t="n">
        <v>227.84</v>
      </c>
      <c r="K84" t="n">
        <v>54.38</v>
      </c>
      <c r="L84" t="n">
        <v>21.5</v>
      </c>
      <c r="M84" t="n">
        <v>6</v>
      </c>
      <c r="N84" t="n">
        <v>51.97</v>
      </c>
      <c r="O84" t="n">
        <v>28334.8</v>
      </c>
      <c r="P84" t="n">
        <v>187.9</v>
      </c>
      <c r="Q84" t="n">
        <v>467.07</v>
      </c>
      <c r="R84" t="n">
        <v>56.45</v>
      </c>
      <c r="S84" t="n">
        <v>39.61</v>
      </c>
      <c r="T84" t="n">
        <v>3474.32</v>
      </c>
      <c r="U84" t="n">
        <v>0.7</v>
      </c>
      <c r="V84" t="n">
        <v>0.75</v>
      </c>
      <c r="W84" t="n">
        <v>2.62</v>
      </c>
      <c r="X84" t="n">
        <v>0.2</v>
      </c>
      <c r="Y84" t="n">
        <v>1</v>
      </c>
      <c r="Z84" t="n">
        <v>10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5.4478</v>
      </c>
      <c r="E85" t="n">
        <v>18.36</v>
      </c>
      <c r="F85" t="n">
        <v>15.53</v>
      </c>
      <c r="G85" t="n">
        <v>116.46</v>
      </c>
      <c r="H85" t="n">
        <v>1.69</v>
      </c>
      <c r="I85" t="n">
        <v>8</v>
      </c>
      <c r="J85" t="n">
        <v>228.27</v>
      </c>
      <c r="K85" t="n">
        <v>54.38</v>
      </c>
      <c r="L85" t="n">
        <v>21.75</v>
      </c>
      <c r="M85" t="n">
        <v>6</v>
      </c>
      <c r="N85" t="n">
        <v>52.14</v>
      </c>
      <c r="O85" t="n">
        <v>28386.82</v>
      </c>
      <c r="P85" t="n">
        <v>187.06</v>
      </c>
      <c r="Q85" t="n">
        <v>467.07</v>
      </c>
      <c r="R85" t="n">
        <v>56.37</v>
      </c>
      <c r="S85" t="n">
        <v>39.61</v>
      </c>
      <c r="T85" t="n">
        <v>3434.39</v>
      </c>
      <c r="U85" t="n">
        <v>0.7</v>
      </c>
      <c r="V85" t="n">
        <v>0.75</v>
      </c>
      <c r="W85" t="n">
        <v>2.62</v>
      </c>
      <c r="X85" t="n">
        <v>0.2</v>
      </c>
      <c r="Y85" t="n">
        <v>1</v>
      </c>
      <c r="Z85" t="n">
        <v>10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5.4408</v>
      </c>
      <c r="E86" t="n">
        <v>18.38</v>
      </c>
      <c r="F86" t="n">
        <v>15.55</v>
      </c>
      <c r="G86" t="n">
        <v>116.64</v>
      </c>
      <c r="H86" t="n">
        <v>1.71</v>
      </c>
      <c r="I86" t="n">
        <v>8</v>
      </c>
      <c r="J86" t="n">
        <v>228.69</v>
      </c>
      <c r="K86" t="n">
        <v>54.38</v>
      </c>
      <c r="L86" t="n">
        <v>22</v>
      </c>
      <c r="M86" t="n">
        <v>6</v>
      </c>
      <c r="N86" t="n">
        <v>52.31</v>
      </c>
      <c r="O86" t="n">
        <v>28438.91</v>
      </c>
      <c r="P86" t="n">
        <v>185.85</v>
      </c>
      <c r="Q86" t="n">
        <v>467.07</v>
      </c>
      <c r="R86" t="n">
        <v>57.17</v>
      </c>
      <c r="S86" t="n">
        <v>39.61</v>
      </c>
      <c r="T86" t="n">
        <v>3836.35</v>
      </c>
      <c r="U86" t="n">
        <v>0.6899999999999999</v>
      </c>
      <c r="V86" t="n">
        <v>0.75</v>
      </c>
      <c r="W86" t="n">
        <v>2.62</v>
      </c>
      <c r="X86" t="n">
        <v>0.22</v>
      </c>
      <c r="Y86" t="n">
        <v>1</v>
      </c>
      <c r="Z86" t="n">
        <v>10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5.4642</v>
      </c>
      <c r="E87" t="n">
        <v>18.3</v>
      </c>
      <c r="F87" t="n">
        <v>15.51</v>
      </c>
      <c r="G87" t="n">
        <v>132.96</v>
      </c>
      <c r="H87" t="n">
        <v>1.73</v>
      </c>
      <c r="I87" t="n">
        <v>7</v>
      </c>
      <c r="J87" t="n">
        <v>229.11</v>
      </c>
      <c r="K87" t="n">
        <v>54.38</v>
      </c>
      <c r="L87" t="n">
        <v>22.25</v>
      </c>
      <c r="M87" t="n">
        <v>5</v>
      </c>
      <c r="N87" t="n">
        <v>52.48</v>
      </c>
      <c r="O87" t="n">
        <v>28491.06</v>
      </c>
      <c r="P87" t="n">
        <v>185.38</v>
      </c>
      <c r="Q87" t="n">
        <v>467.07</v>
      </c>
      <c r="R87" t="n">
        <v>55.89</v>
      </c>
      <c r="S87" t="n">
        <v>39.61</v>
      </c>
      <c r="T87" t="n">
        <v>3198.53</v>
      </c>
      <c r="U87" t="n">
        <v>0.71</v>
      </c>
      <c r="V87" t="n">
        <v>0.75</v>
      </c>
      <c r="W87" t="n">
        <v>2.62</v>
      </c>
      <c r="X87" t="n">
        <v>0.18</v>
      </c>
      <c r="Y87" t="n">
        <v>1</v>
      </c>
      <c r="Z87" t="n">
        <v>10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5.4631</v>
      </c>
      <c r="E88" t="n">
        <v>18.3</v>
      </c>
      <c r="F88" t="n">
        <v>15.52</v>
      </c>
      <c r="G88" t="n">
        <v>132.99</v>
      </c>
      <c r="H88" t="n">
        <v>1.74</v>
      </c>
      <c r="I88" t="n">
        <v>7</v>
      </c>
      <c r="J88" t="n">
        <v>229.53</v>
      </c>
      <c r="K88" t="n">
        <v>54.38</v>
      </c>
      <c r="L88" t="n">
        <v>22.5</v>
      </c>
      <c r="M88" t="n">
        <v>5</v>
      </c>
      <c r="N88" t="n">
        <v>52.66</v>
      </c>
      <c r="O88" t="n">
        <v>28543.27</v>
      </c>
      <c r="P88" t="n">
        <v>185.82</v>
      </c>
      <c r="Q88" t="n">
        <v>467.07</v>
      </c>
      <c r="R88" t="n">
        <v>55.98</v>
      </c>
      <c r="S88" t="n">
        <v>39.61</v>
      </c>
      <c r="T88" t="n">
        <v>3246.74</v>
      </c>
      <c r="U88" t="n">
        <v>0.71</v>
      </c>
      <c r="V88" t="n">
        <v>0.75</v>
      </c>
      <c r="W88" t="n">
        <v>2.62</v>
      </c>
      <c r="X88" t="n">
        <v>0.18</v>
      </c>
      <c r="Y88" t="n">
        <v>1</v>
      </c>
      <c r="Z88" t="n">
        <v>10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5.4637</v>
      </c>
      <c r="E89" t="n">
        <v>18.3</v>
      </c>
      <c r="F89" t="n">
        <v>15.51</v>
      </c>
      <c r="G89" t="n">
        <v>132.98</v>
      </c>
      <c r="H89" t="n">
        <v>1.76</v>
      </c>
      <c r="I89" t="n">
        <v>7</v>
      </c>
      <c r="J89" t="n">
        <v>229.96</v>
      </c>
      <c r="K89" t="n">
        <v>54.38</v>
      </c>
      <c r="L89" t="n">
        <v>22.75</v>
      </c>
      <c r="M89" t="n">
        <v>5</v>
      </c>
      <c r="N89" t="n">
        <v>52.83</v>
      </c>
      <c r="O89" t="n">
        <v>28595.54</v>
      </c>
      <c r="P89" t="n">
        <v>186.28</v>
      </c>
      <c r="Q89" t="n">
        <v>467.07</v>
      </c>
      <c r="R89" t="n">
        <v>55.91</v>
      </c>
      <c r="S89" t="n">
        <v>39.61</v>
      </c>
      <c r="T89" t="n">
        <v>3209.56</v>
      </c>
      <c r="U89" t="n">
        <v>0.71</v>
      </c>
      <c r="V89" t="n">
        <v>0.75</v>
      </c>
      <c r="W89" t="n">
        <v>2.62</v>
      </c>
      <c r="X89" t="n">
        <v>0.18</v>
      </c>
      <c r="Y89" t="n">
        <v>1</v>
      </c>
      <c r="Z89" t="n">
        <v>10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5.4646</v>
      </c>
      <c r="E90" t="n">
        <v>18.3</v>
      </c>
      <c r="F90" t="n">
        <v>15.51</v>
      </c>
      <c r="G90" t="n">
        <v>132.95</v>
      </c>
      <c r="H90" t="n">
        <v>1.77</v>
      </c>
      <c r="I90" t="n">
        <v>7</v>
      </c>
      <c r="J90" t="n">
        <v>230.38</v>
      </c>
      <c r="K90" t="n">
        <v>54.38</v>
      </c>
      <c r="L90" t="n">
        <v>23</v>
      </c>
      <c r="M90" t="n">
        <v>5</v>
      </c>
      <c r="N90" t="n">
        <v>53</v>
      </c>
      <c r="O90" t="n">
        <v>28647.87</v>
      </c>
      <c r="P90" t="n">
        <v>186.15</v>
      </c>
      <c r="Q90" t="n">
        <v>467.19</v>
      </c>
      <c r="R90" t="n">
        <v>55.82</v>
      </c>
      <c r="S90" t="n">
        <v>39.61</v>
      </c>
      <c r="T90" t="n">
        <v>3166.58</v>
      </c>
      <c r="U90" t="n">
        <v>0.71</v>
      </c>
      <c r="V90" t="n">
        <v>0.75</v>
      </c>
      <c r="W90" t="n">
        <v>2.62</v>
      </c>
      <c r="X90" t="n">
        <v>0.18</v>
      </c>
      <c r="Y90" t="n">
        <v>1</v>
      </c>
      <c r="Z90" t="n">
        <v>10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5.4646</v>
      </c>
      <c r="E91" t="n">
        <v>18.3</v>
      </c>
      <c r="F91" t="n">
        <v>15.51</v>
      </c>
      <c r="G91" t="n">
        <v>132.95</v>
      </c>
      <c r="H91" t="n">
        <v>1.79</v>
      </c>
      <c r="I91" t="n">
        <v>7</v>
      </c>
      <c r="J91" t="n">
        <v>230.81</v>
      </c>
      <c r="K91" t="n">
        <v>54.38</v>
      </c>
      <c r="L91" t="n">
        <v>23.25</v>
      </c>
      <c r="M91" t="n">
        <v>5</v>
      </c>
      <c r="N91" t="n">
        <v>53.18</v>
      </c>
      <c r="O91" t="n">
        <v>28700.26</v>
      </c>
      <c r="P91" t="n">
        <v>186.48</v>
      </c>
      <c r="Q91" t="n">
        <v>467.07</v>
      </c>
      <c r="R91" t="n">
        <v>55.79</v>
      </c>
      <c r="S91" t="n">
        <v>39.61</v>
      </c>
      <c r="T91" t="n">
        <v>3151.71</v>
      </c>
      <c r="U91" t="n">
        <v>0.71</v>
      </c>
      <c r="V91" t="n">
        <v>0.75</v>
      </c>
      <c r="W91" t="n">
        <v>2.62</v>
      </c>
      <c r="X91" t="n">
        <v>0.18</v>
      </c>
      <c r="Y91" t="n">
        <v>1</v>
      </c>
      <c r="Z91" t="n">
        <v>10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5.4644</v>
      </c>
      <c r="E92" t="n">
        <v>18.3</v>
      </c>
      <c r="F92" t="n">
        <v>15.51</v>
      </c>
      <c r="G92" t="n">
        <v>132.95</v>
      </c>
      <c r="H92" t="n">
        <v>1.81</v>
      </c>
      <c r="I92" t="n">
        <v>7</v>
      </c>
      <c r="J92" t="n">
        <v>231.23</v>
      </c>
      <c r="K92" t="n">
        <v>54.38</v>
      </c>
      <c r="L92" t="n">
        <v>23.5</v>
      </c>
      <c r="M92" t="n">
        <v>5</v>
      </c>
      <c r="N92" t="n">
        <v>53.36</v>
      </c>
      <c r="O92" t="n">
        <v>28752.71</v>
      </c>
      <c r="P92" t="n">
        <v>186.22</v>
      </c>
      <c r="Q92" t="n">
        <v>467.07</v>
      </c>
      <c r="R92" t="n">
        <v>55.66</v>
      </c>
      <c r="S92" t="n">
        <v>39.61</v>
      </c>
      <c r="T92" t="n">
        <v>3086.5</v>
      </c>
      <c r="U92" t="n">
        <v>0.71</v>
      </c>
      <c r="V92" t="n">
        <v>0.75</v>
      </c>
      <c r="W92" t="n">
        <v>2.62</v>
      </c>
      <c r="X92" t="n">
        <v>0.18</v>
      </c>
      <c r="Y92" t="n">
        <v>1</v>
      </c>
      <c r="Z92" t="n">
        <v>10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5.4679</v>
      </c>
      <c r="E93" t="n">
        <v>18.29</v>
      </c>
      <c r="F93" t="n">
        <v>15.5</v>
      </c>
      <c r="G93" t="n">
        <v>132.85</v>
      </c>
      <c r="H93" t="n">
        <v>1.82</v>
      </c>
      <c r="I93" t="n">
        <v>7</v>
      </c>
      <c r="J93" t="n">
        <v>231.66</v>
      </c>
      <c r="K93" t="n">
        <v>54.38</v>
      </c>
      <c r="L93" t="n">
        <v>23.75</v>
      </c>
      <c r="M93" t="n">
        <v>5</v>
      </c>
      <c r="N93" t="n">
        <v>53.53</v>
      </c>
      <c r="O93" t="n">
        <v>28805.23</v>
      </c>
      <c r="P93" t="n">
        <v>185.06</v>
      </c>
      <c r="Q93" t="n">
        <v>467.08</v>
      </c>
      <c r="R93" t="n">
        <v>55.38</v>
      </c>
      <c r="S93" t="n">
        <v>39.61</v>
      </c>
      <c r="T93" t="n">
        <v>2946.5</v>
      </c>
      <c r="U93" t="n">
        <v>0.72</v>
      </c>
      <c r="V93" t="n">
        <v>0.75</v>
      </c>
      <c r="W93" t="n">
        <v>2.62</v>
      </c>
      <c r="X93" t="n">
        <v>0.17</v>
      </c>
      <c r="Y93" t="n">
        <v>1</v>
      </c>
      <c r="Z93" t="n">
        <v>10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5.4685</v>
      </c>
      <c r="E94" t="n">
        <v>18.29</v>
      </c>
      <c r="F94" t="n">
        <v>15.5</v>
      </c>
      <c r="G94" t="n">
        <v>132.84</v>
      </c>
      <c r="H94" t="n">
        <v>1.84</v>
      </c>
      <c r="I94" t="n">
        <v>7</v>
      </c>
      <c r="J94" t="n">
        <v>232.08</v>
      </c>
      <c r="K94" t="n">
        <v>54.38</v>
      </c>
      <c r="L94" t="n">
        <v>24</v>
      </c>
      <c r="M94" t="n">
        <v>5</v>
      </c>
      <c r="N94" t="n">
        <v>53.71</v>
      </c>
      <c r="O94" t="n">
        <v>28857.81</v>
      </c>
      <c r="P94" t="n">
        <v>184.53</v>
      </c>
      <c r="Q94" t="n">
        <v>467.07</v>
      </c>
      <c r="R94" t="n">
        <v>55.33</v>
      </c>
      <c r="S94" t="n">
        <v>39.61</v>
      </c>
      <c r="T94" t="n">
        <v>2920.66</v>
      </c>
      <c r="U94" t="n">
        <v>0.72</v>
      </c>
      <c r="V94" t="n">
        <v>0.75</v>
      </c>
      <c r="W94" t="n">
        <v>2.62</v>
      </c>
      <c r="X94" t="n">
        <v>0.16</v>
      </c>
      <c r="Y94" t="n">
        <v>1</v>
      </c>
      <c r="Z94" t="n">
        <v>10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5.4677</v>
      </c>
      <c r="E95" t="n">
        <v>18.29</v>
      </c>
      <c r="F95" t="n">
        <v>15.5</v>
      </c>
      <c r="G95" t="n">
        <v>132.86</v>
      </c>
      <c r="H95" t="n">
        <v>1.85</v>
      </c>
      <c r="I95" t="n">
        <v>7</v>
      </c>
      <c r="J95" t="n">
        <v>232.51</v>
      </c>
      <c r="K95" t="n">
        <v>54.38</v>
      </c>
      <c r="L95" t="n">
        <v>24.25</v>
      </c>
      <c r="M95" t="n">
        <v>5</v>
      </c>
      <c r="N95" t="n">
        <v>53.88</v>
      </c>
      <c r="O95" t="n">
        <v>28910.45</v>
      </c>
      <c r="P95" t="n">
        <v>184.43</v>
      </c>
      <c r="Q95" t="n">
        <v>467.07</v>
      </c>
      <c r="R95" t="n">
        <v>55.36</v>
      </c>
      <c r="S95" t="n">
        <v>39.61</v>
      </c>
      <c r="T95" t="n">
        <v>2936.97</v>
      </c>
      <c r="U95" t="n">
        <v>0.72</v>
      </c>
      <c r="V95" t="n">
        <v>0.75</v>
      </c>
      <c r="W95" t="n">
        <v>2.62</v>
      </c>
      <c r="X95" t="n">
        <v>0.17</v>
      </c>
      <c r="Y95" t="n">
        <v>1</v>
      </c>
      <c r="Z95" t="n">
        <v>10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5.4703</v>
      </c>
      <c r="E96" t="n">
        <v>18.28</v>
      </c>
      <c r="F96" t="n">
        <v>15.49</v>
      </c>
      <c r="G96" t="n">
        <v>132.79</v>
      </c>
      <c r="H96" t="n">
        <v>1.87</v>
      </c>
      <c r="I96" t="n">
        <v>7</v>
      </c>
      <c r="J96" t="n">
        <v>232.94</v>
      </c>
      <c r="K96" t="n">
        <v>54.38</v>
      </c>
      <c r="L96" t="n">
        <v>24.5</v>
      </c>
      <c r="M96" t="n">
        <v>5</v>
      </c>
      <c r="N96" t="n">
        <v>54.06</v>
      </c>
      <c r="O96" t="n">
        <v>28963.15</v>
      </c>
      <c r="P96" t="n">
        <v>183.4</v>
      </c>
      <c r="Q96" t="n">
        <v>467.07</v>
      </c>
      <c r="R96" t="n">
        <v>55.13</v>
      </c>
      <c r="S96" t="n">
        <v>39.61</v>
      </c>
      <c r="T96" t="n">
        <v>2820.73</v>
      </c>
      <c r="U96" t="n">
        <v>0.72</v>
      </c>
      <c r="V96" t="n">
        <v>0.75</v>
      </c>
      <c r="W96" t="n">
        <v>2.62</v>
      </c>
      <c r="X96" t="n">
        <v>0.16</v>
      </c>
      <c r="Y96" t="n">
        <v>1</v>
      </c>
      <c r="Z96" t="n">
        <v>10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5.4712</v>
      </c>
      <c r="E97" t="n">
        <v>18.28</v>
      </c>
      <c r="F97" t="n">
        <v>15.49</v>
      </c>
      <c r="G97" t="n">
        <v>132.76</v>
      </c>
      <c r="H97" t="n">
        <v>1.89</v>
      </c>
      <c r="I97" t="n">
        <v>7</v>
      </c>
      <c r="J97" t="n">
        <v>233.37</v>
      </c>
      <c r="K97" t="n">
        <v>54.38</v>
      </c>
      <c r="L97" t="n">
        <v>24.75</v>
      </c>
      <c r="M97" t="n">
        <v>5</v>
      </c>
      <c r="N97" t="n">
        <v>54.24</v>
      </c>
      <c r="O97" t="n">
        <v>29015.91</v>
      </c>
      <c r="P97" t="n">
        <v>183.16</v>
      </c>
      <c r="Q97" t="n">
        <v>467.1</v>
      </c>
      <c r="R97" t="n">
        <v>55.05</v>
      </c>
      <c r="S97" t="n">
        <v>39.61</v>
      </c>
      <c r="T97" t="n">
        <v>2779.52</v>
      </c>
      <c r="U97" t="n">
        <v>0.72</v>
      </c>
      <c r="V97" t="n">
        <v>0.75</v>
      </c>
      <c r="W97" t="n">
        <v>2.62</v>
      </c>
      <c r="X97" t="n">
        <v>0.16</v>
      </c>
      <c r="Y97" t="n">
        <v>1</v>
      </c>
      <c r="Z97" t="n">
        <v>10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5.4658</v>
      </c>
      <c r="E98" t="n">
        <v>18.3</v>
      </c>
      <c r="F98" t="n">
        <v>15.51</v>
      </c>
      <c r="G98" t="n">
        <v>132.91</v>
      </c>
      <c r="H98" t="n">
        <v>1.9</v>
      </c>
      <c r="I98" t="n">
        <v>7</v>
      </c>
      <c r="J98" t="n">
        <v>233.79</v>
      </c>
      <c r="K98" t="n">
        <v>54.38</v>
      </c>
      <c r="L98" t="n">
        <v>25</v>
      </c>
      <c r="M98" t="n">
        <v>4</v>
      </c>
      <c r="N98" t="n">
        <v>54.42</v>
      </c>
      <c r="O98" t="n">
        <v>29068.74</v>
      </c>
      <c r="P98" t="n">
        <v>183.07</v>
      </c>
      <c r="Q98" t="n">
        <v>467.07</v>
      </c>
      <c r="R98" t="n">
        <v>55.44</v>
      </c>
      <c r="S98" t="n">
        <v>39.61</v>
      </c>
      <c r="T98" t="n">
        <v>2976.93</v>
      </c>
      <c r="U98" t="n">
        <v>0.71</v>
      </c>
      <c r="V98" t="n">
        <v>0.75</v>
      </c>
      <c r="W98" t="n">
        <v>2.62</v>
      </c>
      <c r="X98" t="n">
        <v>0.17</v>
      </c>
      <c r="Y98" t="n">
        <v>1</v>
      </c>
      <c r="Z98" t="n">
        <v>10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5.4658</v>
      </c>
      <c r="E99" t="n">
        <v>18.3</v>
      </c>
      <c r="F99" t="n">
        <v>15.51</v>
      </c>
      <c r="G99" t="n">
        <v>132.91</v>
      </c>
      <c r="H99" t="n">
        <v>1.92</v>
      </c>
      <c r="I99" t="n">
        <v>7</v>
      </c>
      <c r="J99" t="n">
        <v>234.22</v>
      </c>
      <c r="K99" t="n">
        <v>54.38</v>
      </c>
      <c r="L99" t="n">
        <v>25.25</v>
      </c>
      <c r="M99" t="n">
        <v>4</v>
      </c>
      <c r="N99" t="n">
        <v>54.6</v>
      </c>
      <c r="O99" t="n">
        <v>29121.63</v>
      </c>
      <c r="P99" t="n">
        <v>182.55</v>
      </c>
      <c r="Q99" t="n">
        <v>467.07</v>
      </c>
      <c r="R99" t="n">
        <v>55.55</v>
      </c>
      <c r="S99" t="n">
        <v>39.61</v>
      </c>
      <c r="T99" t="n">
        <v>3029.72</v>
      </c>
      <c r="U99" t="n">
        <v>0.71</v>
      </c>
      <c r="V99" t="n">
        <v>0.75</v>
      </c>
      <c r="W99" t="n">
        <v>2.62</v>
      </c>
      <c r="X99" t="n">
        <v>0.17</v>
      </c>
      <c r="Y99" t="n">
        <v>1</v>
      </c>
      <c r="Z99" t="n">
        <v>10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5.4682</v>
      </c>
      <c r="E100" t="n">
        <v>18.29</v>
      </c>
      <c r="F100" t="n">
        <v>15.5</v>
      </c>
      <c r="G100" t="n">
        <v>132.85</v>
      </c>
      <c r="H100" t="n">
        <v>1.93</v>
      </c>
      <c r="I100" t="n">
        <v>7</v>
      </c>
      <c r="J100" t="n">
        <v>234.65</v>
      </c>
      <c r="K100" t="n">
        <v>54.38</v>
      </c>
      <c r="L100" t="n">
        <v>25.5</v>
      </c>
      <c r="M100" t="n">
        <v>4</v>
      </c>
      <c r="N100" t="n">
        <v>54.78</v>
      </c>
      <c r="O100" t="n">
        <v>29174.59</v>
      </c>
      <c r="P100" t="n">
        <v>182.02</v>
      </c>
      <c r="Q100" t="n">
        <v>467.07</v>
      </c>
      <c r="R100" t="n">
        <v>55.29</v>
      </c>
      <c r="S100" t="n">
        <v>39.61</v>
      </c>
      <c r="T100" t="n">
        <v>2898.92</v>
      </c>
      <c r="U100" t="n">
        <v>0.72</v>
      </c>
      <c r="V100" t="n">
        <v>0.75</v>
      </c>
      <c r="W100" t="n">
        <v>2.62</v>
      </c>
      <c r="X100" t="n">
        <v>0.17</v>
      </c>
      <c r="Y100" t="n">
        <v>1</v>
      </c>
      <c r="Z100" t="n">
        <v>10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5.4675</v>
      </c>
      <c r="E101" t="n">
        <v>18.29</v>
      </c>
      <c r="F101" t="n">
        <v>15.5</v>
      </c>
      <c r="G101" t="n">
        <v>132.87</v>
      </c>
      <c r="H101" t="n">
        <v>1.95</v>
      </c>
      <c r="I101" t="n">
        <v>7</v>
      </c>
      <c r="J101" t="n">
        <v>235.08</v>
      </c>
      <c r="K101" t="n">
        <v>54.38</v>
      </c>
      <c r="L101" t="n">
        <v>25.75</v>
      </c>
      <c r="M101" t="n">
        <v>4</v>
      </c>
      <c r="N101" t="n">
        <v>54.96</v>
      </c>
      <c r="O101" t="n">
        <v>29227.61</v>
      </c>
      <c r="P101" t="n">
        <v>181.48</v>
      </c>
      <c r="Q101" t="n">
        <v>467.07</v>
      </c>
      <c r="R101" t="n">
        <v>55.38</v>
      </c>
      <c r="S101" t="n">
        <v>39.61</v>
      </c>
      <c r="T101" t="n">
        <v>2945.79</v>
      </c>
      <c r="U101" t="n">
        <v>0.72</v>
      </c>
      <c r="V101" t="n">
        <v>0.75</v>
      </c>
      <c r="W101" t="n">
        <v>2.62</v>
      </c>
      <c r="X101" t="n">
        <v>0.17</v>
      </c>
      <c r="Y101" t="n">
        <v>1</v>
      </c>
      <c r="Z101" t="n">
        <v>10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5.4881</v>
      </c>
      <c r="E102" t="n">
        <v>18.22</v>
      </c>
      <c r="F102" t="n">
        <v>15.47</v>
      </c>
      <c r="G102" t="n">
        <v>154.71</v>
      </c>
      <c r="H102" t="n">
        <v>1.96</v>
      </c>
      <c r="I102" t="n">
        <v>6</v>
      </c>
      <c r="J102" t="n">
        <v>235.51</v>
      </c>
      <c r="K102" t="n">
        <v>54.38</v>
      </c>
      <c r="L102" t="n">
        <v>26</v>
      </c>
      <c r="M102" t="n">
        <v>3</v>
      </c>
      <c r="N102" t="n">
        <v>55.14</v>
      </c>
      <c r="O102" t="n">
        <v>29280.69</v>
      </c>
      <c r="P102" t="n">
        <v>180.05</v>
      </c>
      <c r="Q102" t="n">
        <v>467.07</v>
      </c>
      <c r="R102" t="n">
        <v>54.41</v>
      </c>
      <c r="S102" t="n">
        <v>39.61</v>
      </c>
      <c r="T102" t="n">
        <v>2467.36</v>
      </c>
      <c r="U102" t="n">
        <v>0.73</v>
      </c>
      <c r="V102" t="n">
        <v>0.75</v>
      </c>
      <c r="W102" t="n">
        <v>2.62</v>
      </c>
      <c r="X102" t="n">
        <v>0.14</v>
      </c>
      <c r="Y102" t="n">
        <v>1</v>
      </c>
      <c r="Z102" t="n">
        <v>10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5.4896</v>
      </c>
      <c r="E103" t="n">
        <v>18.22</v>
      </c>
      <c r="F103" t="n">
        <v>15.47</v>
      </c>
      <c r="G103" t="n">
        <v>154.66</v>
      </c>
      <c r="H103" t="n">
        <v>1.98</v>
      </c>
      <c r="I103" t="n">
        <v>6</v>
      </c>
      <c r="J103" t="n">
        <v>235.94</v>
      </c>
      <c r="K103" t="n">
        <v>54.38</v>
      </c>
      <c r="L103" t="n">
        <v>26.25</v>
      </c>
      <c r="M103" t="n">
        <v>3</v>
      </c>
      <c r="N103" t="n">
        <v>55.32</v>
      </c>
      <c r="O103" t="n">
        <v>29333.84</v>
      </c>
      <c r="P103" t="n">
        <v>180.21</v>
      </c>
      <c r="Q103" t="n">
        <v>467.07</v>
      </c>
      <c r="R103" t="n">
        <v>54.17</v>
      </c>
      <c r="S103" t="n">
        <v>39.61</v>
      </c>
      <c r="T103" t="n">
        <v>2348.23</v>
      </c>
      <c r="U103" t="n">
        <v>0.73</v>
      </c>
      <c r="V103" t="n">
        <v>0.75</v>
      </c>
      <c r="W103" t="n">
        <v>2.62</v>
      </c>
      <c r="X103" t="n">
        <v>0.13</v>
      </c>
      <c r="Y103" t="n">
        <v>1</v>
      </c>
      <c r="Z103" t="n">
        <v>10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5.4892</v>
      </c>
      <c r="E104" t="n">
        <v>18.22</v>
      </c>
      <c r="F104" t="n">
        <v>15.47</v>
      </c>
      <c r="G104" t="n">
        <v>154.68</v>
      </c>
      <c r="H104" t="n">
        <v>1.99</v>
      </c>
      <c r="I104" t="n">
        <v>6</v>
      </c>
      <c r="J104" t="n">
        <v>236.37</v>
      </c>
      <c r="K104" t="n">
        <v>54.38</v>
      </c>
      <c r="L104" t="n">
        <v>26.5</v>
      </c>
      <c r="M104" t="n">
        <v>3</v>
      </c>
      <c r="N104" t="n">
        <v>55.5</v>
      </c>
      <c r="O104" t="n">
        <v>29387.05</v>
      </c>
      <c r="P104" t="n">
        <v>180.25</v>
      </c>
      <c r="Q104" t="n">
        <v>467.07</v>
      </c>
      <c r="R104" t="n">
        <v>54.21</v>
      </c>
      <c r="S104" t="n">
        <v>39.61</v>
      </c>
      <c r="T104" t="n">
        <v>2364.34</v>
      </c>
      <c r="U104" t="n">
        <v>0.73</v>
      </c>
      <c r="V104" t="n">
        <v>0.75</v>
      </c>
      <c r="W104" t="n">
        <v>2.62</v>
      </c>
      <c r="X104" t="n">
        <v>0.13</v>
      </c>
      <c r="Y104" t="n">
        <v>1</v>
      </c>
      <c r="Z104" t="n">
        <v>10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5.4889</v>
      </c>
      <c r="E105" t="n">
        <v>18.22</v>
      </c>
      <c r="F105" t="n">
        <v>15.47</v>
      </c>
      <c r="G105" t="n">
        <v>154.69</v>
      </c>
      <c r="H105" t="n">
        <v>2.01</v>
      </c>
      <c r="I105" t="n">
        <v>6</v>
      </c>
      <c r="J105" t="n">
        <v>236.81</v>
      </c>
      <c r="K105" t="n">
        <v>54.38</v>
      </c>
      <c r="L105" t="n">
        <v>26.75</v>
      </c>
      <c r="M105" t="n">
        <v>3</v>
      </c>
      <c r="N105" t="n">
        <v>55.68</v>
      </c>
      <c r="O105" t="n">
        <v>29440.33</v>
      </c>
      <c r="P105" t="n">
        <v>180.42</v>
      </c>
      <c r="Q105" t="n">
        <v>467.07</v>
      </c>
      <c r="R105" t="n">
        <v>54.19</v>
      </c>
      <c r="S105" t="n">
        <v>39.61</v>
      </c>
      <c r="T105" t="n">
        <v>2356.29</v>
      </c>
      <c r="U105" t="n">
        <v>0.73</v>
      </c>
      <c r="V105" t="n">
        <v>0.75</v>
      </c>
      <c r="W105" t="n">
        <v>2.62</v>
      </c>
      <c r="X105" t="n">
        <v>0.14</v>
      </c>
      <c r="Y105" t="n">
        <v>1</v>
      </c>
      <c r="Z105" t="n">
        <v>10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5.4872</v>
      </c>
      <c r="E106" t="n">
        <v>18.22</v>
      </c>
      <c r="F106" t="n">
        <v>15.47</v>
      </c>
      <c r="G106" t="n">
        <v>154.74</v>
      </c>
      <c r="H106" t="n">
        <v>2.02</v>
      </c>
      <c r="I106" t="n">
        <v>6</v>
      </c>
      <c r="J106" t="n">
        <v>237.24</v>
      </c>
      <c r="K106" t="n">
        <v>54.38</v>
      </c>
      <c r="L106" t="n">
        <v>27</v>
      </c>
      <c r="M106" t="n">
        <v>2</v>
      </c>
      <c r="N106" t="n">
        <v>55.86</v>
      </c>
      <c r="O106" t="n">
        <v>29493.67</v>
      </c>
      <c r="P106" t="n">
        <v>180.26</v>
      </c>
      <c r="Q106" t="n">
        <v>467.07</v>
      </c>
      <c r="R106" t="n">
        <v>54.46</v>
      </c>
      <c r="S106" t="n">
        <v>39.61</v>
      </c>
      <c r="T106" t="n">
        <v>2490.77</v>
      </c>
      <c r="U106" t="n">
        <v>0.73</v>
      </c>
      <c r="V106" t="n">
        <v>0.75</v>
      </c>
      <c r="W106" t="n">
        <v>2.62</v>
      </c>
      <c r="X106" t="n">
        <v>0.14</v>
      </c>
      <c r="Y106" t="n">
        <v>1</v>
      </c>
      <c r="Z106" t="n">
        <v>10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5.4855</v>
      </c>
      <c r="E107" t="n">
        <v>18.23</v>
      </c>
      <c r="F107" t="n">
        <v>15.48</v>
      </c>
      <c r="G107" t="n">
        <v>154.8</v>
      </c>
      <c r="H107" t="n">
        <v>2.04</v>
      </c>
      <c r="I107" t="n">
        <v>6</v>
      </c>
      <c r="J107" t="n">
        <v>237.67</v>
      </c>
      <c r="K107" t="n">
        <v>54.38</v>
      </c>
      <c r="L107" t="n">
        <v>27.25</v>
      </c>
      <c r="M107" t="n">
        <v>2</v>
      </c>
      <c r="N107" t="n">
        <v>56.05</v>
      </c>
      <c r="O107" t="n">
        <v>29547.07</v>
      </c>
      <c r="P107" t="n">
        <v>180.53</v>
      </c>
      <c r="Q107" t="n">
        <v>467.07</v>
      </c>
      <c r="R107" t="n">
        <v>54.63</v>
      </c>
      <c r="S107" t="n">
        <v>39.61</v>
      </c>
      <c r="T107" t="n">
        <v>2577.95</v>
      </c>
      <c r="U107" t="n">
        <v>0.72</v>
      </c>
      <c r="V107" t="n">
        <v>0.75</v>
      </c>
      <c r="W107" t="n">
        <v>2.62</v>
      </c>
      <c r="X107" t="n">
        <v>0.15</v>
      </c>
      <c r="Y107" t="n">
        <v>1</v>
      </c>
      <c r="Z107" t="n">
        <v>10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5.4859</v>
      </c>
      <c r="E108" t="n">
        <v>18.23</v>
      </c>
      <c r="F108" t="n">
        <v>15.48</v>
      </c>
      <c r="G108" t="n">
        <v>154.79</v>
      </c>
      <c r="H108" t="n">
        <v>2.05</v>
      </c>
      <c r="I108" t="n">
        <v>6</v>
      </c>
      <c r="J108" t="n">
        <v>238.11</v>
      </c>
      <c r="K108" t="n">
        <v>54.38</v>
      </c>
      <c r="L108" t="n">
        <v>27.5</v>
      </c>
      <c r="M108" t="n">
        <v>2</v>
      </c>
      <c r="N108" t="n">
        <v>56.23</v>
      </c>
      <c r="O108" t="n">
        <v>29600.54</v>
      </c>
      <c r="P108" t="n">
        <v>180.7</v>
      </c>
      <c r="Q108" t="n">
        <v>467.07</v>
      </c>
      <c r="R108" t="n">
        <v>54.59</v>
      </c>
      <c r="S108" t="n">
        <v>39.61</v>
      </c>
      <c r="T108" t="n">
        <v>2555.59</v>
      </c>
      <c r="U108" t="n">
        <v>0.73</v>
      </c>
      <c r="V108" t="n">
        <v>0.75</v>
      </c>
      <c r="W108" t="n">
        <v>2.62</v>
      </c>
      <c r="X108" t="n">
        <v>0.15</v>
      </c>
      <c r="Y108" t="n">
        <v>1</v>
      </c>
      <c r="Z108" t="n">
        <v>10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5.4842</v>
      </c>
      <c r="E109" t="n">
        <v>18.23</v>
      </c>
      <c r="F109" t="n">
        <v>15.48</v>
      </c>
      <c r="G109" t="n">
        <v>154.84</v>
      </c>
      <c r="H109" t="n">
        <v>2.07</v>
      </c>
      <c r="I109" t="n">
        <v>6</v>
      </c>
      <c r="J109" t="n">
        <v>238.54</v>
      </c>
      <c r="K109" t="n">
        <v>54.38</v>
      </c>
      <c r="L109" t="n">
        <v>27.75</v>
      </c>
      <c r="M109" t="n">
        <v>0</v>
      </c>
      <c r="N109" t="n">
        <v>56.41</v>
      </c>
      <c r="O109" t="n">
        <v>29654.08</v>
      </c>
      <c r="P109" t="n">
        <v>180.78</v>
      </c>
      <c r="Q109" t="n">
        <v>467.07</v>
      </c>
      <c r="R109" t="n">
        <v>54.53</v>
      </c>
      <c r="S109" t="n">
        <v>39.61</v>
      </c>
      <c r="T109" t="n">
        <v>2526.03</v>
      </c>
      <c r="U109" t="n">
        <v>0.73</v>
      </c>
      <c r="V109" t="n">
        <v>0.75</v>
      </c>
      <c r="W109" t="n">
        <v>2.63</v>
      </c>
      <c r="X109" t="n">
        <v>0.15</v>
      </c>
      <c r="Y109" t="n">
        <v>1</v>
      </c>
      <c r="Z109" t="n">
        <v>10</v>
      </c>
    </row>
    <row r="110">
      <c r="A110" t="n">
        <v>0</v>
      </c>
      <c r="B110" t="n">
        <v>140</v>
      </c>
      <c r="C110" t="inlineStr">
        <is>
          <t xml:space="preserve">CONCLUIDO	</t>
        </is>
      </c>
      <c r="D110" t="n">
        <v>2.2573</v>
      </c>
      <c r="E110" t="n">
        <v>44.3</v>
      </c>
      <c r="F110" t="n">
        <v>24.95</v>
      </c>
      <c r="G110" t="n">
        <v>4.75</v>
      </c>
      <c r="H110" t="n">
        <v>0.06</v>
      </c>
      <c r="I110" t="n">
        <v>315</v>
      </c>
      <c r="J110" t="n">
        <v>274.09</v>
      </c>
      <c r="K110" t="n">
        <v>60.56</v>
      </c>
      <c r="L110" t="n">
        <v>1</v>
      </c>
      <c r="M110" t="n">
        <v>313</v>
      </c>
      <c r="N110" t="n">
        <v>72.53</v>
      </c>
      <c r="O110" t="n">
        <v>34038.11</v>
      </c>
      <c r="P110" t="n">
        <v>433.13</v>
      </c>
      <c r="Q110" t="n">
        <v>467.32</v>
      </c>
      <c r="R110" t="n">
        <v>363.92</v>
      </c>
      <c r="S110" t="n">
        <v>39.61</v>
      </c>
      <c r="T110" t="n">
        <v>155675.7</v>
      </c>
      <c r="U110" t="n">
        <v>0.11</v>
      </c>
      <c r="V110" t="n">
        <v>0.47</v>
      </c>
      <c r="W110" t="n">
        <v>3.14</v>
      </c>
      <c r="X110" t="n">
        <v>9.609999999999999</v>
      </c>
      <c r="Y110" t="n">
        <v>1</v>
      </c>
      <c r="Z110" t="n">
        <v>10</v>
      </c>
    </row>
    <row r="111">
      <c r="A111" t="n">
        <v>1</v>
      </c>
      <c r="B111" t="n">
        <v>140</v>
      </c>
      <c r="C111" t="inlineStr">
        <is>
          <t xml:space="preserve">CONCLUIDO	</t>
        </is>
      </c>
      <c r="D111" t="n">
        <v>2.7495</v>
      </c>
      <c r="E111" t="n">
        <v>36.37</v>
      </c>
      <c r="F111" t="n">
        <v>21.93</v>
      </c>
      <c r="G111" t="n">
        <v>5.95</v>
      </c>
      <c r="H111" t="n">
        <v>0.08</v>
      </c>
      <c r="I111" t="n">
        <v>221</v>
      </c>
      <c r="J111" t="n">
        <v>274.57</v>
      </c>
      <c r="K111" t="n">
        <v>60.56</v>
      </c>
      <c r="L111" t="n">
        <v>1.25</v>
      </c>
      <c r="M111" t="n">
        <v>219</v>
      </c>
      <c r="N111" t="n">
        <v>72.76000000000001</v>
      </c>
      <c r="O111" t="n">
        <v>34097.72</v>
      </c>
      <c r="P111" t="n">
        <v>380.49</v>
      </c>
      <c r="Q111" t="n">
        <v>467.36</v>
      </c>
      <c r="R111" t="n">
        <v>265.22</v>
      </c>
      <c r="S111" t="n">
        <v>39.61</v>
      </c>
      <c r="T111" t="n">
        <v>106795.84</v>
      </c>
      <c r="U111" t="n">
        <v>0.15</v>
      </c>
      <c r="V111" t="n">
        <v>0.53</v>
      </c>
      <c r="W111" t="n">
        <v>2.98</v>
      </c>
      <c r="X111" t="n">
        <v>6.59</v>
      </c>
      <c r="Y111" t="n">
        <v>1</v>
      </c>
      <c r="Z111" t="n">
        <v>10</v>
      </c>
    </row>
    <row r="112">
      <c r="A112" t="n">
        <v>2</v>
      </c>
      <c r="B112" t="n">
        <v>140</v>
      </c>
      <c r="C112" t="inlineStr">
        <is>
          <t xml:space="preserve">CONCLUIDO	</t>
        </is>
      </c>
      <c r="D112" t="n">
        <v>3.1044</v>
      </c>
      <c r="E112" t="n">
        <v>32.21</v>
      </c>
      <c r="F112" t="n">
        <v>20.38</v>
      </c>
      <c r="G112" t="n">
        <v>7.15</v>
      </c>
      <c r="H112" t="n">
        <v>0.1</v>
      </c>
      <c r="I112" t="n">
        <v>171</v>
      </c>
      <c r="J112" t="n">
        <v>275.05</v>
      </c>
      <c r="K112" t="n">
        <v>60.56</v>
      </c>
      <c r="L112" t="n">
        <v>1.5</v>
      </c>
      <c r="M112" t="n">
        <v>169</v>
      </c>
      <c r="N112" t="n">
        <v>73</v>
      </c>
      <c r="O112" t="n">
        <v>34157.42</v>
      </c>
      <c r="P112" t="n">
        <v>353.47</v>
      </c>
      <c r="Q112" t="n">
        <v>467.18</v>
      </c>
      <c r="R112" t="n">
        <v>214.35</v>
      </c>
      <c r="S112" t="n">
        <v>39.61</v>
      </c>
      <c r="T112" t="n">
        <v>81610.39</v>
      </c>
      <c r="U112" t="n">
        <v>0.18</v>
      </c>
      <c r="V112" t="n">
        <v>0.57</v>
      </c>
      <c r="W112" t="n">
        <v>2.9</v>
      </c>
      <c r="X112" t="n">
        <v>5.04</v>
      </c>
      <c r="Y112" t="n">
        <v>1</v>
      </c>
      <c r="Z112" t="n">
        <v>10</v>
      </c>
    </row>
    <row r="113">
      <c r="A113" t="n">
        <v>3</v>
      </c>
      <c r="B113" t="n">
        <v>140</v>
      </c>
      <c r="C113" t="inlineStr">
        <is>
          <t xml:space="preserve">CONCLUIDO	</t>
        </is>
      </c>
      <c r="D113" t="n">
        <v>3.3728</v>
      </c>
      <c r="E113" t="n">
        <v>29.65</v>
      </c>
      <c r="F113" t="n">
        <v>19.44</v>
      </c>
      <c r="G113" t="n">
        <v>8.33</v>
      </c>
      <c r="H113" t="n">
        <v>0.11</v>
      </c>
      <c r="I113" t="n">
        <v>140</v>
      </c>
      <c r="J113" t="n">
        <v>275.54</v>
      </c>
      <c r="K113" t="n">
        <v>60.56</v>
      </c>
      <c r="L113" t="n">
        <v>1.75</v>
      </c>
      <c r="M113" t="n">
        <v>138</v>
      </c>
      <c r="N113" t="n">
        <v>73.23</v>
      </c>
      <c r="O113" t="n">
        <v>34217.22</v>
      </c>
      <c r="P113" t="n">
        <v>336.88</v>
      </c>
      <c r="Q113" t="n">
        <v>467.24</v>
      </c>
      <c r="R113" t="n">
        <v>183.5</v>
      </c>
      <c r="S113" t="n">
        <v>39.61</v>
      </c>
      <c r="T113" t="n">
        <v>66339.37</v>
      </c>
      <c r="U113" t="n">
        <v>0.22</v>
      </c>
      <c r="V113" t="n">
        <v>0.6</v>
      </c>
      <c r="W113" t="n">
        <v>2.85</v>
      </c>
      <c r="X113" t="n">
        <v>4.1</v>
      </c>
      <c r="Y113" t="n">
        <v>1</v>
      </c>
      <c r="Z113" t="n">
        <v>10</v>
      </c>
    </row>
    <row r="114">
      <c r="A114" t="n">
        <v>4</v>
      </c>
      <c r="B114" t="n">
        <v>140</v>
      </c>
      <c r="C114" t="inlineStr">
        <is>
          <t xml:space="preserve">CONCLUIDO	</t>
        </is>
      </c>
      <c r="D114" t="n">
        <v>3.593</v>
      </c>
      <c r="E114" t="n">
        <v>27.83</v>
      </c>
      <c r="F114" t="n">
        <v>18.77</v>
      </c>
      <c r="G114" t="n">
        <v>9.539999999999999</v>
      </c>
      <c r="H114" t="n">
        <v>0.13</v>
      </c>
      <c r="I114" t="n">
        <v>118</v>
      </c>
      <c r="J114" t="n">
        <v>276.02</v>
      </c>
      <c r="K114" t="n">
        <v>60.56</v>
      </c>
      <c r="L114" t="n">
        <v>2</v>
      </c>
      <c r="M114" t="n">
        <v>116</v>
      </c>
      <c r="N114" t="n">
        <v>73.47</v>
      </c>
      <c r="O114" t="n">
        <v>34277.1</v>
      </c>
      <c r="P114" t="n">
        <v>325.09</v>
      </c>
      <c r="Q114" t="n">
        <v>467.2</v>
      </c>
      <c r="R114" t="n">
        <v>161.73</v>
      </c>
      <c r="S114" t="n">
        <v>39.61</v>
      </c>
      <c r="T114" t="n">
        <v>55567.79</v>
      </c>
      <c r="U114" t="n">
        <v>0.24</v>
      </c>
      <c r="V114" t="n">
        <v>0.62</v>
      </c>
      <c r="W114" t="n">
        <v>2.81</v>
      </c>
      <c r="X114" t="n">
        <v>3.43</v>
      </c>
      <c r="Y114" t="n">
        <v>1</v>
      </c>
      <c r="Z114" t="n">
        <v>10</v>
      </c>
    </row>
    <row r="115">
      <c r="A115" t="n">
        <v>5</v>
      </c>
      <c r="B115" t="n">
        <v>140</v>
      </c>
      <c r="C115" t="inlineStr">
        <is>
          <t xml:space="preserve">CONCLUIDO	</t>
        </is>
      </c>
      <c r="D115" t="n">
        <v>3.7588</v>
      </c>
      <c r="E115" t="n">
        <v>26.6</v>
      </c>
      <c r="F115" t="n">
        <v>18.32</v>
      </c>
      <c r="G115" t="n">
        <v>10.67</v>
      </c>
      <c r="H115" t="n">
        <v>0.14</v>
      </c>
      <c r="I115" t="n">
        <v>103</v>
      </c>
      <c r="J115" t="n">
        <v>276.51</v>
      </c>
      <c r="K115" t="n">
        <v>60.56</v>
      </c>
      <c r="L115" t="n">
        <v>2.25</v>
      </c>
      <c r="M115" t="n">
        <v>101</v>
      </c>
      <c r="N115" t="n">
        <v>73.70999999999999</v>
      </c>
      <c r="O115" t="n">
        <v>34337.08</v>
      </c>
      <c r="P115" t="n">
        <v>317.23</v>
      </c>
      <c r="Q115" t="n">
        <v>467.2</v>
      </c>
      <c r="R115" t="n">
        <v>147.12</v>
      </c>
      <c r="S115" t="n">
        <v>39.61</v>
      </c>
      <c r="T115" t="n">
        <v>48337.96</v>
      </c>
      <c r="U115" t="n">
        <v>0.27</v>
      </c>
      <c r="V115" t="n">
        <v>0.64</v>
      </c>
      <c r="W115" t="n">
        <v>2.79</v>
      </c>
      <c r="X115" t="n">
        <v>2.99</v>
      </c>
      <c r="Y115" t="n">
        <v>1</v>
      </c>
      <c r="Z115" t="n">
        <v>10</v>
      </c>
    </row>
    <row r="116">
      <c r="A116" t="n">
        <v>6</v>
      </c>
      <c r="B116" t="n">
        <v>140</v>
      </c>
      <c r="C116" t="inlineStr">
        <is>
          <t xml:space="preserve">CONCLUIDO	</t>
        </is>
      </c>
      <c r="D116" t="n">
        <v>3.9057</v>
      </c>
      <c r="E116" t="n">
        <v>25.6</v>
      </c>
      <c r="F116" t="n">
        <v>17.95</v>
      </c>
      <c r="G116" t="n">
        <v>11.84</v>
      </c>
      <c r="H116" t="n">
        <v>0.16</v>
      </c>
      <c r="I116" t="n">
        <v>91</v>
      </c>
      <c r="J116" t="n">
        <v>277</v>
      </c>
      <c r="K116" t="n">
        <v>60.56</v>
      </c>
      <c r="L116" t="n">
        <v>2.5</v>
      </c>
      <c r="M116" t="n">
        <v>89</v>
      </c>
      <c r="N116" t="n">
        <v>73.94</v>
      </c>
      <c r="O116" t="n">
        <v>34397.15</v>
      </c>
      <c r="P116" t="n">
        <v>310.53</v>
      </c>
      <c r="Q116" t="n">
        <v>467.2</v>
      </c>
      <c r="R116" t="n">
        <v>135.36</v>
      </c>
      <c r="S116" t="n">
        <v>39.61</v>
      </c>
      <c r="T116" t="n">
        <v>42515.21</v>
      </c>
      <c r="U116" t="n">
        <v>0.29</v>
      </c>
      <c r="V116" t="n">
        <v>0.65</v>
      </c>
      <c r="W116" t="n">
        <v>2.75</v>
      </c>
      <c r="X116" t="n">
        <v>2.61</v>
      </c>
      <c r="Y116" t="n">
        <v>1</v>
      </c>
      <c r="Z116" t="n">
        <v>10</v>
      </c>
    </row>
    <row r="117">
      <c r="A117" t="n">
        <v>7</v>
      </c>
      <c r="B117" t="n">
        <v>140</v>
      </c>
      <c r="C117" t="inlineStr">
        <is>
          <t xml:space="preserve">CONCLUIDO	</t>
        </is>
      </c>
      <c r="D117" t="n">
        <v>4.0341</v>
      </c>
      <c r="E117" t="n">
        <v>24.79</v>
      </c>
      <c r="F117" t="n">
        <v>17.66</v>
      </c>
      <c r="G117" t="n">
        <v>13.08</v>
      </c>
      <c r="H117" t="n">
        <v>0.18</v>
      </c>
      <c r="I117" t="n">
        <v>81</v>
      </c>
      <c r="J117" t="n">
        <v>277.48</v>
      </c>
      <c r="K117" t="n">
        <v>60.56</v>
      </c>
      <c r="L117" t="n">
        <v>2.75</v>
      </c>
      <c r="M117" t="n">
        <v>79</v>
      </c>
      <c r="N117" t="n">
        <v>74.18000000000001</v>
      </c>
      <c r="O117" t="n">
        <v>34457.31</v>
      </c>
      <c r="P117" t="n">
        <v>305.33</v>
      </c>
      <c r="Q117" t="n">
        <v>467.12</v>
      </c>
      <c r="R117" t="n">
        <v>125.82</v>
      </c>
      <c r="S117" t="n">
        <v>39.61</v>
      </c>
      <c r="T117" t="n">
        <v>37796.64</v>
      </c>
      <c r="U117" t="n">
        <v>0.31</v>
      </c>
      <c r="V117" t="n">
        <v>0.66</v>
      </c>
      <c r="W117" t="n">
        <v>2.74</v>
      </c>
      <c r="X117" t="n">
        <v>2.32</v>
      </c>
      <c r="Y117" t="n">
        <v>1</v>
      </c>
      <c r="Z117" t="n">
        <v>10</v>
      </c>
    </row>
    <row r="118">
      <c r="A118" t="n">
        <v>8</v>
      </c>
      <c r="B118" t="n">
        <v>140</v>
      </c>
      <c r="C118" t="inlineStr">
        <is>
          <t xml:space="preserve">CONCLUIDO	</t>
        </is>
      </c>
      <c r="D118" t="n">
        <v>4.1256</v>
      </c>
      <c r="E118" t="n">
        <v>24.24</v>
      </c>
      <c r="F118" t="n">
        <v>17.47</v>
      </c>
      <c r="G118" t="n">
        <v>14.17</v>
      </c>
      <c r="H118" t="n">
        <v>0.19</v>
      </c>
      <c r="I118" t="n">
        <v>74</v>
      </c>
      <c r="J118" t="n">
        <v>277.97</v>
      </c>
      <c r="K118" t="n">
        <v>60.56</v>
      </c>
      <c r="L118" t="n">
        <v>3</v>
      </c>
      <c r="M118" t="n">
        <v>72</v>
      </c>
      <c r="N118" t="n">
        <v>74.42</v>
      </c>
      <c r="O118" t="n">
        <v>34517.57</v>
      </c>
      <c r="P118" t="n">
        <v>301.94</v>
      </c>
      <c r="Q118" t="n">
        <v>467.11</v>
      </c>
      <c r="R118" t="n">
        <v>119.33</v>
      </c>
      <c r="S118" t="n">
        <v>39.61</v>
      </c>
      <c r="T118" t="n">
        <v>34584.51</v>
      </c>
      <c r="U118" t="n">
        <v>0.33</v>
      </c>
      <c r="V118" t="n">
        <v>0.67</v>
      </c>
      <c r="W118" t="n">
        <v>2.74</v>
      </c>
      <c r="X118" t="n">
        <v>2.14</v>
      </c>
      <c r="Y118" t="n">
        <v>1</v>
      </c>
      <c r="Z118" t="n">
        <v>10</v>
      </c>
    </row>
    <row r="119">
      <c r="A119" t="n">
        <v>9</v>
      </c>
      <c r="B119" t="n">
        <v>140</v>
      </c>
      <c r="C119" t="inlineStr">
        <is>
          <t xml:space="preserve">CONCLUIDO	</t>
        </is>
      </c>
      <c r="D119" t="n">
        <v>4.2275</v>
      </c>
      <c r="E119" t="n">
        <v>23.65</v>
      </c>
      <c r="F119" t="n">
        <v>17.25</v>
      </c>
      <c r="G119" t="n">
        <v>15.45</v>
      </c>
      <c r="H119" t="n">
        <v>0.21</v>
      </c>
      <c r="I119" t="n">
        <v>67</v>
      </c>
      <c r="J119" t="n">
        <v>278.46</v>
      </c>
      <c r="K119" t="n">
        <v>60.56</v>
      </c>
      <c r="L119" t="n">
        <v>3.25</v>
      </c>
      <c r="M119" t="n">
        <v>65</v>
      </c>
      <c r="N119" t="n">
        <v>74.66</v>
      </c>
      <c r="O119" t="n">
        <v>34577.92</v>
      </c>
      <c r="P119" t="n">
        <v>297.96</v>
      </c>
      <c r="Q119" t="n">
        <v>467.11</v>
      </c>
      <c r="R119" t="n">
        <v>112.73</v>
      </c>
      <c r="S119" t="n">
        <v>39.61</v>
      </c>
      <c r="T119" t="n">
        <v>31319.77</v>
      </c>
      <c r="U119" t="n">
        <v>0.35</v>
      </c>
      <c r="V119" t="n">
        <v>0.68</v>
      </c>
      <c r="W119" t="n">
        <v>2.71</v>
      </c>
      <c r="X119" t="n">
        <v>1.92</v>
      </c>
      <c r="Y119" t="n">
        <v>1</v>
      </c>
      <c r="Z119" t="n">
        <v>10</v>
      </c>
    </row>
    <row r="120">
      <c r="A120" t="n">
        <v>10</v>
      </c>
      <c r="B120" t="n">
        <v>140</v>
      </c>
      <c r="C120" t="inlineStr">
        <is>
          <t xml:space="preserve">CONCLUIDO	</t>
        </is>
      </c>
      <c r="D120" t="n">
        <v>4.3013</v>
      </c>
      <c r="E120" t="n">
        <v>23.25</v>
      </c>
      <c r="F120" t="n">
        <v>17.11</v>
      </c>
      <c r="G120" t="n">
        <v>16.56</v>
      </c>
      <c r="H120" t="n">
        <v>0.22</v>
      </c>
      <c r="I120" t="n">
        <v>62</v>
      </c>
      <c r="J120" t="n">
        <v>278.95</v>
      </c>
      <c r="K120" t="n">
        <v>60.56</v>
      </c>
      <c r="L120" t="n">
        <v>3.5</v>
      </c>
      <c r="M120" t="n">
        <v>60</v>
      </c>
      <c r="N120" t="n">
        <v>74.90000000000001</v>
      </c>
      <c r="O120" t="n">
        <v>34638.36</v>
      </c>
      <c r="P120" t="n">
        <v>295.39</v>
      </c>
      <c r="Q120" t="n">
        <v>467.11</v>
      </c>
      <c r="R120" t="n">
        <v>107.71</v>
      </c>
      <c r="S120" t="n">
        <v>39.61</v>
      </c>
      <c r="T120" t="n">
        <v>28833.83</v>
      </c>
      <c r="U120" t="n">
        <v>0.37</v>
      </c>
      <c r="V120" t="n">
        <v>0.68</v>
      </c>
      <c r="W120" t="n">
        <v>2.72</v>
      </c>
      <c r="X120" t="n">
        <v>1.78</v>
      </c>
      <c r="Y120" t="n">
        <v>1</v>
      </c>
      <c r="Z120" t="n">
        <v>10</v>
      </c>
    </row>
    <row r="121">
      <c r="A121" t="n">
        <v>11</v>
      </c>
      <c r="B121" t="n">
        <v>140</v>
      </c>
      <c r="C121" t="inlineStr">
        <is>
          <t xml:space="preserve">CONCLUIDO	</t>
        </is>
      </c>
      <c r="D121" t="n">
        <v>4.378</v>
      </c>
      <c r="E121" t="n">
        <v>22.84</v>
      </c>
      <c r="F121" t="n">
        <v>16.96</v>
      </c>
      <c r="G121" t="n">
        <v>17.86</v>
      </c>
      <c r="H121" t="n">
        <v>0.24</v>
      </c>
      <c r="I121" t="n">
        <v>57</v>
      </c>
      <c r="J121" t="n">
        <v>279.44</v>
      </c>
      <c r="K121" t="n">
        <v>60.56</v>
      </c>
      <c r="L121" t="n">
        <v>3.75</v>
      </c>
      <c r="M121" t="n">
        <v>55</v>
      </c>
      <c r="N121" t="n">
        <v>75.14</v>
      </c>
      <c r="O121" t="n">
        <v>34698.9</v>
      </c>
      <c r="P121" t="n">
        <v>292.73</v>
      </c>
      <c r="Q121" t="n">
        <v>467.14</v>
      </c>
      <c r="R121" t="n">
        <v>103.13</v>
      </c>
      <c r="S121" t="n">
        <v>39.61</v>
      </c>
      <c r="T121" t="n">
        <v>26569.58</v>
      </c>
      <c r="U121" t="n">
        <v>0.38</v>
      </c>
      <c r="V121" t="n">
        <v>0.6899999999999999</v>
      </c>
      <c r="W121" t="n">
        <v>2.7</v>
      </c>
      <c r="X121" t="n">
        <v>1.63</v>
      </c>
      <c r="Y121" t="n">
        <v>1</v>
      </c>
      <c r="Z121" t="n">
        <v>10</v>
      </c>
    </row>
    <row r="122">
      <c r="A122" t="n">
        <v>12</v>
      </c>
      <c r="B122" t="n">
        <v>140</v>
      </c>
      <c r="C122" t="inlineStr">
        <is>
          <t xml:space="preserve">CONCLUIDO	</t>
        </is>
      </c>
      <c r="D122" t="n">
        <v>4.4233</v>
      </c>
      <c r="E122" t="n">
        <v>22.61</v>
      </c>
      <c r="F122" t="n">
        <v>16.89</v>
      </c>
      <c r="G122" t="n">
        <v>18.76</v>
      </c>
      <c r="H122" t="n">
        <v>0.25</v>
      </c>
      <c r="I122" t="n">
        <v>54</v>
      </c>
      <c r="J122" t="n">
        <v>279.94</v>
      </c>
      <c r="K122" t="n">
        <v>60.56</v>
      </c>
      <c r="L122" t="n">
        <v>4</v>
      </c>
      <c r="M122" t="n">
        <v>52</v>
      </c>
      <c r="N122" t="n">
        <v>75.38</v>
      </c>
      <c r="O122" t="n">
        <v>34759.54</v>
      </c>
      <c r="P122" t="n">
        <v>291.11</v>
      </c>
      <c r="Q122" t="n">
        <v>467.12</v>
      </c>
      <c r="R122" t="n">
        <v>100.86</v>
      </c>
      <c r="S122" t="n">
        <v>39.61</v>
      </c>
      <c r="T122" t="n">
        <v>25450.6</v>
      </c>
      <c r="U122" t="n">
        <v>0.39</v>
      </c>
      <c r="V122" t="n">
        <v>0.6899999999999999</v>
      </c>
      <c r="W122" t="n">
        <v>2.69</v>
      </c>
      <c r="X122" t="n">
        <v>1.55</v>
      </c>
      <c r="Y122" t="n">
        <v>1</v>
      </c>
      <c r="Z122" t="n">
        <v>10</v>
      </c>
    </row>
    <row r="123">
      <c r="A123" t="n">
        <v>13</v>
      </c>
      <c r="B123" t="n">
        <v>140</v>
      </c>
      <c r="C123" t="inlineStr">
        <is>
          <t xml:space="preserve">CONCLUIDO	</t>
        </is>
      </c>
      <c r="D123" t="n">
        <v>4.4963</v>
      </c>
      <c r="E123" t="n">
        <v>22.24</v>
      </c>
      <c r="F123" t="n">
        <v>16.73</v>
      </c>
      <c r="G123" t="n">
        <v>20.07</v>
      </c>
      <c r="H123" t="n">
        <v>0.27</v>
      </c>
      <c r="I123" t="n">
        <v>50</v>
      </c>
      <c r="J123" t="n">
        <v>280.43</v>
      </c>
      <c r="K123" t="n">
        <v>60.56</v>
      </c>
      <c r="L123" t="n">
        <v>4.25</v>
      </c>
      <c r="M123" t="n">
        <v>48</v>
      </c>
      <c r="N123" t="n">
        <v>75.62</v>
      </c>
      <c r="O123" t="n">
        <v>34820.27</v>
      </c>
      <c r="P123" t="n">
        <v>288.3</v>
      </c>
      <c r="Q123" t="n">
        <v>467.13</v>
      </c>
      <c r="R123" t="n">
        <v>95.31999999999999</v>
      </c>
      <c r="S123" t="n">
        <v>39.61</v>
      </c>
      <c r="T123" t="n">
        <v>22699.45</v>
      </c>
      <c r="U123" t="n">
        <v>0.42</v>
      </c>
      <c r="V123" t="n">
        <v>0.7</v>
      </c>
      <c r="W123" t="n">
        <v>2.69</v>
      </c>
      <c r="X123" t="n">
        <v>1.39</v>
      </c>
      <c r="Y123" t="n">
        <v>1</v>
      </c>
      <c r="Z123" t="n">
        <v>10</v>
      </c>
    </row>
    <row r="124">
      <c r="A124" t="n">
        <v>14</v>
      </c>
      <c r="B124" t="n">
        <v>140</v>
      </c>
      <c r="C124" t="inlineStr">
        <is>
          <t xml:space="preserve">CONCLUIDO	</t>
        </is>
      </c>
      <c r="D124" t="n">
        <v>4.5412</v>
      </c>
      <c r="E124" t="n">
        <v>22.02</v>
      </c>
      <c r="F124" t="n">
        <v>16.67</v>
      </c>
      <c r="G124" t="n">
        <v>21.27</v>
      </c>
      <c r="H124" t="n">
        <v>0.29</v>
      </c>
      <c r="I124" t="n">
        <v>47</v>
      </c>
      <c r="J124" t="n">
        <v>280.92</v>
      </c>
      <c r="K124" t="n">
        <v>60.56</v>
      </c>
      <c r="L124" t="n">
        <v>4.5</v>
      </c>
      <c r="M124" t="n">
        <v>45</v>
      </c>
      <c r="N124" t="n">
        <v>75.87</v>
      </c>
      <c r="O124" t="n">
        <v>34881.09</v>
      </c>
      <c r="P124" t="n">
        <v>287.11</v>
      </c>
      <c r="Q124" t="n">
        <v>467.21</v>
      </c>
      <c r="R124" t="n">
        <v>93.45999999999999</v>
      </c>
      <c r="S124" t="n">
        <v>39.61</v>
      </c>
      <c r="T124" t="n">
        <v>21783.54</v>
      </c>
      <c r="U124" t="n">
        <v>0.42</v>
      </c>
      <c r="V124" t="n">
        <v>0.7</v>
      </c>
      <c r="W124" t="n">
        <v>2.68</v>
      </c>
      <c r="X124" t="n">
        <v>1.33</v>
      </c>
      <c r="Y124" t="n">
        <v>1</v>
      </c>
      <c r="Z124" t="n">
        <v>10</v>
      </c>
    </row>
    <row r="125">
      <c r="A125" t="n">
        <v>15</v>
      </c>
      <c r="B125" t="n">
        <v>140</v>
      </c>
      <c r="C125" t="inlineStr">
        <is>
          <t xml:space="preserve">CONCLUIDO	</t>
        </is>
      </c>
      <c r="D125" t="n">
        <v>4.5749</v>
      </c>
      <c r="E125" t="n">
        <v>21.86</v>
      </c>
      <c r="F125" t="n">
        <v>16.61</v>
      </c>
      <c r="G125" t="n">
        <v>22.14</v>
      </c>
      <c r="H125" t="n">
        <v>0.3</v>
      </c>
      <c r="I125" t="n">
        <v>45</v>
      </c>
      <c r="J125" t="n">
        <v>281.41</v>
      </c>
      <c r="K125" t="n">
        <v>60.56</v>
      </c>
      <c r="L125" t="n">
        <v>4.75</v>
      </c>
      <c r="M125" t="n">
        <v>43</v>
      </c>
      <c r="N125" t="n">
        <v>76.11</v>
      </c>
      <c r="O125" t="n">
        <v>34942.02</v>
      </c>
      <c r="P125" t="n">
        <v>285.9</v>
      </c>
      <c r="Q125" t="n">
        <v>467.11</v>
      </c>
      <c r="R125" t="n">
        <v>91.08</v>
      </c>
      <c r="S125" t="n">
        <v>39.61</v>
      </c>
      <c r="T125" t="n">
        <v>20604.83</v>
      </c>
      <c r="U125" t="n">
        <v>0.43</v>
      </c>
      <c r="V125" t="n">
        <v>0.7</v>
      </c>
      <c r="W125" t="n">
        <v>2.69</v>
      </c>
      <c r="X125" t="n">
        <v>1.27</v>
      </c>
      <c r="Y125" t="n">
        <v>1</v>
      </c>
      <c r="Z125" t="n">
        <v>10</v>
      </c>
    </row>
    <row r="126">
      <c r="A126" t="n">
        <v>16</v>
      </c>
      <c r="B126" t="n">
        <v>140</v>
      </c>
      <c r="C126" t="inlineStr">
        <is>
          <t xml:space="preserve">CONCLUIDO	</t>
        </is>
      </c>
      <c r="D126" t="n">
        <v>4.63</v>
      </c>
      <c r="E126" t="n">
        <v>21.6</v>
      </c>
      <c r="F126" t="n">
        <v>16.5</v>
      </c>
      <c r="G126" t="n">
        <v>23.58</v>
      </c>
      <c r="H126" t="n">
        <v>0.32</v>
      </c>
      <c r="I126" t="n">
        <v>42</v>
      </c>
      <c r="J126" t="n">
        <v>281.91</v>
      </c>
      <c r="K126" t="n">
        <v>60.56</v>
      </c>
      <c r="L126" t="n">
        <v>5</v>
      </c>
      <c r="M126" t="n">
        <v>40</v>
      </c>
      <c r="N126" t="n">
        <v>76.34999999999999</v>
      </c>
      <c r="O126" t="n">
        <v>35003.04</v>
      </c>
      <c r="P126" t="n">
        <v>283.96</v>
      </c>
      <c r="Q126" t="n">
        <v>467.13</v>
      </c>
      <c r="R126" t="n">
        <v>88.23999999999999</v>
      </c>
      <c r="S126" t="n">
        <v>39.61</v>
      </c>
      <c r="T126" t="n">
        <v>19202.1</v>
      </c>
      <c r="U126" t="n">
        <v>0.45</v>
      </c>
      <c r="V126" t="n">
        <v>0.71</v>
      </c>
      <c r="W126" t="n">
        <v>2.67</v>
      </c>
      <c r="X126" t="n">
        <v>1.17</v>
      </c>
      <c r="Y126" t="n">
        <v>1</v>
      </c>
      <c r="Z126" t="n">
        <v>10</v>
      </c>
    </row>
    <row r="127">
      <c r="A127" t="n">
        <v>17</v>
      </c>
      <c r="B127" t="n">
        <v>140</v>
      </c>
      <c r="C127" t="inlineStr">
        <is>
          <t xml:space="preserve">CONCLUIDO	</t>
        </is>
      </c>
      <c r="D127" t="n">
        <v>4.6565</v>
      </c>
      <c r="E127" t="n">
        <v>21.48</v>
      </c>
      <c r="F127" t="n">
        <v>16.49</v>
      </c>
      <c r="G127" t="n">
        <v>24.73</v>
      </c>
      <c r="H127" t="n">
        <v>0.33</v>
      </c>
      <c r="I127" t="n">
        <v>40</v>
      </c>
      <c r="J127" t="n">
        <v>282.4</v>
      </c>
      <c r="K127" t="n">
        <v>60.56</v>
      </c>
      <c r="L127" t="n">
        <v>5.25</v>
      </c>
      <c r="M127" t="n">
        <v>38</v>
      </c>
      <c r="N127" t="n">
        <v>76.59999999999999</v>
      </c>
      <c r="O127" t="n">
        <v>35064.15</v>
      </c>
      <c r="P127" t="n">
        <v>283.47</v>
      </c>
      <c r="Q127" t="n">
        <v>467.15</v>
      </c>
      <c r="R127" t="n">
        <v>87.41</v>
      </c>
      <c r="S127" t="n">
        <v>39.61</v>
      </c>
      <c r="T127" t="n">
        <v>18794.45</v>
      </c>
      <c r="U127" t="n">
        <v>0.45</v>
      </c>
      <c r="V127" t="n">
        <v>0.71</v>
      </c>
      <c r="W127" t="n">
        <v>2.68</v>
      </c>
      <c r="X127" t="n">
        <v>1.15</v>
      </c>
      <c r="Y127" t="n">
        <v>1</v>
      </c>
      <c r="Z127" t="n">
        <v>10</v>
      </c>
    </row>
    <row r="128">
      <c r="A128" t="n">
        <v>18</v>
      </c>
      <c r="B128" t="n">
        <v>140</v>
      </c>
      <c r="C128" t="inlineStr">
        <is>
          <t xml:space="preserve">CONCLUIDO	</t>
        </is>
      </c>
      <c r="D128" t="n">
        <v>4.7038</v>
      </c>
      <c r="E128" t="n">
        <v>21.26</v>
      </c>
      <c r="F128" t="n">
        <v>16.37</v>
      </c>
      <c r="G128" t="n">
        <v>25.85</v>
      </c>
      <c r="H128" t="n">
        <v>0.35</v>
      </c>
      <c r="I128" t="n">
        <v>38</v>
      </c>
      <c r="J128" t="n">
        <v>282.9</v>
      </c>
      <c r="K128" t="n">
        <v>60.56</v>
      </c>
      <c r="L128" t="n">
        <v>5.5</v>
      </c>
      <c r="M128" t="n">
        <v>36</v>
      </c>
      <c r="N128" t="n">
        <v>76.84999999999999</v>
      </c>
      <c r="O128" t="n">
        <v>35125.37</v>
      </c>
      <c r="P128" t="n">
        <v>281.23</v>
      </c>
      <c r="Q128" t="n">
        <v>467.08</v>
      </c>
      <c r="R128" t="n">
        <v>84.20999999999999</v>
      </c>
      <c r="S128" t="n">
        <v>39.61</v>
      </c>
      <c r="T128" t="n">
        <v>17204.63</v>
      </c>
      <c r="U128" t="n">
        <v>0.47</v>
      </c>
      <c r="V128" t="n">
        <v>0.71</v>
      </c>
      <c r="W128" t="n">
        <v>2.66</v>
      </c>
      <c r="X128" t="n">
        <v>1.04</v>
      </c>
      <c r="Y128" t="n">
        <v>1</v>
      </c>
      <c r="Z128" t="n">
        <v>10</v>
      </c>
    </row>
    <row r="129">
      <c r="A129" t="n">
        <v>19</v>
      </c>
      <c r="B129" t="n">
        <v>140</v>
      </c>
      <c r="C129" t="inlineStr">
        <is>
          <t xml:space="preserve">CONCLUIDO	</t>
        </is>
      </c>
      <c r="D129" t="n">
        <v>4.7373</v>
      </c>
      <c r="E129" t="n">
        <v>21.11</v>
      </c>
      <c r="F129" t="n">
        <v>16.33</v>
      </c>
      <c r="G129" t="n">
        <v>27.21</v>
      </c>
      <c r="H129" t="n">
        <v>0.36</v>
      </c>
      <c r="I129" t="n">
        <v>36</v>
      </c>
      <c r="J129" t="n">
        <v>283.4</v>
      </c>
      <c r="K129" t="n">
        <v>60.56</v>
      </c>
      <c r="L129" t="n">
        <v>5.75</v>
      </c>
      <c r="M129" t="n">
        <v>34</v>
      </c>
      <c r="N129" t="n">
        <v>77.09</v>
      </c>
      <c r="O129" t="n">
        <v>35186.68</v>
      </c>
      <c r="P129" t="n">
        <v>280.3</v>
      </c>
      <c r="Q129" t="n">
        <v>467.13</v>
      </c>
      <c r="R129" t="n">
        <v>82.43000000000001</v>
      </c>
      <c r="S129" t="n">
        <v>39.61</v>
      </c>
      <c r="T129" t="n">
        <v>16327</v>
      </c>
      <c r="U129" t="n">
        <v>0.48</v>
      </c>
      <c r="V129" t="n">
        <v>0.71</v>
      </c>
      <c r="W129" t="n">
        <v>2.66</v>
      </c>
      <c r="X129" t="n">
        <v>0.99</v>
      </c>
      <c r="Y129" t="n">
        <v>1</v>
      </c>
      <c r="Z129" t="n">
        <v>10</v>
      </c>
    </row>
    <row r="130">
      <c r="A130" t="n">
        <v>20</v>
      </c>
      <c r="B130" t="n">
        <v>140</v>
      </c>
      <c r="C130" t="inlineStr">
        <is>
          <t xml:space="preserve">CONCLUIDO	</t>
        </is>
      </c>
      <c r="D130" t="n">
        <v>4.7479</v>
      </c>
      <c r="E130" t="n">
        <v>21.06</v>
      </c>
      <c r="F130" t="n">
        <v>16.33</v>
      </c>
      <c r="G130" t="n">
        <v>28</v>
      </c>
      <c r="H130" t="n">
        <v>0.38</v>
      </c>
      <c r="I130" t="n">
        <v>35</v>
      </c>
      <c r="J130" t="n">
        <v>283.9</v>
      </c>
      <c r="K130" t="n">
        <v>60.56</v>
      </c>
      <c r="L130" t="n">
        <v>6</v>
      </c>
      <c r="M130" t="n">
        <v>33</v>
      </c>
      <c r="N130" t="n">
        <v>77.34</v>
      </c>
      <c r="O130" t="n">
        <v>35248.1</v>
      </c>
      <c r="P130" t="n">
        <v>280.35</v>
      </c>
      <c r="Q130" t="n">
        <v>467.08</v>
      </c>
      <c r="R130" t="n">
        <v>82.68000000000001</v>
      </c>
      <c r="S130" t="n">
        <v>39.61</v>
      </c>
      <c r="T130" t="n">
        <v>16455.92</v>
      </c>
      <c r="U130" t="n">
        <v>0.48</v>
      </c>
      <c r="V130" t="n">
        <v>0.71</v>
      </c>
      <c r="W130" t="n">
        <v>2.66</v>
      </c>
      <c r="X130" t="n">
        <v>1</v>
      </c>
      <c r="Y130" t="n">
        <v>1</v>
      </c>
      <c r="Z130" t="n">
        <v>10</v>
      </c>
    </row>
    <row r="131">
      <c r="A131" t="n">
        <v>21</v>
      </c>
      <c r="B131" t="n">
        <v>140</v>
      </c>
      <c r="C131" t="inlineStr">
        <is>
          <t xml:space="preserve">CONCLUIDO	</t>
        </is>
      </c>
      <c r="D131" t="n">
        <v>4.7887</v>
      </c>
      <c r="E131" t="n">
        <v>20.88</v>
      </c>
      <c r="F131" t="n">
        <v>16.26</v>
      </c>
      <c r="G131" t="n">
        <v>29.56</v>
      </c>
      <c r="H131" t="n">
        <v>0.39</v>
      </c>
      <c r="I131" t="n">
        <v>33</v>
      </c>
      <c r="J131" t="n">
        <v>284.4</v>
      </c>
      <c r="K131" t="n">
        <v>60.56</v>
      </c>
      <c r="L131" t="n">
        <v>6.25</v>
      </c>
      <c r="M131" t="n">
        <v>31</v>
      </c>
      <c r="N131" t="n">
        <v>77.59</v>
      </c>
      <c r="O131" t="n">
        <v>35309.61</v>
      </c>
      <c r="P131" t="n">
        <v>278.88</v>
      </c>
      <c r="Q131" t="n">
        <v>467.1</v>
      </c>
      <c r="R131" t="n">
        <v>80.12</v>
      </c>
      <c r="S131" t="n">
        <v>39.61</v>
      </c>
      <c r="T131" t="n">
        <v>15186.66</v>
      </c>
      <c r="U131" t="n">
        <v>0.49</v>
      </c>
      <c r="V131" t="n">
        <v>0.72</v>
      </c>
      <c r="W131" t="n">
        <v>2.66</v>
      </c>
      <c r="X131" t="n">
        <v>0.92</v>
      </c>
      <c r="Y131" t="n">
        <v>1</v>
      </c>
      <c r="Z131" t="n">
        <v>10</v>
      </c>
    </row>
    <row r="132">
      <c r="A132" t="n">
        <v>22</v>
      </c>
      <c r="B132" t="n">
        <v>140</v>
      </c>
      <c r="C132" t="inlineStr">
        <is>
          <t xml:space="preserve">CONCLUIDO	</t>
        </is>
      </c>
      <c r="D132" t="n">
        <v>4.8089</v>
      </c>
      <c r="E132" t="n">
        <v>20.79</v>
      </c>
      <c r="F132" t="n">
        <v>16.22</v>
      </c>
      <c r="G132" t="n">
        <v>30.42</v>
      </c>
      <c r="H132" t="n">
        <v>0.41</v>
      </c>
      <c r="I132" t="n">
        <v>32</v>
      </c>
      <c r="J132" t="n">
        <v>284.89</v>
      </c>
      <c r="K132" t="n">
        <v>60.56</v>
      </c>
      <c r="L132" t="n">
        <v>6.5</v>
      </c>
      <c r="M132" t="n">
        <v>30</v>
      </c>
      <c r="N132" t="n">
        <v>77.84</v>
      </c>
      <c r="O132" t="n">
        <v>35371.22</v>
      </c>
      <c r="P132" t="n">
        <v>278.11</v>
      </c>
      <c r="Q132" t="n">
        <v>467.1</v>
      </c>
      <c r="R132" t="n">
        <v>78.68000000000001</v>
      </c>
      <c r="S132" t="n">
        <v>39.61</v>
      </c>
      <c r="T132" t="n">
        <v>14472.24</v>
      </c>
      <c r="U132" t="n">
        <v>0.5</v>
      </c>
      <c r="V132" t="n">
        <v>0.72</v>
      </c>
      <c r="W132" t="n">
        <v>2.67</v>
      </c>
      <c r="X132" t="n">
        <v>0.89</v>
      </c>
      <c r="Y132" t="n">
        <v>1</v>
      </c>
      <c r="Z132" t="n">
        <v>10</v>
      </c>
    </row>
    <row r="133">
      <c r="A133" t="n">
        <v>23</v>
      </c>
      <c r="B133" t="n">
        <v>140</v>
      </c>
      <c r="C133" t="inlineStr">
        <is>
          <t xml:space="preserve">CONCLUIDO	</t>
        </is>
      </c>
      <c r="D133" t="n">
        <v>4.8282</v>
      </c>
      <c r="E133" t="n">
        <v>20.71</v>
      </c>
      <c r="F133" t="n">
        <v>16.19</v>
      </c>
      <c r="G133" t="n">
        <v>31.34</v>
      </c>
      <c r="H133" t="n">
        <v>0.42</v>
      </c>
      <c r="I133" t="n">
        <v>31</v>
      </c>
      <c r="J133" t="n">
        <v>285.39</v>
      </c>
      <c r="K133" t="n">
        <v>60.56</v>
      </c>
      <c r="L133" t="n">
        <v>6.75</v>
      </c>
      <c r="M133" t="n">
        <v>29</v>
      </c>
      <c r="N133" t="n">
        <v>78.09</v>
      </c>
      <c r="O133" t="n">
        <v>35432.93</v>
      </c>
      <c r="P133" t="n">
        <v>277.57</v>
      </c>
      <c r="Q133" t="n">
        <v>467.07</v>
      </c>
      <c r="R133" t="n">
        <v>77.83</v>
      </c>
      <c r="S133" t="n">
        <v>39.61</v>
      </c>
      <c r="T133" t="n">
        <v>14051.55</v>
      </c>
      <c r="U133" t="n">
        <v>0.51</v>
      </c>
      <c r="V133" t="n">
        <v>0.72</v>
      </c>
      <c r="W133" t="n">
        <v>2.66</v>
      </c>
      <c r="X133" t="n">
        <v>0.86</v>
      </c>
      <c r="Y133" t="n">
        <v>1</v>
      </c>
      <c r="Z133" t="n">
        <v>10</v>
      </c>
    </row>
    <row r="134">
      <c r="A134" t="n">
        <v>24</v>
      </c>
      <c r="B134" t="n">
        <v>140</v>
      </c>
      <c r="C134" t="inlineStr">
        <is>
          <t xml:space="preserve">CONCLUIDO	</t>
        </is>
      </c>
      <c r="D134" t="n">
        <v>4.8424</v>
      </c>
      <c r="E134" t="n">
        <v>20.65</v>
      </c>
      <c r="F134" t="n">
        <v>16.18</v>
      </c>
      <c r="G134" t="n">
        <v>32.37</v>
      </c>
      <c r="H134" t="n">
        <v>0.44</v>
      </c>
      <c r="I134" t="n">
        <v>30</v>
      </c>
      <c r="J134" t="n">
        <v>285.9</v>
      </c>
      <c r="K134" t="n">
        <v>60.56</v>
      </c>
      <c r="L134" t="n">
        <v>7</v>
      </c>
      <c r="M134" t="n">
        <v>28</v>
      </c>
      <c r="N134" t="n">
        <v>78.34</v>
      </c>
      <c r="O134" t="n">
        <v>35494.74</v>
      </c>
      <c r="P134" t="n">
        <v>277.11</v>
      </c>
      <c r="Q134" t="n">
        <v>467.08</v>
      </c>
      <c r="R134" t="n">
        <v>77.52</v>
      </c>
      <c r="S134" t="n">
        <v>39.61</v>
      </c>
      <c r="T134" t="n">
        <v>13900.11</v>
      </c>
      <c r="U134" t="n">
        <v>0.51</v>
      </c>
      <c r="V134" t="n">
        <v>0.72</v>
      </c>
      <c r="W134" t="n">
        <v>2.66</v>
      </c>
      <c r="X134" t="n">
        <v>0.85</v>
      </c>
      <c r="Y134" t="n">
        <v>1</v>
      </c>
      <c r="Z134" t="n">
        <v>10</v>
      </c>
    </row>
    <row r="135">
      <c r="A135" t="n">
        <v>25</v>
      </c>
      <c r="B135" t="n">
        <v>140</v>
      </c>
      <c r="C135" t="inlineStr">
        <is>
          <t xml:space="preserve">CONCLUIDO	</t>
        </is>
      </c>
      <c r="D135" t="n">
        <v>4.8641</v>
      </c>
      <c r="E135" t="n">
        <v>20.56</v>
      </c>
      <c r="F135" t="n">
        <v>16.14</v>
      </c>
      <c r="G135" t="n">
        <v>33.4</v>
      </c>
      <c r="H135" t="n">
        <v>0.45</v>
      </c>
      <c r="I135" t="n">
        <v>29</v>
      </c>
      <c r="J135" t="n">
        <v>286.4</v>
      </c>
      <c r="K135" t="n">
        <v>60.56</v>
      </c>
      <c r="L135" t="n">
        <v>7.25</v>
      </c>
      <c r="M135" t="n">
        <v>27</v>
      </c>
      <c r="N135" t="n">
        <v>78.59</v>
      </c>
      <c r="O135" t="n">
        <v>35556.78</v>
      </c>
      <c r="P135" t="n">
        <v>276.2</v>
      </c>
      <c r="Q135" t="n">
        <v>467.11</v>
      </c>
      <c r="R135" t="n">
        <v>76.37</v>
      </c>
      <c r="S135" t="n">
        <v>39.61</v>
      </c>
      <c r="T135" t="n">
        <v>13332.98</v>
      </c>
      <c r="U135" t="n">
        <v>0.52</v>
      </c>
      <c r="V135" t="n">
        <v>0.72</v>
      </c>
      <c r="W135" t="n">
        <v>2.65</v>
      </c>
      <c r="X135" t="n">
        <v>0.8100000000000001</v>
      </c>
      <c r="Y135" t="n">
        <v>1</v>
      </c>
      <c r="Z135" t="n">
        <v>10</v>
      </c>
    </row>
    <row r="136">
      <c r="A136" t="n">
        <v>26</v>
      </c>
      <c r="B136" t="n">
        <v>140</v>
      </c>
      <c r="C136" t="inlineStr">
        <is>
          <t xml:space="preserve">CONCLUIDO	</t>
        </is>
      </c>
      <c r="D136" t="n">
        <v>4.8839</v>
      </c>
      <c r="E136" t="n">
        <v>20.48</v>
      </c>
      <c r="F136" t="n">
        <v>16.11</v>
      </c>
      <c r="G136" t="n">
        <v>34.53</v>
      </c>
      <c r="H136" t="n">
        <v>0.47</v>
      </c>
      <c r="I136" t="n">
        <v>28</v>
      </c>
      <c r="J136" t="n">
        <v>286.9</v>
      </c>
      <c r="K136" t="n">
        <v>60.56</v>
      </c>
      <c r="L136" t="n">
        <v>7.5</v>
      </c>
      <c r="M136" t="n">
        <v>26</v>
      </c>
      <c r="N136" t="n">
        <v>78.84999999999999</v>
      </c>
      <c r="O136" t="n">
        <v>35618.8</v>
      </c>
      <c r="P136" t="n">
        <v>275.68</v>
      </c>
      <c r="Q136" t="n">
        <v>467.14</v>
      </c>
      <c r="R136" t="n">
        <v>75.23999999999999</v>
      </c>
      <c r="S136" t="n">
        <v>39.61</v>
      </c>
      <c r="T136" t="n">
        <v>12772.79</v>
      </c>
      <c r="U136" t="n">
        <v>0.53</v>
      </c>
      <c r="V136" t="n">
        <v>0.72</v>
      </c>
      <c r="W136" t="n">
        <v>2.66</v>
      </c>
      <c r="X136" t="n">
        <v>0.78</v>
      </c>
      <c r="Y136" t="n">
        <v>1</v>
      </c>
      <c r="Z136" t="n">
        <v>10</v>
      </c>
    </row>
    <row r="137">
      <c r="A137" t="n">
        <v>27</v>
      </c>
      <c r="B137" t="n">
        <v>140</v>
      </c>
      <c r="C137" t="inlineStr">
        <is>
          <t xml:space="preserve">CONCLUIDO	</t>
        </is>
      </c>
      <c r="D137" t="n">
        <v>4.9043</v>
      </c>
      <c r="E137" t="n">
        <v>20.39</v>
      </c>
      <c r="F137" t="n">
        <v>16.08</v>
      </c>
      <c r="G137" t="n">
        <v>35.73</v>
      </c>
      <c r="H137" t="n">
        <v>0.48</v>
      </c>
      <c r="I137" t="n">
        <v>27</v>
      </c>
      <c r="J137" t="n">
        <v>287.41</v>
      </c>
      <c r="K137" t="n">
        <v>60.56</v>
      </c>
      <c r="L137" t="n">
        <v>7.75</v>
      </c>
      <c r="M137" t="n">
        <v>25</v>
      </c>
      <c r="N137" t="n">
        <v>79.09999999999999</v>
      </c>
      <c r="O137" t="n">
        <v>35680.92</v>
      </c>
      <c r="P137" t="n">
        <v>274.94</v>
      </c>
      <c r="Q137" t="n">
        <v>467.11</v>
      </c>
      <c r="R137" t="n">
        <v>74.18000000000001</v>
      </c>
      <c r="S137" t="n">
        <v>39.61</v>
      </c>
      <c r="T137" t="n">
        <v>12244.13</v>
      </c>
      <c r="U137" t="n">
        <v>0.53</v>
      </c>
      <c r="V137" t="n">
        <v>0.73</v>
      </c>
      <c r="W137" t="n">
        <v>2.65</v>
      </c>
      <c r="X137" t="n">
        <v>0.74</v>
      </c>
      <c r="Y137" t="n">
        <v>1</v>
      </c>
      <c r="Z137" t="n">
        <v>10</v>
      </c>
    </row>
    <row r="138">
      <c r="A138" t="n">
        <v>28</v>
      </c>
      <c r="B138" t="n">
        <v>140</v>
      </c>
      <c r="C138" t="inlineStr">
        <is>
          <t xml:space="preserve">CONCLUIDO	</t>
        </is>
      </c>
      <c r="D138" t="n">
        <v>4.9258</v>
      </c>
      <c r="E138" t="n">
        <v>20.3</v>
      </c>
      <c r="F138" t="n">
        <v>16.04</v>
      </c>
      <c r="G138" t="n">
        <v>37.02</v>
      </c>
      <c r="H138" t="n">
        <v>0.49</v>
      </c>
      <c r="I138" t="n">
        <v>26</v>
      </c>
      <c r="J138" t="n">
        <v>287.91</v>
      </c>
      <c r="K138" t="n">
        <v>60.56</v>
      </c>
      <c r="L138" t="n">
        <v>8</v>
      </c>
      <c r="M138" t="n">
        <v>24</v>
      </c>
      <c r="N138" t="n">
        <v>79.36</v>
      </c>
      <c r="O138" t="n">
        <v>35743.15</v>
      </c>
      <c r="P138" t="n">
        <v>274.24</v>
      </c>
      <c r="Q138" t="n">
        <v>467.07</v>
      </c>
      <c r="R138" t="n">
        <v>73.03</v>
      </c>
      <c r="S138" t="n">
        <v>39.61</v>
      </c>
      <c r="T138" t="n">
        <v>11677.5</v>
      </c>
      <c r="U138" t="n">
        <v>0.54</v>
      </c>
      <c r="V138" t="n">
        <v>0.73</v>
      </c>
      <c r="W138" t="n">
        <v>2.65</v>
      </c>
      <c r="X138" t="n">
        <v>0.71</v>
      </c>
      <c r="Y138" t="n">
        <v>1</v>
      </c>
      <c r="Z138" t="n">
        <v>10</v>
      </c>
    </row>
    <row r="139">
      <c r="A139" t="n">
        <v>29</v>
      </c>
      <c r="B139" t="n">
        <v>140</v>
      </c>
      <c r="C139" t="inlineStr">
        <is>
          <t xml:space="preserve">CONCLUIDO	</t>
        </is>
      </c>
      <c r="D139" t="n">
        <v>4.9455</v>
      </c>
      <c r="E139" t="n">
        <v>20.22</v>
      </c>
      <c r="F139" t="n">
        <v>16.01</v>
      </c>
      <c r="G139" t="n">
        <v>38.43</v>
      </c>
      <c r="H139" t="n">
        <v>0.51</v>
      </c>
      <c r="I139" t="n">
        <v>25</v>
      </c>
      <c r="J139" t="n">
        <v>288.42</v>
      </c>
      <c r="K139" t="n">
        <v>60.56</v>
      </c>
      <c r="L139" t="n">
        <v>8.25</v>
      </c>
      <c r="M139" t="n">
        <v>23</v>
      </c>
      <c r="N139" t="n">
        <v>79.61</v>
      </c>
      <c r="O139" t="n">
        <v>35805.48</v>
      </c>
      <c r="P139" t="n">
        <v>273.42</v>
      </c>
      <c r="Q139" t="n">
        <v>467.07</v>
      </c>
      <c r="R139" t="n">
        <v>72.14</v>
      </c>
      <c r="S139" t="n">
        <v>39.61</v>
      </c>
      <c r="T139" t="n">
        <v>11235.82</v>
      </c>
      <c r="U139" t="n">
        <v>0.55</v>
      </c>
      <c r="V139" t="n">
        <v>0.73</v>
      </c>
      <c r="W139" t="n">
        <v>2.65</v>
      </c>
      <c r="X139" t="n">
        <v>0.68</v>
      </c>
      <c r="Y139" t="n">
        <v>1</v>
      </c>
      <c r="Z139" t="n">
        <v>10</v>
      </c>
    </row>
    <row r="140">
      <c r="A140" t="n">
        <v>30</v>
      </c>
      <c r="B140" t="n">
        <v>140</v>
      </c>
      <c r="C140" t="inlineStr">
        <is>
          <t xml:space="preserve">CONCLUIDO	</t>
        </is>
      </c>
      <c r="D140" t="n">
        <v>4.9687</v>
      </c>
      <c r="E140" t="n">
        <v>20.13</v>
      </c>
      <c r="F140" t="n">
        <v>15.97</v>
      </c>
      <c r="G140" t="n">
        <v>39.93</v>
      </c>
      <c r="H140" t="n">
        <v>0.52</v>
      </c>
      <c r="I140" t="n">
        <v>24</v>
      </c>
      <c r="J140" t="n">
        <v>288.92</v>
      </c>
      <c r="K140" t="n">
        <v>60.56</v>
      </c>
      <c r="L140" t="n">
        <v>8.5</v>
      </c>
      <c r="M140" t="n">
        <v>22</v>
      </c>
      <c r="N140" t="n">
        <v>79.87</v>
      </c>
      <c r="O140" t="n">
        <v>35867.91</v>
      </c>
      <c r="P140" t="n">
        <v>272.53</v>
      </c>
      <c r="Q140" t="n">
        <v>467.12</v>
      </c>
      <c r="R140" t="n">
        <v>70.98999999999999</v>
      </c>
      <c r="S140" t="n">
        <v>39.61</v>
      </c>
      <c r="T140" t="n">
        <v>10664.38</v>
      </c>
      <c r="U140" t="n">
        <v>0.5600000000000001</v>
      </c>
      <c r="V140" t="n">
        <v>0.73</v>
      </c>
      <c r="W140" t="n">
        <v>2.64</v>
      </c>
      <c r="X140" t="n">
        <v>0.64</v>
      </c>
      <c r="Y140" t="n">
        <v>1</v>
      </c>
      <c r="Z140" t="n">
        <v>10</v>
      </c>
    </row>
    <row r="141">
      <c r="A141" t="n">
        <v>31</v>
      </c>
      <c r="B141" t="n">
        <v>140</v>
      </c>
      <c r="C141" t="inlineStr">
        <is>
          <t xml:space="preserve">CONCLUIDO	</t>
        </is>
      </c>
      <c r="D141" t="n">
        <v>4.9609</v>
      </c>
      <c r="E141" t="n">
        <v>20.16</v>
      </c>
      <c r="F141" t="n">
        <v>16</v>
      </c>
      <c r="G141" t="n">
        <v>40.01</v>
      </c>
      <c r="H141" t="n">
        <v>0.54</v>
      </c>
      <c r="I141" t="n">
        <v>24</v>
      </c>
      <c r="J141" t="n">
        <v>289.43</v>
      </c>
      <c r="K141" t="n">
        <v>60.56</v>
      </c>
      <c r="L141" t="n">
        <v>8.75</v>
      </c>
      <c r="M141" t="n">
        <v>22</v>
      </c>
      <c r="N141" t="n">
        <v>80.12</v>
      </c>
      <c r="O141" t="n">
        <v>35930.44</v>
      </c>
      <c r="P141" t="n">
        <v>272.96</v>
      </c>
      <c r="Q141" t="n">
        <v>467.14</v>
      </c>
      <c r="R141" t="n">
        <v>71.59999999999999</v>
      </c>
      <c r="S141" t="n">
        <v>39.61</v>
      </c>
      <c r="T141" t="n">
        <v>10968.83</v>
      </c>
      <c r="U141" t="n">
        <v>0.55</v>
      </c>
      <c r="V141" t="n">
        <v>0.73</v>
      </c>
      <c r="W141" t="n">
        <v>2.65</v>
      </c>
      <c r="X141" t="n">
        <v>0.67</v>
      </c>
      <c r="Y141" t="n">
        <v>1</v>
      </c>
      <c r="Z141" t="n">
        <v>10</v>
      </c>
    </row>
    <row r="142">
      <c r="A142" t="n">
        <v>32</v>
      </c>
      <c r="B142" t="n">
        <v>140</v>
      </c>
      <c r="C142" t="inlineStr">
        <is>
          <t xml:space="preserve">CONCLUIDO	</t>
        </is>
      </c>
      <c r="D142" t="n">
        <v>4.9821</v>
      </c>
      <c r="E142" t="n">
        <v>20.07</v>
      </c>
      <c r="F142" t="n">
        <v>15.97</v>
      </c>
      <c r="G142" t="n">
        <v>41.66</v>
      </c>
      <c r="H142" t="n">
        <v>0.55</v>
      </c>
      <c r="I142" t="n">
        <v>23</v>
      </c>
      <c r="J142" t="n">
        <v>289.94</v>
      </c>
      <c r="K142" t="n">
        <v>60.56</v>
      </c>
      <c r="L142" t="n">
        <v>9</v>
      </c>
      <c r="M142" t="n">
        <v>21</v>
      </c>
      <c r="N142" t="n">
        <v>80.38</v>
      </c>
      <c r="O142" t="n">
        <v>35993.08</v>
      </c>
      <c r="P142" t="n">
        <v>272.41</v>
      </c>
      <c r="Q142" t="n">
        <v>467.08</v>
      </c>
      <c r="R142" t="n">
        <v>70.62</v>
      </c>
      <c r="S142" t="n">
        <v>39.61</v>
      </c>
      <c r="T142" t="n">
        <v>10485.72</v>
      </c>
      <c r="U142" t="n">
        <v>0.5600000000000001</v>
      </c>
      <c r="V142" t="n">
        <v>0.73</v>
      </c>
      <c r="W142" t="n">
        <v>2.65</v>
      </c>
      <c r="X142" t="n">
        <v>0.64</v>
      </c>
      <c r="Y142" t="n">
        <v>1</v>
      </c>
      <c r="Z142" t="n">
        <v>10</v>
      </c>
    </row>
    <row r="143">
      <c r="A143" t="n">
        <v>33</v>
      </c>
      <c r="B143" t="n">
        <v>140</v>
      </c>
      <c r="C143" t="inlineStr">
        <is>
          <t xml:space="preserve">CONCLUIDO	</t>
        </is>
      </c>
      <c r="D143" t="n">
        <v>5.0081</v>
      </c>
      <c r="E143" t="n">
        <v>19.97</v>
      </c>
      <c r="F143" t="n">
        <v>15.92</v>
      </c>
      <c r="G143" t="n">
        <v>43.41</v>
      </c>
      <c r="H143" t="n">
        <v>0.57</v>
      </c>
      <c r="I143" t="n">
        <v>22</v>
      </c>
      <c r="J143" t="n">
        <v>290.45</v>
      </c>
      <c r="K143" t="n">
        <v>60.56</v>
      </c>
      <c r="L143" t="n">
        <v>9.25</v>
      </c>
      <c r="M143" t="n">
        <v>20</v>
      </c>
      <c r="N143" t="n">
        <v>80.64</v>
      </c>
      <c r="O143" t="n">
        <v>36055.83</v>
      </c>
      <c r="P143" t="n">
        <v>271.15</v>
      </c>
      <c r="Q143" t="n">
        <v>467.08</v>
      </c>
      <c r="R143" t="n">
        <v>68.97</v>
      </c>
      <c r="S143" t="n">
        <v>39.61</v>
      </c>
      <c r="T143" t="n">
        <v>9665.33</v>
      </c>
      <c r="U143" t="n">
        <v>0.57</v>
      </c>
      <c r="V143" t="n">
        <v>0.73</v>
      </c>
      <c r="W143" t="n">
        <v>2.64</v>
      </c>
      <c r="X143" t="n">
        <v>0.58</v>
      </c>
      <c r="Y143" t="n">
        <v>1</v>
      </c>
      <c r="Z143" t="n">
        <v>10</v>
      </c>
    </row>
    <row r="144">
      <c r="A144" t="n">
        <v>34</v>
      </c>
      <c r="B144" t="n">
        <v>140</v>
      </c>
      <c r="C144" t="inlineStr">
        <is>
          <t xml:space="preserve">CONCLUIDO	</t>
        </is>
      </c>
      <c r="D144" t="n">
        <v>5.0017</v>
      </c>
      <c r="E144" t="n">
        <v>19.99</v>
      </c>
      <c r="F144" t="n">
        <v>15.94</v>
      </c>
      <c r="G144" t="n">
        <v>43.48</v>
      </c>
      <c r="H144" t="n">
        <v>0.58</v>
      </c>
      <c r="I144" t="n">
        <v>22</v>
      </c>
      <c r="J144" t="n">
        <v>290.96</v>
      </c>
      <c r="K144" t="n">
        <v>60.56</v>
      </c>
      <c r="L144" t="n">
        <v>9.5</v>
      </c>
      <c r="M144" t="n">
        <v>20</v>
      </c>
      <c r="N144" t="n">
        <v>80.90000000000001</v>
      </c>
      <c r="O144" t="n">
        <v>36118.68</v>
      </c>
      <c r="P144" t="n">
        <v>271.54</v>
      </c>
      <c r="Q144" t="n">
        <v>467.08</v>
      </c>
      <c r="R144" t="n">
        <v>69.76000000000001</v>
      </c>
      <c r="S144" t="n">
        <v>39.61</v>
      </c>
      <c r="T144" t="n">
        <v>10063.05</v>
      </c>
      <c r="U144" t="n">
        <v>0.57</v>
      </c>
      <c r="V144" t="n">
        <v>0.73</v>
      </c>
      <c r="W144" t="n">
        <v>2.65</v>
      </c>
      <c r="X144" t="n">
        <v>0.61</v>
      </c>
      <c r="Y144" t="n">
        <v>1</v>
      </c>
      <c r="Z144" t="n">
        <v>10</v>
      </c>
    </row>
    <row r="145">
      <c r="A145" t="n">
        <v>35</v>
      </c>
      <c r="B145" t="n">
        <v>140</v>
      </c>
      <c r="C145" t="inlineStr">
        <is>
          <t xml:space="preserve">CONCLUIDO	</t>
        </is>
      </c>
      <c r="D145" t="n">
        <v>5.0273</v>
      </c>
      <c r="E145" t="n">
        <v>19.89</v>
      </c>
      <c r="F145" t="n">
        <v>15.89</v>
      </c>
      <c r="G145" t="n">
        <v>45.41</v>
      </c>
      <c r="H145" t="n">
        <v>0.6</v>
      </c>
      <c r="I145" t="n">
        <v>21</v>
      </c>
      <c r="J145" t="n">
        <v>291.47</v>
      </c>
      <c r="K145" t="n">
        <v>60.56</v>
      </c>
      <c r="L145" t="n">
        <v>9.75</v>
      </c>
      <c r="M145" t="n">
        <v>19</v>
      </c>
      <c r="N145" t="n">
        <v>81.16</v>
      </c>
      <c r="O145" t="n">
        <v>36181.64</v>
      </c>
      <c r="P145" t="n">
        <v>270.54</v>
      </c>
      <c r="Q145" t="n">
        <v>467.07</v>
      </c>
      <c r="R145" t="n">
        <v>68.22</v>
      </c>
      <c r="S145" t="n">
        <v>39.61</v>
      </c>
      <c r="T145" t="n">
        <v>9295.66</v>
      </c>
      <c r="U145" t="n">
        <v>0.58</v>
      </c>
      <c r="V145" t="n">
        <v>0.73</v>
      </c>
      <c r="W145" t="n">
        <v>2.64</v>
      </c>
      <c r="X145" t="n">
        <v>0.5600000000000001</v>
      </c>
      <c r="Y145" t="n">
        <v>1</v>
      </c>
      <c r="Z145" t="n">
        <v>10</v>
      </c>
    </row>
    <row r="146">
      <c r="A146" t="n">
        <v>36</v>
      </c>
      <c r="B146" t="n">
        <v>140</v>
      </c>
      <c r="C146" t="inlineStr">
        <is>
          <t xml:space="preserve">CONCLUIDO	</t>
        </is>
      </c>
      <c r="D146" t="n">
        <v>5.0232</v>
      </c>
      <c r="E146" t="n">
        <v>19.91</v>
      </c>
      <c r="F146" t="n">
        <v>15.91</v>
      </c>
      <c r="G146" t="n">
        <v>45.46</v>
      </c>
      <c r="H146" t="n">
        <v>0.61</v>
      </c>
      <c r="I146" t="n">
        <v>21</v>
      </c>
      <c r="J146" t="n">
        <v>291.98</v>
      </c>
      <c r="K146" t="n">
        <v>60.56</v>
      </c>
      <c r="L146" t="n">
        <v>10</v>
      </c>
      <c r="M146" t="n">
        <v>19</v>
      </c>
      <c r="N146" t="n">
        <v>81.42</v>
      </c>
      <c r="O146" t="n">
        <v>36244.71</v>
      </c>
      <c r="P146" t="n">
        <v>270.48</v>
      </c>
      <c r="Q146" t="n">
        <v>467.07</v>
      </c>
      <c r="R146" t="n">
        <v>68.7</v>
      </c>
      <c r="S146" t="n">
        <v>39.61</v>
      </c>
      <c r="T146" t="n">
        <v>9534.549999999999</v>
      </c>
      <c r="U146" t="n">
        <v>0.58</v>
      </c>
      <c r="V146" t="n">
        <v>0.73</v>
      </c>
      <c r="W146" t="n">
        <v>2.64</v>
      </c>
      <c r="X146" t="n">
        <v>0.58</v>
      </c>
      <c r="Y146" t="n">
        <v>1</v>
      </c>
      <c r="Z146" t="n">
        <v>10</v>
      </c>
    </row>
    <row r="147">
      <c r="A147" t="n">
        <v>37</v>
      </c>
      <c r="B147" t="n">
        <v>140</v>
      </c>
      <c r="C147" t="inlineStr">
        <is>
          <t xml:space="preserve">CONCLUIDO	</t>
        </is>
      </c>
      <c r="D147" t="n">
        <v>5.0415</v>
      </c>
      <c r="E147" t="n">
        <v>19.84</v>
      </c>
      <c r="F147" t="n">
        <v>15.89</v>
      </c>
      <c r="G147" t="n">
        <v>47.67</v>
      </c>
      <c r="H147" t="n">
        <v>0.62</v>
      </c>
      <c r="I147" t="n">
        <v>20</v>
      </c>
      <c r="J147" t="n">
        <v>292.49</v>
      </c>
      <c r="K147" t="n">
        <v>60.56</v>
      </c>
      <c r="L147" t="n">
        <v>10.25</v>
      </c>
      <c r="M147" t="n">
        <v>18</v>
      </c>
      <c r="N147" t="n">
        <v>81.68000000000001</v>
      </c>
      <c r="O147" t="n">
        <v>36307.88</v>
      </c>
      <c r="P147" t="n">
        <v>269.91</v>
      </c>
      <c r="Q147" t="n">
        <v>467.07</v>
      </c>
      <c r="R147" t="n">
        <v>67.92</v>
      </c>
      <c r="S147" t="n">
        <v>39.61</v>
      </c>
      <c r="T147" t="n">
        <v>9149.49</v>
      </c>
      <c r="U147" t="n">
        <v>0.58</v>
      </c>
      <c r="V147" t="n">
        <v>0.73</v>
      </c>
      <c r="W147" t="n">
        <v>2.65</v>
      </c>
      <c r="X147" t="n">
        <v>0.5600000000000001</v>
      </c>
      <c r="Y147" t="n">
        <v>1</v>
      </c>
      <c r="Z147" t="n">
        <v>10</v>
      </c>
    </row>
    <row r="148">
      <c r="A148" t="n">
        <v>38</v>
      </c>
      <c r="B148" t="n">
        <v>140</v>
      </c>
      <c r="C148" t="inlineStr">
        <is>
          <t xml:space="preserve">CONCLUIDO	</t>
        </is>
      </c>
      <c r="D148" t="n">
        <v>5.0459</v>
      </c>
      <c r="E148" t="n">
        <v>19.82</v>
      </c>
      <c r="F148" t="n">
        <v>15.87</v>
      </c>
      <c r="G148" t="n">
        <v>47.62</v>
      </c>
      <c r="H148" t="n">
        <v>0.64</v>
      </c>
      <c r="I148" t="n">
        <v>20</v>
      </c>
      <c r="J148" t="n">
        <v>293</v>
      </c>
      <c r="K148" t="n">
        <v>60.56</v>
      </c>
      <c r="L148" t="n">
        <v>10.5</v>
      </c>
      <c r="M148" t="n">
        <v>18</v>
      </c>
      <c r="N148" t="n">
        <v>81.95</v>
      </c>
      <c r="O148" t="n">
        <v>36371.17</v>
      </c>
      <c r="P148" t="n">
        <v>269.87</v>
      </c>
      <c r="Q148" t="n">
        <v>467.07</v>
      </c>
      <c r="R148" t="n">
        <v>67.64</v>
      </c>
      <c r="S148" t="n">
        <v>39.61</v>
      </c>
      <c r="T148" t="n">
        <v>9011.9</v>
      </c>
      <c r="U148" t="n">
        <v>0.59</v>
      </c>
      <c r="V148" t="n">
        <v>0.73</v>
      </c>
      <c r="W148" t="n">
        <v>2.64</v>
      </c>
      <c r="X148" t="n">
        <v>0.54</v>
      </c>
      <c r="Y148" t="n">
        <v>1</v>
      </c>
      <c r="Z148" t="n">
        <v>10</v>
      </c>
    </row>
    <row r="149">
      <c r="A149" t="n">
        <v>39</v>
      </c>
      <c r="B149" t="n">
        <v>140</v>
      </c>
      <c r="C149" t="inlineStr">
        <is>
          <t xml:space="preserve">CONCLUIDO	</t>
        </is>
      </c>
      <c r="D149" t="n">
        <v>5.0634</v>
      </c>
      <c r="E149" t="n">
        <v>19.75</v>
      </c>
      <c r="F149" t="n">
        <v>15.86</v>
      </c>
      <c r="G149" t="n">
        <v>50.07</v>
      </c>
      <c r="H149" t="n">
        <v>0.65</v>
      </c>
      <c r="I149" t="n">
        <v>19</v>
      </c>
      <c r="J149" t="n">
        <v>293.52</v>
      </c>
      <c r="K149" t="n">
        <v>60.56</v>
      </c>
      <c r="L149" t="n">
        <v>10.75</v>
      </c>
      <c r="M149" t="n">
        <v>17</v>
      </c>
      <c r="N149" t="n">
        <v>82.20999999999999</v>
      </c>
      <c r="O149" t="n">
        <v>36434.56</v>
      </c>
      <c r="P149" t="n">
        <v>269.15</v>
      </c>
      <c r="Q149" t="n">
        <v>467.09</v>
      </c>
      <c r="R149" t="n">
        <v>66.97</v>
      </c>
      <c r="S149" t="n">
        <v>39.61</v>
      </c>
      <c r="T149" t="n">
        <v>8681.139999999999</v>
      </c>
      <c r="U149" t="n">
        <v>0.59</v>
      </c>
      <c r="V149" t="n">
        <v>0.74</v>
      </c>
      <c r="W149" t="n">
        <v>2.64</v>
      </c>
      <c r="X149" t="n">
        <v>0.52</v>
      </c>
      <c r="Y149" t="n">
        <v>1</v>
      </c>
      <c r="Z149" t="n">
        <v>10</v>
      </c>
    </row>
    <row r="150">
      <c r="A150" t="n">
        <v>40</v>
      </c>
      <c r="B150" t="n">
        <v>140</v>
      </c>
      <c r="C150" t="inlineStr">
        <is>
          <t xml:space="preserve">CONCLUIDO	</t>
        </is>
      </c>
      <c r="D150" t="n">
        <v>5.0643</v>
      </c>
      <c r="E150" t="n">
        <v>19.75</v>
      </c>
      <c r="F150" t="n">
        <v>15.85</v>
      </c>
      <c r="G150" t="n">
        <v>50.06</v>
      </c>
      <c r="H150" t="n">
        <v>0.67</v>
      </c>
      <c r="I150" t="n">
        <v>19</v>
      </c>
      <c r="J150" t="n">
        <v>294.03</v>
      </c>
      <c r="K150" t="n">
        <v>60.56</v>
      </c>
      <c r="L150" t="n">
        <v>11</v>
      </c>
      <c r="M150" t="n">
        <v>17</v>
      </c>
      <c r="N150" t="n">
        <v>82.48</v>
      </c>
      <c r="O150" t="n">
        <v>36498.06</v>
      </c>
      <c r="P150" t="n">
        <v>269.51</v>
      </c>
      <c r="Q150" t="n">
        <v>467.09</v>
      </c>
      <c r="R150" t="n">
        <v>66.98999999999999</v>
      </c>
      <c r="S150" t="n">
        <v>39.61</v>
      </c>
      <c r="T150" t="n">
        <v>8692.08</v>
      </c>
      <c r="U150" t="n">
        <v>0.59</v>
      </c>
      <c r="V150" t="n">
        <v>0.74</v>
      </c>
      <c r="W150" t="n">
        <v>2.64</v>
      </c>
      <c r="X150" t="n">
        <v>0.52</v>
      </c>
      <c r="Y150" t="n">
        <v>1</v>
      </c>
      <c r="Z150" t="n">
        <v>10</v>
      </c>
    </row>
    <row r="151">
      <c r="A151" t="n">
        <v>41</v>
      </c>
      <c r="B151" t="n">
        <v>140</v>
      </c>
      <c r="C151" t="inlineStr">
        <is>
          <t xml:space="preserve">CONCLUIDO	</t>
        </is>
      </c>
      <c r="D151" t="n">
        <v>5.0624</v>
      </c>
      <c r="E151" t="n">
        <v>19.75</v>
      </c>
      <c r="F151" t="n">
        <v>15.86</v>
      </c>
      <c r="G151" t="n">
        <v>50.08</v>
      </c>
      <c r="H151" t="n">
        <v>0.68</v>
      </c>
      <c r="I151" t="n">
        <v>19</v>
      </c>
      <c r="J151" t="n">
        <v>294.55</v>
      </c>
      <c r="K151" t="n">
        <v>60.56</v>
      </c>
      <c r="L151" t="n">
        <v>11.25</v>
      </c>
      <c r="M151" t="n">
        <v>17</v>
      </c>
      <c r="N151" t="n">
        <v>82.73999999999999</v>
      </c>
      <c r="O151" t="n">
        <v>36561.67</v>
      </c>
      <c r="P151" t="n">
        <v>269.37</v>
      </c>
      <c r="Q151" t="n">
        <v>467.16</v>
      </c>
      <c r="R151" t="n">
        <v>67.3</v>
      </c>
      <c r="S151" t="n">
        <v>39.61</v>
      </c>
      <c r="T151" t="n">
        <v>8844.440000000001</v>
      </c>
      <c r="U151" t="n">
        <v>0.59</v>
      </c>
      <c r="V151" t="n">
        <v>0.74</v>
      </c>
      <c r="W151" t="n">
        <v>2.64</v>
      </c>
      <c r="X151" t="n">
        <v>0.53</v>
      </c>
      <c r="Y151" t="n">
        <v>1</v>
      </c>
      <c r="Z151" t="n">
        <v>10</v>
      </c>
    </row>
    <row r="152">
      <c r="A152" t="n">
        <v>42</v>
      </c>
      <c r="B152" t="n">
        <v>140</v>
      </c>
      <c r="C152" t="inlineStr">
        <is>
          <t xml:space="preserve">CONCLUIDO	</t>
        </is>
      </c>
      <c r="D152" t="n">
        <v>5.0819</v>
      </c>
      <c r="E152" t="n">
        <v>19.68</v>
      </c>
      <c r="F152" t="n">
        <v>15.84</v>
      </c>
      <c r="G152" t="n">
        <v>52.79</v>
      </c>
      <c r="H152" t="n">
        <v>0.6899999999999999</v>
      </c>
      <c r="I152" t="n">
        <v>18</v>
      </c>
      <c r="J152" t="n">
        <v>295.06</v>
      </c>
      <c r="K152" t="n">
        <v>60.56</v>
      </c>
      <c r="L152" t="n">
        <v>11.5</v>
      </c>
      <c r="M152" t="n">
        <v>16</v>
      </c>
      <c r="N152" t="n">
        <v>83.01000000000001</v>
      </c>
      <c r="O152" t="n">
        <v>36625.39</v>
      </c>
      <c r="P152" t="n">
        <v>268.85</v>
      </c>
      <c r="Q152" t="n">
        <v>467.1</v>
      </c>
      <c r="R152" t="n">
        <v>66.37</v>
      </c>
      <c r="S152" t="n">
        <v>39.61</v>
      </c>
      <c r="T152" t="n">
        <v>8387.049999999999</v>
      </c>
      <c r="U152" t="n">
        <v>0.6</v>
      </c>
      <c r="V152" t="n">
        <v>0.74</v>
      </c>
      <c r="W152" t="n">
        <v>2.64</v>
      </c>
      <c r="X152" t="n">
        <v>0.5</v>
      </c>
      <c r="Y152" t="n">
        <v>1</v>
      </c>
      <c r="Z152" t="n">
        <v>10</v>
      </c>
    </row>
    <row r="153">
      <c r="A153" t="n">
        <v>43</v>
      </c>
      <c r="B153" t="n">
        <v>140</v>
      </c>
      <c r="C153" t="inlineStr">
        <is>
          <t xml:space="preserve">CONCLUIDO	</t>
        </is>
      </c>
      <c r="D153" t="n">
        <v>5.0878</v>
      </c>
      <c r="E153" t="n">
        <v>19.66</v>
      </c>
      <c r="F153" t="n">
        <v>15.81</v>
      </c>
      <c r="G153" t="n">
        <v>52.71</v>
      </c>
      <c r="H153" t="n">
        <v>0.71</v>
      </c>
      <c r="I153" t="n">
        <v>18</v>
      </c>
      <c r="J153" t="n">
        <v>295.58</v>
      </c>
      <c r="K153" t="n">
        <v>60.56</v>
      </c>
      <c r="L153" t="n">
        <v>11.75</v>
      </c>
      <c r="M153" t="n">
        <v>16</v>
      </c>
      <c r="N153" t="n">
        <v>83.28</v>
      </c>
      <c r="O153" t="n">
        <v>36689.22</v>
      </c>
      <c r="P153" t="n">
        <v>267.92</v>
      </c>
      <c r="Q153" t="n">
        <v>467.07</v>
      </c>
      <c r="R153" t="n">
        <v>65.41</v>
      </c>
      <c r="S153" t="n">
        <v>39.61</v>
      </c>
      <c r="T153" t="n">
        <v>7904.75</v>
      </c>
      <c r="U153" t="n">
        <v>0.61</v>
      </c>
      <c r="V153" t="n">
        <v>0.74</v>
      </c>
      <c r="W153" t="n">
        <v>2.64</v>
      </c>
      <c r="X153" t="n">
        <v>0.48</v>
      </c>
      <c r="Y153" t="n">
        <v>1</v>
      </c>
      <c r="Z153" t="n">
        <v>10</v>
      </c>
    </row>
    <row r="154">
      <c r="A154" t="n">
        <v>44</v>
      </c>
      <c r="B154" t="n">
        <v>140</v>
      </c>
      <c r="C154" t="inlineStr">
        <is>
          <t xml:space="preserve">CONCLUIDO	</t>
        </is>
      </c>
      <c r="D154" t="n">
        <v>5.1059</v>
      </c>
      <c r="E154" t="n">
        <v>19.58</v>
      </c>
      <c r="F154" t="n">
        <v>15.8</v>
      </c>
      <c r="G154" t="n">
        <v>55.75</v>
      </c>
      <c r="H154" t="n">
        <v>0.72</v>
      </c>
      <c r="I154" t="n">
        <v>17</v>
      </c>
      <c r="J154" t="n">
        <v>296.1</v>
      </c>
      <c r="K154" t="n">
        <v>60.56</v>
      </c>
      <c r="L154" t="n">
        <v>12</v>
      </c>
      <c r="M154" t="n">
        <v>15</v>
      </c>
      <c r="N154" t="n">
        <v>83.54000000000001</v>
      </c>
      <c r="O154" t="n">
        <v>36753.16</v>
      </c>
      <c r="P154" t="n">
        <v>267.32</v>
      </c>
      <c r="Q154" t="n">
        <v>467.07</v>
      </c>
      <c r="R154" t="n">
        <v>64.94</v>
      </c>
      <c r="S154" t="n">
        <v>39.61</v>
      </c>
      <c r="T154" t="n">
        <v>7675.48</v>
      </c>
      <c r="U154" t="n">
        <v>0.61</v>
      </c>
      <c r="V154" t="n">
        <v>0.74</v>
      </c>
      <c r="W154" t="n">
        <v>2.64</v>
      </c>
      <c r="X154" t="n">
        <v>0.46</v>
      </c>
      <c r="Y154" t="n">
        <v>1</v>
      </c>
      <c r="Z154" t="n">
        <v>10</v>
      </c>
    </row>
    <row r="155">
      <c r="A155" t="n">
        <v>45</v>
      </c>
      <c r="B155" t="n">
        <v>140</v>
      </c>
      <c r="C155" t="inlineStr">
        <is>
          <t xml:space="preserve">CONCLUIDO	</t>
        </is>
      </c>
      <c r="D155" t="n">
        <v>5.1073</v>
      </c>
      <c r="E155" t="n">
        <v>19.58</v>
      </c>
      <c r="F155" t="n">
        <v>15.79</v>
      </c>
      <c r="G155" t="n">
        <v>55.73</v>
      </c>
      <c r="H155" t="n">
        <v>0.74</v>
      </c>
      <c r="I155" t="n">
        <v>17</v>
      </c>
      <c r="J155" t="n">
        <v>296.62</v>
      </c>
      <c r="K155" t="n">
        <v>60.56</v>
      </c>
      <c r="L155" t="n">
        <v>12.25</v>
      </c>
      <c r="M155" t="n">
        <v>15</v>
      </c>
      <c r="N155" t="n">
        <v>83.81</v>
      </c>
      <c r="O155" t="n">
        <v>36817.22</v>
      </c>
      <c r="P155" t="n">
        <v>267.27</v>
      </c>
      <c r="Q155" t="n">
        <v>467.08</v>
      </c>
      <c r="R155" t="n">
        <v>64.90000000000001</v>
      </c>
      <c r="S155" t="n">
        <v>39.61</v>
      </c>
      <c r="T155" t="n">
        <v>7658.37</v>
      </c>
      <c r="U155" t="n">
        <v>0.61</v>
      </c>
      <c r="V155" t="n">
        <v>0.74</v>
      </c>
      <c r="W155" t="n">
        <v>2.63</v>
      </c>
      <c r="X155" t="n">
        <v>0.46</v>
      </c>
      <c r="Y155" t="n">
        <v>1</v>
      </c>
      <c r="Z155" t="n">
        <v>10</v>
      </c>
    </row>
    <row r="156">
      <c r="A156" t="n">
        <v>46</v>
      </c>
      <c r="B156" t="n">
        <v>140</v>
      </c>
      <c r="C156" t="inlineStr">
        <is>
          <t xml:space="preserve">CONCLUIDO	</t>
        </is>
      </c>
      <c r="D156" t="n">
        <v>5.1087</v>
      </c>
      <c r="E156" t="n">
        <v>19.57</v>
      </c>
      <c r="F156" t="n">
        <v>15.79</v>
      </c>
      <c r="G156" t="n">
        <v>55.71</v>
      </c>
      <c r="H156" t="n">
        <v>0.75</v>
      </c>
      <c r="I156" t="n">
        <v>17</v>
      </c>
      <c r="J156" t="n">
        <v>297.14</v>
      </c>
      <c r="K156" t="n">
        <v>60.56</v>
      </c>
      <c r="L156" t="n">
        <v>12.5</v>
      </c>
      <c r="M156" t="n">
        <v>15</v>
      </c>
      <c r="N156" t="n">
        <v>84.08</v>
      </c>
      <c r="O156" t="n">
        <v>36881.39</v>
      </c>
      <c r="P156" t="n">
        <v>267.25</v>
      </c>
      <c r="Q156" t="n">
        <v>467.07</v>
      </c>
      <c r="R156" t="n">
        <v>64.59999999999999</v>
      </c>
      <c r="S156" t="n">
        <v>39.61</v>
      </c>
      <c r="T156" t="n">
        <v>7506.5</v>
      </c>
      <c r="U156" t="n">
        <v>0.61</v>
      </c>
      <c r="V156" t="n">
        <v>0.74</v>
      </c>
      <c r="W156" t="n">
        <v>2.64</v>
      </c>
      <c r="X156" t="n">
        <v>0.45</v>
      </c>
      <c r="Y156" t="n">
        <v>1</v>
      </c>
      <c r="Z156" t="n">
        <v>10</v>
      </c>
    </row>
    <row r="157">
      <c r="A157" t="n">
        <v>47</v>
      </c>
      <c r="B157" t="n">
        <v>140</v>
      </c>
      <c r="C157" t="inlineStr">
        <is>
          <t xml:space="preserve">CONCLUIDO	</t>
        </is>
      </c>
      <c r="D157" t="n">
        <v>5.1251</v>
      </c>
      <c r="E157" t="n">
        <v>19.51</v>
      </c>
      <c r="F157" t="n">
        <v>15.78</v>
      </c>
      <c r="G157" t="n">
        <v>59.16</v>
      </c>
      <c r="H157" t="n">
        <v>0.76</v>
      </c>
      <c r="I157" t="n">
        <v>16</v>
      </c>
      <c r="J157" t="n">
        <v>297.66</v>
      </c>
      <c r="K157" t="n">
        <v>60.56</v>
      </c>
      <c r="L157" t="n">
        <v>12.75</v>
      </c>
      <c r="M157" t="n">
        <v>14</v>
      </c>
      <c r="N157" t="n">
        <v>84.36</v>
      </c>
      <c r="O157" t="n">
        <v>36945.67</v>
      </c>
      <c r="P157" t="n">
        <v>266.76</v>
      </c>
      <c r="Q157" t="n">
        <v>467.08</v>
      </c>
      <c r="R157" t="n">
        <v>64.33</v>
      </c>
      <c r="S157" t="n">
        <v>39.61</v>
      </c>
      <c r="T157" t="n">
        <v>7373.85</v>
      </c>
      <c r="U157" t="n">
        <v>0.62</v>
      </c>
      <c r="V157" t="n">
        <v>0.74</v>
      </c>
      <c r="W157" t="n">
        <v>2.64</v>
      </c>
      <c r="X157" t="n">
        <v>0.44</v>
      </c>
      <c r="Y157" t="n">
        <v>1</v>
      </c>
      <c r="Z157" t="n">
        <v>10</v>
      </c>
    </row>
    <row r="158">
      <c r="A158" t="n">
        <v>48</v>
      </c>
      <c r="B158" t="n">
        <v>140</v>
      </c>
      <c r="C158" t="inlineStr">
        <is>
          <t xml:space="preserve">CONCLUIDO	</t>
        </is>
      </c>
      <c r="D158" t="n">
        <v>5.129</v>
      </c>
      <c r="E158" t="n">
        <v>19.5</v>
      </c>
      <c r="F158" t="n">
        <v>15.76</v>
      </c>
      <c r="G158" t="n">
        <v>59.1</v>
      </c>
      <c r="H158" t="n">
        <v>0.78</v>
      </c>
      <c r="I158" t="n">
        <v>16</v>
      </c>
      <c r="J158" t="n">
        <v>298.18</v>
      </c>
      <c r="K158" t="n">
        <v>60.56</v>
      </c>
      <c r="L158" t="n">
        <v>13</v>
      </c>
      <c r="M158" t="n">
        <v>14</v>
      </c>
      <c r="N158" t="n">
        <v>84.63</v>
      </c>
      <c r="O158" t="n">
        <v>37010.06</v>
      </c>
      <c r="P158" t="n">
        <v>266.51</v>
      </c>
      <c r="Q158" t="n">
        <v>467.07</v>
      </c>
      <c r="R158" t="n">
        <v>63.91</v>
      </c>
      <c r="S158" t="n">
        <v>39.61</v>
      </c>
      <c r="T158" t="n">
        <v>7166.38</v>
      </c>
      <c r="U158" t="n">
        <v>0.62</v>
      </c>
      <c r="V158" t="n">
        <v>0.74</v>
      </c>
      <c r="W158" t="n">
        <v>2.63</v>
      </c>
      <c r="X158" t="n">
        <v>0.43</v>
      </c>
      <c r="Y158" t="n">
        <v>1</v>
      </c>
      <c r="Z158" t="n">
        <v>10</v>
      </c>
    </row>
    <row r="159">
      <c r="A159" t="n">
        <v>49</v>
      </c>
      <c r="B159" t="n">
        <v>140</v>
      </c>
      <c r="C159" t="inlineStr">
        <is>
          <t xml:space="preserve">CONCLUIDO	</t>
        </is>
      </c>
      <c r="D159" t="n">
        <v>5.1235</v>
      </c>
      <c r="E159" t="n">
        <v>19.52</v>
      </c>
      <c r="F159" t="n">
        <v>15.78</v>
      </c>
      <c r="G159" t="n">
        <v>59.18</v>
      </c>
      <c r="H159" t="n">
        <v>0.79</v>
      </c>
      <c r="I159" t="n">
        <v>16</v>
      </c>
      <c r="J159" t="n">
        <v>298.71</v>
      </c>
      <c r="K159" t="n">
        <v>60.56</v>
      </c>
      <c r="L159" t="n">
        <v>13.25</v>
      </c>
      <c r="M159" t="n">
        <v>14</v>
      </c>
      <c r="N159" t="n">
        <v>84.90000000000001</v>
      </c>
      <c r="O159" t="n">
        <v>37074.57</v>
      </c>
      <c r="P159" t="n">
        <v>267.02</v>
      </c>
      <c r="Q159" t="n">
        <v>467.09</v>
      </c>
      <c r="R159" t="n">
        <v>64.48999999999999</v>
      </c>
      <c r="S159" t="n">
        <v>39.61</v>
      </c>
      <c r="T159" t="n">
        <v>7457.29</v>
      </c>
      <c r="U159" t="n">
        <v>0.61</v>
      </c>
      <c r="V159" t="n">
        <v>0.74</v>
      </c>
      <c r="W159" t="n">
        <v>2.64</v>
      </c>
      <c r="X159" t="n">
        <v>0.45</v>
      </c>
      <c r="Y159" t="n">
        <v>1</v>
      </c>
      <c r="Z159" t="n">
        <v>10</v>
      </c>
    </row>
    <row r="160">
      <c r="A160" t="n">
        <v>50</v>
      </c>
      <c r="B160" t="n">
        <v>140</v>
      </c>
      <c r="C160" t="inlineStr">
        <is>
          <t xml:space="preserve">CONCLUIDO	</t>
        </is>
      </c>
      <c r="D160" t="n">
        <v>5.1244</v>
      </c>
      <c r="E160" t="n">
        <v>19.51</v>
      </c>
      <c r="F160" t="n">
        <v>15.78</v>
      </c>
      <c r="G160" t="n">
        <v>59.17</v>
      </c>
      <c r="H160" t="n">
        <v>0.8</v>
      </c>
      <c r="I160" t="n">
        <v>16</v>
      </c>
      <c r="J160" t="n">
        <v>299.23</v>
      </c>
      <c r="K160" t="n">
        <v>60.56</v>
      </c>
      <c r="L160" t="n">
        <v>13.5</v>
      </c>
      <c r="M160" t="n">
        <v>14</v>
      </c>
      <c r="N160" t="n">
        <v>85.18000000000001</v>
      </c>
      <c r="O160" t="n">
        <v>37139.2</v>
      </c>
      <c r="P160" t="n">
        <v>266.59</v>
      </c>
      <c r="Q160" t="n">
        <v>467.07</v>
      </c>
      <c r="R160" t="n">
        <v>64.45999999999999</v>
      </c>
      <c r="S160" t="n">
        <v>39.61</v>
      </c>
      <c r="T160" t="n">
        <v>7438.89</v>
      </c>
      <c r="U160" t="n">
        <v>0.61</v>
      </c>
      <c r="V160" t="n">
        <v>0.74</v>
      </c>
      <c r="W160" t="n">
        <v>2.64</v>
      </c>
      <c r="X160" t="n">
        <v>0.44</v>
      </c>
      <c r="Y160" t="n">
        <v>1</v>
      </c>
      <c r="Z160" t="n">
        <v>10</v>
      </c>
    </row>
    <row r="161">
      <c r="A161" t="n">
        <v>51</v>
      </c>
      <c r="B161" t="n">
        <v>140</v>
      </c>
      <c r="C161" t="inlineStr">
        <is>
          <t xml:space="preserve">CONCLUIDO	</t>
        </is>
      </c>
      <c r="D161" t="n">
        <v>5.1538</v>
      </c>
      <c r="E161" t="n">
        <v>19.4</v>
      </c>
      <c r="F161" t="n">
        <v>15.72</v>
      </c>
      <c r="G161" t="n">
        <v>62.88</v>
      </c>
      <c r="H161" t="n">
        <v>0.82</v>
      </c>
      <c r="I161" t="n">
        <v>15</v>
      </c>
      <c r="J161" t="n">
        <v>299.76</v>
      </c>
      <c r="K161" t="n">
        <v>60.56</v>
      </c>
      <c r="L161" t="n">
        <v>13.75</v>
      </c>
      <c r="M161" t="n">
        <v>13</v>
      </c>
      <c r="N161" t="n">
        <v>85.45</v>
      </c>
      <c r="O161" t="n">
        <v>37204.07</v>
      </c>
      <c r="P161" t="n">
        <v>265.06</v>
      </c>
      <c r="Q161" t="n">
        <v>467.07</v>
      </c>
      <c r="R161" t="n">
        <v>62.46</v>
      </c>
      <c r="S161" t="n">
        <v>39.61</v>
      </c>
      <c r="T161" t="n">
        <v>6445.79</v>
      </c>
      <c r="U161" t="n">
        <v>0.63</v>
      </c>
      <c r="V161" t="n">
        <v>0.74</v>
      </c>
      <c r="W161" t="n">
        <v>2.63</v>
      </c>
      <c r="X161" t="n">
        <v>0.39</v>
      </c>
      <c r="Y161" t="n">
        <v>1</v>
      </c>
      <c r="Z161" t="n">
        <v>10</v>
      </c>
    </row>
    <row r="162">
      <c r="A162" t="n">
        <v>52</v>
      </c>
      <c r="B162" t="n">
        <v>140</v>
      </c>
      <c r="C162" t="inlineStr">
        <is>
          <t xml:space="preserve">CONCLUIDO	</t>
        </is>
      </c>
      <c r="D162" t="n">
        <v>5.1534</v>
      </c>
      <c r="E162" t="n">
        <v>19.4</v>
      </c>
      <c r="F162" t="n">
        <v>15.72</v>
      </c>
      <c r="G162" t="n">
        <v>62.88</v>
      </c>
      <c r="H162" t="n">
        <v>0.83</v>
      </c>
      <c r="I162" t="n">
        <v>15</v>
      </c>
      <c r="J162" t="n">
        <v>300.28</v>
      </c>
      <c r="K162" t="n">
        <v>60.56</v>
      </c>
      <c r="L162" t="n">
        <v>14</v>
      </c>
      <c r="M162" t="n">
        <v>13</v>
      </c>
      <c r="N162" t="n">
        <v>85.73</v>
      </c>
      <c r="O162" t="n">
        <v>37268.93</v>
      </c>
      <c r="P162" t="n">
        <v>265.27</v>
      </c>
      <c r="Q162" t="n">
        <v>467.07</v>
      </c>
      <c r="R162" t="n">
        <v>62.65</v>
      </c>
      <c r="S162" t="n">
        <v>39.61</v>
      </c>
      <c r="T162" t="n">
        <v>6543.05</v>
      </c>
      <c r="U162" t="n">
        <v>0.63</v>
      </c>
      <c r="V162" t="n">
        <v>0.74</v>
      </c>
      <c r="W162" t="n">
        <v>2.63</v>
      </c>
      <c r="X162" t="n">
        <v>0.39</v>
      </c>
      <c r="Y162" t="n">
        <v>1</v>
      </c>
      <c r="Z162" t="n">
        <v>10</v>
      </c>
    </row>
    <row r="163">
      <c r="A163" t="n">
        <v>53</v>
      </c>
      <c r="B163" t="n">
        <v>140</v>
      </c>
      <c r="C163" t="inlineStr">
        <is>
          <t xml:space="preserve">CONCLUIDO	</t>
        </is>
      </c>
      <c r="D163" t="n">
        <v>5.1496</v>
      </c>
      <c r="E163" t="n">
        <v>19.42</v>
      </c>
      <c r="F163" t="n">
        <v>15.73</v>
      </c>
      <c r="G163" t="n">
        <v>62.94</v>
      </c>
      <c r="H163" t="n">
        <v>0.84</v>
      </c>
      <c r="I163" t="n">
        <v>15</v>
      </c>
      <c r="J163" t="n">
        <v>300.81</v>
      </c>
      <c r="K163" t="n">
        <v>60.56</v>
      </c>
      <c r="L163" t="n">
        <v>14.25</v>
      </c>
      <c r="M163" t="n">
        <v>13</v>
      </c>
      <c r="N163" t="n">
        <v>86</v>
      </c>
      <c r="O163" t="n">
        <v>37333.9</v>
      </c>
      <c r="P163" t="n">
        <v>265.39</v>
      </c>
      <c r="Q163" t="n">
        <v>467.07</v>
      </c>
      <c r="R163" t="n">
        <v>62.99</v>
      </c>
      <c r="S163" t="n">
        <v>39.61</v>
      </c>
      <c r="T163" t="n">
        <v>6711.9</v>
      </c>
      <c r="U163" t="n">
        <v>0.63</v>
      </c>
      <c r="V163" t="n">
        <v>0.74</v>
      </c>
      <c r="W163" t="n">
        <v>2.63</v>
      </c>
      <c r="X163" t="n">
        <v>0.4</v>
      </c>
      <c r="Y163" t="n">
        <v>1</v>
      </c>
      <c r="Z163" t="n">
        <v>10</v>
      </c>
    </row>
    <row r="164">
      <c r="A164" t="n">
        <v>54</v>
      </c>
      <c r="B164" t="n">
        <v>140</v>
      </c>
      <c r="C164" t="inlineStr">
        <is>
          <t xml:space="preserve">CONCLUIDO	</t>
        </is>
      </c>
      <c r="D164" t="n">
        <v>5.1497</v>
      </c>
      <c r="E164" t="n">
        <v>19.42</v>
      </c>
      <c r="F164" t="n">
        <v>15.73</v>
      </c>
      <c r="G164" t="n">
        <v>62.94</v>
      </c>
      <c r="H164" t="n">
        <v>0.86</v>
      </c>
      <c r="I164" t="n">
        <v>15</v>
      </c>
      <c r="J164" t="n">
        <v>301.34</v>
      </c>
      <c r="K164" t="n">
        <v>60.56</v>
      </c>
      <c r="L164" t="n">
        <v>14.5</v>
      </c>
      <c r="M164" t="n">
        <v>13</v>
      </c>
      <c r="N164" t="n">
        <v>86.28</v>
      </c>
      <c r="O164" t="n">
        <v>37399</v>
      </c>
      <c r="P164" t="n">
        <v>265.36</v>
      </c>
      <c r="Q164" t="n">
        <v>467.07</v>
      </c>
      <c r="R164" t="n">
        <v>62.91</v>
      </c>
      <c r="S164" t="n">
        <v>39.61</v>
      </c>
      <c r="T164" t="n">
        <v>6668.67</v>
      </c>
      <c r="U164" t="n">
        <v>0.63</v>
      </c>
      <c r="V164" t="n">
        <v>0.74</v>
      </c>
      <c r="W164" t="n">
        <v>2.63</v>
      </c>
      <c r="X164" t="n">
        <v>0.4</v>
      </c>
      <c r="Y164" t="n">
        <v>1</v>
      </c>
      <c r="Z164" t="n">
        <v>10</v>
      </c>
    </row>
    <row r="165">
      <c r="A165" t="n">
        <v>55</v>
      </c>
      <c r="B165" t="n">
        <v>140</v>
      </c>
      <c r="C165" t="inlineStr">
        <is>
          <t xml:space="preserve">CONCLUIDO	</t>
        </is>
      </c>
      <c r="D165" t="n">
        <v>5.1712</v>
      </c>
      <c r="E165" t="n">
        <v>19.34</v>
      </c>
      <c r="F165" t="n">
        <v>15.71</v>
      </c>
      <c r="G165" t="n">
        <v>67.31</v>
      </c>
      <c r="H165" t="n">
        <v>0.87</v>
      </c>
      <c r="I165" t="n">
        <v>14</v>
      </c>
      <c r="J165" t="n">
        <v>301.86</v>
      </c>
      <c r="K165" t="n">
        <v>60.56</v>
      </c>
      <c r="L165" t="n">
        <v>14.75</v>
      </c>
      <c r="M165" t="n">
        <v>12</v>
      </c>
      <c r="N165" t="n">
        <v>86.56</v>
      </c>
      <c r="O165" t="n">
        <v>37464.21</v>
      </c>
      <c r="P165" t="n">
        <v>264.92</v>
      </c>
      <c r="Q165" t="n">
        <v>467.07</v>
      </c>
      <c r="R165" t="n">
        <v>62.21</v>
      </c>
      <c r="S165" t="n">
        <v>39.61</v>
      </c>
      <c r="T165" t="n">
        <v>6324.28</v>
      </c>
      <c r="U165" t="n">
        <v>0.64</v>
      </c>
      <c r="V165" t="n">
        <v>0.74</v>
      </c>
      <c r="W165" t="n">
        <v>2.63</v>
      </c>
      <c r="X165" t="n">
        <v>0.37</v>
      </c>
      <c r="Y165" t="n">
        <v>1</v>
      </c>
      <c r="Z165" t="n">
        <v>10</v>
      </c>
    </row>
    <row r="166">
      <c r="A166" t="n">
        <v>56</v>
      </c>
      <c r="B166" t="n">
        <v>140</v>
      </c>
      <c r="C166" t="inlineStr">
        <is>
          <t xml:space="preserve">CONCLUIDO	</t>
        </is>
      </c>
      <c r="D166" t="n">
        <v>5.1721</v>
      </c>
      <c r="E166" t="n">
        <v>19.33</v>
      </c>
      <c r="F166" t="n">
        <v>15.7</v>
      </c>
      <c r="G166" t="n">
        <v>67.3</v>
      </c>
      <c r="H166" t="n">
        <v>0.88</v>
      </c>
      <c r="I166" t="n">
        <v>14</v>
      </c>
      <c r="J166" t="n">
        <v>302.39</v>
      </c>
      <c r="K166" t="n">
        <v>60.56</v>
      </c>
      <c r="L166" t="n">
        <v>15</v>
      </c>
      <c r="M166" t="n">
        <v>12</v>
      </c>
      <c r="N166" t="n">
        <v>86.84</v>
      </c>
      <c r="O166" t="n">
        <v>37529.55</v>
      </c>
      <c r="P166" t="n">
        <v>264.67</v>
      </c>
      <c r="Q166" t="n">
        <v>467.07</v>
      </c>
      <c r="R166" t="n">
        <v>61.99</v>
      </c>
      <c r="S166" t="n">
        <v>39.61</v>
      </c>
      <c r="T166" t="n">
        <v>6216.82</v>
      </c>
      <c r="U166" t="n">
        <v>0.64</v>
      </c>
      <c r="V166" t="n">
        <v>0.74</v>
      </c>
      <c r="W166" t="n">
        <v>2.63</v>
      </c>
      <c r="X166" t="n">
        <v>0.37</v>
      </c>
      <c r="Y166" t="n">
        <v>1</v>
      </c>
      <c r="Z166" t="n">
        <v>10</v>
      </c>
    </row>
    <row r="167">
      <c r="A167" t="n">
        <v>57</v>
      </c>
      <c r="B167" t="n">
        <v>140</v>
      </c>
      <c r="C167" t="inlineStr">
        <is>
          <t xml:space="preserve">CONCLUIDO	</t>
        </is>
      </c>
      <c r="D167" t="n">
        <v>5.1723</v>
      </c>
      <c r="E167" t="n">
        <v>19.33</v>
      </c>
      <c r="F167" t="n">
        <v>15.7</v>
      </c>
      <c r="G167" t="n">
        <v>67.29000000000001</v>
      </c>
      <c r="H167" t="n">
        <v>0.9</v>
      </c>
      <c r="I167" t="n">
        <v>14</v>
      </c>
      <c r="J167" t="n">
        <v>302.92</v>
      </c>
      <c r="K167" t="n">
        <v>60.56</v>
      </c>
      <c r="L167" t="n">
        <v>15.25</v>
      </c>
      <c r="M167" t="n">
        <v>12</v>
      </c>
      <c r="N167" t="n">
        <v>87.12</v>
      </c>
      <c r="O167" t="n">
        <v>37595</v>
      </c>
      <c r="P167" t="n">
        <v>264.26</v>
      </c>
      <c r="Q167" t="n">
        <v>467.08</v>
      </c>
      <c r="R167" t="n">
        <v>61.86</v>
      </c>
      <c r="S167" t="n">
        <v>39.61</v>
      </c>
      <c r="T167" t="n">
        <v>6151.66</v>
      </c>
      <c r="U167" t="n">
        <v>0.64</v>
      </c>
      <c r="V167" t="n">
        <v>0.74</v>
      </c>
      <c r="W167" t="n">
        <v>2.63</v>
      </c>
      <c r="X167" t="n">
        <v>0.37</v>
      </c>
      <c r="Y167" t="n">
        <v>1</v>
      </c>
      <c r="Z167" t="n">
        <v>10</v>
      </c>
    </row>
    <row r="168">
      <c r="A168" t="n">
        <v>58</v>
      </c>
      <c r="B168" t="n">
        <v>140</v>
      </c>
      <c r="C168" t="inlineStr">
        <is>
          <t xml:space="preserve">CONCLUIDO	</t>
        </is>
      </c>
      <c r="D168" t="n">
        <v>5.1725</v>
      </c>
      <c r="E168" t="n">
        <v>19.33</v>
      </c>
      <c r="F168" t="n">
        <v>15.7</v>
      </c>
      <c r="G168" t="n">
        <v>67.29000000000001</v>
      </c>
      <c r="H168" t="n">
        <v>0.91</v>
      </c>
      <c r="I168" t="n">
        <v>14</v>
      </c>
      <c r="J168" t="n">
        <v>303.46</v>
      </c>
      <c r="K168" t="n">
        <v>60.56</v>
      </c>
      <c r="L168" t="n">
        <v>15.5</v>
      </c>
      <c r="M168" t="n">
        <v>12</v>
      </c>
      <c r="N168" t="n">
        <v>87.40000000000001</v>
      </c>
      <c r="O168" t="n">
        <v>37660.57</v>
      </c>
      <c r="P168" t="n">
        <v>264</v>
      </c>
      <c r="Q168" t="n">
        <v>467.07</v>
      </c>
      <c r="R168" t="n">
        <v>61.78</v>
      </c>
      <c r="S168" t="n">
        <v>39.61</v>
      </c>
      <c r="T168" t="n">
        <v>6110.44</v>
      </c>
      <c r="U168" t="n">
        <v>0.64</v>
      </c>
      <c r="V168" t="n">
        <v>0.74</v>
      </c>
      <c r="W168" t="n">
        <v>2.63</v>
      </c>
      <c r="X168" t="n">
        <v>0.37</v>
      </c>
      <c r="Y168" t="n">
        <v>1</v>
      </c>
      <c r="Z168" t="n">
        <v>10</v>
      </c>
    </row>
    <row r="169">
      <c r="A169" t="n">
        <v>59</v>
      </c>
      <c r="B169" t="n">
        <v>140</v>
      </c>
      <c r="C169" t="inlineStr">
        <is>
          <t xml:space="preserve">CONCLUIDO	</t>
        </is>
      </c>
      <c r="D169" t="n">
        <v>5.1914</v>
      </c>
      <c r="E169" t="n">
        <v>19.26</v>
      </c>
      <c r="F169" t="n">
        <v>15.68</v>
      </c>
      <c r="G169" t="n">
        <v>72.38</v>
      </c>
      <c r="H169" t="n">
        <v>0.92</v>
      </c>
      <c r="I169" t="n">
        <v>13</v>
      </c>
      <c r="J169" t="n">
        <v>303.99</v>
      </c>
      <c r="K169" t="n">
        <v>60.56</v>
      </c>
      <c r="L169" t="n">
        <v>15.75</v>
      </c>
      <c r="M169" t="n">
        <v>11</v>
      </c>
      <c r="N169" t="n">
        <v>87.68000000000001</v>
      </c>
      <c r="O169" t="n">
        <v>37726.27</v>
      </c>
      <c r="P169" t="n">
        <v>263.33</v>
      </c>
      <c r="Q169" t="n">
        <v>467.09</v>
      </c>
      <c r="R169" t="n">
        <v>61.4</v>
      </c>
      <c r="S169" t="n">
        <v>39.61</v>
      </c>
      <c r="T169" t="n">
        <v>5926.31</v>
      </c>
      <c r="U169" t="n">
        <v>0.65</v>
      </c>
      <c r="V169" t="n">
        <v>0.74</v>
      </c>
      <c r="W169" t="n">
        <v>2.63</v>
      </c>
      <c r="X169" t="n">
        <v>0.35</v>
      </c>
      <c r="Y169" t="n">
        <v>1</v>
      </c>
      <c r="Z169" t="n">
        <v>10</v>
      </c>
    </row>
    <row r="170">
      <c r="A170" t="n">
        <v>60</v>
      </c>
      <c r="B170" t="n">
        <v>140</v>
      </c>
      <c r="C170" t="inlineStr">
        <is>
          <t xml:space="preserve">CONCLUIDO	</t>
        </is>
      </c>
      <c r="D170" t="n">
        <v>5.191</v>
      </c>
      <c r="E170" t="n">
        <v>19.26</v>
      </c>
      <c r="F170" t="n">
        <v>15.68</v>
      </c>
      <c r="G170" t="n">
        <v>72.39</v>
      </c>
      <c r="H170" t="n">
        <v>0.9399999999999999</v>
      </c>
      <c r="I170" t="n">
        <v>13</v>
      </c>
      <c r="J170" t="n">
        <v>304.52</v>
      </c>
      <c r="K170" t="n">
        <v>60.56</v>
      </c>
      <c r="L170" t="n">
        <v>16</v>
      </c>
      <c r="M170" t="n">
        <v>11</v>
      </c>
      <c r="N170" t="n">
        <v>87.97</v>
      </c>
      <c r="O170" t="n">
        <v>37792.08</v>
      </c>
      <c r="P170" t="n">
        <v>263.74</v>
      </c>
      <c r="Q170" t="n">
        <v>467.07</v>
      </c>
      <c r="R170" t="n">
        <v>61.37</v>
      </c>
      <c r="S170" t="n">
        <v>39.61</v>
      </c>
      <c r="T170" t="n">
        <v>5909.43</v>
      </c>
      <c r="U170" t="n">
        <v>0.65</v>
      </c>
      <c r="V170" t="n">
        <v>0.74</v>
      </c>
      <c r="W170" t="n">
        <v>2.63</v>
      </c>
      <c r="X170" t="n">
        <v>0.35</v>
      </c>
      <c r="Y170" t="n">
        <v>1</v>
      </c>
      <c r="Z170" t="n">
        <v>10</v>
      </c>
    </row>
    <row r="171">
      <c r="A171" t="n">
        <v>61</v>
      </c>
      <c r="B171" t="n">
        <v>140</v>
      </c>
      <c r="C171" t="inlineStr">
        <is>
          <t xml:space="preserve">CONCLUIDO	</t>
        </is>
      </c>
      <c r="D171" t="n">
        <v>5.195</v>
      </c>
      <c r="E171" t="n">
        <v>19.25</v>
      </c>
      <c r="F171" t="n">
        <v>15.67</v>
      </c>
      <c r="G171" t="n">
        <v>72.31999999999999</v>
      </c>
      <c r="H171" t="n">
        <v>0.95</v>
      </c>
      <c r="I171" t="n">
        <v>13</v>
      </c>
      <c r="J171" t="n">
        <v>305.06</v>
      </c>
      <c r="K171" t="n">
        <v>60.56</v>
      </c>
      <c r="L171" t="n">
        <v>16.25</v>
      </c>
      <c r="M171" t="n">
        <v>11</v>
      </c>
      <c r="N171" t="n">
        <v>88.25</v>
      </c>
      <c r="O171" t="n">
        <v>37858.02</v>
      </c>
      <c r="P171" t="n">
        <v>263.76</v>
      </c>
      <c r="Q171" t="n">
        <v>467.07</v>
      </c>
      <c r="R171" t="n">
        <v>60.88</v>
      </c>
      <c r="S171" t="n">
        <v>39.61</v>
      </c>
      <c r="T171" t="n">
        <v>5666.63</v>
      </c>
      <c r="U171" t="n">
        <v>0.65</v>
      </c>
      <c r="V171" t="n">
        <v>0.74</v>
      </c>
      <c r="W171" t="n">
        <v>2.63</v>
      </c>
      <c r="X171" t="n">
        <v>0.34</v>
      </c>
      <c r="Y171" t="n">
        <v>1</v>
      </c>
      <c r="Z171" t="n">
        <v>10</v>
      </c>
    </row>
    <row r="172">
      <c r="A172" t="n">
        <v>62</v>
      </c>
      <c r="B172" t="n">
        <v>140</v>
      </c>
      <c r="C172" t="inlineStr">
        <is>
          <t xml:space="preserve">CONCLUIDO	</t>
        </is>
      </c>
      <c r="D172" t="n">
        <v>5.1912</v>
      </c>
      <c r="E172" t="n">
        <v>19.26</v>
      </c>
      <c r="F172" t="n">
        <v>15.68</v>
      </c>
      <c r="G172" t="n">
        <v>72.38</v>
      </c>
      <c r="H172" t="n">
        <v>0.96</v>
      </c>
      <c r="I172" t="n">
        <v>13</v>
      </c>
      <c r="J172" t="n">
        <v>305.59</v>
      </c>
      <c r="K172" t="n">
        <v>60.56</v>
      </c>
      <c r="L172" t="n">
        <v>16.5</v>
      </c>
      <c r="M172" t="n">
        <v>11</v>
      </c>
      <c r="N172" t="n">
        <v>88.54000000000001</v>
      </c>
      <c r="O172" t="n">
        <v>37924.08</v>
      </c>
      <c r="P172" t="n">
        <v>264.09</v>
      </c>
      <c r="Q172" t="n">
        <v>467.1</v>
      </c>
      <c r="R172" t="n">
        <v>61.32</v>
      </c>
      <c r="S172" t="n">
        <v>39.61</v>
      </c>
      <c r="T172" t="n">
        <v>5887.16</v>
      </c>
      <c r="U172" t="n">
        <v>0.65</v>
      </c>
      <c r="V172" t="n">
        <v>0.74</v>
      </c>
      <c r="W172" t="n">
        <v>2.63</v>
      </c>
      <c r="X172" t="n">
        <v>0.35</v>
      </c>
      <c r="Y172" t="n">
        <v>1</v>
      </c>
      <c r="Z172" t="n">
        <v>10</v>
      </c>
    </row>
    <row r="173">
      <c r="A173" t="n">
        <v>63</v>
      </c>
      <c r="B173" t="n">
        <v>140</v>
      </c>
      <c r="C173" t="inlineStr">
        <is>
          <t xml:space="preserve">CONCLUIDO	</t>
        </is>
      </c>
      <c r="D173" t="n">
        <v>5.1892</v>
      </c>
      <c r="E173" t="n">
        <v>19.27</v>
      </c>
      <c r="F173" t="n">
        <v>15.69</v>
      </c>
      <c r="G173" t="n">
        <v>72.42</v>
      </c>
      <c r="H173" t="n">
        <v>0.97</v>
      </c>
      <c r="I173" t="n">
        <v>13</v>
      </c>
      <c r="J173" t="n">
        <v>306.13</v>
      </c>
      <c r="K173" t="n">
        <v>60.56</v>
      </c>
      <c r="L173" t="n">
        <v>16.75</v>
      </c>
      <c r="M173" t="n">
        <v>11</v>
      </c>
      <c r="N173" t="n">
        <v>88.83</v>
      </c>
      <c r="O173" t="n">
        <v>37990.27</v>
      </c>
      <c r="P173" t="n">
        <v>263.79</v>
      </c>
      <c r="Q173" t="n">
        <v>467.07</v>
      </c>
      <c r="R173" t="n">
        <v>61.57</v>
      </c>
      <c r="S173" t="n">
        <v>39.61</v>
      </c>
      <c r="T173" t="n">
        <v>6009.15</v>
      </c>
      <c r="U173" t="n">
        <v>0.64</v>
      </c>
      <c r="V173" t="n">
        <v>0.74</v>
      </c>
      <c r="W173" t="n">
        <v>2.63</v>
      </c>
      <c r="X173" t="n">
        <v>0.36</v>
      </c>
      <c r="Y173" t="n">
        <v>1</v>
      </c>
      <c r="Z173" t="n">
        <v>10</v>
      </c>
    </row>
    <row r="174">
      <c r="A174" t="n">
        <v>64</v>
      </c>
      <c r="B174" t="n">
        <v>140</v>
      </c>
      <c r="C174" t="inlineStr">
        <is>
          <t xml:space="preserve">CONCLUIDO	</t>
        </is>
      </c>
      <c r="D174" t="n">
        <v>5.1919</v>
      </c>
      <c r="E174" t="n">
        <v>19.26</v>
      </c>
      <c r="F174" t="n">
        <v>15.68</v>
      </c>
      <c r="G174" t="n">
        <v>72.37</v>
      </c>
      <c r="H174" t="n">
        <v>0.99</v>
      </c>
      <c r="I174" t="n">
        <v>13</v>
      </c>
      <c r="J174" t="n">
        <v>306.67</v>
      </c>
      <c r="K174" t="n">
        <v>60.56</v>
      </c>
      <c r="L174" t="n">
        <v>17</v>
      </c>
      <c r="M174" t="n">
        <v>11</v>
      </c>
      <c r="N174" t="n">
        <v>89.11</v>
      </c>
      <c r="O174" t="n">
        <v>38056.58</v>
      </c>
      <c r="P174" t="n">
        <v>263.03</v>
      </c>
      <c r="Q174" t="n">
        <v>467.07</v>
      </c>
      <c r="R174" t="n">
        <v>61.32</v>
      </c>
      <c r="S174" t="n">
        <v>39.61</v>
      </c>
      <c r="T174" t="n">
        <v>5885.45</v>
      </c>
      <c r="U174" t="n">
        <v>0.65</v>
      </c>
      <c r="V174" t="n">
        <v>0.74</v>
      </c>
      <c r="W174" t="n">
        <v>2.63</v>
      </c>
      <c r="X174" t="n">
        <v>0.35</v>
      </c>
      <c r="Y174" t="n">
        <v>1</v>
      </c>
      <c r="Z174" t="n">
        <v>10</v>
      </c>
    </row>
    <row r="175">
      <c r="A175" t="n">
        <v>65</v>
      </c>
      <c r="B175" t="n">
        <v>140</v>
      </c>
      <c r="C175" t="inlineStr">
        <is>
          <t xml:space="preserve">CONCLUIDO	</t>
        </is>
      </c>
      <c r="D175" t="n">
        <v>5.2162</v>
      </c>
      <c r="E175" t="n">
        <v>19.17</v>
      </c>
      <c r="F175" t="n">
        <v>15.64</v>
      </c>
      <c r="G175" t="n">
        <v>78.22</v>
      </c>
      <c r="H175" t="n">
        <v>1</v>
      </c>
      <c r="I175" t="n">
        <v>12</v>
      </c>
      <c r="J175" t="n">
        <v>307.21</v>
      </c>
      <c r="K175" t="n">
        <v>60.56</v>
      </c>
      <c r="L175" t="n">
        <v>17.25</v>
      </c>
      <c r="M175" t="n">
        <v>10</v>
      </c>
      <c r="N175" t="n">
        <v>89.40000000000001</v>
      </c>
      <c r="O175" t="n">
        <v>38123.01</v>
      </c>
      <c r="P175" t="n">
        <v>262.22</v>
      </c>
      <c r="Q175" t="n">
        <v>467.09</v>
      </c>
      <c r="R175" t="n">
        <v>60.05</v>
      </c>
      <c r="S175" t="n">
        <v>39.61</v>
      </c>
      <c r="T175" t="n">
        <v>5255.29</v>
      </c>
      <c r="U175" t="n">
        <v>0.66</v>
      </c>
      <c r="V175" t="n">
        <v>0.75</v>
      </c>
      <c r="W175" t="n">
        <v>2.63</v>
      </c>
      <c r="X175" t="n">
        <v>0.31</v>
      </c>
      <c r="Y175" t="n">
        <v>1</v>
      </c>
      <c r="Z175" t="n">
        <v>10</v>
      </c>
    </row>
    <row r="176">
      <c r="A176" t="n">
        <v>66</v>
      </c>
      <c r="B176" t="n">
        <v>140</v>
      </c>
      <c r="C176" t="inlineStr">
        <is>
          <t xml:space="preserve">CONCLUIDO	</t>
        </is>
      </c>
      <c r="D176" t="n">
        <v>5.2157</v>
      </c>
      <c r="E176" t="n">
        <v>19.17</v>
      </c>
      <c r="F176" t="n">
        <v>15.65</v>
      </c>
      <c r="G176" t="n">
        <v>78.23</v>
      </c>
      <c r="H176" t="n">
        <v>1.01</v>
      </c>
      <c r="I176" t="n">
        <v>12</v>
      </c>
      <c r="J176" t="n">
        <v>307.75</v>
      </c>
      <c r="K176" t="n">
        <v>60.56</v>
      </c>
      <c r="L176" t="n">
        <v>17.5</v>
      </c>
      <c r="M176" t="n">
        <v>10</v>
      </c>
      <c r="N176" t="n">
        <v>89.69</v>
      </c>
      <c r="O176" t="n">
        <v>38189.58</v>
      </c>
      <c r="P176" t="n">
        <v>262.6</v>
      </c>
      <c r="Q176" t="n">
        <v>467.08</v>
      </c>
      <c r="R176" t="n">
        <v>60.15</v>
      </c>
      <c r="S176" t="n">
        <v>39.61</v>
      </c>
      <c r="T176" t="n">
        <v>5305.91</v>
      </c>
      <c r="U176" t="n">
        <v>0.66</v>
      </c>
      <c r="V176" t="n">
        <v>0.75</v>
      </c>
      <c r="W176" t="n">
        <v>2.63</v>
      </c>
      <c r="X176" t="n">
        <v>0.31</v>
      </c>
      <c r="Y176" t="n">
        <v>1</v>
      </c>
      <c r="Z176" t="n">
        <v>10</v>
      </c>
    </row>
    <row r="177">
      <c r="A177" t="n">
        <v>67</v>
      </c>
      <c r="B177" t="n">
        <v>140</v>
      </c>
      <c r="C177" t="inlineStr">
        <is>
          <t xml:space="preserve">CONCLUIDO	</t>
        </is>
      </c>
      <c r="D177" t="n">
        <v>5.214</v>
      </c>
      <c r="E177" t="n">
        <v>19.18</v>
      </c>
      <c r="F177" t="n">
        <v>15.65</v>
      </c>
      <c r="G177" t="n">
        <v>78.26000000000001</v>
      </c>
      <c r="H177" t="n">
        <v>1.03</v>
      </c>
      <c r="I177" t="n">
        <v>12</v>
      </c>
      <c r="J177" t="n">
        <v>308.29</v>
      </c>
      <c r="K177" t="n">
        <v>60.56</v>
      </c>
      <c r="L177" t="n">
        <v>17.75</v>
      </c>
      <c r="M177" t="n">
        <v>10</v>
      </c>
      <c r="N177" t="n">
        <v>89.98</v>
      </c>
      <c r="O177" t="n">
        <v>38256.26</v>
      </c>
      <c r="P177" t="n">
        <v>262.69</v>
      </c>
      <c r="Q177" t="n">
        <v>467.07</v>
      </c>
      <c r="R177" t="n">
        <v>60.33</v>
      </c>
      <c r="S177" t="n">
        <v>39.61</v>
      </c>
      <c r="T177" t="n">
        <v>5397.99</v>
      </c>
      <c r="U177" t="n">
        <v>0.66</v>
      </c>
      <c r="V177" t="n">
        <v>0.75</v>
      </c>
      <c r="W177" t="n">
        <v>2.63</v>
      </c>
      <c r="X177" t="n">
        <v>0.32</v>
      </c>
      <c r="Y177" t="n">
        <v>1</v>
      </c>
      <c r="Z177" t="n">
        <v>10</v>
      </c>
    </row>
    <row r="178">
      <c r="A178" t="n">
        <v>68</v>
      </c>
      <c r="B178" t="n">
        <v>140</v>
      </c>
      <c r="C178" t="inlineStr">
        <is>
          <t xml:space="preserve">CONCLUIDO	</t>
        </is>
      </c>
      <c r="D178" t="n">
        <v>5.2181</v>
      </c>
      <c r="E178" t="n">
        <v>19.16</v>
      </c>
      <c r="F178" t="n">
        <v>15.64</v>
      </c>
      <c r="G178" t="n">
        <v>78.18000000000001</v>
      </c>
      <c r="H178" t="n">
        <v>1.04</v>
      </c>
      <c r="I178" t="n">
        <v>12</v>
      </c>
      <c r="J178" t="n">
        <v>308.83</v>
      </c>
      <c r="K178" t="n">
        <v>60.56</v>
      </c>
      <c r="L178" t="n">
        <v>18</v>
      </c>
      <c r="M178" t="n">
        <v>10</v>
      </c>
      <c r="N178" t="n">
        <v>90.27</v>
      </c>
      <c r="O178" t="n">
        <v>38323.08</v>
      </c>
      <c r="P178" t="n">
        <v>262.06</v>
      </c>
      <c r="Q178" t="n">
        <v>467.07</v>
      </c>
      <c r="R178" t="n">
        <v>59.79</v>
      </c>
      <c r="S178" t="n">
        <v>39.61</v>
      </c>
      <c r="T178" t="n">
        <v>5128.2</v>
      </c>
      <c r="U178" t="n">
        <v>0.66</v>
      </c>
      <c r="V178" t="n">
        <v>0.75</v>
      </c>
      <c r="W178" t="n">
        <v>2.63</v>
      </c>
      <c r="X178" t="n">
        <v>0.3</v>
      </c>
      <c r="Y178" t="n">
        <v>1</v>
      </c>
      <c r="Z178" t="n">
        <v>10</v>
      </c>
    </row>
    <row r="179">
      <c r="A179" t="n">
        <v>69</v>
      </c>
      <c r="B179" t="n">
        <v>140</v>
      </c>
      <c r="C179" t="inlineStr">
        <is>
          <t xml:space="preserve">CONCLUIDO	</t>
        </is>
      </c>
      <c r="D179" t="n">
        <v>5.2136</v>
      </c>
      <c r="E179" t="n">
        <v>19.18</v>
      </c>
      <c r="F179" t="n">
        <v>15.65</v>
      </c>
      <c r="G179" t="n">
        <v>78.26000000000001</v>
      </c>
      <c r="H179" t="n">
        <v>1.05</v>
      </c>
      <c r="I179" t="n">
        <v>12</v>
      </c>
      <c r="J179" t="n">
        <v>309.37</v>
      </c>
      <c r="K179" t="n">
        <v>60.56</v>
      </c>
      <c r="L179" t="n">
        <v>18.25</v>
      </c>
      <c r="M179" t="n">
        <v>10</v>
      </c>
      <c r="N179" t="n">
        <v>90.56999999999999</v>
      </c>
      <c r="O179" t="n">
        <v>38390.02</v>
      </c>
      <c r="P179" t="n">
        <v>262.47</v>
      </c>
      <c r="Q179" t="n">
        <v>467.09</v>
      </c>
      <c r="R179" t="n">
        <v>60.44</v>
      </c>
      <c r="S179" t="n">
        <v>39.61</v>
      </c>
      <c r="T179" t="n">
        <v>5451.88</v>
      </c>
      <c r="U179" t="n">
        <v>0.66</v>
      </c>
      <c r="V179" t="n">
        <v>0.75</v>
      </c>
      <c r="W179" t="n">
        <v>2.63</v>
      </c>
      <c r="X179" t="n">
        <v>0.32</v>
      </c>
      <c r="Y179" t="n">
        <v>1</v>
      </c>
      <c r="Z179" t="n">
        <v>10</v>
      </c>
    </row>
    <row r="180">
      <c r="A180" t="n">
        <v>70</v>
      </c>
      <c r="B180" t="n">
        <v>140</v>
      </c>
      <c r="C180" t="inlineStr">
        <is>
          <t xml:space="preserve">CONCLUIDO	</t>
        </is>
      </c>
      <c r="D180" t="n">
        <v>5.2165</v>
      </c>
      <c r="E180" t="n">
        <v>19.17</v>
      </c>
      <c r="F180" t="n">
        <v>15.64</v>
      </c>
      <c r="G180" t="n">
        <v>78.20999999999999</v>
      </c>
      <c r="H180" t="n">
        <v>1.06</v>
      </c>
      <c r="I180" t="n">
        <v>12</v>
      </c>
      <c r="J180" t="n">
        <v>309.91</v>
      </c>
      <c r="K180" t="n">
        <v>60.56</v>
      </c>
      <c r="L180" t="n">
        <v>18.5</v>
      </c>
      <c r="M180" t="n">
        <v>10</v>
      </c>
      <c r="N180" t="n">
        <v>90.86</v>
      </c>
      <c r="O180" t="n">
        <v>38457.09</v>
      </c>
      <c r="P180" t="n">
        <v>261.6</v>
      </c>
      <c r="Q180" t="n">
        <v>467.15</v>
      </c>
      <c r="R180" t="n">
        <v>60.02</v>
      </c>
      <c r="S180" t="n">
        <v>39.61</v>
      </c>
      <c r="T180" t="n">
        <v>5241.5</v>
      </c>
      <c r="U180" t="n">
        <v>0.66</v>
      </c>
      <c r="V180" t="n">
        <v>0.75</v>
      </c>
      <c r="W180" t="n">
        <v>2.63</v>
      </c>
      <c r="X180" t="n">
        <v>0.31</v>
      </c>
      <c r="Y180" t="n">
        <v>1</v>
      </c>
      <c r="Z180" t="n">
        <v>10</v>
      </c>
    </row>
    <row r="181">
      <c r="A181" t="n">
        <v>71</v>
      </c>
      <c r="B181" t="n">
        <v>140</v>
      </c>
      <c r="C181" t="inlineStr">
        <is>
          <t xml:space="preserve">CONCLUIDO	</t>
        </is>
      </c>
      <c r="D181" t="n">
        <v>5.2362</v>
      </c>
      <c r="E181" t="n">
        <v>19.1</v>
      </c>
      <c r="F181" t="n">
        <v>15.62</v>
      </c>
      <c r="G181" t="n">
        <v>85.20999999999999</v>
      </c>
      <c r="H181" t="n">
        <v>1.08</v>
      </c>
      <c r="I181" t="n">
        <v>11</v>
      </c>
      <c r="J181" t="n">
        <v>310.46</v>
      </c>
      <c r="K181" t="n">
        <v>60.56</v>
      </c>
      <c r="L181" t="n">
        <v>18.75</v>
      </c>
      <c r="M181" t="n">
        <v>9</v>
      </c>
      <c r="N181" t="n">
        <v>91.16</v>
      </c>
      <c r="O181" t="n">
        <v>38524.29</v>
      </c>
      <c r="P181" t="n">
        <v>261.16</v>
      </c>
      <c r="Q181" t="n">
        <v>467.07</v>
      </c>
      <c r="R181" t="n">
        <v>59.26</v>
      </c>
      <c r="S181" t="n">
        <v>39.61</v>
      </c>
      <c r="T181" t="n">
        <v>4865.99</v>
      </c>
      <c r="U181" t="n">
        <v>0.67</v>
      </c>
      <c r="V181" t="n">
        <v>0.75</v>
      </c>
      <c r="W181" t="n">
        <v>2.63</v>
      </c>
      <c r="X181" t="n">
        <v>0.29</v>
      </c>
      <c r="Y181" t="n">
        <v>1</v>
      </c>
      <c r="Z181" t="n">
        <v>10</v>
      </c>
    </row>
    <row r="182">
      <c r="A182" t="n">
        <v>72</v>
      </c>
      <c r="B182" t="n">
        <v>140</v>
      </c>
      <c r="C182" t="inlineStr">
        <is>
          <t xml:space="preserve">CONCLUIDO	</t>
        </is>
      </c>
      <c r="D182" t="n">
        <v>5.2408</v>
      </c>
      <c r="E182" t="n">
        <v>19.08</v>
      </c>
      <c r="F182" t="n">
        <v>15.61</v>
      </c>
      <c r="G182" t="n">
        <v>85.12</v>
      </c>
      <c r="H182" t="n">
        <v>1.09</v>
      </c>
      <c r="I182" t="n">
        <v>11</v>
      </c>
      <c r="J182" t="n">
        <v>311.01</v>
      </c>
      <c r="K182" t="n">
        <v>60.56</v>
      </c>
      <c r="L182" t="n">
        <v>19</v>
      </c>
      <c r="M182" t="n">
        <v>9</v>
      </c>
      <c r="N182" t="n">
        <v>91.45</v>
      </c>
      <c r="O182" t="n">
        <v>38591.62</v>
      </c>
      <c r="P182" t="n">
        <v>260.87</v>
      </c>
      <c r="Q182" t="n">
        <v>467.07</v>
      </c>
      <c r="R182" t="n">
        <v>58.79</v>
      </c>
      <c r="S182" t="n">
        <v>39.61</v>
      </c>
      <c r="T182" t="n">
        <v>4631.81</v>
      </c>
      <c r="U182" t="n">
        <v>0.67</v>
      </c>
      <c r="V182" t="n">
        <v>0.75</v>
      </c>
      <c r="W182" t="n">
        <v>2.63</v>
      </c>
      <c r="X182" t="n">
        <v>0.27</v>
      </c>
      <c r="Y182" t="n">
        <v>1</v>
      </c>
      <c r="Z182" t="n">
        <v>10</v>
      </c>
    </row>
    <row r="183">
      <c r="A183" t="n">
        <v>73</v>
      </c>
      <c r="B183" t="n">
        <v>140</v>
      </c>
      <c r="C183" t="inlineStr">
        <is>
          <t xml:space="preserve">CONCLUIDO	</t>
        </is>
      </c>
      <c r="D183" t="n">
        <v>5.2398</v>
      </c>
      <c r="E183" t="n">
        <v>19.08</v>
      </c>
      <c r="F183" t="n">
        <v>15.61</v>
      </c>
      <c r="G183" t="n">
        <v>85.14</v>
      </c>
      <c r="H183" t="n">
        <v>1.1</v>
      </c>
      <c r="I183" t="n">
        <v>11</v>
      </c>
      <c r="J183" t="n">
        <v>311.55</v>
      </c>
      <c r="K183" t="n">
        <v>60.56</v>
      </c>
      <c r="L183" t="n">
        <v>19.25</v>
      </c>
      <c r="M183" t="n">
        <v>9</v>
      </c>
      <c r="N183" t="n">
        <v>91.75</v>
      </c>
      <c r="O183" t="n">
        <v>38659.08</v>
      </c>
      <c r="P183" t="n">
        <v>260.81</v>
      </c>
      <c r="Q183" t="n">
        <v>467.09</v>
      </c>
      <c r="R183" t="n">
        <v>58.84</v>
      </c>
      <c r="S183" t="n">
        <v>39.61</v>
      </c>
      <c r="T183" t="n">
        <v>4657.09</v>
      </c>
      <c r="U183" t="n">
        <v>0.67</v>
      </c>
      <c r="V183" t="n">
        <v>0.75</v>
      </c>
      <c r="W183" t="n">
        <v>2.63</v>
      </c>
      <c r="X183" t="n">
        <v>0.28</v>
      </c>
      <c r="Y183" t="n">
        <v>1</v>
      </c>
      <c r="Z183" t="n">
        <v>10</v>
      </c>
    </row>
    <row r="184">
      <c r="A184" t="n">
        <v>74</v>
      </c>
      <c r="B184" t="n">
        <v>140</v>
      </c>
      <c r="C184" t="inlineStr">
        <is>
          <t xml:space="preserve">CONCLUIDO	</t>
        </is>
      </c>
      <c r="D184" t="n">
        <v>5.2343</v>
      </c>
      <c r="E184" t="n">
        <v>19.1</v>
      </c>
      <c r="F184" t="n">
        <v>15.63</v>
      </c>
      <c r="G184" t="n">
        <v>85.25</v>
      </c>
      <c r="H184" t="n">
        <v>1.11</v>
      </c>
      <c r="I184" t="n">
        <v>11</v>
      </c>
      <c r="J184" t="n">
        <v>312.1</v>
      </c>
      <c r="K184" t="n">
        <v>60.56</v>
      </c>
      <c r="L184" t="n">
        <v>19.5</v>
      </c>
      <c r="M184" t="n">
        <v>9</v>
      </c>
      <c r="N184" t="n">
        <v>92.05</v>
      </c>
      <c r="O184" t="n">
        <v>38726.8</v>
      </c>
      <c r="P184" t="n">
        <v>261.22</v>
      </c>
      <c r="Q184" t="n">
        <v>467.07</v>
      </c>
      <c r="R184" t="n">
        <v>59.5</v>
      </c>
      <c r="S184" t="n">
        <v>39.61</v>
      </c>
      <c r="T184" t="n">
        <v>4984.43</v>
      </c>
      <c r="U184" t="n">
        <v>0.67</v>
      </c>
      <c r="V184" t="n">
        <v>0.75</v>
      </c>
      <c r="W184" t="n">
        <v>2.63</v>
      </c>
      <c r="X184" t="n">
        <v>0.3</v>
      </c>
      <c r="Y184" t="n">
        <v>1</v>
      </c>
      <c r="Z184" t="n">
        <v>10</v>
      </c>
    </row>
    <row r="185">
      <c r="A185" t="n">
        <v>75</v>
      </c>
      <c r="B185" t="n">
        <v>140</v>
      </c>
      <c r="C185" t="inlineStr">
        <is>
          <t xml:space="preserve">CONCLUIDO	</t>
        </is>
      </c>
      <c r="D185" t="n">
        <v>5.2364</v>
      </c>
      <c r="E185" t="n">
        <v>19.1</v>
      </c>
      <c r="F185" t="n">
        <v>15.62</v>
      </c>
      <c r="G185" t="n">
        <v>85.20999999999999</v>
      </c>
      <c r="H185" t="n">
        <v>1.13</v>
      </c>
      <c r="I185" t="n">
        <v>11</v>
      </c>
      <c r="J185" t="n">
        <v>312.65</v>
      </c>
      <c r="K185" t="n">
        <v>60.56</v>
      </c>
      <c r="L185" t="n">
        <v>19.75</v>
      </c>
      <c r="M185" t="n">
        <v>9</v>
      </c>
      <c r="N185" t="n">
        <v>92.34999999999999</v>
      </c>
      <c r="O185" t="n">
        <v>38794.53</v>
      </c>
      <c r="P185" t="n">
        <v>261.09</v>
      </c>
      <c r="Q185" t="n">
        <v>467.07</v>
      </c>
      <c r="R185" t="n">
        <v>59.41</v>
      </c>
      <c r="S185" t="n">
        <v>39.61</v>
      </c>
      <c r="T185" t="n">
        <v>4943.12</v>
      </c>
      <c r="U185" t="n">
        <v>0.67</v>
      </c>
      <c r="V185" t="n">
        <v>0.75</v>
      </c>
      <c r="W185" t="n">
        <v>2.63</v>
      </c>
      <c r="X185" t="n">
        <v>0.29</v>
      </c>
      <c r="Y185" t="n">
        <v>1</v>
      </c>
      <c r="Z185" t="n">
        <v>10</v>
      </c>
    </row>
    <row r="186">
      <c r="A186" t="n">
        <v>76</v>
      </c>
      <c r="B186" t="n">
        <v>140</v>
      </c>
      <c r="C186" t="inlineStr">
        <is>
          <t xml:space="preserve">CONCLUIDO	</t>
        </is>
      </c>
      <c r="D186" t="n">
        <v>5.2374</v>
      </c>
      <c r="E186" t="n">
        <v>19.09</v>
      </c>
      <c r="F186" t="n">
        <v>15.62</v>
      </c>
      <c r="G186" t="n">
        <v>85.19</v>
      </c>
      <c r="H186" t="n">
        <v>1.14</v>
      </c>
      <c r="I186" t="n">
        <v>11</v>
      </c>
      <c r="J186" t="n">
        <v>313.2</v>
      </c>
      <c r="K186" t="n">
        <v>60.56</v>
      </c>
      <c r="L186" t="n">
        <v>20</v>
      </c>
      <c r="M186" t="n">
        <v>9</v>
      </c>
      <c r="N186" t="n">
        <v>92.65000000000001</v>
      </c>
      <c r="O186" t="n">
        <v>38862.4</v>
      </c>
      <c r="P186" t="n">
        <v>261.23</v>
      </c>
      <c r="Q186" t="n">
        <v>467.08</v>
      </c>
      <c r="R186" t="n">
        <v>59.31</v>
      </c>
      <c r="S186" t="n">
        <v>39.61</v>
      </c>
      <c r="T186" t="n">
        <v>4889.18</v>
      </c>
      <c r="U186" t="n">
        <v>0.67</v>
      </c>
      <c r="V186" t="n">
        <v>0.75</v>
      </c>
      <c r="W186" t="n">
        <v>2.62</v>
      </c>
      <c r="X186" t="n">
        <v>0.28</v>
      </c>
      <c r="Y186" t="n">
        <v>1</v>
      </c>
      <c r="Z186" t="n">
        <v>10</v>
      </c>
    </row>
    <row r="187">
      <c r="A187" t="n">
        <v>77</v>
      </c>
      <c r="B187" t="n">
        <v>140</v>
      </c>
      <c r="C187" t="inlineStr">
        <is>
          <t xml:space="preserve">CONCLUIDO	</t>
        </is>
      </c>
      <c r="D187" t="n">
        <v>5.2371</v>
      </c>
      <c r="E187" t="n">
        <v>19.09</v>
      </c>
      <c r="F187" t="n">
        <v>15.62</v>
      </c>
      <c r="G187" t="n">
        <v>85.19</v>
      </c>
      <c r="H187" t="n">
        <v>1.15</v>
      </c>
      <c r="I187" t="n">
        <v>11</v>
      </c>
      <c r="J187" t="n">
        <v>313.75</v>
      </c>
      <c r="K187" t="n">
        <v>60.56</v>
      </c>
      <c r="L187" t="n">
        <v>20.25</v>
      </c>
      <c r="M187" t="n">
        <v>9</v>
      </c>
      <c r="N187" t="n">
        <v>92.95</v>
      </c>
      <c r="O187" t="n">
        <v>38930.39</v>
      </c>
      <c r="P187" t="n">
        <v>260.74</v>
      </c>
      <c r="Q187" t="n">
        <v>467.07</v>
      </c>
      <c r="R187" t="n">
        <v>59.23</v>
      </c>
      <c r="S187" t="n">
        <v>39.61</v>
      </c>
      <c r="T187" t="n">
        <v>4848.53</v>
      </c>
      <c r="U187" t="n">
        <v>0.67</v>
      </c>
      <c r="V187" t="n">
        <v>0.75</v>
      </c>
      <c r="W187" t="n">
        <v>2.63</v>
      </c>
      <c r="X187" t="n">
        <v>0.29</v>
      </c>
      <c r="Y187" t="n">
        <v>1</v>
      </c>
      <c r="Z187" t="n">
        <v>10</v>
      </c>
    </row>
    <row r="188">
      <c r="A188" t="n">
        <v>78</v>
      </c>
      <c r="B188" t="n">
        <v>140</v>
      </c>
      <c r="C188" t="inlineStr">
        <is>
          <t xml:space="preserve">CONCLUIDO	</t>
        </is>
      </c>
      <c r="D188" t="n">
        <v>5.2337</v>
      </c>
      <c r="E188" t="n">
        <v>19.11</v>
      </c>
      <c r="F188" t="n">
        <v>15.63</v>
      </c>
      <c r="G188" t="n">
        <v>85.26000000000001</v>
      </c>
      <c r="H188" t="n">
        <v>1.16</v>
      </c>
      <c r="I188" t="n">
        <v>11</v>
      </c>
      <c r="J188" t="n">
        <v>314.3</v>
      </c>
      <c r="K188" t="n">
        <v>60.56</v>
      </c>
      <c r="L188" t="n">
        <v>20.5</v>
      </c>
      <c r="M188" t="n">
        <v>9</v>
      </c>
      <c r="N188" t="n">
        <v>93.25</v>
      </c>
      <c r="O188" t="n">
        <v>38998.53</v>
      </c>
      <c r="P188" t="n">
        <v>260.55</v>
      </c>
      <c r="Q188" t="n">
        <v>467.09</v>
      </c>
      <c r="R188" t="n">
        <v>59.59</v>
      </c>
      <c r="S188" t="n">
        <v>39.61</v>
      </c>
      <c r="T188" t="n">
        <v>5032.61</v>
      </c>
      <c r="U188" t="n">
        <v>0.66</v>
      </c>
      <c r="V188" t="n">
        <v>0.75</v>
      </c>
      <c r="W188" t="n">
        <v>2.63</v>
      </c>
      <c r="X188" t="n">
        <v>0.3</v>
      </c>
      <c r="Y188" t="n">
        <v>1</v>
      </c>
      <c r="Z188" t="n">
        <v>10</v>
      </c>
    </row>
    <row r="189">
      <c r="A189" t="n">
        <v>79</v>
      </c>
      <c r="B189" t="n">
        <v>140</v>
      </c>
      <c r="C189" t="inlineStr">
        <is>
          <t xml:space="preserve">CONCLUIDO	</t>
        </is>
      </c>
      <c r="D189" t="n">
        <v>5.2609</v>
      </c>
      <c r="E189" t="n">
        <v>19.01</v>
      </c>
      <c r="F189" t="n">
        <v>15.59</v>
      </c>
      <c r="G189" t="n">
        <v>93.51000000000001</v>
      </c>
      <c r="H189" t="n">
        <v>1.17</v>
      </c>
      <c r="I189" t="n">
        <v>10</v>
      </c>
      <c r="J189" t="n">
        <v>314.86</v>
      </c>
      <c r="K189" t="n">
        <v>60.56</v>
      </c>
      <c r="L189" t="n">
        <v>20.75</v>
      </c>
      <c r="M189" t="n">
        <v>8</v>
      </c>
      <c r="N189" t="n">
        <v>93.55</v>
      </c>
      <c r="O189" t="n">
        <v>39066.8</v>
      </c>
      <c r="P189" t="n">
        <v>259.52</v>
      </c>
      <c r="Q189" t="n">
        <v>467.07</v>
      </c>
      <c r="R189" t="n">
        <v>58.31</v>
      </c>
      <c r="S189" t="n">
        <v>39.61</v>
      </c>
      <c r="T189" t="n">
        <v>4393.66</v>
      </c>
      <c r="U189" t="n">
        <v>0.68</v>
      </c>
      <c r="V189" t="n">
        <v>0.75</v>
      </c>
      <c r="W189" t="n">
        <v>2.62</v>
      </c>
      <c r="X189" t="n">
        <v>0.25</v>
      </c>
      <c r="Y189" t="n">
        <v>1</v>
      </c>
      <c r="Z189" t="n">
        <v>10</v>
      </c>
    </row>
    <row r="190">
      <c r="A190" t="n">
        <v>80</v>
      </c>
      <c r="B190" t="n">
        <v>140</v>
      </c>
      <c r="C190" t="inlineStr">
        <is>
          <t xml:space="preserve">CONCLUIDO	</t>
        </is>
      </c>
      <c r="D190" t="n">
        <v>5.2594</v>
      </c>
      <c r="E190" t="n">
        <v>19.01</v>
      </c>
      <c r="F190" t="n">
        <v>15.59</v>
      </c>
      <c r="G190" t="n">
        <v>93.54000000000001</v>
      </c>
      <c r="H190" t="n">
        <v>1.19</v>
      </c>
      <c r="I190" t="n">
        <v>10</v>
      </c>
      <c r="J190" t="n">
        <v>315.41</v>
      </c>
      <c r="K190" t="n">
        <v>60.56</v>
      </c>
      <c r="L190" t="n">
        <v>21</v>
      </c>
      <c r="M190" t="n">
        <v>8</v>
      </c>
      <c r="N190" t="n">
        <v>93.86</v>
      </c>
      <c r="O190" t="n">
        <v>39135.2</v>
      </c>
      <c r="P190" t="n">
        <v>259.83</v>
      </c>
      <c r="Q190" t="n">
        <v>467.08</v>
      </c>
      <c r="R190" t="n">
        <v>58.43</v>
      </c>
      <c r="S190" t="n">
        <v>39.61</v>
      </c>
      <c r="T190" t="n">
        <v>4457.7</v>
      </c>
      <c r="U190" t="n">
        <v>0.68</v>
      </c>
      <c r="V190" t="n">
        <v>0.75</v>
      </c>
      <c r="W190" t="n">
        <v>2.62</v>
      </c>
      <c r="X190" t="n">
        <v>0.26</v>
      </c>
      <c r="Y190" t="n">
        <v>1</v>
      </c>
      <c r="Z190" t="n">
        <v>10</v>
      </c>
    </row>
    <row r="191">
      <c r="A191" t="n">
        <v>81</v>
      </c>
      <c r="B191" t="n">
        <v>140</v>
      </c>
      <c r="C191" t="inlineStr">
        <is>
          <t xml:space="preserve">CONCLUIDO	</t>
        </is>
      </c>
      <c r="D191" t="n">
        <v>5.2607</v>
      </c>
      <c r="E191" t="n">
        <v>19.01</v>
      </c>
      <c r="F191" t="n">
        <v>15.59</v>
      </c>
      <c r="G191" t="n">
        <v>93.51000000000001</v>
      </c>
      <c r="H191" t="n">
        <v>1.2</v>
      </c>
      <c r="I191" t="n">
        <v>10</v>
      </c>
      <c r="J191" t="n">
        <v>315.97</v>
      </c>
      <c r="K191" t="n">
        <v>60.56</v>
      </c>
      <c r="L191" t="n">
        <v>21.25</v>
      </c>
      <c r="M191" t="n">
        <v>8</v>
      </c>
      <c r="N191" t="n">
        <v>94.16</v>
      </c>
      <c r="O191" t="n">
        <v>39203.74</v>
      </c>
      <c r="P191" t="n">
        <v>260.12</v>
      </c>
      <c r="Q191" t="n">
        <v>467.07</v>
      </c>
      <c r="R191" t="n">
        <v>58.29</v>
      </c>
      <c r="S191" t="n">
        <v>39.61</v>
      </c>
      <c r="T191" t="n">
        <v>4387.31</v>
      </c>
      <c r="U191" t="n">
        <v>0.68</v>
      </c>
      <c r="V191" t="n">
        <v>0.75</v>
      </c>
      <c r="W191" t="n">
        <v>2.62</v>
      </c>
      <c r="X191" t="n">
        <v>0.25</v>
      </c>
      <c r="Y191" t="n">
        <v>1</v>
      </c>
      <c r="Z191" t="n">
        <v>10</v>
      </c>
    </row>
    <row r="192">
      <c r="A192" t="n">
        <v>82</v>
      </c>
      <c r="B192" t="n">
        <v>140</v>
      </c>
      <c r="C192" t="inlineStr">
        <is>
          <t xml:space="preserve">CONCLUIDO	</t>
        </is>
      </c>
      <c r="D192" t="n">
        <v>5.2589</v>
      </c>
      <c r="E192" t="n">
        <v>19.02</v>
      </c>
      <c r="F192" t="n">
        <v>15.59</v>
      </c>
      <c r="G192" t="n">
        <v>93.55</v>
      </c>
      <c r="H192" t="n">
        <v>1.21</v>
      </c>
      <c r="I192" t="n">
        <v>10</v>
      </c>
      <c r="J192" t="n">
        <v>316.53</v>
      </c>
      <c r="K192" t="n">
        <v>60.56</v>
      </c>
      <c r="L192" t="n">
        <v>21.5</v>
      </c>
      <c r="M192" t="n">
        <v>8</v>
      </c>
      <c r="N192" t="n">
        <v>94.47</v>
      </c>
      <c r="O192" t="n">
        <v>39272.42</v>
      </c>
      <c r="P192" t="n">
        <v>260.03</v>
      </c>
      <c r="Q192" t="n">
        <v>467.07</v>
      </c>
      <c r="R192" t="n">
        <v>58.47</v>
      </c>
      <c r="S192" t="n">
        <v>39.61</v>
      </c>
      <c r="T192" t="n">
        <v>4474.72</v>
      </c>
      <c r="U192" t="n">
        <v>0.68</v>
      </c>
      <c r="V192" t="n">
        <v>0.75</v>
      </c>
      <c r="W192" t="n">
        <v>2.62</v>
      </c>
      <c r="X192" t="n">
        <v>0.26</v>
      </c>
      <c r="Y192" t="n">
        <v>1</v>
      </c>
      <c r="Z192" t="n">
        <v>10</v>
      </c>
    </row>
    <row r="193">
      <c r="A193" t="n">
        <v>83</v>
      </c>
      <c r="B193" t="n">
        <v>140</v>
      </c>
      <c r="C193" t="inlineStr">
        <is>
          <t xml:space="preserve">CONCLUIDO	</t>
        </is>
      </c>
      <c r="D193" t="n">
        <v>5.2574</v>
      </c>
      <c r="E193" t="n">
        <v>19.02</v>
      </c>
      <c r="F193" t="n">
        <v>15.6</v>
      </c>
      <c r="G193" t="n">
        <v>93.59</v>
      </c>
      <c r="H193" t="n">
        <v>1.22</v>
      </c>
      <c r="I193" t="n">
        <v>10</v>
      </c>
      <c r="J193" t="n">
        <v>317.08</v>
      </c>
      <c r="K193" t="n">
        <v>60.56</v>
      </c>
      <c r="L193" t="n">
        <v>21.75</v>
      </c>
      <c r="M193" t="n">
        <v>8</v>
      </c>
      <c r="N193" t="n">
        <v>94.78</v>
      </c>
      <c r="O193" t="n">
        <v>39341.24</v>
      </c>
      <c r="P193" t="n">
        <v>260.27</v>
      </c>
      <c r="Q193" t="n">
        <v>467.07</v>
      </c>
      <c r="R193" t="n">
        <v>58.6</v>
      </c>
      <c r="S193" t="n">
        <v>39.61</v>
      </c>
      <c r="T193" t="n">
        <v>4542.31</v>
      </c>
      <c r="U193" t="n">
        <v>0.68</v>
      </c>
      <c r="V193" t="n">
        <v>0.75</v>
      </c>
      <c r="W193" t="n">
        <v>2.62</v>
      </c>
      <c r="X193" t="n">
        <v>0.26</v>
      </c>
      <c r="Y193" t="n">
        <v>1</v>
      </c>
      <c r="Z193" t="n">
        <v>10</v>
      </c>
    </row>
    <row r="194">
      <c r="A194" t="n">
        <v>84</v>
      </c>
      <c r="B194" t="n">
        <v>140</v>
      </c>
      <c r="C194" t="inlineStr">
        <is>
          <t xml:space="preserve">CONCLUIDO	</t>
        </is>
      </c>
      <c r="D194" t="n">
        <v>5.2599</v>
      </c>
      <c r="E194" t="n">
        <v>19.01</v>
      </c>
      <c r="F194" t="n">
        <v>15.59</v>
      </c>
      <c r="G194" t="n">
        <v>93.53</v>
      </c>
      <c r="H194" t="n">
        <v>1.23</v>
      </c>
      <c r="I194" t="n">
        <v>10</v>
      </c>
      <c r="J194" t="n">
        <v>317.64</v>
      </c>
      <c r="K194" t="n">
        <v>60.56</v>
      </c>
      <c r="L194" t="n">
        <v>22</v>
      </c>
      <c r="M194" t="n">
        <v>8</v>
      </c>
      <c r="N194" t="n">
        <v>95.09</v>
      </c>
      <c r="O194" t="n">
        <v>39410.2</v>
      </c>
      <c r="P194" t="n">
        <v>259.69</v>
      </c>
      <c r="Q194" t="n">
        <v>467.09</v>
      </c>
      <c r="R194" t="n">
        <v>58.39</v>
      </c>
      <c r="S194" t="n">
        <v>39.61</v>
      </c>
      <c r="T194" t="n">
        <v>4435.4</v>
      </c>
      <c r="U194" t="n">
        <v>0.68</v>
      </c>
      <c r="V194" t="n">
        <v>0.75</v>
      </c>
      <c r="W194" t="n">
        <v>2.62</v>
      </c>
      <c r="X194" t="n">
        <v>0.25</v>
      </c>
      <c r="Y194" t="n">
        <v>1</v>
      </c>
      <c r="Z194" t="n">
        <v>10</v>
      </c>
    </row>
    <row r="195">
      <c r="A195" t="n">
        <v>85</v>
      </c>
      <c r="B195" t="n">
        <v>140</v>
      </c>
      <c r="C195" t="inlineStr">
        <is>
          <t xml:space="preserve">CONCLUIDO	</t>
        </is>
      </c>
      <c r="D195" t="n">
        <v>5.26</v>
      </c>
      <c r="E195" t="n">
        <v>19.01</v>
      </c>
      <c r="F195" t="n">
        <v>15.59</v>
      </c>
      <c r="G195" t="n">
        <v>93.53</v>
      </c>
      <c r="H195" t="n">
        <v>1.25</v>
      </c>
      <c r="I195" t="n">
        <v>10</v>
      </c>
      <c r="J195" t="n">
        <v>318.2</v>
      </c>
      <c r="K195" t="n">
        <v>60.56</v>
      </c>
      <c r="L195" t="n">
        <v>22.25</v>
      </c>
      <c r="M195" t="n">
        <v>8</v>
      </c>
      <c r="N195" t="n">
        <v>95.40000000000001</v>
      </c>
      <c r="O195" t="n">
        <v>39479.3</v>
      </c>
      <c r="P195" t="n">
        <v>259.33</v>
      </c>
      <c r="Q195" t="n">
        <v>467.07</v>
      </c>
      <c r="R195" t="n">
        <v>58.29</v>
      </c>
      <c r="S195" t="n">
        <v>39.61</v>
      </c>
      <c r="T195" t="n">
        <v>4384.98</v>
      </c>
      <c r="U195" t="n">
        <v>0.68</v>
      </c>
      <c r="V195" t="n">
        <v>0.75</v>
      </c>
      <c r="W195" t="n">
        <v>2.62</v>
      </c>
      <c r="X195" t="n">
        <v>0.25</v>
      </c>
      <c r="Y195" t="n">
        <v>1</v>
      </c>
      <c r="Z195" t="n">
        <v>10</v>
      </c>
    </row>
    <row r="196">
      <c r="A196" t="n">
        <v>86</v>
      </c>
      <c r="B196" t="n">
        <v>140</v>
      </c>
      <c r="C196" t="inlineStr">
        <is>
          <t xml:space="preserve">CONCLUIDO	</t>
        </is>
      </c>
      <c r="D196" t="n">
        <v>5.2607</v>
      </c>
      <c r="E196" t="n">
        <v>19.01</v>
      </c>
      <c r="F196" t="n">
        <v>15.59</v>
      </c>
      <c r="G196" t="n">
        <v>93.51000000000001</v>
      </c>
      <c r="H196" t="n">
        <v>1.26</v>
      </c>
      <c r="I196" t="n">
        <v>10</v>
      </c>
      <c r="J196" t="n">
        <v>318.76</v>
      </c>
      <c r="K196" t="n">
        <v>60.56</v>
      </c>
      <c r="L196" t="n">
        <v>22.5</v>
      </c>
      <c r="M196" t="n">
        <v>8</v>
      </c>
      <c r="N196" t="n">
        <v>95.70999999999999</v>
      </c>
      <c r="O196" t="n">
        <v>39548.54</v>
      </c>
      <c r="P196" t="n">
        <v>258.97</v>
      </c>
      <c r="Q196" t="n">
        <v>467.1</v>
      </c>
      <c r="R196" t="n">
        <v>58.19</v>
      </c>
      <c r="S196" t="n">
        <v>39.61</v>
      </c>
      <c r="T196" t="n">
        <v>4337.31</v>
      </c>
      <c r="U196" t="n">
        <v>0.68</v>
      </c>
      <c r="V196" t="n">
        <v>0.75</v>
      </c>
      <c r="W196" t="n">
        <v>2.62</v>
      </c>
      <c r="X196" t="n">
        <v>0.25</v>
      </c>
      <c r="Y196" t="n">
        <v>1</v>
      </c>
      <c r="Z196" t="n">
        <v>10</v>
      </c>
    </row>
    <row r="197">
      <c r="A197" t="n">
        <v>87</v>
      </c>
      <c r="B197" t="n">
        <v>140</v>
      </c>
      <c r="C197" t="inlineStr">
        <is>
          <t xml:space="preserve">CONCLUIDO	</t>
        </is>
      </c>
      <c r="D197" t="n">
        <v>5.2623</v>
      </c>
      <c r="E197" t="n">
        <v>19</v>
      </c>
      <c r="F197" t="n">
        <v>15.58</v>
      </c>
      <c r="G197" t="n">
        <v>93.48</v>
      </c>
      <c r="H197" t="n">
        <v>1.27</v>
      </c>
      <c r="I197" t="n">
        <v>10</v>
      </c>
      <c r="J197" t="n">
        <v>319.33</v>
      </c>
      <c r="K197" t="n">
        <v>60.56</v>
      </c>
      <c r="L197" t="n">
        <v>22.75</v>
      </c>
      <c r="M197" t="n">
        <v>8</v>
      </c>
      <c r="N197" t="n">
        <v>96.02</v>
      </c>
      <c r="O197" t="n">
        <v>39617.93</v>
      </c>
      <c r="P197" t="n">
        <v>258.09</v>
      </c>
      <c r="Q197" t="n">
        <v>467.07</v>
      </c>
      <c r="R197" t="n">
        <v>58</v>
      </c>
      <c r="S197" t="n">
        <v>39.61</v>
      </c>
      <c r="T197" t="n">
        <v>4243.2</v>
      </c>
      <c r="U197" t="n">
        <v>0.68</v>
      </c>
      <c r="V197" t="n">
        <v>0.75</v>
      </c>
      <c r="W197" t="n">
        <v>2.62</v>
      </c>
      <c r="X197" t="n">
        <v>0.25</v>
      </c>
      <c r="Y197" t="n">
        <v>1</v>
      </c>
      <c r="Z197" t="n">
        <v>10</v>
      </c>
    </row>
    <row r="198">
      <c r="A198" t="n">
        <v>88</v>
      </c>
      <c r="B198" t="n">
        <v>140</v>
      </c>
      <c r="C198" t="inlineStr">
        <is>
          <t xml:space="preserve">CONCLUIDO	</t>
        </is>
      </c>
      <c r="D198" t="n">
        <v>5.2822</v>
      </c>
      <c r="E198" t="n">
        <v>18.93</v>
      </c>
      <c r="F198" t="n">
        <v>15.56</v>
      </c>
      <c r="G198" t="n">
        <v>103.74</v>
      </c>
      <c r="H198" t="n">
        <v>1.28</v>
      </c>
      <c r="I198" t="n">
        <v>9</v>
      </c>
      <c r="J198" t="n">
        <v>319.89</v>
      </c>
      <c r="K198" t="n">
        <v>60.56</v>
      </c>
      <c r="L198" t="n">
        <v>23</v>
      </c>
      <c r="M198" t="n">
        <v>7</v>
      </c>
      <c r="N198" t="n">
        <v>96.34</v>
      </c>
      <c r="O198" t="n">
        <v>39687.46</v>
      </c>
      <c r="P198" t="n">
        <v>257.16</v>
      </c>
      <c r="Q198" t="n">
        <v>467.07</v>
      </c>
      <c r="R198" t="n">
        <v>57.34</v>
      </c>
      <c r="S198" t="n">
        <v>39.61</v>
      </c>
      <c r="T198" t="n">
        <v>3913.96</v>
      </c>
      <c r="U198" t="n">
        <v>0.6899999999999999</v>
      </c>
      <c r="V198" t="n">
        <v>0.75</v>
      </c>
      <c r="W198" t="n">
        <v>2.62</v>
      </c>
      <c r="X198" t="n">
        <v>0.23</v>
      </c>
      <c r="Y198" t="n">
        <v>1</v>
      </c>
      <c r="Z198" t="n">
        <v>10</v>
      </c>
    </row>
    <row r="199">
      <c r="A199" t="n">
        <v>89</v>
      </c>
      <c r="B199" t="n">
        <v>140</v>
      </c>
      <c r="C199" t="inlineStr">
        <is>
          <t xml:space="preserve">CONCLUIDO	</t>
        </is>
      </c>
      <c r="D199" t="n">
        <v>5.2855</v>
      </c>
      <c r="E199" t="n">
        <v>18.92</v>
      </c>
      <c r="F199" t="n">
        <v>15.55</v>
      </c>
      <c r="G199" t="n">
        <v>103.66</v>
      </c>
      <c r="H199" t="n">
        <v>1.29</v>
      </c>
      <c r="I199" t="n">
        <v>9</v>
      </c>
      <c r="J199" t="n">
        <v>320.46</v>
      </c>
      <c r="K199" t="n">
        <v>60.56</v>
      </c>
      <c r="L199" t="n">
        <v>23.25</v>
      </c>
      <c r="M199" t="n">
        <v>7</v>
      </c>
      <c r="N199" t="n">
        <v>96.65000000000001</v>
      </c>
      <c r="O199" t="n">
        <v>39757.13</v>
      </c>
      <c r="P199" t="n">
        <v>257.29</v>
      </c>
      <c r="Q199" t="n">
        <v>467.07</v>
      </c>
      <c r="R199" t="n">
        <v>56.97</v>
      </c>
      <c r="S199" t="n">
        <v>39.61</v>
      </c>
      <c r="T199" t="n">
        <v>3730.59</v>
      </c>
      <c r="U199" t="n">
        <v>0.7</v>
      </c>
      <c r="V199" t="n">
        <v>0.75</v>
      </c>
      <c r="W199" t="n">
        <v>2.62</v>
      </c>
      <c r="X199" t="n">
        <v>0.22</v>
      </c>
      <c r="Y199" t="n">
        <v>1</v>
      </c>
      <c r="Z199" t="n">
        <v>10</v>
      </c>
    </row>
    <row r="200">
      <c r="A200" t="n">
        <v>90</v>
      </c>
      <c r="B200" t="n">
        <v>140</v>
      </c>
      <c r="C200" t="inlineStr">
        <is>
          <t xml:space="preserve">CONCLUIDO	</t>
        </is>
      </c>
      <c r="D200" t="n">
        <v>5.2814</v>
      </c>
      <c r="E200" t="n">
        <v>18.93</v>
      </c>
      <c r="F200" t="n">
        <v>15.56</v>
      </c>
      <c r="G200" t="n">
        <v>103.76</v>
      </c>
      <c r="H200" t="n">
        <v>1.3</v>
      </c>
      <c r="I200" t="n">
        <v>9</v>
      </c>
      <c r="J200" t="n">
        <v>321.02</v>
      </c>
      <c r="K200" t="n">
        <v>60.56</v>
      </c>
      <c r="L200" t="n">
        <v>23.5</v>
      </c>
      <c r="M200" t="n">
        <v>7</v>
      </c>
      <c r="N200" t="n">
        <v>96.97</v>
      </c>
      <c r="O200" t="n">
        <v>39826.95</v>
      </c>
      <c r="P200" t="n">
        <v>257.84</v>
      </c>
      <c r="Q200" t="n">
        <v>467.08</v>
      </c>
      <c r="R200" t="n">
        <v>57.38</v>
      </c>
      <c r="S200" t="n">
        <v>39.61</v>
      </c>
      <c r="T200" t="n">
        <v>3935.9</v>
      </c>
      <c r="U200" t="n">
        <v>0.6899999999999999</v>
      </c>
      <c r="V200" t="n">
        <v>0.75</v>
      </c>
      <c r="W200" t="n">
        <v>2.63</v>
      </c>
      <c r="X200" t="n">
        <v>0.23</v>
      </c>
      <c r="Y200" t="n">
        <v>1</v>
      </c>
      <c r="Z200" t="n">
        <v>10</v>
      </c>
    </row>
    <row r="201">
      <c r="A201" t="n">
        <v>91</v>
      </c>
      <c r="B201" t="n">
        <v>140</v>
      </c>
      <c r="C201" t="inlineStr">
        <is>
          <t xml:space="preserve">CONCLUIDO	</t>
        </is>
      </c>
      <c r="D201" t="n">
        <v>5.2809</v>
      </c>
      <c r="E201" t="n">
        <v>18.94</v>
      </c>
      <c r="F201" t="n">
        <v>15.56</v>
      </c>
      <c r="G201" t="n">
        <v>103.77</v>
      </c>
      <c r="H201" t="n">
        <v>1.32</v>
      </c>
      <c r="I201" t="n">
        <v>9</v>
      </c>
      <c r="J201" t="n">
        <v>321.59</v>
      </c>
      <c r="K201" t="n">
        <v>60.56</v>
      </c>
      <c r="L201" t="n">
        <v>23.75</v>
      </c>
      <c r="M201" t="n">
        <v>7</v>
      </c>
      <c r="N201" t="n">
        <v>97.28</v>
      </c>
      <c r="O201" t="n">
        <v>39896.91</v>
      </c>
      <c r="P201" t="n">
        <v>258.04</v>
      </c>
      <c r="Q201" t="n">
        <v>467.07</v>
      </c>
      <c r="R201" t="n">
        <v>57.3</v>
      </c>
      <c r="S201" t="n">
        <v>39.61</v>
      </c>
      <c r="T201" t="n">
        <v>3894.58</v>
      </c>
      <c r="U201" t="n">
        <v>0.6899999999999999</v>
      </c>
      <c r="V201" t="n">
        <v>0.75</v>
      </c>
      <c r="W201" t="n">
        <v>2.63</v>
      </c>
      <c r="X201" t="n">
        <v>0.23</v>
      </c>
      <c r="Y201" t="n">
        <v>1</v>
      </c>
      <c r="Z201" t="n">
        <v>10</v>
      </c>
    </row>
    <row r="202">
      <c r="A202" t="n">
        <v>92</v>
      </c>
      <c r="B202" t="n">
        <v>140</v>
      </c>
      <c r="C202" t="inlineStr">
        <is>
          <t xml:space="preserve">CONCLUIDO	</t>
        </is>
      </c>
      <c r="D202" t="n">
        <v>5.2836</v>
      </c>
      <c r="E202" t="n">
        <v>18.93</v>
      </c>
      <c r="F202" t="n">
        <v>15.56</v>
      </c>
      <c r="G202" t="n">
        <v>103.7</v>
      </c>
      <c r="H202" t="n">
        <v>1.33</v>
      </c>
      <c r="I202" t="n">
        <v>9</v>
      </c>
      <c r="J202" t="n">
        <v>322.16</v>
      </c>
      <c r="K202" t="n">
        <v>60.56</v>
      </c>
      <c r="L202" t="n">
        <v>24</v>
      </c>
      <c r="M202" t="n">
        <v>7</v>
      </c>
      <c r="N202" t="n">
        <v>97.59999999999999</v>
      </c>
      <c r="O202" t="n">
        <v>39967.02</v>
      </c>
      <c r="P202" t="n">
        <v>258.11</v>
      </c>
      <c r="Q202" t="n">
        <v>467.07</v>
      </c>
      <c r="R202" t="n">
        <v>57.19</v>
      </c>
      <c r="S202" t="n">
        <v>39.61</v>
      </c>
      <c r="T202" t="n">
        <v>3843.04</v>
      </c>
      <c r="U202" t="n">
        <v>0.6899999999999999</v>
      </c>
      <c r="V202" t="n">
        <v>0.75</v>
      </c>
      <c r="W202" t="n">
        <v>2.62</v>
      </c>
      <c r="X202" t="n">
        <v>0.22</v>
      </c>
      <c r="Y202" t="n">
        <v>1</v>
      </c>
      <c r="Z202" t="n">
        <v>10</v>
      </c>
    </row>
    <row r="203">
      <c r="A203" t="n">
        <v>93</v>
      </c>
      <c r="B203" t="n">
        <v>140</v>
      </c>
      <c r="C203" t="inlineStr">
        <is>
          <t xml:space="preserve">CONCLUIDO	</t>
        </is>
      </c>
      <c r="D203" t="n">
        <v>5.2835</v>
      </c>
      <c r="E203" t="n">
        <v>18.93</v>
      </c>
      <c r="F203" t="n">
        <v>15.56</v>
      </c>
      <c r="G203" t="n">
        <v>103.71</v>
      </c>
      <c r="H203" t="n">
        <v>1.34</v>
      </c>
      <c r="I203" t="n">
        <v>9</v>
      </c>
      <c r="J203" t="n">
        <v>322.73</v>
      </c>
      <c r="K203" t="n">
        <v>60.56</v>
      </c>
      <c r="L203" t="n">
        <v>24.25</v>
      </c>
      <c r="M203" t="n">
        <v>7</v>
      </c>
      <c r="N203" t="n">
        <v>97.92</v>
      </c>
      <c r="O203" t="n">
        <v>40037.28</v>
      </c>
      <c r="P203" t="n">
        <v>258.64</v>
      </c>
      <c r="Q203" t="n">
        <v>467.07</v>
      </c>
      <c r="R203" t="n">
        <v>57.26</v>
      </c>
      <c r="S203" t="n">
        <v>39.61</v>
      </c>
      <c r="T203" t="n">
        <v>3873.46</v>
      </c>
      <c r="U203" t="n">
        <v>0.6899999999999999</v>
      </c>
      <c r="V203" t="n">
        <v>0.75</v>
      </c>
      <c r="W203" t="n">
        <v>2.62</v>
      </c>
      <c r="X203" t="n">
        <v>0.22</v>
      </c>
      <c r="Y203" t="n">
        <v>1</v>
      </c>
      <c r="Z203" t="n">
        <v>10</v>
      </c>
    </row>
    <row r="204">
      <c r="A204" t="n">
        <v>94</v>
      </c>
      <c r="B204" t="n">
        <v>140</v>
      </c>
      <c r="C204" t="inlineStr">
        <is>
          <t xml:space="preserve">CONCLUIDO	</t>
        </is>
      </c>
      <c r="D204" t="n">
        <v>5.2808</v>
      </c>
      <c r="E204" t="n">
        <v>18.94</v>
      </c>
      <c r="F204" t="n">
        <v>15.57</v>
      </c>
      <c r="G204" t="n">
        <v>103.77</v>
      </c>
      <c r="H204" t="n">
        <v>1.35</v>
      </c>
      <c r="I204" t="n">
        <v>9</v>
      </c>
      <c r="J204" t="n">
        <v>323.3</v>
      </c>
      <c r="K204" t="n">
        <v>60.56</v>
      </c>
      <c r="L204" t="n">
        <v>24.5</v>
      </c>
      <c r="M204" t="n">
        <v>7</v>
      </c>
      <c r="N204" t="n">
        <v>98.23999999999999</v>
      </c>
      <c r="O204" t="n">
        <v>40107.81</v>
      </c>
      <c r="P204" t="n">
        <v>258.63</v>
      </c>
      <c r="Q204" t="n">
        <v>467.07</v>
      </c>
      <c r="R204" t="n">
        <v>57.48</v>
      </c>
      <c r="S204" t="n">
        <v>39.61</v>
      </c>
      <c r="T204" t="n">
        <v>3987.33</v>
      </c>
      <c r="U204" t="n">
        <v>0.6899999999999999</v>
      </c>
      <c r="V204" t="n">
        <v>0.75</v>
      </c>
      <c r="W204" t="n">
        <v>2.62</v>
      </c>
      <c r="X204" t="n">
        <v>0.23</v>
      </c>
      <c r="Y204" t="n">
        <v>1</v>
      </c>
      <c r="Z204" t="n">
        <v>10</v>
      </c>
    </row>
    <row r="205">
      <c r="A205" t="n">
        <v>95</v>
      </c>
      <c r="B205" t="n">
        <v>140</v>
      </c>
      <c r="C205" t="inlineStr">
        <is>
          <t xml:space="preserve">CONCLUIDO	</t>
        </is>
      </c>
      <c r="D205" t="n">
        <v>5.2798</v>
      </c>
      <c r="E205" t="n">
        <v>18.94</v>
      </c>
      <c r="F205" t="n">
        <v>15.57</v>
      </c>
      <c r="G205" t="n">
        <v>103.79</v>
      </c>
      <c r="H205" t="n">
        <v>1.36</v>
      </c>
      <c r="I205" t="n">
        <v>9</v>
      </c>
      <c r="J205" t="n">
        <v>323.87</v>
      </c>
      <c r="K205" t="n">
        <v>60.56</v>
      </c>
      <c r="L205" t="n">
        <v>24.75</v>
      </c>
      <c r="M205" t="n">
        <v>7</v>
      </c>
      <c r="N205" t="n">
        <v>98.56999999999999</v>
      </c>
      <c r="O205" t="n">
        <v>40178.37</v>
      </c>
      <c r="P205" t="n">
        <v>258.57</v>
      </c>
      <c r="Q205" t="n">
        <v>467.07</v>
      </c>
      <c r="R205" t="n">
        <v>57.61</v>
      </c>
      <c r="S205" t="n">
        <v>39.61</v>
      </c>
      <c r="T205" t="n">
        <v>4052.33</v>
      </c>
      <c r="U205" t="n">
        <v>0.6899999999999999</v>
      </c>
      <c r="V205" t="n">
        <v>0.75</v>
      </c>
      <c r="W205" t="n">
        <v>2.62</v>
      </c>
      <c r="X205" t="n">
        <v>0.24</v>
      </c>
      <c r="Y205" t="n">
        <v>1</v>
      </c>
      <c r="Z205" t="n">
        <v>10</v>
      </c>
    </row>
    <row r="206">
      <c r="A206" t="n">
        <v>96</v>
      </c>
      <c r="B206" t="n">
        <v>140</v>
      </c>
      <c r="C206" t="inlineStr">
        <is>
          <t xml:space="preserve">CONCLUIDO	</t>
        </is>
      </c>
      <c r="D206" t="n">
        <v>5.2801</v>
      </c>
      <c r="E206" t="n">
        <v>18.94</v>
      </c>
      <c r="F206" t="n">
        <v>15.57</v>
      </c>
      <c r="G206" t="n">
        <v>103.79</v>
      </c>
      <c r="H206" t="n">
        <v>1.37</v>
      </c>
      <c r="I206" t="n">
        <v>9</v>
      </c>
      <c r="J206" t="n">
        <v>324.44</v>
      </c>
      <c r="K206" t="n">
        <v>60.56</v>
      </c>
      <c r="L206" t="n">
        <v>25</v>
      </c>
      <c r="M206" t="n">
        <v>7</v>
      </c>
      <c r="N206" t="n">
        <v>98.89</v>
      </c>
      <c r="O206" t="n">
        <v>40249.08</v>
      </c>
      <c r="P206" t="n">
        <v>258.07</v>
      </c>
      <c r="Q206" t="n">
        <v>467.07</v>
      </c>
      <c r="R206" t="n">
        <v>57.53</v>
      </c>
      <c r="S206" t="n">
        <v>39.61</v>
      </c>
      <c r="T206" t="n">
        <v>4012.89</v>
      </c>
      <c r="U206" t="n">
        <v>0.6899999999999999</v>
      </c>
      <c r="V206" t="n">
        <v>0.75</v>
      </c>
      <c r="W206" t="n">
        <v>2.62</v>
      </c>
      <c r="X206" t="n">
        <v>0.23</v>
      </c>
      <c r="Y206" t="n">
        <v>1</v>
      </c>
      <c r="Z206" t="n">
        <v>10</v>
      </c>
    </row>
    <row r="207">
      <c r="A207" t="n">
        <v>97</v>
      </c>
      <c r="B207" t="n">
        <v>140</v>
      </c>
      <c r="C207" t="inlineStr">
        <is>
          <t xml:space="preserve">CONCLUIDO	</t>
        </is>
      </c>
      <c r="D207" t="n">
        <v>5.2822</v>
      </c>
      <c r="E207" t="n">
        <v>18.93</v>
      </c>
      <c r="F207" t="n">
        <v>15.56</v>
      </c>
      <c r="G207" t="n">
        <v>103.74</v>
      </c>
      <c r="H207" t="n">
        <v>1.38</v>
      </c>
      <c r="I207" t="n">
        <v>9</v>
      </c>
      <c r="J207" t="n">
        <v>325.02</v>
      </c>
      <c r="K207" t="n">
        <v>60.56</v>
      </c>
      <c r="L207" t="n">
        <v>25.25</v>
      </c>
      <c r="M207" t="n">
        <v>7</v>
      </c>
      <c r="N207" t="n">
        <v>99.20999999999999</v>
      </c>
      <c r="O207" t="n">
        <v>40319.95</v>
      </c>
      <c r="P207" t="n">
        <v>257.82</v>
      </c>
      <c r="Q207" t="n">
        <v>467.07</v>
      </c>
      <c r="R207" t="n">
        <v>57.4</v>
      </c>
      <c r="S207" t="n">
        <v>39.61</v>
      </c>
      <c r="T207" t="n">
        <v>3947.12</v>
      </c>
      <c r="U207" t="n">
        <v>0.6899999999999999</v>
      </c>
      <c r="V207" t="n">
        <v>0.75</v>
      </c>
      <c r="W207" t="n">
        <v>2.62</v>
      </c>
      <c r="X207" t="n">
        <v>0.23</v>
      </c>
      <c r="Y207" t="n">
        <v>1</v>
      </c>
      <c r="Z207" t="n">
        <v>10</v>
      </c>
    </row>
    <row r="208">
      <c r="A208" t="n">
        <v>98</v>
      </c>
      <c r="B208" t="n">
        <v>140</v>
      </c>
      <c r="C208" t="inlineStr">
        <is>
          <t xml:space="preserve">CONCLUIDO	</t>
        </is>
      </c>
      <c r="D208" t="n">
        <v>5.2786</v>
      </c>
      <c r="E208" t="n">
        <v>18.94</v>
      </c>
      <c r="F208" t="n">
        <v>15.57</v>
      </c>
      <c r="G208" t="n">
        <v>103.82</v>
      </c>
      <c r="H208" t="n">
        <v>1.4</v>
      </c>
      <c r="I208" t="n">
        <v>9</v>
      </c>
      <c r="J208" t="n">
        <v>325.59</v>
      </c>
      <c r="K208" t="n">
        <v>60.56</v>
      </c>
      <c r="L208" t="n">
        <v>25.5</v>
      </c>
      <c r="M208" t="n">
        <v>7</v>
      </c>
      <c r="N208" t="n">
        <v>99.54000000000001</v>
      </c>
      <c r="O208" t="n">
        <v>40390.96</v>
      </c>
      <c r="P208" t="n">
        <v>257.75</v>
      </c>
      <c r="Q208" t="n">
        <v>467.07</v>
      </c>
      <c r="R208" t="n">
        <v>57.85</v>
      </c>
      <c r="S208" t="n">
        <v>39.61</v>
      </c>
      <c r="T208" t="n">
        <v>4172.49</v>
      </c>
      <c r="U208" t="n">
        <v>0.68</v>
      </c>
      <c r="V208" t="n">
        <v>0.75</v>
      </c>
      <c r="W208" t="n">
        <v>2.62</v>
      </c>
      <c r="X208" t="n">
        <v>0.24</v>
      </c>
      <c r="Y208" t="n">
        <v>1</v>
      </c>
      <c r="Z208" t="n">
        <v>10</v>
      </c>
    </row>
    <row r="209">
      <c r="A209" t="n">
        <v>99</v>
      </c>
      <c r="B209" t="n">
        <v>140</v>
      </c>
      <c r="C209" t="inlineStr">
        <is>
          <t xml:space="preserve">CONCLUIDO	</t>
        </is>
      </c>
      <c r="D209" t="n">
        <v>5.2791</v>
      </c>
      <c r="E209" t="n">
        <v>18.94</v>
      </c>
      <c r="F209" t="n">
        <v>15.57</v>
      </c>
      <c r="G209" t="n">
        <v>103.81</v>
      </c>
      <c r="H209" t="n">
        <v>1.41</v>
      </c>
      <c r="I209" t="n">
        <v>9</v>
      </c>
      <c r="J209" t="n">
        <v>326.17</v>
      </c>
      <c r="K209" t="n">
        <v>60.56</v>
      </c>
      <c r="L209" t="n">
        <v>25.75</v>
      </c>
      <c r="M209" t="n">
        <v>7</v>
      </c>
      <c r="N209" t="n">
        <v>99.87</v>
      </c>
      <c r="O209" t="n">
        <v>40462.13</v>
      </c>
      <c r="P209" t="n">
        <v>257.53</v>
      </c>
      <c r="Q209" t="n">
        <v>467.07</v>
      </c>
      <c r="R209" t="n">
        <v>57.71</v>
      </c>
      <c r="S209" t="n">
        <v>39.61</v>
      </c>
      <c r="T209" t="n">
        <v>4099.67</v>
      </c>
      <c r="U209" t="n">
        <v>0.6899999999999999</v>
      </c>
      <c r="V209" t="n">
        <v>0.75</v>
      </c>
      <c r="W209" t="n">
        <v>2.63</v>
      </c>
      <c r="X209" t="n">
        <v>0.24</v>
      </c>
      <c r="Y209" t="n">
        <v>1</v>
      </c>
      <c r="Z209" t="n">
        <v>10</v>
      </c>
    </row>
    <row r="210">
      <c r="A210" t="n">
        <v>100</v>
      </c>
      <c r="B210" t="n">
        <v>140</v>
      </c>
      <c r="C210" t="inlineStr">
        <is>
          <t xml:space="preserve">CONCLUIDO	</t>
        </is>
      </c>
      <c r="D210" t="n">
        <v>5.2798</v>
      </c>
      <c r="E210" t="n">
        <v>18.94</v>
      </c>
      <c r="F210" t="n">
        <v>15.57</v>
      </c>
      <c r="G210" t="n">
        <v>103.79</v>
      </c>
      <c r="H210" t="n">
        <v>1.42</v>
      </c>
      <c r="I210" t="n">
        <v>9</v>
      </c>
      <c r="J210" t="n">
        <v>326.75</v>
      </c>
      <c r="K210" t="n">
        <v>60.56</v>
      </c>
      <c r="L210" t="n">
        <v>26</v>
      </c>
      <c r="M210" t="n">
        <v>7</v>
      </c>
      <c r="N210" t="n">
        <v>100.2</v>
      </c>
      <c r="O210" t="n">
        <v>40533.46</v>
      </c>
      <c r="P210" t="n">
        <v>257.08</v>
      </c>
      <c r="Q210" t="n">
        <v>467.07</v>
      </c>
      <c r="R210" t="n">
        <v>57.62</v>
      </c>
      <c r="S210" t="n">
        <v>39.61</v>
      </c>
      <c r="T210" t="n">
        <v>4056.28</v>
      </c>
      <c r="U210" t="n">
        <v>0.6899999999999999</v>
      </c>
      <c r="V210" t="n">
        <v>0.75</v>
      </c>
      <c r="W210" t="n">
        <v>2.62</v>
      </c>
      <c r="X210" t="n">
        <v>0.24</v>
      </c>
      <c r="Y210" t="n">
        <v>1</v>
      </c>
      <c r="Z210" t="n">
        <v>10</v>
      </c>
    </row>
    <row r="211">
      <c r="A211" t="n">
        <v>101</v>
      </c>
      <c r="B211" t="n">
        <v>140</v>
      </c>
      <c r="C211" t="inlineStr">
        <is>
          <t xml:space="preserve">CONCLUIDO	</t>
        </is>
      </c>
      <c r="D211" t="n">
        <v>5.3079</v>
      </c>
      <c r="E211" t="n">
        <v>18.84</v>
      </c>
      <c r="F211" t="n">
        <v>15.52</v>
      </c>
      <c r="G211" t="n">
        <v>116.41</v>
      </c>
      <c r="H211" t="n">
        <v>1.43</v>
      </c>
      <c r="I211" t="n">
        <v>8</v>
      </c>
      <c r="J211" t="n">
        <v>327.33</v>
      </c>
      <c r="K211" t="n">
        <v>60.56</v>
      </c>
      <c r="L211" t="n">
        <v>26.25</v>
      </c>
      <c r="M211" t="n">
        <v>6</v>
      </c>
      <c r="N211" t="n">
        <v>100.52</v>
      </c>
      <c r="O211" t="n">
        <v>40604.94</v>
      </c>
      <c r="P211" t="n">
        <v>255.81</v>
      </c>
      <c r="Q211" t="n">
        <v>467.08</v>
      </c>
      <c r="R211" t="n">
        <v>55.96</v>
      </c>
      <c r="S211" t="n">
        <v>39.61</v>
      </c>
      <c r="T211" t="n">
        <v>3232.98</v>
      </c>
      <c r="U211" t="n">
        <v>0.71</v>
      </c>
      <c r="V211" t="n">
        <v>0.75</v>
      </c>
      <c r="W211" t="n">
        <v>2.62</v>
      </c>
      <c r="X211" t="n">
        <v>0.19</v>
      </c>
      <c r="Y211" t="n">
        <v>1</v>
      </c>
      <c r="Z211" t="n">
        <v>10</v>
      </c>
    </row>
    <row r="212">
      <c r="A212" t="n">
        <v>102</v>
      </c>
      <c r="B212" t="n">
        <v>140</v>
      </c>
      <c r="C212" t="inlineStr">
        <is>
          <t xml:space="preserve">CONCLUIDO	</t>
        </is>
      </c>
      <c r="D212" t="n">
        <v>5.3071</v>
      </c>
      <c r="E212" t="n">
        <v>18.84</v>
      </c>
      <c r="F212" t="n">
        <v>15.52</v>
      </c>
      <c r="G212" t="n">
        <v>116.43</v>
      </c>
      <c r="H212" t="n">
        <v>1.44</v>
      </c>
      <c r="I212" t="n">
        <v>8</v>
      </c>
      <c r="J212" t="n">
        <v>327.91</v>
      </c>
      <c r="K212" t="n">
        <v>60.56</v>
      </c>
      <c r="L212" t="n">
        <v>26.5</v>
      </c>
      <c r="M212" t="n">
        <v>6</v>
      </c>
      <c r="N212" t="n">
        <v>100.86</v>
      </c>
      <c r="O212" t="n">
        <v>40676.58</v>
      </c>
      <c r="P212" t="n">
        <v>255.86</v>
      </c>
      <c r="Q212" t="n">
        <v>467.07</v>
      </c>
      <c r="R212" t="n">
        <v>56.15</v>
      </c>
      <c r="S212" t="n">
        <v>39.61</v>
      </c>
      <c r="T212" t="n">
        <v>3327.16</v>
      </c>
      <c r="U212" t="n">
        <v>0.71</v>
      </c>
      <c r="V212" t="n">
        <v>0.75</v>
      </c>
      <c r="W212" t="n">
        <v>2.62</v>
      </c>
      <c r="X212" t="n">
        <v>0.19</v>
      </c>
      <c r="Y212" t="n">
        <v>1</v>
      </c>
      <c r="Z212" t="n">
        <v>10</v>
      </c>
    </row>
    <row r="213">
      <c r="A213" t="n">
        <v>103</v>
      </c>
      <c r="B213" t="n">
        <v>140</v>
      </c>
      <c r="C213" t="inlineStr">
        <is>
          <t xml:space="preserve">CONCLUIDO	</t>
        </is>
      </c>
      <c r="D213" t="n">
        <v>5.3059</v>
      </c>
      <c r="E213" t="n">
        <v>18.85</v>
      </c>
      <c r="F213" t="n">
        <v>15.53</v>
      </c>
      <c r="G213" t="n">
        <v>116.46</v>
      </c>
      <c r="H213" t="n">
        <v>1.45</v>
      </c>
      <c r="I213" t="n">
        <v>8</v>
      </c>
      <c r="J213" t="n">
        <v>328.49</v>
      </c>
      <c r="K213" t="n">
        <v>60.56</v>
      </c>
      <c r="L213" t="n">
        <v>26.75</v>
      </c>
      <c r="M213" t="n">
        <v>6</v>
      </c>
      <c r="N213" t="n">
        <v>101.19</v>
      </c>
      <c r="O213" t="n">
        <v>40748.37</v>
      </c>
      <c r="P213" t="n">
        <v>256.35</v>
      </c>
      <c r="Q213" t="n">
        <v>467.07</v>
      </c>
      <c r="R213" t="n">
        <v>56.39</v>
      </c>
      <c r="S213" t="n">
        <v>39.61</v>
      </c>
      <c r="T213" t="n">
        <v>3446.93</v>
      </c>
      <c r="U213" t="n">
        <v>0.7</v>
      </c>
      <c r="V213" t="n">
        <v>0.75</v>
      </c>
      <c r="W213" t="n">
        <v>2.62</v>
      </c>
      <c r="X213" t="n">
        <v>0.2</v>
      </c>
      <c r="Y213" t="n">
        <v>1</v>
      </c>
      <c r="Z213" t="n">
        <v>10</v>
      </c>
    </row>
    <row r="214">
      <c r="A214" t="n">
        <v>104</v>
      </c>
      <c r="B214" t="n">
        <v>140</v>
      </c>
      <c r="C214" t="inlineStr">
        <is>
          <t xml:space="preserve">CONCLUIDO	</t>
        </is>
      </c>
      <c r="D214" t="n">
        <v>5.3064</v>
      </c>
      <c r="E214" t="n">
        <v>18.84</v>
      </c>
      <c r="F214" t="n">
        <v>15.53</v>
      </c>
      <c r="G214" t="n">
        <v>116.45</v>
      </c>
      <c r="H214" t="n">
        <v>1.46</v>
      </c>
      <c r="I214" t="n">
        <v>8</v>
      </c>
      <c r="J214" t="n">
        <v>329.08</v>
      </c>
      <c r="K214" t="n">
        <v>60.56</v>
      </c>
      <c r="L214" t="n">
        <v>27</v>
      </c>
      <c r="M214" t="n">
        <v>6</v>
      </c>
      <c r="N214" t="n">
        <v>101.52</v>
      </c>
      <c r="O214" t="n">
        <v>40820.32</v>
      </c>
      <c r="P214" t="n">
        <v>256.32</v>
      </c>
      <c r="Q214" t="n">
        <v>467.07</v>
      </c>
      <c r="R214" t="n">
        <v>56.14</v>
      </c>
      <c r="S214" t="n">
        <v>39.61</v>
      </c>
      <c r="T214" t="n">
        <v>3319.41</v>
      </c>
      <c r="U214" t="n">
        <v>0.71</v>
      </c>
      <c r="V214" t="n">
        <v>0.75</v>
      </c>
      <c r="W214" t="n">
        <v>2.62</v>
      </c>
      <c r="X214" t="n">
        <v>0.19</v>
      </c>
      <c r="Y214" t="n">
        <v>1</v>
      </c>
      <c r="Z214" t="n">
        <v>10</v>
      </c>
    </row>
    <row r="215">
      <c r="A215" t="n">
        <v>105</v>
      </c>
      <c r="B215" t="n">
        <v>140</v>
      </c>
      <c r="C215" t="inlineStr">
        <is>
          <t xml:space="preserve">CONCLUIDO	</t>
        </is>
      </c>
      <c r="D215" t="n">
        <v>5.3062</v>
      </c>
      <c r="E215" t="n">
        <v>18.85</v>
      </c>
      <c r="F215" t="n">
        <v>15.53</v>
      </c>
      <c r="G215" t="n">
        <v>116.45</v>
      </c>
      <c r="H215" t="n">
        <v>1.47</v>
      </c>
      <c r="I215" t="n">
        <v>8</v>
      </c>
      <c r="J215" t="n">
        <v>329.66</v>
      </c>
      <c r="K215" t="n">
        <v>60.56</v>
      </c>
      <c r="L215" t="n">
        <v>27.25</v>
      </c>
      <c r="M215" t="n">
        <v>6</v>
      </c>
      <c r="N215" t="n">
        <v>101.86</v>
      </c>
      <c r="O215" t="n">
        <v>40892.44</v>
      </c>
      <c r="P215" t="n">
        <v>256.54</v>
      </c>
      <c r="Q215" t="n">
        <v>467.07</v>
      </c>
      <c r="R215" t="n">
        <v>56.34</v>
      </c>
      <c r="S215" t="n">
        <v>39.61</v>
      </c>
      <c r="T215" t="n">
        <v>3422.08</v>
      </c>
      <c r="U215" t="n">
        <v>0.7</v>
      </c>
      <c r="V215" t="n">
        <v>0.75</v>
      </c>
      <c r="W215" t="n">
        <v>2.62</v>
      </c>
      <c r="X215" t="n">
        <v>0.19</v>
      </c>
      <c r="Y215" t="n">
        <v>1</v>
      </c>
      <c r="Z215" t="n">
        <v>10</v>
      </c>
    </row>
    <row r="216">
      <c r="A216" t="n">
        <v>106</v>
      </c>
      <c r="B216" t="n">
        <v>140</v>
      </c>
      <c r="C216" t="inlineStr">
        <is>
          <t xml:space="preserve">CONCLUIDO	</t>
        </is>
      </c>
      <c r="D216" t="n">
        <v>5.304</v>
      </c>
      <c r="E216" t="n">
        <v>18.85</v>
      </c>
      <c r="F216" t="n">
        <v>15.53</v>
      </c>
      <c r="G216" t="n">
        <v>116.51</v>
      </c>
      <c r="H216" t="n">
        <v>1.48</v>
      </c>
      <c r="I216" t="n">
        <v>8</v>
      </c>
      <c r="J216" t="n">
        <v>330.25</v>
      </c>
      <c r="K216" t="n">
        <v>60.56</v>
      </c>
      <c r="L216" t="n">
        <v>27.5</v>
      </c>
      <c r="M216" t="n">
        <v>6</v>
      </c>
      <c r="N216" t="n">
        <v>102.19</v>
      </c>
      <c r="O216" t="n">
        <v>40964.71</v>
      </c>
      <c r="P216" t="n">
        <v>256.76</v>
      </c>
      <c r="Q216" t="n">
        <v>467.07</v>
      </c>
      <c r="R216" t="n">
        <v>56.41</v>
      </c>
      <c r="S216" t="n">
        <v>39.61</v>
      </c>
      <c r="T216" t="n">
        <v>3453.72</v>
      </c>
      <c r="U216" t="n">
        <v>0.7</v>
      </c>
      <c r="V216" t="n">
        <v>0.75</v>
      </c>
      <c r="W216" t="n">
        <v>2.63</v>
      </c>
      <c r="X216" t="n">
        <v>0.2</v>
      </c>
      <c r="Y216" t="n">
        <v>1</v>
      </c>
      <c r="Z216" t="n">
        <v>10</v>
      </c>
    </row>
    <row r="217">
      <c r="A217" t="n">
        <v>107</v>
      </c>
      <c r="B217" t="n">
        <v>140</v>
      </c>
      <c r="C217" t="inlineStr">
        <is>
          <t xml:space="preserve">CONCLUIDO	</t>
        </is>
      </c>
      <c r="D217" t="n">
        <v>5.3092</v>
      </c>
      <c r="E217" t="n">
        <v>18.84</v>
      </c>
      <c r="F217" t="n">
        <v>15.52</v>
      </c>
      <c r="G217" t="n">
        <v>116.37</v>
      </c>
      <c r="H217" t="n">
        <v>1.49</v>
      </c>
      <c r="I217" t="n">
        <v>8</v>
      </c>
      <c r="J217" t="n">
        <v>330.83</v>
      </c>
      <c r="K217" t="n">
        <v>60.56</v>
      </c>
      <c r="L217" t="n">
        <v>27.75</v>
      </c>
      <c r="M217" t="n">
        <v>6</v>
      </c>
      <c r="N217" t="n">
        <v>102.53</v>
      </c>
      <c r="O217" t="n">
        <v>41037.15</v>
      </c>
      <c r="P217" t="n">
        <v>256.48</v>
      </c>
      <c r="Q217" t="n">
        <v>467.07</v>
      </c>
      <c r="R217" t="n">
        <v>55.99</v>
      </c>
      <c r="S217" t="n">
        <v>39.61</v>
      </c>
      <c r="T217" t="n">
        <v>3243.97</v>
      </c>
      <c r="U217" t="n">
        <v>0.71</v>
      </c>
      <c r="V217" t="n">
        <v>0.75</v>
      </c>
      <c r="W217" t="n">
        <v>2.62</v>
      </c>
      <c r="X217" t="n">
        <v>0.18</v>
      </c>
      <c r="Y217" t="n">
        <v>1</v>
      </c>
      <c r="Z217" t="n">
        <v>10</v>
      </c>
    </row>
    <row r="218">
      <c r="A218" t="n">
        <v>108</v>
      </c>
      <c r="B218" t="n">
        <v>140</v>
      </c>
      <c r="C218" t="inlineStr">
        <is>
          <t xml:space="preserve">CONCLUIDO	</t>
        </is>
      </c>
      <c r="D218" t="n">
        <v>5.3056</v>
      </c>
      <c r="E218" t="n">
        <v>18.85</v>
      </c>
      <c r="F218" t="n">
        <v>15.53</v>
      </c>
      <c r="G218" t="n">
        <v>116.47</v>
      </c>
      <c r="H218" t="n">
        <v>1.51</v>
      </c>
      <c r="I218" t="n">
        <v>8</v>
      </c>
      <c r="J218" t="n">
        <v>331.42</v>
      </c>
      <c r="K218" t="n">
        <v>60.56</v>
      </c>
      <c r="L218" t="n">
        <v>28</v>
      </c>
      <c r="M218" t="n">
        <v>6</v>
      </c>
      <c r="N218" t="n">
        <v>102.87</v>
      </c>
      <c r="O218" t="n">
        <v>41109.75</v>
      </c>
      <c r="P218" t="n">
        <v>257</v>
      </c>
      <c r="Q218" t="n">
        <v>467.07</v>
      </c>
      <c r="R218" t="n">
        <v>56.25</v>
      </c>
      <c r="S218" t="n">
        <v>39.61</v>
      </c>
      <c r="T218" t="n">
        <v>3377.79</v>
      </c>
      <c r="U218" t="n">
        <v>0.7</v>
      </c>
      <c r="V218" t="n">
        <v>0.75</v>
      </c>
      <c r="W218" t="n">
        <v>2.62</v>
      </c>
      <c r="X218" t="n">
        <v>0.2</v>
      </c>
      <c r="Y218" t="n">
        <v>1</v>
      </c>
      <c r="Z218" t="n">
        <v>10</v>
      </c>
    </row>
    <row r="219">
      <c r="A219" t="n">
        <v>109</v>
      </c>
      <c r="B219" t="n">
        <v>140</v>
      </c>
      <c r="C219" t="inlineStr">
        <is>
          <t xml:space="preserve">CONCLUIDO	</t>
        </is>
      </c>
      <c r="D219" t="n">
        <v>5.3045</v>
      </c>
      <c r="E219" t="n">
        <v>18.85</v>
      </c>
      <c r="F219" t="n">
        <v>15.53</v>
      </c>
      <c r="G219" t="n">
        <v>116.5</v>
      </c>
      <c r="H219" t="n">
        <v>1.52</v>
      </c>
      <c r="I219" t="n">
        <v>8</v>
      </c>
      <c r="J219" t="n">
        <v>332.01</v>
      </c>
      <c r="K219" t="n">
        <v>60.56</v>
      </c>
      <c r="L219" t="n">
        <v>28.25</v>
      </c>
      <c r="M219" t="n">
        <v>6</v>
      </c>
      <c r="N219" t="n">
        <v>103.21</v>
      </c>
      <c r="O219" t="n">
        <v>41182.52</v>
      </c>
      <c r="P219" t="n">
        <v>256.74</v>
      </c>
      <c r="Q219" t="n">
        <v>467.07</v>
      </c>
      <c r="R219" t="n">
        <v>56.44</v>
      </c>
      <c r="S219" t="n">
        <v>39.61</v>
      </c>
      <c r="T219" t="n">
        <v>3469.79</v>
      </c>
      <c r="U219" t="n">
        <v>0.7</v>
      </c>
      <c r="V219" t="n">
        <v>0.75</v>
      </c>
      <c r="W219" t="n">
        <v>2.62</v>
      </c>
      <c r="X219" t="n">
        <v>0.2</v>
      </c>
      <c r="Y219" t="n">
        <v>1</v>
      </c>
      <c r="Z219" t="n">
        <v>10</v>
      </c>
    </row>
    <row r="220">
      <c r="A220" t="n">
        <v>110</v>
      </c>
      <c r="B220" t="n">
        <v>140</v>
      </c>
      <c r="C220" t="inlineStr">
        <is>
          <t xml:space="preserve">CONCLUIDO	</t>
        </is>
      </c>
      <c r="D220" t="n">
        <v>5.3043</v>
      </c>
      <c r="E220" t="n">
        <v>18.85</v>
      </c>
      <c r="F220" t="n">
        <v>15.53</v>
      </c>
      <c r="G220" t="n">
        <v>116.5</v>
      </c>
      <c r="H220" t="n">
        <v>1.53</v>
      </c>
      <c r="I220" t="n">
        <v>8</v>
      </c>
      <c r="J220" t="n">
        <v>332.6</v>
      </c>
      <c r="K220" t="n">
        <v>60.56</v>
      </c>
      <c r="L220" t="n">
        <v>28.5</v>
      </c>
      <c r="M220" t="n">
        <v>6</v>
      </c>
      <c r="N220" t="n">
        <v>103.55</v>
      </c>
      <c r="O220" t="n">
        <v>41255.45</v>
      </c>
      <c r="P220" t="n">
        <v>256.51</v>
      </c>
      <c r="Q220" t="n">
        <v>467.07</v>
      </c>
      <c r="R220" t="n">
        <v>56.56</v>
      </c>
      <c r="S220" t="n">
        <v>39.61</v>
      </c>
      <c r="T220" t="n">
        <v>3528.62</v>
      </c>
      <c r="U220" t="n">
        <v>0.7</v>
      </c>
      <c r="V220" t="n">
        <v>0.75</v>
      </c>
      <c r="W220" t="n">
        <v>2.62</v>
      </c>
      <c r="X220" t="n">
        <v>0.2</v>
      </c>
      <c r="Y220" t="n">
        <v>1</v>
      </c>
      <c r="Z220" t="n">
        <v>10</v>
      </c>
    </row>
    <row r="221">
      <c r="A221" t="n">
        <v>111</v>
      </c>
      <c r="B221" t="n">
        <v>140</v>
      </c>
      <c r="C221" t="inlineStr">
        <is>
          <t xml:space="preserve">CONCLUIDO	</t>
        </is>
      </c>
      <c r="D221" t="n">
        <v>5.3061</v>
      </c>
      <c r="E221" t="n">
        <v>18.85</v>
      </c>
      <c r="F221" t="n">
        <v>15.53</v>
      </c>
      <c r="G221" t="n">
        <v>116.45</v>
      </c>
      <c r="H221" t="n">
        <v>1.54</v>
      </c>
      <c r="I221" t="n">
        <v>8</v>
      </c>
      <c r="J221" t="n">
        <v>333.2</v>
      </c>
      <c r="K221" t="n">
        <v>60.56</v>
      </c>
      <c r="L221" t="n">
        <v>28.75</v>
      </c>
      <c r="M221" t="n">
        <v>6</v>
      </c>
      <c r="N221" t="n">
        <v>103.89</v>
      </c>
      <c r="O221" t="n">
        <v>41328.54</v>
      </c>
      <c r="P221" t="n">
        <v>256.1</v>
      </c>
      <c r="Q221" t="n">
        <v>467.07</v>
      </c>
      <c r="R221" t="n">
        <v>56.31</v>
      </c>
      <c r="S221" t="n">
        <v>39.61</v>
      </c>
      <c r="T221" t="n">
        <v>3407.11</v>
      </c>
      <c r="U221" t="n">
        <v>0.7</v>
      </c>
      <c r="V221" t="n">
        <v>0.75</v>
      </c>
      <c r="W221" t="n">
        <v>2.62</v>
      </c>
      <c r="X221" t="n">
        <v>0.19</v>
      </c>
      <c r="Y221" t="n">
        <v>1</v>
      </c>
      <c r="Z221" t="n">
        <v>10</v>
      </c>
    </row>
    <row r="222">
      <c r="A222" t="n">
        <v>112</v>
      </c>
      <c r="B222" t="n">
        <v>140</v>
      </c>
      <c r="C222" t="inlineStr">
        <is>
          <t xml:space="preserve">CONCLUIDO	</t>
        </is>
      </c>
      <c r="D222" t="n">
        <v>5.3033</v>
      </c>
      <c r="E222" t="n">
        <v>18.86</v>
      </c>
      <c r="F222" t="n">
        <v>15.54</v>
      </c>
      <c r="G222" t="n">
        <v>116.53</v>
      </c>
      <c r="H222" t="n">
        <v>1.55</v>
      </c>
      <c r="I222" t="n">
        <v>8</v>
      </c>
      <c r="J222" t="n">
        <v>333.79</v>
      </c>
      <c r="K222" t="n">
        <v>60.56</v>
      </c>
      <c r="L222" t="n">
        <v>29</v>
      </c>
      <c r="M222" t="n">
        <v>6</v>
      </c>
      <c r="N222" t="n">
        <v>104.24</v>
      </c>
      <c r="O222" t="n">
        <v>41401.93</v>
      </c>
      <c r="P222" t="n">
        <v>255.7</v>
      </c>
      <c r="Q222" t="n">
        <v>467.07</v>
      </c>
      <c r="R222" t="n">
        <v>56.72</v>
      </c>
      <c r="S222" t="n">
        <v>39.61</v>
      </c>
      <c r="T222" t="n">
        <v>3609.69</v>
      </c>
      <c r="U222" t="n">
        <v>0.7</v>
      </c>
      <c r="V222" t="n">
        <v>0.75</v>
      </c>
      <c r="W222" t="n">
        <v>2.62</v>
      </c>
      <c r="X222" t="n">
        <v>0.2</v>
      </c>
      <c r="Y222" t="n">
        <v>1</v>
      </c>
      <c r="Z222" t="n">
        <v>10</v>
      </c>
    </row>
    <row r="223">
      <c r="A223" t="n">
        <v>113</v>
      </c>
      <c r="B223" t="n">
        <v>140</v>
      </c>
      <c r="C223" t="inlineStr">
        <is>
          <t xml:space="preserve">CONCLUIDO	</t>
        </is>
      </c>
      <c r="D223" t="n">
        <v>5.3046</v>
      </c>
      <c r="E223" t="n">
        <v>18.85</v>
      </c>
      <c r="F223" t="n">
        <v>15.53</v>
      </c>
      <c r="G223" t="n">
        <v>116.5</v>
      </c>
      <c r="H223" t="n">
        <v>1.56</v>
      </c>
      <c r="I223" t="n">
        <v>8</v>
      </c>
      <c r="J223" t="n">
        <v>334.39</v>
      </c>
      <c r="K223" t="n">
        <v>60.56</v>
      </c>
      <c r="L223" t="n">
        <v>29.25</v>
      </c>
      <c r="M223" t="n">
        <v>6</v>
      </c>
      <c r="N223" t="n">
        <v>104.58</v>
      </c>
      <c r="O223" t="n">
        <v>41475.37</v>
      </c>
      <c r="P223" t="n">
        <v>255.49</v>
      </c>
      <c r="Q223" t="n">
        <v>467.07</v>
      </c>
      <c r="R223" t="n">
        <v>56.55</v>
      </c>
      <c r="S223" t="n">
        <v>39.61</v>
      </c>
      <c r="T223" t="n">
        <v>3528.06</v>
      </c>
      <c r="U223" t="n">
        <v>0.7</v>
      </c>
      <c r="V223" t="n">
        <v>0.75</v>
      </c>
      <c r="W223" t="n">
        <v>2.62</v>
      </c>
      <c r="X223" t="n">
        <v>0.2</v>
      </c>
      <c r="Y223" t="n">
        <v>1</v>
      </c>
      <c r="Z223" t="n">
        <v>10</v>
      </c>
    </row>
    <row r="224">
      <c r="A224" t="n">
        <v>114</v>
      </c>
      <c r="B224" t="n">
        <v>140</v>
      </c>
      <c r="C224" t="inlineStr">
        <is>
          <t xml:space="preserve">CONCLUIDO	</t>
        </is>
      </c>
      <c r="D224" t="n">
        <v>5.3053</v>
      </c>
      <c r="E224" t="n">
        <v>18.85</v>
      </c>
      <c r="F224" t="n">
        <v>15.53</v>
      </c>
      <c r="G224" t="n">
        <v>116.48</v>
      </c>
      <c r="H224" t="n">
        <v>1.57</v>
      </c>
      <c r="I224" t="n">
        <v>8</v>
      </c>
      <c r="J224" t="n">
        <v>334.98</v>
      </c>
      <c r="K224" t="n">
        <v>60.56</v>
      </c>
      <c r="L224" t="n">
        <v>29.5</v>
      </c>
      <c r="M224" t="n">
        <v>6</v>
      </c>
      <c r="N224" t="n">
        <v>104.93</v>
      </c>
      <c r="O224" t="n">
        <v>41548.98</v>
      </c>
      <c r="P224" t="n">
        <v>255.53</v>
      </c>
      <c r="Q224" t="n">
        <v>467.08</v>
      </c>
      <c r="R224" t="n">
        <v>56.43</v>
      </c>
      <c r="S224" t="n">
        <v>39.61</v>
      </c>
      <c r="T224" t="n">
        <v>3465.16</v>
      </c>
      <c r="U224" t="n">
        <v>0.7</v>
      </c>
      <c r="V224" t="n">
        <v>0.75</v>
      </c>
      <c r="W224" t="n">
        <v>2.62</v>
      </c>
      <c r="X224" t="n">
        <v>0.2</v>
      </c>
      <c r="Y224" t="n">
        <v>1</v>
      </c>
      <c r="Z224" t="n">
        <v>10</v>
      </c>
    </row>
    <row r="225">
      <c r="A225" t="n">
        <v>115</v>
      </c>
      <c r="B225" t="n">
        <v>140</v>
      </c>
      <c r="C225" t="inlineStr">
        <is>
          <t xml:space="preserve">CONCLUIDO	</t>
        </is>
      </c>
      <c r="D225" t="n">
        <v>5.3049</v>
      </c>
      <c r="E225" t="n">
        <v>18.85</v>
      </c>
      <c r="F225" t="n">
        <v>15.53</v>
      </c>
      <c r="G225" t="n">
        <v>116.49</v>
      </c>
      <c r="H225" t="n">
        <v>1.58</v>
      </c>
      <c r="I225" t="n">
        <v>8</v>
      </c>
      <c r="J225" t="n">
        <v>335.58</v>
      </c>
      <c r="K225" t="n">
        <v>60.56</v>
      </c>
      <c r="L225" t="n">
        <v>29.75</v>
      </c>
      <c r="M225" t="n">
        <v>6</v>
      </c>
      <c r="N225" t="n">
        <v>105.28</v>
      </c>
      <c r="O225" t="n">
        <v>41622.76</v>
      </c>
      <c r="P225" t="n">
        <v>255.19</v>
      </c>
      <c r="Q225" t="n">
        <v>467.07</v>
      </c>
      <c r="R225" t="n">
        <v>56.41</v>
      </c>
      <c r="S225" t="n">
        <v>39.61</v>
      </c>
      <c r="T225" t="n">
        <v>3456.96</v>
      </c>
      <c r="U225" t="n">
        <v>0.7</v>
      </c>
      <c r="V225" t="n">
        <v>0.75</v>
      </c>
      <c r="W225" t="n">
        <v>2.62</v>
      </c>
      <c r="X225" t="n">
        <v>0.2</v>
      </c>
      <c r="Y225" t="n">
        <v>1</v>
      </c>
      <c r="Z225" t="n">
        <v>10</v>
      </c>
    </row>
    <row r="226">
      <c r="A226" t="n">
        <v>116</v>
      </c>
      <c r="B226" t="n">
        <v>140</v>
      </c>
      <c r="C226" t="inlineStr">
        <is>
          <t xml:space="preserve">CONCLUIDO	</t>
        </is>
      </c>
      <c r="D226" t="n">
        <v>5.3032</v>
      </c>
      <c r="E226" t="n">
        <v>18.86</v>
      </c>
      <c r="F226" t="n">
        <v>15.54</v>
      </c>
      <c r="G226" t="n">
        <v>116.53</v>
      </c>
      <c r="H226" t="n">
        <v>1.59</v>
      </c>
      <c r="I226" t="n">
        <v>8</v>
      </c>
      <c r="J226" t="n">
        <v>336.18</v>
      </c>
      <c r="K226" t="n">
        <v>60.56</v>
      </c>
      <c r="L226" t="n">
        <v>30</v>
      </c>
      <c r="M226" t="n">
        <v>6</v>
      </c>
      <c r="N226" t="n">
        <v>105.63</v>
      </c>
      <c r="O226" t="n">
        <v>41696.71</v>
      </c>
      <c r="P226" t="n">
        <v>254.65</v>
      </c>
      <c r="Q226" t="n">
        <v>467.08</v>
      </c>
      <c r="R226" t="n">
        <v>56.7</v>
      </c>
      <c r="S226" t="n">
        <v>39.61</v>
      </c>
      <c r="T226" t="n">
        <v>3602.9</v>
      </c>
      <c r="U226" t="n">
        <v>0.7</v>
      </c>
      <c r="V226" t="n">
        <v>0.75</v>
      </c>
      <c r="W226" t="n">
        <v>2.62</v>
      </c>
      <c r="X226" t="n">
        <v>0.2</v>
      </c>
      <c r="Y226" t="n">
        <v>1</v>
      </c>
      <c r="Z226" t="n">
        <v>10</v>
      </c>
    </row>
    <row r="227">
      <c r="A227" t="n">
        <v>117</v>
      </c>
      <c r="B227" t="n">
        <v>140</v>
      </c>
      <c r="C227" t="inlineStr">
        <is>
          <t xml:space="preserve">CONCLUIDO	</t>
        </is>
      </c>
      <c r="D227" t="n">
        <v>5.3247</v>
      </c>
      <c r="E227" t="n">
        <v>18.78</v>
      </c>
      <c r="F227" t="n">
        <v>15.51</v>
      </c>
      <c r="G227" t="n">
        <v>132.97</v>
      </c>
      <c r="H227" t="n">
        <v>1.6</v>
      </c>
      <c r="I227" t="n">
        <v>7</v>
      </c>
      <c r="J227" t="n">
        <v>336.78</v>
      </c>
      <c r="K227" t="n">
        <v>60.56</v>
      </c>
      <c r="L227" t="n">
        <v>30.25</v>
      </c>
      <c r="M227" t="n">
        <v>5</v>
      </c>
      <c r="N227" t="n">
        <v>105.98</v>
      </c>
      <c r="O227" t="n">
        <v>41770.83</v>
      </c>
      <c r="P227" t="n">
        <v>253.63</v>
      </c>
      <c r="Q227" t="n">
        <v>467.07</v>
      </c>
      <c r="R227" t="n">
        <v>55.89</v>
      </c>
      <c r="S227" t="n">
        <v>39.61</v>
      </c>
      <c r="T227" t="n">
        <v>3199.27</v>
      </c>
      <c r="U227" t="n">
        <v>0.71</v>
      </c>
      <c r="V227" t="n">
        <v>0.75</v>
      </c>
      <c r="W227" t="n">
        <v>2.62</v>
      </c>
      <c r="X227" t="n">
        <v>0.18</v>
      </c>
      <c r="Y227" t="n">
        <v>1</v>
      </c>
      <c r="Z227" t="n">
        <v>10</v>
      </c>
    </row>
    <row r="228">
      <c r="A228" t="n">
        <v>118</v>
      </c>
      <c r="B228" t="n">
        <v>140</v>
      </c>
      <c r="C228" t="inlineStr">
        <is>
          <t xml:space="preserve">CONCLUIDO	</t>
        </is>
      </c>
      <c r="D228" t="n">
        <v>5.3252</v>
      </c>
      <c r="E228" t="n">
        <v>18.78</v>
      </c>
      <c r="F228" t="n">
        <v>15.51</v>
      </c>
      <c r="G228" t="n">
        <v>132.96</v>
      </c>
      <c r="H228" t="n">
        <v>1.61</v>
      </c>
      <c r="I228" t="n">
        <v>7</v>
      </c>
      <c r="J228" t="n">
        <v>337.39</v>
      </c>
      <c r="K228" t="n">
        <v>60.56</v>
      </c>
      <c r="L228" t="n">
        <v>30.5</v>
      </c>
      <c r="M228" t="n">
        <v>5</v>
      </c>
      <c r="N228" t="n">
        <v>106.33</v>
      </c>
      <c r="O228" t="n">
        <v>41845.13</v>
      </c>
      <c r="P228" t="n">
        <v>254.13</v>
      </c>
      <c r="Q228" t="n">
        <v>467.09</v>
      </c>
      <c r="R228" t="n">
        <v>55.84</v>
      </c>
      <c r="S228" t="n">
        <v>39.61</v>
      </c>
      <c r="T228" t="n">
        <v>3178.38</v>
      </c>
      <c r="U228" t="n">
        <v>0.71</v>
      </c>
      <c r="V228" t="n">
        <v>0.75</v>
      </c>
      <c r="W228" t="n">
        <v>2.62</v>
      </c>
      <c r="X228" t="n">
        <v>0.18</v>
      </c>
      <c r="Y228" t="n">
        <v>1</v>
      </c>
      <c r="Z228" t="n">
        <v>10</v>
      </c>
    </row>
    <row r="229">
      <c r="A229" t="n">
        <v>119</v>
      </c>
      <c r="B229" t="n">
        <v>140</v>
      </c>
      <c r="C229" t="inlineStr">
        <is>
          <t xml:space="preserve">CONCLUIDO	</t>
        </is>
      </c>
      <c r="D229" t="n">
        <v>5.3247</v>
      </c>
      <c r="E229" t="n">
        <v>18.78</v>
      </c>
      <c r="F229" t="n">
        <v>15.51</v>
      </c>
      <c r="G229" t="n">
        <v>132.98</v>
      </c>
      <c r="H229" t="n">
        <v>1.62</v>
      </c>
      <c r="I229" t="n">
        <v>7</v>
      </c>
      <c r="J229" t="n">
        <v>337.99</v>
      </c>
      <c r="K229" t="n">
        <v>60.56</v>
      </c>
      <c r="L229" t="n">
        <v>30.75</v>
      </c>
      <c r="M229" t="n">
        <v>5</v>
      </c>
      <c r="N229" t="n">
        <v>106.68</v>
      </c>
      <c r="O229" t="n">
        <v>41919.61</v>
      </c>
      <c r="P229" t="n">
        <v>254.46</v>
      </c>
      <c r="Q229" t="n">
        <v>467.07</v>
      </c>
      <c r="R229" t="n">
        <v>55.89</v>
      </c>
      <c r="S229" t="n">
        <v>39.61</v>
      </c>
      <c r="T229" t="n">
        <v>3202.12</v>
      </c>
      <c r="U229" t="n">
        <v>0.71</v>
      </c>
      <c r="V229" t="n">
        <v>0.75</v>
      </c>
      <c r="W229" t="n">
        <v>2.62</v>
      </c>
      <c r="X229" t="n">
        <v>0.18</v>
      </c>
      <c r="Y229" t="n">
        <v>1</v>
      </c>
      <c r="Z229" t="n">
        <v>10</v>
      </c>
    </row>
    <row r="230">
      <c r="A230" t="n">
        <v>120</v>
      </c>
      <c r="B230" t="n">
        <v>140</v>
      </c>
      <c r="C230" t="inlineStr">
        <is>
          <t xml:space="preserve">CONCLUIDO	</t>
        </is>
      </c>
      <c r="D230" t="n">
        <v>5.3236</v>
      </c>
      <c r="E230" t="n">
        <v>18.78</v>
      </c>
      <c r="F230" t="n">
        <v>15.52</v>
      </c>
      <c r="G230" t="n">
        <v>133.01</v>
      </c>
      <c r="H230" t="n">
        <v>1.63</v>
      </c>
      <c r="I230" t="n">
        <v>7</v>
      </c>
      <c r="J230" t="n">
        <v>338.59</v>
      </c>
      <c r="K230" t="n">
        <v>60.56</v>
      </c>
      <c r="L230" t="n">
        <v>31</v>
      </c>
      <c r="M230" t="n">
        <v>5</v>
      </c>
      <c r="N230" t="n">
        <v>107.04</v>
      </c>
      <c r="O230" t="n">
        <v>41994.26</v>
      </c>
      <c r="P230" t="n">
        <v>254.96</v>
      </c>
      <c r="Q230" t="n">
        <v>467.07</v>
      </c>
      <c r="R230" t="n">
        <v>56.06</v>
      </c>
      <c r="S230" t="n">
        <v>39.61</v>
      </c>
      <c r="T230" t="n">
        <v>3284.84</v>
      </c>
      <c r="U230" t="n">
        <v>0.71</v>
      </c>
      <c r="V230" t="n">
        <v>0.75</v>
      </c>
      <c r="W230" t="n">
        <v>2.62</v>
      </c>
      <c r="X230" t="n">
        <v>0.18</v>
      </c>
      <c r="Y230" t="n">
        <v>1</v>
      </c>
      <c r="Z230" t="n">
        <v>10</v>
      </c>
    </row>
    <row r="231">
      <c r="A231" t="n">
        <v>121</v>
      </c>
      <c r="B231" t="n">
        <v>140</v>
      </c>
      <c r="C231" t="inlineStr">
        <is>
          <t xml:space="preserve">CONCLUIDO	</t>
        </is>
      </c>
      <c r="D231" t="n">
        <v>5.3243</v>
      </c>
      <c r="E231" t="n">
        <v>18.78</v>
      </c>
      <c r="F231" t="n">
        <v>15.52</v>
      </c>
      <c r="G231" t="n">
        <v>132.99</v>
      </c>
      <c r="H231" t="n">
        <v>1.64</v>
      </c>
      <c r="I231" t="n">
        <v>7</v>
      </c>
      <c r="J231" t="n">
        <v>339.2</v>
      </c>
      <c r="K231" t="n">
        <v>60.56</v>
      </c>
      <c r="L231" t="n">
        <v>31.25</v>
      </c>
      <c r="M231" t="n">
        <v>5</v>
      </c>
      <c r="N231" t="n">
        <v>107.4</v>
      </c>
      <c r="O231" t="n">
        <v>42069.09</v>
      </c>
      <c r="P231" t="n">
        <v>255.51</v>
      </c>
      <c r="Q231" t="n">
        <v>467.08</v>
      </c>
      <c r="R231" t="n">
        <v>55.86</v>
      </c>
      <c r="S231" t="n">
        <v>39.61</v>
      </c>
      <c r="T231" t="n">
        <v>3183.48</v>
      </c>
      <c r="U231" t="n">
        <v>0.71</v>
      </c>
      <c r="V231" t="n">
        <v>0.75</v>
      </c>
      <c r="W231" t="n">
        <v>2.62</v>
      </c>
      <c r="X231" t="n">
        <v>0.18</v>
      </c>
      <c r="Y231" t="n">
        <v>1</v>
      </c>
      <c r="Z231" t="n">
        <v>10</v>
      </c>
    </row>
    <row r="232">
      <c r="A232" t="n">
        <v>122</v>
      </c>
      <c r="B232" t="n">
        <v>140</v>
      </c>
      <c r="C232" t="inlineStr">
        <is>
          <t xml:space="preserve">CONCLUIDO	</t>
        </is>
      </c>
      <c r="D232" t="n">
        <v>5.3273</v>
      </c>
      <c r="E232" t="n">
        <v>18.77</v>
      </c>
      <c r="F232" t="n">
        <v>15.5</v>
      </c>
      <c r="G232" t="n">
        <v>132.9</v>
      </c>
      <c r="H232" t="n">
        <v>1.65</v>
      </c>
      <c r="I232" t="n">
        <v>7</v>
      </c>
      <c r="J232" t="n">
        <v>339.81</v>
      </c>
      <c r="K232" t="n">
        <v>60.56</v>
      </c>
      <c r="L232" t="n">
        <v>31.5</v>
      </c>
      <c r="M232" t="n">
        <v>5</v>
      </c>
      <c r="N232" t="n">
        <v>107.75</v>
      </c>
      <c r="O232" t="n">
        <v>42144.11</v>
      </c>
      <c r="P232" t="n">
        <v>255.27</v>
      </c>
      <c r="Q232" t="n">
        <v>467.07</v>
      </c>
      <c r="R232" t="n">
        <v>55.6</v>
      </c>
      <c r="S232" t="n">
        <v>39.61</v>
      </c>
      <c r="T232" t="n">
        <v>3054.96</v>
      </c>
      <c r="U232" t="n">
        <v>0.71</v>
      </c>
      <c r="V232" t="n">
        <v>0.75</v>
      </c>
      <c r="W232" t="n">
        <v>2.62</v>
      </c>
      <c r="X232" t="n">
        <v>0.17</v>
      </c>
      <c r="Y232" t="n">
        <v>1</v>
      </c>
      <c r="Z232" t="n">
        <v>10</v>
      </c>
    </row>
    <row r="233">
      <c r="A233" t="n">
        <v>123</v>
      </c>
      <c r="B233" t="n">
        <v>140</v>
      </c>
      <c r="C233" t="inlineStr">
        <is>
          <t xml:space="preserve">CONCLUIDO	</t>
        </is>
      </c>
      <c r="D233" t="n">
        <v>5.3239</v>
      </c>
      <c r="E233" t="n">
        <v>18.78</v>
      </c>
      <c r="F233" t="n">
        <v>15.52</v>
      </c>
      <c r="G233" t="n">
        <v>133</v>
      </c>
      <c r="H233" t="n">
        <v>1.66</v>
      </c>
      <c r="I233" t="n">
        <v>7</v>
      </c>
      <c r="J233" t="n">
        <v>340.42</v>
      </c>
      <c r="K233" t="n">
        <v>60.56</v>
      </c>
      <c r="L233" t="n">
        <v>31.75</v>
      </c>
      <c r="M233" t="n">
        <v>5</v>
      </c>
      <c r="N233" t="n">
        <v>108.11</v>
      </c>
      <c r="O233" t="n">
        <v>42219.3</v>
      </c>
      <c r="P233" t="n">
        <v>255.89</v>
      </c>
      <c r="Q233" t="n">
        <v>467.07</v>
      </c>
      <c r="R233" t="n">
        <v>55.89</v>
      </c>
      <c r="S233" t="n">
        <v>39.61</v>
      </c>
      <c r="T233" t="n">
        <v>3202.83</v>
      </c>
      <c r="U233" t="n">
        <v>0.71</v>
      </c>
      <c r="V233" t="n">
        <v>0.75</v>
      </c>
      <c r="W233" t="n">
        <v>2.62</v>
      </c>
      <c r="X233" t="n">
        <v>0.18</v>
      </c>
      <c r="Y233" t="n">
        <v>1</v>
      </c>
      <c r="Z233" t="n">
        <v>10</v>
      </c>
    </row>
    <row r="234">
      <c r="A234" t="n">
        <v>124</v>
      </c>
      <c r="B234" t="n">
        <v>140</v>
      </c>
      <c r="C234" t="inlineStr">
        <is>
          <t xml:space="preserve">CONCLUIDO	</t>
        </is>
      </c>
      <c r="D234" t="n">
        <v>5.3246</v>
      </c>
      <c r="E234" t="n">
        <v>18.78</v>
      </c>
      <c r="F234" t="n">
        <v>15.51</v>
      </c>
      <c r="G234" t="n">
        <v>132.98</v>
      </c>
      <c r="H234" t="n">
        <v>1.67</v>
      </c>
      <c r="I234" t="n">
        <v>7</v>
      </c>
      <c r="J234" t="n">
        <v>341.03</v>
      </c>
      <c r="K234" t="n">
        <v>60.56</v>
      </c>
      <c r="L234" t="n">
        <v>32</v>
      </c>
      <c r="M234" t="n">
        <v>5</v>
      </c>
      <c r="N234" t="n">
        <v>108.48</v>
      </c>
      <c r="O234" t="n">
        <v>42294.68</v>
      </c>
      <c r="P234" t="n">
        <v>256.43</v>
      </c>
      <c r="Q234" t="n">
        <v>467.07</v>
      </c>
      <c r="R234" t="n">
        <v>55.9</v>
      </c>
      <c r="S234" t="n">
        <v>39.61</v>
      </c>
      <c r="T234" t="n">
        <v>3206.54</v>
      </c>
      <c r="U234" t="n">
        <v>0.71</v>
      </c>
      <c r="V234" t="n">
        <v>0.75</v>
      </c>
      <c r="W234" t="n">
        <v>2.62</v>
      </c>
      <c r="X234" t="n">
        <v>0.18</v>
      </c>
      <c r="Y234" t="n">
        <v>1</v>
      </c>
      <c r="Z234" t="n">
        <v>10</v>
      </c>
    </row>
    <row r="235">
      <c r="A235" t="n">
        <v>125</v>
      </c>
      <c r="B235" t="n">
        <v>140</v>
      </c>
      <c r="C235" t="inlineStr">
        <is>
          <t xml:space="preserve">CONCLUIDO	</t>
        </is>
      </c>
      <c r="D235" t="n">
        <v>5.3258</v>
      </c>
      <c r="E235" t="n">
        <v>18.78</v>
      </c>
      <c r="F235" t="n">
        <v>15.51</v>
      </c>
      <c r="G235" t="n">
        <v>132.94</v>
      </c>
      <c r="H235" t="n">
        <v>1.68</v>
      </c>
      <c r="I235" t="n">
        <v>7</v>
      </c>
      <c r="J235" t="n">
        <v>341.64</v>
      </c>
      <c r="K235" t="n">
        <v>60.56</v>
      </c>
      <c r="L235" t="n">
        <v>32.25</v>
      </c>
      <c r="M235" t="n">
        <v>5</v>
      </c>
      <c r="N235" t="n">
        <v>108.84</v>
      </c>
      <c r="O235" t="n">
        <v>42370.23</v>
      </c>
      <c r="P235" t="n">
        <v>256.16</v>
      </c>
      <c r="Q235" t="n">
        <v>467.07</v>
      </c>
      <c r="R235" t="n">
        <v>55.64</v>
      </c>
      <c r="S235" t="n">
        <v>39.61</v>
      </c>
      <c r="T235" t="n">
        <v>3074.48</v>
      </c>
      <c r="U235" t="n">
        <v>0.71</v>
      </c>
      <c r="V235" t="n">
        <v>0.75</v>
      </c>
      <c r="W235" t="n">
        <v>2.62</v>
      </c>
      <c r="X235" t="n">
        <v>0.18</v>
      </c>
      <c r="Y235" t="n">
        <v>1</v>
      </c>
      <c r="Z235" t="n">
        <v>10</v>
      </c>
    </row>
    <row r="236">
      <c r="A236" t="n">
        <v>126</v>
      </c>
      <c r="B236" t="n">
        <v>140</v>
      </c>
      <c r="C236" t="inlineStr">
        <is>
          <t xml:space="preserve">CONCLUIDO	</t>
        </is>
      </c>
      <c r="D236" t="n">
        <v>5.327</v>
      </c>
      <c r="E236" t="n">
        <v>18.77</v>
      </c>
      <c r="F236" t="n">
        <v>15.51</v>
      </c>
      <c r="G236" t="n">
        <v>132.9</v>
      </c>
      <c r="H236" t="n">
        <v>1.69</v>
      </c>
      <c r="I236" t="n">
        <v>7</v>
      </c>
      <c r="J236" t="n">
        <v>342.26</v>
      </c>
      <c r="K236" t="n">
        <v>60.56</v>
      </c>
      <c r="L236" t="n">
        <v>32.5</v>
      </c>
      <c r="M236" t="n">
        <v>5</v>
      </c>
      <c r="N236" t="n">
        <v>109.2</v>
      </c>
      <c r="O236" t="n">
        <v>42445.98</v>
      </c>
      <c r="P236" t="n">
        <v>256.27</v>
      </c>
      <c r="Q236" t="n">
        <v>467.07</v>
      </c>
      <c r="R236" t="n">
        <v>55.59</v>
      </c>
      <c r="S236" t="n">
        <v>39.61</v>
      </c>
      <c r="T236" t="n">
        <v>3051.01</v>
      </c>
      <c r="U236" t="n">
        <v>0.71</v>
      </c>
      <c r="V236" t="n">
        <v>0.75</v>
      </c>
      <c r="W236" t="n">
        <v>2.62</v>
      </c>
      <c r="X236" t="n">
        <v>0.17</v>
      </c>
      <c r="Y236" t="n">
        <v>1</v>
      </c>
      <c r="Z236" t="n">
        <v>10</v>
      </c>
    </row>
    <row r="237">
      <c r="A237" t="n">
        <v>127</v>
      </c>
      <c r="B237" t="n">
        <v>140</v>
      </c>
      <c r="C237" t="inlineStr">
        <is>
          <t xml:space="preserve">CONCLUIDO	</t>
        </is>
      </c>
      <c r="D237" t="n">
        <v>5.325</v>
      </c>
      <c r="E237" t="n">
        <v>18.78</v>
      </c>
      <c r="F237" t="n">
        <v>15.51</v>
      </c>
      <c r="G237" t="n">
        <v>132.97</v>
      </c>
      <c r="H237" t="n">
        <v>1.7</v>
      </c>
      <c r="I237" t="n">
        <v>7</v>
      </c>
      <c r="J237" t="n">
        <v>342.87</v>
      </c>
      <c r="K237" t="n">
        <v>60.56</v>
      </c>
      <c r="L237" t="n">
        <v>32.75</v>
      </c>
      <c r="M237" t="n">
        <v>5</v>
      </c>
      <c r="N237" t="n">
        <v>109.57</v>
      </c>
      <c r="O237" t="n">
        <v>42521.91</v>
      </c>
      <c r="P237" t="n">
        <v>256.05</v>
      </c>
      <c r="Q237" t="n">
        <v>467.07</v>
      </c>
      <c r="R237" t="n">
        <v>55.85</v>
      </c>
      <c r="S237" t="n">
        <v>39.61</v>
      </c>
      <c r="T237" t="n">
        <v>3181.27</v>
      </c>
      <c r="U237" t="n">
        <v>0.71</v>
      </c>
      <c r="V237" t="n">
        <v>0.75</v>
      </c>
      <c r="W237" t="n">
        <v>2.62</v>
      </c>
      <c r="X237" t="n">
        <v>0.18</v>
      </c>
      <c r="Y237" t="n">
        <v>1</v>
      </c>
      <c r="Z237" t="n">
        <v>10</v>
      </c>
    </row>
    <row r="238">
      <c r="A238" t="n">
        <v>128</v>
      </c>
      <c r="B238" t="n">
        <v>140</v>
      </c>
      <c r="C238" t="inlineStr">
        <is>
          <t xml:space="preserve">CONCLUIDO	</t>
        </is>
      </c>
      <c r="D238" t="n">
        <v>5.3278</v>
      </c>
      <c r="E238" t="n">
        <v>18.77</v>
      </c>
      <c r="F238" t="n">
        <v>15.5</v>
      </c>
      <c r="G238" t="n">
        <v>132.88</v>
      </c>
      <c r="H238" t="n">
        <v>1.71</v>
      </c>
      <c r="I238" t="n">
        <v>7</v>
      </c>
      <c r="J238" t="n">
        <v>343.49</v>
      </c>
      <c r="K238" t="n">
        <v>60.56</v>
      </c>
      <c r="L238" t="n">
        <v>33</v>
      </c>
      <c r="M238" t="n">
        <v>5</v>
      </c>
      <c r="N238" t="n">
        <v>109.94</v>
      </c>
      <c r="O238" t="n">
        <v>42598.03</v>
      </c>
      <c r="P238" t="n">
        <v>255.54</v>
      </c>
      <c r="Q238" t="n">
        <v>467.08</v>
      </c>
      <c r="R238" t="n">
        <v>55.5</v>
      </c>
      <c r="S238" t="n">
        <v>39.61</v>
      </c>
      <c r="T238" t="n">
        <v>3007.61</v>
      </c>
      <c r="U238" t="n">
        <v>0.71</v>
      </c>
      <c r="V238" t="n">
        <v>0.75</v>
      </c>
      <c r="W238" t="n">
        <v>2.62</v>
      </c>
      <c r="X238" t="n">
        <v>0.17</v>
      </c>
      <c r="Y238" t="n">
        <v>1</v>
      </c>
      <c r="Z238" t="n">
        <v>10</v>
      </c>
    </row>
    <row r="239">
      <c r="A239" t="n">
        <v>129</v>
      </c>
      <c r="B239" t="n">
        <v>140</v>
      </c>
      <c r="C239" t="inlineStr">
        <is>
          <t xml:space="preserve">CONCLUIDO	</t>
        </is>
      </c>
      <c r="D239" t="n">
        <v>5.3295</v>
      </c>
      <c r="E239" t="n">
        <v>18.76</v>
      </c>
      <c r="F239" t="n">
        <v>15.5</v>
      </c>
      <c r="G239" t="n">
        <v>132.83</v>
      </c>
      <c r="H239" t="n">
        <v>1.72</v>
      </c>
      <c r="I239" t="n">
        <v>7</v>
      </c>
      <c r="J239" t="n">
        <v>344.11</v>
      </c>
      <c r="K239" t="n">
        <v>60.56</v>
      </c>
      <c r="L239" t="n">
        <v>33.25</v>
      </c>
      <c r="M239" t="n">
        <v>5</v>
      </c>
      <c r="N239" t="n">
        <v>110.3</v>
      </c>
      <c r="O239" t="n">
        <v>42674.47</v>
      </c>
      <c r="P239" t="n">
        <v>255.33</v>
      </c>
      <c r="Q239" t="n">
        <v>467.07</v>
      </c>
      <c r="R239" t="n">
        <v>55.36</v>
      </c>
      <c r="S239" t="n">
        <v>39.61</v>
      </c>
      <c r="T239" t="n">
        <v>2936.86</v>
      </c>
      <c r="U239" t="n">
        <v>0.72</v>
      </c>
      <c r="V239" t="n">
        <v>0.75</v>
      </c>
      <c r="W239" t="n">
        <v>2.62</v>
      </c>
      <c r="X239" t="n">
        <v>0.16</v>
      </c>
      <c r="Y239" t="n">
        <v>1</v>
      </c>
      <c r="Z239" t="n">
        <v>10</v>
      </c>
    </row>
    <row r="240">
      <c r="A240" t="n">
        <v>130</v>
      </c>
      <c r="B240" t="n">
        <v>140</v>
      </c>
      <c r="C240" t="inlineStr">
        <is>
          <t xml:space="preserve">CONCLUIDO	</t>
        </is>
      </c>
      <c r="D240" t="n">
        <v>5.3292</v>
      </c>
      <c r="E240" t="n">
        <v>18.76</v>
      </c>
      <c r="F240" t="n">
        <v>15.5</v>
      </c>
      <c r="G240" t="n">
        <v>132.84</v>
      </c>
      <c r="H240" t="n">
        <v>1.73</v>
      </c>
      <c r="I240" t="n">
        <v>7</v>
      </c>
      <c r="J240" t="n">
        <v>344.73</v>
      </c>
      <c r="K240" t="n">
        <v>60.56</v>
      </c>
      <c r="L240" t="n">
        <v>33.5</v>
      </c>
      <c r="M240" t="n">
        <v>5</v>
      </c>
      <c r="N240" t="n">
        <v>110.67</v>
      </c>
      <c r="O240" t="n">
        <v>42750.97</v>
      </c>
      <c r="P240" t="n">
        <v>255.47</v>
      </c>
      <c r="Q240" t="n">
        <v>467.09</v>
      </c>
      <c r="R240" t="n">
        <v>55.29</v>
      </c>
      <c r="S240" t="n">
        <v>39.61</v>
      </c>
      <c r="T240" t="n">
        <v>2898.59</v>
      </c>
      <c r="U240" t="n">
        <v>0.72</v>
      </c>
      <c r="V240" t="n">
        <v>0.75</v>
      </c>
      <c r="W240" t="n">
        <v>2.62</v>
      </c>
      <c r="X240" t="n">
        <v>0.16</v>
      </c>
      <c r="Y240" t="n">
        <v>1</v>
      </c>
      <c r="Z240" t="n">
        <v>10</v>
      </c>
    </row>
    <row r="241">
      <c r="A241" t="n">
        <v>131</v>
      </c>
      <c r="B241" t="n">
        <v>140</v>
      </c>
      <c r="C241" t="inlineStr">
        <is>
          <t xml:space="preserve">CONCLUIDO	</t>
        </is>
      </c>
      <c r="D241" t="n">
        <v>5.3277</v>
      </c>
      <c r="E241" t="n">
        <v>18.77</v>
      </c>
      <c r="F241" t="n">
        <v>15.5</v>
      </c>
      <c r="G241" t="n">
        <v>132.88</v>
      </c>
      <c r="H241" t="n">
        <v>1.74</v>
      </c>
      <c r="I241" t="n">
        <v>7</v>
      </c>
      <c r="J241" t="n">
        <v>345.35</v>
      </c>
      <c r="K241" t="n">
        <v>60.56</v>
      </c>
      <c r="L241" t="n">
        <v>33.75</v>
      </c>
      <c r="M241" t="n">
        <v>5</v>
      </c>
      <c r="N241" t="n">
        <v>111.05</v>
      </c>
      <c r="O241" t="n">
        <v>42827.67</v>
      </c>
      <c r="P241" t="n">
        <v>255.46</v>
      </c>
      <c r="Q241" t="n">
        <v>467.07</v>
      </c>
      <c r="R241" t="n">
        <v>55.37</v>
      </c>
      <c r="S241" t="n">
        <v>39.61</v>
      </c>
      <c r="T241" t="n">
        <v>2938.87</v>
      </c>
      <c r="U241" t="n">
        <v>0.72</v>
      </c>
      <c r="V241" t="n">
        <v>0.75</v>
      </c>
      <c r="W241" t="n">
        <v>2.62</v>
      </c>
      <c r="X241" t="n">
        <v>0.17</v>
      </c>
      <c r="Y241" t="n">
        <v>1</v>
      </c>
      <c r="Z241" t="n">
        <v>10</v>
      </c>
    </row>
    <row r="242">
      <c r="A242" t="n">
        <v>132</v>
      </c>
      <c r="B242" t="n">
        <v>140</v>
      </c>
      <c r="C242" t="inlineStr">
        <is>
          <t xml:space="preserve">CONCLUIDO	</t>
        </is>
      </c>
      <c r="D242" t="n">
        <v>5.3283</v>
      </c>
      <c r="E242" t="n">
        <v>18.77</v>
      </c>
      <c r="F242" t="n">
        <v>15.5</v>
      </c>
      <c r="G242" t="n">
        <v>132.87</v>
      </c>
      <c r="H242" t="n">
        <v>1.75</v>
      </c>
      <c r="I242" t="n">
        <v>7</v>
      </c>
      <c r="J242" t="n">
        <v>345.97</v>
      </c>
      <c r="K242" t="n">
        <v>60.56</v>
      </c>
      <c r="L242" t="n">
        <v>34</v>
      </c>
      <c r="M242" t="n">
        <v>5</v>
      </c>
      <c r="N242" t="n">
        <v>111.42</v>
      </c>
      <c r="O242" t="n">
        <v>42904.56</v>
      </c>
      <c r="P242" t="n">
        <v>255.2</v>
      </c>
      <c r="Q242" t="n">
        <v>467.07</v>
      </c>
      <c r="R242" t="n">
        <v>55.49</v>
      </c>
      <c r="S242" t="n">
        <v>39.61</v>
      </c>
      <c r="T242" t="n">
        <v>3000.78</v>
      </c>
      <c r="U242" t="n">
        <v>0.71</v>
      </c>
      <c r="V242" t="n">
        <v>0.75</v>
      </c>
      <c r="W242" t="n">
        <v>2.62</v>
      </c>
      <c r="X242" t="n">
        <v>0.17</v>
      </c>
      <c r="Y242" t="n">
        <v>1</v>
      </c>
      <c r="Z242" t="n">
        <v>10</v>
      </c>
    </row>
    <row r="243">
      <c r="A243" t="n">
        <v>133</v>
      </c>
      <c r="B243" t="n">
        <v>140</v>
      </c>
      <c r="C243" t="inlineStr">
        <is>
          <t xml:space="preserve">CONCLUIDO	</t>
        </is>
      </c>
      <c r="D243" t="n">
        <v>5.3304</v>
      </c>
      <c r="E243" t="n">
        <v>18.76</v>
      </c>
      <c r="F243" t="n">
        <v>15.49</v>
      </c>
      <c r="G243" t="n">
        <v>132.8</v>
      </c>
      <c r="H243" t="n">
        <v>1.76</v>
      </c>
      <c r="I243" t="n">
        <v>7</v>
      </c>
      <c r="J243" t="n">
        <v>346.6</v>
      </c>
      <c r="K243" t="n">
        <v>60.56</v>
      </c>
      <c r="L243" t="n">
        <v>34.25</v>
      </c>
      <c r="M243" t="n">
        <v>5</v>
      </c>
      <c r="N243" t="n">
        <v>111.8</v>
      </c>
      <c r="O243" t="n">
        <v>42981.64</v>
      </c>
      <c r="P243" t="n">
        <v>254.87</v>
      </c>
      <c r="Q243" t="n">
        <v>467.07</v>
      </c>
      <c r="R243" t="n">
        <v>55.16</v>
      </c>
      <c r="S243" t="n">
        <v>39.61</v>
      </c>
      <c r="T243" t="n">
        <v>2834.55</v>
      </c>
      <c r="U243" t="n">
        <v>0.72</v>
      </c>
      <c r="V243" t="n">
        <v>0.75</v>
      </c>
      <c r="W243" t="n">
        <v>2.62</v>
      </c>
      <c r="X243" t="n">
        <v>0.16</v>
      </c>
      <c r="Y243" t="n">
        <v>1</v>
      </c>
      <c r="Z243" t="n">
        <v>10</v>
      </c>
    </row>
    <row r="244">
      <c r="A244" t="n">
        <v>134</v>
      </c>
      <c r="B244" t="n">
        <v>140</v>
      </c>
      <c r="C244" t="inlineStr">
        <is>
          <t xml:space="preserve">CONCLUIDO	</t>
        </is>
      </c>
      <c r="D244" t="n">
        <v>5.3306</v>
      </c>
      <c r="E244" t="n">
        <v>18.76</v>
      </c>
      <c r="F244" t="n">
        <v>15.49</v>
      </c>
      <c r="G244" t="n">
        <v>132.8</v>
      </c>
      <c r="H244" t="n">
        <v>1.77</v>
      </c>
      <c r="I244" t="n">
        <v>7</v>
      </c>
      <c r="J244" t="n">
        <v>347.23</v>
      </c>
      <c r="K244" t="n">
        <v>60.56</v>
      </c>
      <c r="L244" t="n">
        <v>34.5</v>
      </c>
      <c r="M244" t="n">
        <v>5</v>
      </c>
      <c r="N244" t="n">
        <v>112.17</v>
      </c>
      <c r="O244" t="n">
        <v>43058.93</v>
      </c>
      <c r="P244" t="n">
        <v>254.6</v>
      </c>
      <c r="Q244" t="n">
        <v>467.07</v>
      </c>
      <c r="R244" t="n">
        <v>55.2</v>
      </c>
      <c r="S244" t="n">
        <v>39.61</v>
      </c>
      <c r="T244" t="n">
        <v>2855.58</v>
      </c>
      <c r="U244" t="n">
        <v>0.72</v>
      </c>
      <c r="V244" t="n">
        <v>0.75</v>
      </c>
      <c r="W244" t="n">
        <v>2.62</v>
      </c>
      <c r="X244" t="n">
        <v>0.16</v>
      </c>
      <c r="Y244" t="n">
        <v>1</v>
      </c>
      <c r="Z244" t="n">
        <v>10</v>
      </c>
    </row>
    <row r="245">
      <c r="A245" t="n">
        <v>135</v>
      </c>
      <c r="B245" t="n">
        <v>140</v>
      </c>
      <c r="C245" t="inlineStr">
        <is>
          <t xml:space="preserve">CONCLUIDO	</t>
        </is>
      </c>
      <c r="D245" t="n">
        <v>5.3306</v>
      </c>
      <c r="E245" t="n">
        <v>18.76</v>
      </c>
      <c r="F245" t="n">
        <v>15.49</v>
      </c>
      <c r="G245" t="n">
        <v>132.8</v>
      </c>
      <c r="H245" t="n">
        <v>1.78</v>
      </c>
      <c r="I245" t="n">
        <v>7</v>
      </c>
      <c r="J245" t="n">
        <v>347.85</v>
      </c>
      <c r="K245" t="n">
        <v>60.56</v>
      </c>
      <c r="L245" t="n">
        <v>34.75</v>
      </c>
      <c r="M245" t="n">
        <v>5</v>
      </c>
      <c r="N245" t="n">
        <v>112.55</v>
      </c>
      <c r="O245" t="n">
        <v>43136.41</v>
      </c>
      <c r="P245" t="n">
        <v>254.45</v>
      </c>
      <c r="Q245" t="n">
        <v>467.07</v>
      </c>
      <c r="R245" t="n">
        <v>55.2</v>
      </c>
      <c r="S245" t="n">
        <v>39.61</v>
      </c>
      <c r="T245" t="n">
        <v>2854.04</v>
      </c>
      <c r="U245" t="n">
        <v>0.72</v>
      </c>
      <c r="V245" t="n">
        <v>0.75</v>
      </c>
      <c r="W245" t="n">
        <v>2.62</v>
      </c>
      <c r="X245" t="n">
        <v>0.16</v>
      </c>
      <c r="Y245" t="n">
        <v>1</v>
      </c>
      <c r="Z245" t="n">
        <v>10</v>
      </c>
    </row>
    <row r="246">
      <c r="A246" t="n">
        <v>136</v>
      </c>
      <c r="B246" t="n">
        <v>140</v>
      </c>
      <c r="C246" t="inlineStr">
        <is>
          <t xml:space="preserve">CONCLUIDO	</t>
        </is>
      </c>
      <c r="D246" t="n">
        <v>5.3292</v>
      </c>
      <c r="E246" t="n">
        <v>18.76</v>
      </c>
      <c r="F246" t="n">
        <v>15.5</v>
      </c>
      <c r="G246" t="n">
        <v>132.84</v>
      </c>
      <c r="H246" t="n">
        <v>1.79</v>
      </c>
      <c r="I246" t="n">
        <v>7</v>
      </c>
      <c r="J246" t="n">
        <v>348.48</v>
      </c>
      <c r="K246" t="n">
        <v>60.56</v>
      </c>
      <c r="L246" t="n">
        <v>35</v>
      </c>
      <c r="M246" t="n">
        <v>5</v>
      </c>
      <c r="N246" t="n">
        <v>112.93</v>
      </c>
      <c r="O246" t="n">
        <v>43214.09</v>
      </c>
      <c r="P246" t="n">
        <v>254.59</v>
      </c>
      <c r="Q246" t="n">
        <v>467.07</v>
      </c>
      <c r="R246" t="n">
        <v>55.39</v>
      </c>
      <c r="S246" t="n">
        <v>39.61</v>
      </c>
      <c r="T246" t="n">
        <v>2952.12</v>
      </c>
      <c r="U246" t="n">
        <v>0.72</v>
      </c>
      <c r="V246" t="n">
        <v>0.75</v>
      </c>
      <c r="W246" t="n">
        <v>2.62</v>
      </c>
      <c r="X246" t="n">
        <v>0.16</v>
      </c>
      <c r="Y246" t="n">
        <v>1</v>
      </c>
      <c r="Z246" t="n">
        <v>10</v>
      </c>
    </row>
    <row r="247">
      <c r="A247" t="n">
        <v>137</v>
      </c>
      <c r="B247" t="n">
        <v>140</v>
      </c>
      <c r="C247" t="inlineStr">
        <is>
          <t xml:space="preserve">CONCLUIDO	</t>
        </is>
      </c>
      <c r="D247" t="n">
        <v>5.3265</v>
      </c>
      <c r="E247" t="n">
        <v>18.77</v>
      </c>
      <c r="F247" t="n">
        <v>15.51</v>
      </c>
      <c r="G247" t="n">
        <v>132.92</v>
      </c>
      <c r="H247" t="n">
        <v>1.8</v>
      </c>
      <c r="I247" t="n">
        <v>7</v>
      </c>
      <c r="J247" t="n">
        <v>349.12</v>
      </c>
      <c r="K247" t="n">
        <v>60.56</v>
      </c>
      <c r="L247" t="n">
        <v>35.25</v>
      </c>
      <c r="M247" t="n">
        <v>5</v>
      </c>
      <c r="N247" t="n">
        <v>113.31</v>
      </c>
      <c r="O247" t="n">
        <v>43291.97</v>
      </c>
      <c r="P247" t="n">
        <v>254.46</v>
      </c>
      <c r="Q247" t="n">
        <v>467.07</v>
      </c>
      <c r="R247" t="n">
        <v>55.65</v>
      </c>
      <c r="S247" t="n">
        <v>39.61</v>
      </c>
      <c r="T247" t="n">
        <v>3080.8</v>
      </c>
      <c r="U247" t="n">
        <v>0.71</v>
      </c>
      <c r="V247" t="n">
        <v>0.75</v>
      </c>
      <c r="W247" t="n">
        <v>2.62</v>
      </c>
      <c r="X247" t="n">
        <v>0.17</v>
      </c>
      <c r="Y247" t="n">
        <v>1</v>
      </c>
      <c r="Z247" t="n">
        <v>10</v>
      </c>
    </row>
    <row r="248">
      <c r="A248" t="n">
        <v>138</v>
      </c>
      <c r="B248" t="n">
        <v>140</v>
      </c>
      <c r="C248" t="inlineStr">
        <is>
          <t xml:space="preserve">CONCLUIDO	</t>
        </is>
      </c>
      <c r="D248" t="n">
        <v>5.3276</v>
      </c>
      <c r="E248" t="n">
        <v>18.77</v>
      </c>
      <c r="F248" t="n">
        <v>15.5</v>
      </c>
      <c r="G248" t="n">
        <v>132.89</v>
      </c>
      <c r="H248" t="n">
        <v>1.81</v>
      </c>
      <c r="I248" t="n">
        <v>7</v>
      </c>
      <c r="J248" t="n">
        <v>349.75</v>
      </c>
      <c r="K248" t="n">
        <v>60.56</v>
      </c>
      <c r="L248" t="n">
        <v>35.5</v>
      </c>
      <c r="M248" t="n">
        <v>5</v>
      </c>
      <c r="N248" t="n">
        <v>113.69</v>
      </c>
      <c r="O248" t="n">
        <v>43370.05</v>
      </c>
      <c r="P248" t="n">
        <v>254.28</v>
      </c>
      <c r="Q248" t="n">
        <v>467.07</v>
      </c>
      <c r="R248" t="n">
        <v>55.45</v>
      </c>
      <c r="S248" t="n">
        <v>39.61</v>
      </c>
      <c r="T248" t="n">
        <v>2979.77</v>
      </c>
      <c r="U248" t="n">
        <v>0.71</v>
      </c>
      <c r="V248" t="n">
        <v>0.75</v>
      </c>
      <c r="W248" t="n">
        <v>2.62</v>
      </c>
      <c r="X248" t="n">
        <v>0.17</v>
      </c>
      <c r="Y248" t="n">
        <v>1</v>
      </c>
      <c r="Z248" t="n">
        <v>10</v>
      </c>
    </row>
    <row r="249">
      <c r="A249" t="n">
        <v>139</v>
      </c>
      <c r="B249" t="n">
        <v>140</v>
      </c>
      <c r="C249" t="inlineStr">
        <is>
          <t xml:space="preserve">CONCLUIDO	</t>
        </is>
      </c>
      <c r="D249" t="n">
        <v>5.3291</v>
      </c>
      <c r="E249" t="n">
        <v>18.76</v>
      </c>
      <c r="F249" t="n">
        <v>15.5</v>
      </c>
      <c r="G249" t="n">
        <v>132.84</v>
      </c>
      <c r="H249" t="n">
        <v>1.82</v>
      </c>
      <c r="I249" t="n">
        <v>7</v>
      </c>
      <c r="J249" t="n">
        <v>350.38</v>
      </c>
      <c r="K249" t="n">
        <v>60.56</v>
      </c>
      <c r="L249" t="n">
        <v>35.75</v>
      </c>
      <c r="M249" t="n">
        <v>5</v>
      </c>
      <c r="N249" t="n">
        <v>114.08</v>
      </c>
      <c r="O249" t="n">
        <v>43448.34</v>
      </c>
      <c r="P249" t="n">
        <v>254.04</v>
      </c>
      <c r="Q249" t="n">
        <v>467.07</v>
      </c>
      <c r="R249" t="n">
        <v>55.32</v>
      </c>
      <c r="S249" t="n">
        <v>39.61</v>
      </c>
      <c r="T249" t="n">
        <v>2917.16</v>
      </c>
      <c r="U249" t="n">
        <v>0.72</v>
      </c>
      <c r="V249" t="n">
        <v>0.75</v>
      </c>
      <c r="W249" t="n">
        <v>2.62</v>
      </c>
      <c r="X249" t="n">
        <v>0.17</v>
      </c>
      <c r="Y249" t="n">
        <v>1</v>
      </c>
      <c r="Z249" t="n">
        <v>10</v>
      </c>
    </row>
    <row r="250">
      <c r="A250" t="n">
        <v>140</v>
      </c>
      <c r="B250" t="n">
        <v>140</v>
      </c>
      <c r="C250" t="inlineStr">
        <is>
          <t xml:space="preserve">CONCLUIDO	</t>
        </is>
      </c>
      <c r="D250" t="n">
        <v>5.3275</v>
      </c>
      <c r="E250" t="n">
        <v>18.77</v>
      </c>
      <c r="F250" t="n">
        <v>15.5</v>
      </c>
      <c r="G250" t="n">
        <v>132.89</v>
      </c>
      <c r="H250" t="n">
        <v>1.83</v>
      </c>
      <c r="I250" t="n">
        <v>7</v>
      </c>
      <c r="J250" t="n">
        <v>351.02</v>
      </c>
      <c r="K250" t="n">
        <v>60.56</v>
      </c>
      <c r="L250" t="n">
        <v>36</v>
      </c>
      <c r="M250" t="n">
        <v>5</v>
      </c>
      <c r="N250" t="n">
        <v>114.47</v>
      </c>
      <c r="O250" t="n">
        <v>43526.84</v>
      </c>
      <c r="P250" t="n">
        <v>253.5</v>
      </c>
      <c r="Q250" t="n">
        <v>467.07</v>
      </c>
      <c r="R250" t="n">
        <v>55.58</v>
      </c>
      <c r="S250" t="n">
        <v>39.61</v>
      </c>
      <c r="T250" t="n">
        <v>3043.5</v>
      </c>
      <c r="U250" t="n">
        <v>0.71</v>
      </c>
      <c r="V250" t="n">
        <v>0.75</v>
      </c>
      <c r="W250" t="n">
        <v>2.62</v>
      </c>
      <c r="X250" t="n">
        <v>0.17</v>
      </c>
      <c r="Y250" t="n">
        <v>1</v>
      </c>
      <c r="Z250" t="n">
        <v>10</v>
      </c>
    </row>
    <row r="251">
      <c r="A251" t="n">
        <v>141</v>
      </c>
      <c r="B251" t="n">
        <v>140</v>
      </c>
      <c r="C251" t="inlineStr">
        <is>
          <t xml:space="preserve">CONCLUIDO	</t>
        </is>
      </c>
      <c r="D251" t="n">
        <v>5.3509</v>
      </c>
      <c r="E251" t="n">
        <v>18.69</v>
      </c>
      <c r="F251" t="n">
        <v>15.47</v>
      </c>
      <c r="G251" t="n">
        <v>154.74</v>
      </c>
      <c r="H251" t="n">
        <v>1.84</v>
      </c>
      <c r="I251" t="n">
        <v>6</v>
      </c>
      <c r="J251" t="n">
        <v>351.66</v>
      </c>
      <c r="K251" t="n">
        <v>60.56</v>
      </c>
      <c r="L251" t="n">
        <v>36.25</v>
      </c>
      <c r="M251" t="n">
        <v>4</v>
      </c>
      <c r="N251" t="n">
        <v>114.85</v>
      </c>
      <c r="O251" t="n">
        <v>43605.54</v>
      </c>
      <c r="P251" t="n">
        <v>252.64</v>
      </c>
      <c r="Q251" t="n">
        <v>467.07</v>
      </c>
      <c r="R251" t="n">
        <v>54.49</v>
      </c>
      <c r="S251" t="n">
        <v>39.61</v>
      </c>
      <c r="T251" t="n">
        <v>2506.37</v>
      </c>
      <c r="U251" t="n">
        <v>0.73</v>
      </c>
      <c r="V251" t="n">
        <v>0.75</v>
      </c>
      <c r="W251" t="n">
        <v>2.62</v>
      </c>
      <c r="X251" t="n">
        <v>0.14</v>
      </c>
      <c r="Y251" t="n">
        <v>1</v>
      </c>
      <c r="Z251" t="n">
        <v>10</v>
      </c>
    </row>
    <row r="252">
      <c r="A252" t="n">
        <v>142</v>
      </c>
      <c r="B252" t="n">
        <v>140</v>
      </c>
      <c r="C252" t="inlineStr">
        <is>
          <t xml:space="preserve">CONCLUIDO	</t>
        </is>
      </c>
      <c r="D252" t="n">
        <v>5.3532</v>
      </c>
      <c r="E252" t="n">
        <v>18.68</v>
      </c>
      <c r="F252" t="n">
        <v>15.47</v>
      </c>
      <c r="G252" t="n">
        <v>154.66</v>
      </c>
      <c r="H252" t="n">
        <v>1.85</v>
      </c>
      <c r="I252" t="n">
        <v>6</v>
      </c>
      <c r="J252" t="n">
        <v>352.3</v>
      </c>
      <c r="K252" t="n">
        <v>60.56</v>
      </c>
      <c r="L252" t="n">
        <v>36.5</v>
      </c>
      <c r="M252" t="n">
        <v>4</v>
      </c>
      <c r="N252" t="n">
        <v>115.24</v>
      </c>
      <c r="O252" t="n">
        <v>43684.46</v>
      </c>
      <c r="P252" t="n">
        <v>252.69</v>
      </c>
      <c r="Q252" t="n">
        <v>467.1</v>
      </c>
      <c r="R252" t="n">
        <v>54.25</v>
      </c>
      <c r="S252" t="n">
        <v>39.61</v>
      </c>
      <c r="T252" t="n">
        <v>2384.7</v>
      </c>
      <c r="U252" t="n">
        <v>0.73</v>
      </c>
      <c r="V252" t="n">
        <v>0.75</v>
      </c>
      <c r="W252" t="n">
        <v>2.62</v>
      </c>
      <c r="X252" t="n">
        <v>0.13</v>
      </c>
      <c r="Y252" t="n">
        <v>1</v>
      </c>
      <c r="Z252" t="n">
        <v>10</v>
      </c>
    </row>
    <row r="253">
      <c r="A253" t="n">
        <v>143</v>
      </c>
      <c r="B253" t="n">
        <v>140</v>
      </c>
      <c r="C253" t="inlineStr">
        <is>
          <t xml:space="preserve">CONCLUIDO	</t>
        </is>
      </c>
      <c r="D253" t="n">
        <v>5.3523</v>
      </c>
      <c r="E253" t="n">
        <v>18.68</v>
      </c>
      <c r="F253" t="n">
        <v>15.47</v>
      </c>
      <c r="G253" t="n">
        <v>154.69</v>
      </c>
      <c r="H253" t="n">
        <v>1.86</v>
      </c>
      <c r="I253" t="n">
        <v>6</v>
      </c>
      <c r="J253" t="n">
        <v>352.94</v>
      </c>
      <c r="K253" t="n">
        <v>60.56</v>
      </c>
      <c r="L253" t="n">
        <v>36.75</v>
      </c>
      <c r="M253" t="n">
        <v>4</v>
      </c>
      <c r="N253" t="n">
        <v>115.64</v>
      </c>
      <c r="O253" t="n">
        <v>43763.7</v>
      </c>
      <c r="P253" t="n">
        <v>252.76</v>
      </c>
      <c r="Q253" t="n">
        <v>467.07</v>
      </c>
      <c r="R253" t="n">
        <v>54.35</v>
      </c>
      <c r="S253" t="n">
        <v>39.61</v>
      </c>
      <c r="T253" t="n">
        <v>2435.99</v>
      </c>
      <c r="U253" t="n">
        <v>0.73</v>
      </c>
      <c r="V253" t="n">
        <v>0.75</v>
      </c>
      <c r="W253" t="n">
        <v>2.62</v>
      </c>
      <c r="X253" t="n">
        <v>0.14</v>
      </c>
      <c r="Y253" t="n">
        <v>1</v>
      </c>
      <c r="Z253" t="n">
        <v>10</v>
      </c>
    </row>
    <row r="254">
      <c r="A254" t="n">
        <v>144</v>
      </c>
      <c r="B254" t="n">
        <v>140</v>
      </c>
      <c r="C254" t="inlineStr">
        <is>
          <t xml:space="preserve">CONCLUIDO	</t>
        </is>
      </c>
      <c r="D254" t="n">
        <v>5.352</v>
      </c>
      <c r="E254" t="n">
        <v>18.68</v>
      </c>
      <c r="F254" t="n">
        <v>15.47</v>
      </c>
      <c r="G254" t="n">
        <v>154.7</v>
      </c>
      <c r="H254" t="n">
        <v>1.87</v>
      </c>
      <c r="I254" t="n">
        <v>6</v>
      </c>
      <c r="J254" t="n">
        <v>353.58</v>
      </c>
      <c r="K254" t="n">
        <v>60.56</v>
      </c>
      <c r="L254" t="n">
        <v>37</v>
      </c>
      <c r="M254" t="n">
        <v>4</v>
      </c>
      <c r="N254" t="n">
        <v>116.03</v>
      </c>
      <c r="O254" t="n">
        <v>43843.04</v>
      </c>
      <c r="P254" t="n">
        <v>253.36</v>
      </c>
      <c r="Q254" t="n">
        <v>467.13</v>
      </c>
      <c r="R254" t="n">
        <v>54.36</v>
      </c>
      <c r="S254" t="n">
        <v>39.61</v>
      </c>
      <c r="T254" t="n">
        <v>2439.83</v>
      </c>
      <c r="U254" t="n">
        <v>0.73</v>
      </c>
      <c r="V254" t="n">
        <v>0.75</v>
      </c>
      <c r="W254" t="n">
        <v>2.62</v>
      </c>
      <c r="X254" t="n">
        <v>0.14</v>
      </c>
      <c r="Y254" t="n">
        <v>1</v>
      </c>
      <c r="Z254" t="n">
        <v>10</v>
      </c>
    </row>
    <row r="255">
      <c r="A255" t="n">
        <v>145</v>
      </c>
      <c r="B255" t="n">
        <v>140</v>
      </c>
      <c r="C255" t="inlineStr">
        <is>
          <t xml:space="preserve">CONCLUIDO	</t>
        </is>
      </c>
      <c r="D255" t="n">
        <v>5.351</v>
      </c>
      <c r="E255" t="n">
        <v>18.69</v>
      </c>
      <c r="F255" t="n">
        <v>15.47</v>
      </c>
      <c r="G255" t="n">
        <v>154.74</v>
      </c>
      <c r="H255" t="n">
        <v>1.87</v>
      </c>
      <c r="I255" t="n">
        <v>6</v>
      </c>
      <c r="J255" t="n">
        <v>354.23</v>
      </c>
      <c r="K255" t="n">
        <v>60.56</v>
      </c>
      <c r="L255" t="n">
        <v>37.25</v>
      </c>
      <c r="M255" t="n">
        <v>4</v>
      </c>
      <c r="N255" t="n">
        <v>116.42</v>
      </c>
      <c r="O255" t="n">
        <v>43922.6</v>
      </c>
      <c r="P255" t="n">
        <v>253.44</v>
      </c>
      <c r="Q255" t="n">
        <v>467.07</v>
      </c>
      <c r="R255" t="n">
        <v>54.57</v>
      </c>
      <c r="S255" t="n">
        <v>39.61</v>
      </c>
      <c r="T255" t="n">
        <v>2545.09</v>
      </c>
      <c r="U255" t="n">
        <v>0.73</v>
      </c>
      <c r="V255" t="n">
        <v>0.75</v>
      </c>
      <c r="W255" t="n">
        <v>2.62</v>
      </c>
      <c r="X255" t="n">
        <v>0.14</v>
      </c>
      <c r="Y255" t="n">
        <v>1</v>
      </c>
      <c r="Z255" t="n">
        <v>10</v>
      </c>
    </row>
    <row r="256">
      <c r="A256" t="n">
        <v>146</v>
      </c>
      <c r="B256" t="n">
        <v>140</v>
      </c>
      <c r="C256" t="inlineStr">
        <is>
          <t xml:space="preserve">CONCLUIDO	</t>
        </is>
      </c>
      <c r="D256" t="n">
        <v>5.3477</v>
      </c>
      <c r="E256" t="n">
        <v>18.7</v>
      </c>
      <c r="F256" t="n">
        <v>15.49</v>
      </c>
      <c r="G256" t="n">
        <v>154.85</v>
      </c>
      <c r="H256" t="n">
        <v>1.88</v>
      </c>
      <c r="I256" t="n">
        <v>6</v>
      </c>
      <c r="J256" t="n">
        <v>354.88</v>
      </c>
      <c r="K256" t="n">
        <v>60.56</v>
      </c>
      <c r="L256" t="n">
        <v>37.5</v>
      </c>
      <c r="M256" t="n">
        <v>4</v>
      </c>
      <c r="N256" t="n">
        <v>116.82</v>
      </c>
      <c r="O256" t="n">
        <v>44002.37</v>
      </c>
      <c r="P256" t="n">
        <v>253.89</v>
      </c>
      <c r="Q256" t="n">
        <v>467.07</v>
      </c>
      <c r="R256" t="n">
        <v>54.96</v>
      </c>
      <c r="S256" t="n">
        <v>39.61</v>
      </c>
      <c r="T256" t="n">
        <v>2741.47</v>
      </c>
      <c r="U256" t="n">
        <v>0.72</v>
      </c>
      <c r="V256" t="n">
        <v>0.75</v>
      </c>
      <c r="W256" t="n">
        <v>2.62</v>
      </c>
      <c r="X256" t="n">
        <v>0.15</v>
      </c>
      <c r="Y256" t="n">
        <v>1</v>
      </c>
      <c r="Z256" t="n">
        <v>10</v>
      </c>
    </row>
    <row r="257">
      <c r="A257" t="n">
        <v>147</v>
      </c>
      <c r="B257" t="n">
        <v>140</v>
      </c>
      <c r="C257" t="inlineStr">
        <is>
          <t xml:space="preserve">CONCLUIDO	</t>
        </is>
      </c>
      <c r="D257" t="n">
        <v>5.3483</v>
      </c>
      <c r="E257" t="n">
        <v>18.7</v>
      </c>
      <c r="F257" t="n">
        <v>15.48</v>
      </c>
      <c r="G257" t="n">
        <v>154.83</v>
      </c>
      <c r="H257" t="n">
        <v>1.89</v>
      </c>
      <c r="I257" t="n">
        <v>6</v>
      </c>
      <c r="J257" t="n">
        <v>355.52</v>
      </c>
      <c r="K257" t="n">
        <v>60.56</v>
      </c>
      <c r="L257" t="n">
        <v>37.75</v>
      </c>
      <c r="M257" t="n">
        <v>4</v>
      </c>
      <c r="N257" t="n">
        <v>117.22</v>
      </c>
      <c r="O257" t="n">
        <v>44082.36</v>
      </c>
      <c r="P257" t="n">
        <v>253.89</v>
      </c>
      <c r="Q257" t="n">
        <v>467.08</v>
      </c>
      <c r="R257" t="n">
        <v>54.84</v>
      </c>
      <c r="S257" t="n">
        <v>39.61</v>
      </c>
      <c r="T257" t="n">
        <v>2679.44</v>
      </c>
      <c r="U257" t="n">
        <v>0.72</v>
      </c>
      <c r="V257" t="n">
        <v>0.75</v>
      </c>
      <c r="W257" t="n">
        <v>2.62</v>
      </c>
      <c r="X257" t="n">
        <v>0.15</v>
      </c>
      <c r="Y257" t="n">
        <v>1</v>
      </c>
      <c r="Z257" t="n">
        <v>10</v>
      </c>
    </row>
    <row r="258">
      <c r="A258" t="n">
        <v>148</v>
      </c>
      <c r="B258" t="n">
        <v>140</v>
      </c>
      <c r="C258" t="inlineStr">
        <is>
          <t xml:space="preserve">CONCLUIDO	</t>
        </is>
      </c>
      <c r="D258" t="n">
        <v>5.3498</v>
      </c>
      <c r="E258" t="n">
        <v>18.69</v>
      </c>
      <c r="F258" t="n">
        <v>15.48</v>
      </c>
      <c r="G258" t="n">
        <v>154.78</v>
      </c>
      <c r="H258" t="n">
        <v>1.9</v>
      </c>
      <c r="I258" t="n">
        <v>6</v>
      </c>
      <c r="J258" t="n">
        <v>356.17</v>
      </c>
      <c r="K258" t="n">
        <v>60.56</v>
      </c>
      <c r="L258" t="n">
        <v>38</v>
      </c>
      <c r="M258" t="n">
        <v>4</v>
      </c>
      <c r="N258" t="n">
        <v>117.62</v>
      </c>
      <c r="O258" t="n">
        <v>44162.57</v>
      </c>
      <c r="P258" t="n">
        <v>253.8</v>
      </c>
      <c r="Q258" t="n">
        <v>467.07</v>
      </c>
      <c r="R258" t="n">
        <v>54.65</v>
      </c>
      <c r="S258" t="n">
        <v>39.61</v>
      </c>
      <c r="T258" t="n">
        <v>2583.97</v>
      </c>
      <c r="U258" t="n">
        <v>0.72</v>
      </c>
      <c r="V258" t="n">
        <v>0.75</v>
      </c>
      <c r="W258" t="n">
        <v>2.62</v>
      </c>
      <c r="X258" t="n">
        <v>0.14</v>
      </c>
      <c r="Y258" t="n">
        <v>1</v>
      </c>
      <c r="Z258" t="n">
        <v>10</v>
      </c>
    </row>
    <row r="259">
      <c r="A259" t="n">
        <v>149</v>
      </c>
      <c r="B259" t="n">
        <v>140</v>
      </c>
      <c r="C259" t="inlineStr">
        <is>
          <t xml:space="preserve">CONCLUIDO	</t>
        </is>
      </c>
      <c r="D259" t="n">
        <v>5.3505</v>
      </c>
      <c r="E259" t="n">
        <v>18.69</v>
      </c>
      <c r="F259" t="n">
        <v>15.48</v>
      </c>
      <c r="G259" t="n">
        <v>154.75</v>
      </c>
      <c r="H259" t="n">
        <v>1.91</v>
      </c>
      <c r="I259" t="n">
        <v>6</v>
      </c>
      <c r="J259" t="n">
        <v>356.83</v>
      </c>
      <c r="K259" t="n">
        <v>60.56</v>
      </c>
      <c r="L259" t="n">
        <v>38.25</v>
      </c>
      <c r="M259" t="n">
        <v>4</v>
      </c>
      <c r="N259" t="n">
        <v>118.02</v>
      </c>
      <c r="O259" t="n">
        <v>44243</v>
      </c>
      <c r="P259" t="n">
        <v>253.89</v>
      </c>
      <c r="Q259" t="n">
        <v>467.07</v>
      </c>
      <c r="R259" t="n">
        <v>54.64</v>
      </c>
      <c r="S259" t="n">
        <v>39.61</v>
      </c>
      <c r="T259" t="n">
        <v>2583.41</v>
      </c>
      <c r="U259" t="n">
        <v>0.72</v>
      </c>
      <c r="V259" t="n">
        <v>0.75</v>
      </c>
      <c r="W259" t="n">
        <v>2.62</v>
      </c>
      <c r="X259" t="n">
        <v>0.14</v>
      </c>
      <c r="Y259" t="n">
        <v>1</v>
      </c>
      <c r="Z259" t="n">
        <v>10</v>
      </c>
    </row>
    <row r="260">
      <c r="A260" t="n">
        <v>150</v>
      </c>
      <c r="B260" t="n">
        <v>140</v>
      </c>
      <c r="C260" t="inlineStr">
        <is>
          <t xml:space="preserve">CONCLUIDO	</t>
        </is>
      </c>
      <c r="D260" t="n">
        <v>5.3544</v>
      </c>
      <c r="E260" t="n">
        <v>18.68</v>
      </c>
      <c r="F260" t="n">
        <v>15.46</v>
      </c>
      <c r="G260" t="n">
        <v>154.62</v>
      </c>
      <c r="H260" t="n">
        <v>1.92</v>
      </c>
      <c r="I260" t="n">
        <v>6</v>
      </c>
      <c r="J260" t="n">
        <v>357.48</v>
      </c>
      <c r="K260" t="n">
        <v>60.56</v>
      </c>
      <c r="L260" t="n">
        <v>38.5</v>
      </c>
      <c r="M260" t="n">
        <v>4</v>
      </c>
      <c r="N260" t="n">
        <v>118.43</v>
      </c>
      <c r="O260" t="n">
        <v>44323.66</v>
      </c>
      <c r="P260" t="n">
        <v>253.69</v>
      </c>
      <c r="Q260" t="n">
        <v>467.07</v>
      </c>
      <c r="R260" t="n">
        <v>54.26</v>
      </c>
      <c r="S260" t="n">
        <v>39.61</v>
      </c>
      <c r="T260" t="n">
        <v>2391.73</v>
      </c>
      <c r="U260" t="n">
        <v>0.73</v>
      </c>
      <c r="V260" t="n">
        <v>0.75</v>
      </c>
      <c r="W260" t="n">
        <v>2.61</v>
      </c>
      <c r="X260" t="n">
        <v>0.13</v>
      </c>
      <c r="Y260" t="n">
        <v>1</v>
      </c>
      <c r="Z260" t="n">
        <v>10</v>
      </c>
    </row>
    <row r="261">
      <c r="A261" t="n">
        <v>151</v>
      </c>
      <c r="B261" t="n">
        <v>140</v>
      </c>
      <c r="C261" t="inlineStr">
        <is>
          <t xml:space="preserve">CONCLUIDO	</t>
        </is>
      </c>
      <c r="D261" t="n">
        <v>5.355</v>
      </c>
      <c r="E261" t="n">
        <v>18.67</v>
      </c>
      <c r="F261" t="n">
        <v>15.46</v>
      </c>
      <c r="G261" t="n">
        <v>154.6</v>
      </c>
      <c r="H261" t="n">
        <v>1.93</v>
      </c>
      <c r="I261" t="n">
        <v>6</v>
      </c>
      <c r="J261" t="n">
        <v>358.14</v>
      </c>
      <c r="K261" t="n">
        <v>60.56</v>
      </c>
      <c r="L261" t="n">
        <v>38.75</v>
      </c>
      <c r="M261" t="n">
        <v>4</v>
      </c>
      <c r="N261" t="n">
        <v>118.83</v>
      </c>
      <c r="O261" t="n">
        <v>44404.54</v>
      </c>
      <c r="P261" t="n">
        <v>253.99</v>
      </c>
      <c r="Q261" t="n">
        <v>467.08</v>
      </c>
      <c r="R261" t="n">
        <v>54.05</v>
      </c>
      <c r="S261" t="n">
        <v>39.61</v>
      </c>
      <c r="T261" t="n">
        <v>2284.02</v>
      </c>
      <c r="U261" t="n">
        <v>0.73</v>
      </c>
      <c r="V261" t="n">
        <v>0.75</v>
      </c>
      <c r="W261" t="n">
        <v>2.62</v>
      </c>
      <c r="X261" t="n">
        <v>0.13</v>
      </c>
      <c r="Y261" t="n">
        <v>1</v>
      </c>
      <c r="Z261" t="n">
        <v>10</v>
      </c>
    </row>
    <row r="262">
      <c r="A262" t="n">
        <v>152</v>
      </c>
      <c r="B262" t="n">
        <v>140</v>
      </c>
      <c r="C262" t="inlineStr">
        <is>
          <t xml:space="preserve">CONCLUIDO	</t>
        </is>
      </c>
      <c r="D262" t="n">
        <v>5.353</v>
      </c>
      <c r="E262" t="n">
        <v>18.68</v>
      </c>
      <c r="F262" t="n">
        <v>15.47</v>
      </c>
      <c r="G262" t="n">
        <v>154.67</v>
      </c>
      <c r="H262" t="n">
        <v>1.94</v>
      </c>
      <c r="I262" t="n">
        <v>6</v>
      </c>
      <c r="J262" t="n">
        <v>358.79</v>
      </c>
      <c r="K262" t="n">
        <v>60.56</v>
      </c>
      <c r="L262" t="n">
        <v>39</v>
      </c>
      <c r="M262" t="n">
        <v>4</v>
      </c>
      <c r="N262" t="n">
        <v>119.24</v>
      </c>
      <c r="O262" t="n">
        <v>44485.65</v>
      </c>
      <c r="P262" t="n">
        <v>253.94</v>
      </c>
      <c r="Q262" t="n">
        <v>467.07</v>
      </c>
      <c r="R262" t="n">
        <v>54.2</v>
      </c>
      <c r="S262" t="n">
        <v>39.61</v>
      </c>
      <c r="T262" t="n">
        <v>2361.41</v>
      </c>
      <c r="U262" t="n">
        <v>0.73</v>
      </c>
      <c r="V262" t="n">
        <v>0.75</v>
      </c>
      <c r="W262" t="n">
        <v>2.62</v>
      </c>
      <c r="X262" t="n">
        <v>0.13</v>
      </c>
      <c r="Y262" t="n">
        <v>1</v>
      </c>
      <c r="Z262" t="n">
        <v>10</v>
      </c>
    </row>
    <row r="263">
      <c r="A263" t="n">
        <v>153</v>
      </c>
      <c r="B263" t="n">
        <v>140</v>
      </c>
      <c r="C263" t="inlineStr">
        <is>
          <t xml:space="preserve">CONCLUIDO	</t>
        </is>
      </c>
      <c r="D263" t="n">
        <v>5.3532</v>
      </c>
      <c r="E263" t="n">
        <v>18.68</v>
      </c>
      <c r="F263" t="n">
        <v>15.47</v>
      </c>
      <c r="G263" t="n">
        <v>154.66</v>
      </c>
      <c r="H263" t="n">
        <v>1.95</v>
      </c>
      <c r="I263" t="n">
        <v>6</v>
      </c>
      <c r="J263" t="n">
        <v>359.45</v>
      </c>
      <c r="K263" t="n">
        <v>60.56</v>
      </c>
      <c r="L263" t="n">
        <v>39.25</v>
      </c>
      <c r="M263" t="n">
        <v>4</v>
      </c>
      <c r="N263" t="n">
        <v>119.65</v>
      </c>
      <c r="O263" t="n">
        <v>44566.98</v>
      </c>
      <c r="P263" t="n">
        <v>254.01</v>
      </c>
      <c r="Q263" t="n">
        <v>467.07</v>
      </c>
      <c r="R263" t="n">
        <v>54.36</v>
      </c>
      <c r="S263" t="n">
        <v>39.61</v>
      </c>
      <c r="T263" t="n">
        <v>2440.01</v>
      </c>
      <c r="U263" t="n">
        <v>0.73</v>
      </c>
      <c r="V263" t="n">
        <v>0.75</v>
      </c>
      <c r="W263" t="n">
        <v>2.62</v>
      </c>
      <c r="X263" t="n">
        <v>0.13</v>
      </c>
      <c r="Y263" t="n">
        <v>1</v>
      </c>
      <c r="Z263" t="n">
        <v>10</v>
      </c>
    </row>
    <row r="264">
      <c r="A264" t="n">
        <v>154</v>
      </c>
      <c r="B264" t="n">
        <v>140</v>
      </c>
      <c r="C264" t="inlineStr">
        <is>
          <t xml:space="preserve">CONCLUIDO	</t>
        </is>
      </c>
      <c r="D264" t="n">
        <v>5.3489</v>
      </c>
      <c r="E264" t="n">
        <v>18.7</v>
      </c>
      <c r="F264" t="n">
        <v>15.48</v>
      </c>
      <c r="G264" t="n">
        <v>154.81</v>
      </c>
      <c r="H264" t="n">
        <v>1.96</v>
      </c>
      <c r="I264" t="n">
        <v>6</v>
      </c>
      <c r="J264" t="n">
        <v>360.12</v>
      </c>
      <c r="K264" t="n">
        <v>60.56</v>
      </c>
      <c r="L264" t="n">
        <v>39.5</v>
      </c>
      <c r="M264" t="n">
        <v>4</v>
      </c>
      <c r="N264" t="n">
        <v>120.06</v>
      </c>
      <c r="O264" t="n">
        <v>44648.55</v>
      </c>
      <c r="P264" t="n">
        <v>254.02</v>
      </c>
      <c r="Q264" t="n">
        <v>467.08</v>
      </c>
      <c r="R264" t="n">
        <v>54.75</v>
      </c>
      <c r="S264" t="n">
        <v>39.61</v>
      </c>
      <c r="T264" t="n">
        <v>2636.18</v>
      </c>
      <c r="U264" t="n">
        <v>0.72</v>
      </c>
      <c r="V264" t="n">
        <v>0.75</v>
      </c>
      <c r="W264" t="n">
        <v>2.62</v>
      </c>
      <c r="X264" t="n">
        <v>0.15</v>
      </c>
      <c r="Y264" t="n">
        <v>1</v>
      </c>
      <c r="Z264" t="n">
        <v>10</v>
      </c>
    </row>
    <row r="265">
      <c r="A265" t="n">
        <v>155</v>
      </c>
      <c r="B265" t="n">
        <v>140</v>
      </c>
      <c r="C265" t="inlineStr">
        <is>
          <t xml:space="preserve">CONCLUIDO	</t>
        </is>
      </c>
      <c r="D265" t="n">
        <v>5.3515</v>
      </c>
      <c r="E265" t="n">
        <v>18.69</v>
      </c>
      <c r="F265" t="n">
        <v>15.47</v>
      </c>
      <c r="G265" t="n">
        <v>154.72</v>
      </c>
      <c r="H265" t="n">
        <v>1.96</v>
      </c>
      <c r="I265" t="n">
        <v>6</v>
      </c>
      <c r="J265" t="n">
        <v>360.78</v>
      </c>
      <c r="K265" t="n">
        <v>60.56</v>
      </c>
      <c r="L265" t="n">
        <v>39.75</v>
      </c>
      <c r="M265" t="n">
        <v>4</v>
      </c>
      <c r="N265" t="n">
        <v>120.47</v>
      </c>
      <c r="O265" t="n">
        <v>44730.35</v>
      </c>
      <c r="P265" t="n">
        <v>253.85</v>
      </c>
      <c r="Q265" t="n">
        <v>467.08</v>
      </c>
      <c r="R265" t="n">
        <v>54.42</v>
      </c>
      <c r="S265" t="n">
        <v>39.61</v>
      </c>
      <c r="T265" t="n">
        <v>2469.43</v>
      </c>
      <c r="U265" t="n">
        <v>0.73</v>
      </c>
      <c r="V265" t="n">
        <v>0.75</v>
      </c>
      <c r="W265" t="n">
        <v>2.62</v>
      </c>
      <c r="X265" t="n">
        <v>0.14</v>
      </c>
      <c r="Y265" t="n">
        <v>1</v>
      </c>
      <c r="Z265" t="n">
        <v>10</v>
      </c>
    </row>
    <row r="266">
      <c r="A266" t="n">
        <v>156</v>
      </c>
      <c r="B266" t="n">
        <v>140</v>
      </c>
      <c r="C266" t="inlineStr">
        <is>
          <t xml:space="preserve">CONCLUIDO	</t>
        </is>
      </c>
      <c r="D266" t="n">
        <v>5.3519</v>
      </c>
      <c r="E266" t="n">
        <v>18.68</v>
      </c>
      <c r="F266" t="n">
        <v>15.47</v>
      </c>
      <c r="G266" t="n">
        <v>154.71</v>
      </c>
      <c r="H266" t="n">
        <v>1.97</v>
      </c>
      <c r="I266" t="n">
        <v>6</v>
      </c>
      <c r="J266" t="n">
        <v>361.44</v>
      </c>
      <c r="K266" t="n">
        <v>60.56</v>
      </c>
      <c r="L266" t="n">
        <v>40</v>
      </c>
      <c r="M266" t="n">
        <v>4</v>
      </c>
      <c r="N266" t="n">
        <v>120.89</v>
      </c>
      <c r="O266" t="n">
        <v>44812.39</v>
      </c>
      <c r="P266" t="n">
        <v>253.61</v>
      </c>
      <c r="Q266" t="n">
        <v>467.07</v>
      </c>
      <c r="R266" t="n">
        <v>54.44</v>
      </c>
      <c r="S266" t="n">
        <v>39.61</v>
      </c>
      <c r="T266" t="n">
        <v>2483.23</v>
      </c>
      <c r="U266" t="n">
        <v>0.73</v>
      </c>
      <c r="V266" t="n">
        <v>0.75</v>
      </c>
      <c r="W266" t="n">
        <v>2.62</v>
      </c>
      <c r="X266" t="n">
        <v>0.14</v>
      </c>
      <c r="Y266" t="n">
        <v>1</v>
      </c>
      <c r="Z266" t="n">
        <v>10</v>
      </c>
    </row>
    <row r="267">
      <c r="A267" t="n">
        <v>0</v>
      </c>
      <c r="B267" t="n">
        <v>40</v>
      </c>
      <c r="C267" t="inlineStr">
        <is>
          <t xml:space="preserve">CONCLUIDO	</t>
        </is>
      </c>
      <c r="D267" t="n">
        <v>4.3977</v>
      </c>
      <c r="E267" t="n">
        <v>22.74</v>
      </c>
      <c r="F267" t="n">
        <v>18.66</v>
      </c>
      <c r="G267" t="n">
        <v>9.91</v>
      </c>
      <c r="H267" t="n">
        <v>0.2</v>
      </c>
      <c r="I267" t="n">
        <v>113</v>
      </c>
      <c r="J267" t="n">
        <v>89.87</v>
      </c>
      <c r="K267" t="n">
        <v>37.55</v>
      </c>
      <c r="L267" t="n">
        <v>1</v>
      </c>
      <c r="M267" t="n">
        <v>111</v>
      </c>
      <c r="N267" t="n">
        <v>11.32</v>
      </c>
      <c r="O267" t="n">
        <v>11317.98</v>
      </c>
      <c r="P267" t="n">
        <v>155.1</v>
      </c>
      <c r="Q267" t="n">
        <v>467.2</v>
      </c>
      <c r="R267" t="n">
        <v>158.19</v>
      </c>
      <c r="S267" t="n">
        <v>39.61</v>
      </c>
      <c r="T267" t="n">
        <v>53820.56</v>
      </c>
      <c r="U267" t="n">
        <v>0.25</v>
      </c>
      <c r="V267" t="n">
        <v>0.63</v>
      </c>
      <c r="W267" t="n">
        <v>2.81</v>
      </c>
      <c r="X267" t="n">
        <v>3.33</v>
      </c>
      <c r="Y267" t="n">
        <v>1</v>
      </c>
      <c r="Z267" t="n">
        <v>10</v>
      </c>
    </row>
    <row r="268">
      <c r="A268" t="n">
        <v>1</v>
      </c>
      <c r="B268" t="n">
        <v>40</v>
      </c>
      <c r="C268" t="inlineStr">
        <is>
          <t xml:space="preserve">CONCLUIDO	</t>
        </is>
      </c>
      <c r="D268" t="n">
        <v>4.6788</v>
      </c>
      <c r="E268" t="n">
        <v>21.37</v>
      </c>
      <c r="F268" t="n">
        <v>17.81</v>
      </c>
      <c r="G268" t="n">
        <v>12.42</v>
      </c>
      <c r="H268" t="n">
        <v>0.24</v>
      </c>
      <c r="I268" t="n">
        <v>86</v>
      </c>
      <c r="J268" t="n">
        <v>90.18000000000001</v>
      </c>
      <c r="K268" t="n">
        <v>37.55</v>
      </c>
      <c r="L268" t="n">
        <v>1.25</v>
      </c>
      <c r="M268" t="n">
        <v>84</v>
      </c>
      <c r="N268" t="n">
        <v>11.37</v>
      </c>
      <c r="O268" t="n">
        <v>11355.7</v>
      </c>
      <c r="P268" t="n">
        <v>146.9</v>
      </c>
      <c r="Q268" t="n">
        <v>467.13</v>
      </c>
      <c r="R268" t="n">
        <v>130.66</v>
      </c>
      <c r="S268" t="n">
        <v>39.61</v>
      </c>
      <c r="T268" t="n">
        <v>40191.5</v>
      </c>
      <c r="U268" t="n">
        <v>0.3</v>
      </c>
      <c r="V268" t="n">
        <v>0.66</v>
      </c>
      <c r="W268" t="n">
        <v>2.75</v>
      </c>
      <c r="X268" t="n">
        <v>2.47</v>
      </c>
      <c r="Y268" t="n">
        <v>1</v>
      </c>
      <c r="Z268" t="n">
        <v>10</v>
      </c>
    </row>
    <row r="269">
      <c r="A269" t="n">
        <v>2</v>
      </c>
      <c r="B269" t="n">
        <v>40</v>
      </c>
      <c r="C269" t="inlineStr">
        <is>
          <t xml:space="preserve">CONCLUIDO	</t>
        </is>
      </c>
      <c r="D269" t="n">
        <v>4.864</v>
      </c>
      <c r="E269" t="n">
        <v>20.56</v>
      </c>
      <c r="F269" t="n">
        <v>17.32</v>
      </c>
      <c r="G269" t="n">
        <v>15.06</v>
      </c>
      <c r="H269" t="n">
        <v>0.29</v>
      </c>
      <c r="I269" t="n">
        <v>69</v>
      </c>
      <c r="J269" t="n">
        <v>90.48</v>
      </c>
      <c r="K269" t="n">
        <v>37.55</v>
      </c>
      <c r="L269" t="n">
        <v>1.5</v>
      </c>
      <c r="M269" t="n">
        <v>67</v>
      </c>
      <c r="N269" t="n">
        <v>11.43</v>
      </c>
      <c r="O269" t="n">
        <v>11393.43</v>
      </c>
      <c r="P269" t="n">
        <v>141.78</v>
      </c>
      <c r="Q269" t="n">
        <v>467.14</v>
      </c>
      <c r="R269" t="n">
        <v>114.71</v>
      </c>
      <c r="S269" t="n">
        <v>39.61</v>
      </c>
      <c r="T269" t="n">
        <v>32301.35</v>
      </c>
      <c r="U269" t="n">
        <v>0.35</v>
      </c>
      <c r="V269" t="n">
        <v>0.67</v>
      </c>
      <c r="W269" t="n">
        <v>2.72</v>
      </c>
      <c r="X269" t="n">
        <v>1.98</v>
      </c>
      <c r="Y269" t="n">
        <v>1</v>
      </c>
      <c r="Z269" t="n">
        <v>10</v>
      </c>
    </row>
    <row r="270">
      <c r="A270" t="n">
        <v>3</v>
      </c>
      <c r="B270" t="n">
        <v>40</v>
      </c>
      <c r="C270" t="inlineStr">
        <is>
          <t xml:space="preserve">CONCLUIDO	</t>
        </is>
      </c>
      <c r="D270" t="n">
        <v>4.993</v>
      </c>
      <c r="E270" t="n">
        <v>20.03</v>
      </c>
      <c r="F270" t="n">
        <v>16.99</v>
      </c>
      <c r="G270" t="n">
        <v>17.58</v>
      </c>
      <c r="H270" t="n">
        <v>0.34</v>
      </c>
      <c r="I270" t="n">
        <v>58</v>
      </c>
      <c r="J270" t="n">
        <v>90.79000000000001</v>
      </c>
      <c r="K270" t="n">
        <v>37.55</v>
      </c>
      <c r="L270" t="n">
        <v>1.75</v>
      </c>
      <c r="M270" t="n">
        <v>56</v>
      </c>
      <c r="N270" t="n">
        <v>11.49</v>
      </c>
      <c r="O270" t="n">
        <v>11431.19</v>
      </c>
      <c r="P270" t="n">
        <v>138.25</v>
      </c>
      <c r="Q270" t="n">
        <v>467.07</v>
      </c>
      <c r="R270" t="n">
        <v>103.98</v>
      </c>
      <c r="S270" t="n">
        <v>39.61</v>
      </c>
      <c r="T270" t="n">
        <v>26990.44</v>
      </c>
      <c r="U270" t="n">
        <v>0.38</v>
      </c>
      <c r="V270" t="n">
        <v>0.6899999999999999</v>
      </c>
      <c r="W270" t="n">
        <v>2.7</v>
      </c>
      <c r="X270" t="n">
        <v>1.66</v>
      </c>
      <c r="Y270" t="n">
        <v>1</v>
      </c>
      <c r="Z270" t="n">
        <v>10</v>
      </c>
    </row>
    <row r="271">
      <c r="A271" t="n">
        <v>4</v>
      </c>
      <c r="B271" t="n">
        <v>40</v>
      </c>
      <c r="C271" t="inlineStr">
        <is>
          <t xml:space="preserve">CONCLUIDO	</t>
        </is>
      </c>
      <c r="D271" t="n">
        <v>5.0935</v>
      </c>
      <c r="E271" t="n">
        <v>19.63</v>
      </c>
      <c r="F271" t="n">
        <v>16.75</v>
      </c>
      <c r="G271" t="n">
        <v>20.1</v>
      </c>
      <c r="H271" t="n">
        <v>0.39</v>
      </c>
      <c r="I271" t="n">
        <v>50</v>
      </c>
      <c r="J271" t="n">
        <v>91.09999999999999</v>
      </c>
      <c r="K271" t="n">
        <v>37.55</v>
      </c>
      <c r="L271" t="n">
        <v>2</v>
      </c>
      <c r="M271" t="n">
        <v>48</v>
      </c>
      <c r="N271" t="n">
        <v>11.54</v>
      </c>
      <c r="O271" t="n">
        <v>11468.97</v>
      </c>
      <c r="P271" t="n">
        <v>135.27</v>
      </c>
      <c r="Q271" t="n">
        <v>467.14</v>
      </c>
      <c r="R271" t="n">
        <v>96.06999999999999</v>
      </c>
      <c r="S271" t="n">
        <v>39.61</v>
      </c>
      <c r="T271" t="n">
        <v>23075.94</v>
      </c>
      <c r="U271" t="n">
        <v>0.41</v>
      </c>
      <c r="V271" t="n">
        <v>0.7</v>
      </c>
      <c r="W271" t="n">
        <v>2.69</v>
      </c>
      <c r="X271" t="n">
        <v>1.41</v>
      </c>
      <c r="Y271" t="n">
        <v>1</v>
      </c>
      <c r="Z271" t="n">
        <v>10</v>
      </c>
    </row>
    <row r="272">
      <c r="A272" t="n">
        <v>5</v>
      </c>
      <c r="B272" t="n">
        <v>40</v>
      </c>
      <c r="C272" t="inlineStr">
        <is>
          <t xml:space="preserve">CONCLUIDO	</t>
        </is>
      </c>
      <c r="D272" t="n">
        <v>5.1762</v>
      </c>
      <c r="E272" t="n">
        <v>19.32</v>
      </c>
      <c r="F272" t="n">
        <v>16.55</v>
      </c>
      <c r="G272" t="n">
        <v>22.57</v>
      </c>
      <c r="H272" t="n">
        <v>0.43</v>
      </c>
      <c r="I272" t="n">
        <v>44</v>
      </c>
      <c r="J272" t="n">
        <v>91.40000000000001</v>
      </c>
      <c r="K272" t="n">
        <v>37.55</v>
      </c>
      <c r="L272" t="n">
        <v>2.25</v>
      </c>
      <c r="M272" t="n">
        <v>42</v>
      </c>
      <c r="N272" t="n">
        <v>11.6</v>
      </c>
      <c r="O272" t="n">
        <v>11506.78</v>
      </c>
      <c r="P272" t="n">
        <v>132.43</v>
      </c>
      <c r="Q272" t="n">
        <v>467.17</v>
      </c>
      <c r="R272" t="n">
        <v>89.70999999999999</v>
      </c>
      <c r="S272" t="n">
        <v>39.61</v>
      </c>
      <c r="T272" t="n">
        <v>19925.39</v>
      </c>
      <c r="U272" t="n">
        <v>0.44</v>
      </c>
      <c r="V272" t="n">
        <v>0.7</v>
      </c>
      <c r="W272" t="n">
        <v>2.67</v>
      </c>
      <c r="X272" t="n">
        <v>1.21</v>
      </c>
      <c r="Y272" t="n">
        <v>1</v>
      </c>
      <c r="Z272" t="n">
        <v>10</v>
      </c>
    </row>
    <row r="273">
      <c r="A273" t="n">
        <v>6</v>
      </c>
      <c r="B273" t="n">
        <v>40</v>
      </c>
      <c r="C273" t="inlineStr">
        <is>
          <t xml:space="preserve">CONCLUIDO	</t>
        </is>
      </c>
      <c r="D273" t="n">
        <v>5.2267</v>
      </c>
      <c r="E273" t="n">
        <v>19.13</v>
      </c>
      <c r="F273" t="n">
        <v>16.46</v>
      </c>
      <c r="G273" t="n">
        <v>25.32</v>
      </c>
      <c r="H273" t="n">
        <v>0.48</v>
      </c>
      <c r="I273" t="n">
        <v>39</v>
      </c>
      <c r="J273" t="n">
        <v>91.70999999999999</v>
      </c>
      <c r="K273" t="n">
        <v>37.55</v>
      </c>
      <c r="L273" t="n">
        <v>2.5</v>
      </c>
      <c r="M273" t="n">
        <v>37</v>
      </c>
      <c r="N273" t="n">
        <v>11.66</v>
      </c>
      <c r="O273" t="n">
        <v>11544.61</v>
      </c>
      <c r="P273" t="n">
        <v>130.81</v>
      </c>
      <c r="Q273" t="n">
        <v>467.12</v>
      </c>
      <c r="R273" t="n">
        <v>86.34</v>
      </c>
      <c r="S273" t="n">
        <v>39.61</v>
      </c>
      <c r="T273" t="n">
        <v>18268.07</v>
      </c>
      <c r="U273" t="n">
        <v>0.46</v>
      </c>
      <c r="V273" t="n">
        <v>0.71</v>
      </c>
      <c r="W273" t="n">
        <v>2.68</v>
      </c>
      <c r="X273" t="n">
        <v>1.12</v>
      </c>
      <c r="Y273" t="n">
        <v>1</v>
      </c>
      <c r="Z273" t="n">
        <v>10</v>
      </c>
    </row>
    <row r="274">
      <c r="A274" t="n">
        <v>7</v>
      </c>
      <c r="B274" t="n">
        <v>40</v>
      </c>
      <c r="C274" t="inlineStr">
        <is>
          <t xml:space="preserve">CONCLUIDO	</t>
        </is>
      </c>
      <c r="D274" t="n">
        <v>5.2801</v>
      </c>
      <c r="E274" t="n">
        <v>18.94</v>
      </c>
      <c r="F274" t="n">
        <v>16.34</v>
      </c>
      <c r="G274" t="n">
        <v>28.01</v>
      </c>
      <c r="H274" t="n">
        <v>0.52</v>
      </c>
      <c r="I274" t="n">
        <v>35</v>
      </c>
      <c r="J274" t="n">
        <v>92.02</v>
      </c>
      <c r="K274" t="n">
        <v>37.55</v>
      </c>
      <c r="L274" t="n">
        <v>2.75</v>
      </c>
      <c r="M274" t="n">
        <v>33</v>
      </c>
      <c r="N274" t="n">
        <v>11.71</v>
      </c>
      <c r="O274" t="n">
        <v>11582.46</v>
      </c>
      <c r="P274" t="n">
        <v>128.75</v>
      </c>
      <c r="Q274" t="n">
        <v>467.09</v>
      </c>
      <c r="R274" t="n">
        <v>82.66</v>
      </c>
      <c r="S274" t="n">
        <v>39.61</v>
      </c>
      <c r="T274" t="n">
        <v>16445.51</v>
      </c>
      <c r="U274" t="n">
        <v>0.48</v>
      </c>
      <c r="V274" t="n">
        <v>0.71</v>
      </c>
      <c r="W274" t="n">
        <v>2.67</v>
      </c>
      <c r="X274" t="n">
        <v>1</v>
      </c>
      <c r="Y274" t="n">
        <v>1</v>
      </c>
      <c r="Z274" t="n">
        <v>10</v>
      </c>
    </row>
    <row r="275">
      <c r="A275" t="n">
        <v>8</v>
      </c>
      <c r="B275" t="n">
        <v>40</v>
      </c>
      <c r="C275" t="inlineStr">
        <is>
          <t xml:space="preserve">CONCLUIDO	</t>
        </is>
      </c>
      <c r="D275" t="n">
        <v>5.3284</v>
      </c>
      <c r="E275" t="n">
        <v>18.77</v>
      </c>
      <c r="F275" t="n">
        <v>16.22</v>
      </c>
      <c r="G275" t="n">
        <v>30.42</v>
      </c>
      <c r="H275" t="n">
        <v>0.57</v>
      </c>
      <c r="I275" t="n">
        <v>32</v>
      </c>
      <c r="J275" t="n">
        <v>92.31999999999999</v>
      </c>
      <c r="K275" t="n">
        <v>37.55</v>
      </c>
      <c r="L275" t="n">
        <v>3</v>
      </c>
      <c r="M275" t="n">
        <v>30</v>
      </c>
      <c r="N275" t="n">
        <v>11.77</v>
      </c>
      <c r="O275" t="n">
        <v>11620.34</v>
      </c>
      <c r="P275" t="n">
        <v>127.15</v>
      </c>
      <c r="Q275" t="n">
        <v>467.14</v>
      </c>
      <c r="R275" t="n">
        <v>79.09999999999999</v>
      </c>
      <c r="S275" t="n">
        <v>39.61</v>
      </c>
      <c r="T275" t="n">
        <v>14680.2</v>
      </c>
      <c r="U275" t="n">
        <v>0.5</v>
      </c>
      <c r="V275" t="n">
        <v>0.72</v>
      </c>
      <c r="W275" t="n">
        <v>2.65</v>
      </c>
      <c r="X275" t="n">
        <v>0.89</v>
      </c>
      <c r="Y275" t="n">
        <v>1</v>
      </c>
      <c r="Z275" t="n">
        <v>10</v>
      </c>
    </row>
    <row r="276">
      <c r="A276" t="n">
        <v>9</v>
      </c>
      <c r="B276" t="n">
        <v>40</v>
      </c>
      <c r="C276" t="inlineStr">
        <is>
          <t xml:space="preserve">CONCLUIDO	</t>
        </is>
      </c>
      <c r="D276" t="n">
        <v>5.3691</v>
      </c>
      <c r="E276" t="n">
        <v>18.62</v>
      </c>
      <c r="F276" t="n">
        <v>16.14</v>
      </c>
      <c r="G276" t="n">
        <v>33.39</v>
      </c>
      <c r="H276" t="n">
        <v>0.62</v>
      </c>
      <c r="I276" t="n">
        <v>29</v>
      </c>
      <c r="J276" t="n">
        <v>92.63</v>
      </c>
      <c r="K276" t="n">
        <v>37.55</v>
      </c>
      <c r="L276" t="n">
        <v>3.25</v>
      </c>
      <c r="M276" t="n">
        <v>27</v>
      </c>
      <c r="N276" t="n">
        <v>11.83</v>
      </c>
      <c r="O276" t="n">
        <v>11658.24</v>
      </c>
      <c r="P276" t="n">
        <v>124.94</v>
      </c>
      <c r="Q276" t="n">
        <v>467.08</v>
      </c>
      <c r="R276" t="n">
        <v>76.34</v>
      </c>
      <c r="S276" t="n">
        <v>39.61</v>
      </c>
      <c r="T276" t="n">
        <v>13316.74</v>
      </c>
      <c r="U276" t="n">
        <v>0.52</v>
      </c>
      <c r="V276" t="n">
        <v>0.72</v>
      </c>
      <c r="W276" t="n">
        <v>2.65</v>
      </c>
      <c r="X276" t="n">
        <v>0.8</v>
      </c>
      <c r="Y276" t="n">
        <v>1</v>
      </c>
      <c r="Z276" t="n">
        <v>10</v>
      </c>
    </row>
    <row r="277">
      <c r="A277" t="n">
        <v>10</v>
      </c>
      <c r="B277" t="n">
        <v>40</v>
      </c>
      <c r="C277" t="inlineStr">
        <is>
          <t xml:space="preserve">CONCLUIDO	</t>
        </is>
      </c>
      <c r="D277" t="n">
        <v>5.3975</v>
      </c>
      <c r="E277" t="n">
        <v>18.53</v>
      </c>
      <c r="F277" t="n">
        <v>16.08</v>
      </c>
      <c r="G277" t="n">
        <v>35.73</v>
      </c>
      <c r="H277" t="n">
        <v>0.66</v>
      </c>
      <c r="I277" t="n">
        <v>27</v>
      </c>
      <c r="J277" t="n">
        <v>92.94</v>
      </c>
      <c r="K277" t="n">
        <v>37.55</v>
      </c>
      <c r="L277" t="n">
        <v>3.5</v>
      </c>
      <c r="M277" t="n">
        <v>25</v>
      </c>
      <c r="N277" t="n">
        <v>11.88</v>
      </c>
      <c r="O277" t="n">
        <v>11696.16</v>
      </c>
      <c r="P277" t="n">
        <v>123.47</v>
      </c>
      <c r="Q277" t="n">
        <v>467.14</v>
      </c>
      <c r="R277" t="n">
        <v>74.31</v>
      </c>
      <c r="S277" t="n">
        <v>39.61</v>
      </c>
      <c r="T277" t="n">
        <v>12312.95</v>
      </c>
      <c r="U277" t="n">
        <v>0.53</v>
      </c>
      <c r="V277" t="n">
        <v>0.73</v>
      </c>
      <c r="W277" t="n">
        <v>2.65</v>
      </c>
      <c r="X277" t="n">
        <v>0.74</v>
      </c>
      <c r="Y277" t="n">
        <v>1</v>
      </c>
      <c r="Z277" t="n">
        <v>10</v>
      </c>
    </row>
    <row r="278">
      <c r="A278" t="n">
        <v>11</v>
      </c>
      <c r="B278" t="n">
        <v>40</v>
      </c>
      <c r="C278" t="inlineStr">
        <is>
          <t xml:space="preserve">CONCLUIDO	</t>
        </is>
      </c>
      <c r="D278" t="n">
        <v>5.4281</v>
      </c>
      <c r="E278" t="n">
        <v>18.42</v>
      </c>
      <c r="F278" t="n">
        <v>16.01</v>
      </c>
      <c r="G278" t="n">
        <v>38.42</v>
      </c>
      <c r="H278" t="n">
        <v>0.71</v>
      </c>
      <c r="I278" t="n">
        <v>25</v>
      </c>
      <c r="J278" t="n">
        <v>93.23999999999999</v>
      </c>
      <c r="K278" t="n">
        <v>37.55</v>
      </c>
      <c r="L278" t="n">
        <v>3.75</v>
      </c>
      <c r="M278" t="n">
        <v>23</v>
      </c>
      <c r="N278" t="n">
        <v>11.94</v>
      </c>
      <c r="O278" t="n">
        <v>11734.1</v>
      </c>
      <c r="P278" t="n">
        <v>121.93</v>
      </c>
      <c r="Q278" t="n">
        <v>467.09</v>
      </c>
      <c r="R278" t="n">
        <v>72.15000000000001</v>
      </c>
      <c r="S278" t="n">
        <v>39.61</v>
      </c>
      <c r="T278" t="n">
        <v>11242.07</v>
      </c>
      <c r="U278" t="n">
        <v>0.55</v>
      </c>
      <c r="V278" t="n">
        <v>0.73</v>
      </c>
      <c r="W278" t="n">
        <v>2.64</v>
      </c>
      <c r="X278" t="n">
        <v>0.68</v>
      </c>
      <c r="Y278" t="n">
        <v>1</v>
      </c>
      <c r="Z278" t="n">
        <v>10</v>
      </c>
    </row>
    <row r="279">
      <c r="A279" t="n">
        <v>12</v>
      </c>
      <c r="B279" t="n">
        <v>40</v>
      </c>
      <c r="C279" t="inlineStr">
        <is>
          <t xml:space="preserve">CONCLUIDO	</t>
        </is>
      </c>
      <c r="D279" t="n">
        <v>5.45</v>
      </c>
      <c r="E279" t="n">
        <v>18.35</v>
      </c>
      <c r="F279" t="n">
        <v>15.97</v>
      </c>
      <c r="G279" t="n">
        <v>41.67</v>
      </c>
      <c r="H279" t="n">
        <v>0.75</v>
      </c>
      <c r="I279" t="n">
        <v>23</v>
      </c>
      <c r="J279" t="n">
        <v>93.55</v>
      </c>
      <c r="K279" t="n">
        <v>37.55</v>
      </c>
      <c r="L279" t="n">
        <v>4</v>
      </c>
      <c r="M279" t="n">
        <v>21</v>
      </c>
      <c r="N279" t="n">
        <v>12</v>
      </c>
      <c r="O279" t="n">
        <v>11772.07</v>
      </c>
      <c r="P279" t="n">
        <v>120.56</v>
      </c>
      <c r="Q279" t="n">
        <v>467.07</v>
      </c>
      <c r="R279" t="n">
        <v>70.86</v>
      </c>
      <c r="S279" t="n">
        <v>39.61</v>
      </c>
      <c r="T279" t="n">
        <v>10604.52</v>
      </c>
      <c r="U279" t="n">
        <v>0.5600000000000001</v>
      </c>
      <c r="V279" t="n">
        <v>0.73</v>
      </c>
      <c r="W279" t="n">
        <v>2.65</v>
      </c>
      <c r="X279" t="n">
        <v>0.64</v>
      </c>
      <c r="Y279" t="n">
        <v>1</v>
      </c>
      <c r="Z279" t="n">
        <v>10</v>
      </c>
    </row>
    <row r="280">
      <c r="A280" t="n">
        <v>13</v>
      </c>
      <c r="B280" t="n">
        <v>40</v>
      </c>
      <c r="C280" t="inlineStr">
        <is>
          <t xml:space="preserve">CONCLUIDO	</t>
        </is>
      </c>
      <c r="D280" t="n">
        <v>5.4822</v>
      </c>
      <c r="E280" t="n">
        <v>18.24</v>
      </c>
      <c r="F280" t="n">
        <v>15.9</v>
      </c>
      <c r="G280" t="n">
        <v>45.44</v>
      </c>
      <c r="H280" t="n">
        <v>0.8</v>
      </c>
      <c r="I280" t="n">
        <v>21</v>
      </c>
      <c r="J280" t="n">
        <v>93.86</v>
      </c>
      <c r="K280" t="n">
        <v>37.55</v>
      </c>
      <c r="L280" t="n">
        <v>4.25</v>
      </c>
      <c r="M280" t="n">
        <v>19</v>
      </c>
      <c r="N280" t="n">
        <v>12.06</v>
      </c>
      <c r="O280" t="n">
        <v>11810.06</v>
      </c>
      <c r="P280" t="n">
        <v>118.67</v>
      </c>
      <c r="Q280" t="n">
        <v>467.07</v>
      </c>
      <c r="R280" t="n">
        <v>68.5</v>
      </c>
      <c r="S280" t="n">
        <v>39.61</v>
      </c>
      <c r="T280" t="n">
        <v>9433.83</v>
      </c>
      <c r="U280" t="n">
        <v>0.58</v>
      </c>
      <c r="V280" t="n">
        <v>0.73</v>
      </c>
      <c r="W280" t="n">
        <v>2.64</v>
      </c>
      <c r="X280" t="n">
        <v>0.57</v>
      </c>
      <c r="Y280" t="n">
        <v>1</v>
      </c>
      <c r="Z280" t="n">
        <v>10</v>
      </c>
    </row>
    <row r="281">
      <c r="A281" t="n">
        <v>14</v>
      </c>
      <c r="B281" t="n">
        <v>40</v>
      </c>
      <c r="C281" t="inlineStr">
        <is>
          <t xml:space="preserve">CONCLUIDO	</t>
        </is>
      </c>
      <c r="D281" t="n">
        <v>5.4951</v>
      </c>
      <c r="E281" t="n">
        <v>18.2</v>
      </c>
      <c r="F281" t="n">
        <v>15.88</v>
      </c>
      <c r="G281" t="n">
        <v>47.64</v>
      </c>
      <c r="H281" t="n">
        <v>0.84</v>
      </c>
      <c r="I281" t="n">
        <v>20</v>
      </c>
      <c r="J281" t="n">
        <v>94.17</v>
      </c>
      <c r="K281" t="n">
        <v>37.55</v>
      </c>
      <c r="L281" t="n">
        <v>4.5</v>
      </c>
      <c r="M281" t="n">
        <v>18</v>
      </c>
      <c r="N281" t="n">
        <v>12.12</v>
      </c>
      <c r="O281" t="n">
        <v>11848.08</v>
      </c>
      <c r="P281" t="n">
        <v>117.95</v>
      </c>
      <c r="Q281" t="n">
        <v>467.07</v>
      </c>
      <c r="R281" t="n">
        <v>67.83</v>
      </c>
      <c r="S281" t="n">
        <v>39.61</v>
      </c>
      <c r="T281" t="n">
        <v>9105.299999999999</v>
      </c>
      <c r="U281" t="n">
        <v>0.58</v>
      </c>
      <c r="V281" t="n">
        <v>0.73</v>
      </c>
      <c r="W281" t="n">
        <v>2.64</v>
      </c>
      <c r="X281" t="n">
        <v>0.55</v>
      </c>
      <c r="Y281" t="n">
        <v>1</v>
      </c>
      <c r="Z281" t="n">
        <v>10</v>
      </c>
    </row>
    <row r="282">
      <c r="A282" t="n">
        <v>15</v>
      </c>
      <c r="B282" t="n">
        <v>40</v>
      </c>
      <c r="C282" t="inlineStr">
        <is>
          <t xml:space="preserve">CONCLUIDO	</t>
        </is>
      </c>
      <c r="D282" t="n">
        <v>5.5075</v>
      </c>
      <c r="E282" t="n">
        <v>18.16</v>
      </c>
      <c r="F282" t="n">
        <v>15.86</v>
      </c>
      <c r="G282" t="n">
        <v>50.08</v>
      </c>
      <c r="H282" t="n">
        <v>0.88</v>
      </c>
      <c r="I282" t="n">
        <v>19</v>
      </c>
      <c r="J282" t="n">
        <v>94.48</v>
      </c>
      <c r="K282" t="n">
        <v>37.55</v>
      </c>
      <c r="L282" t="n">
        <v>4.75</v>
      </c>
      <c r="M282" t="n">
        <v>17</v>
      </c>
      <c r="N282" t="n">
        <v>12.17</v>
      </c>
      <c r="O282" t="n">
        <v>11886.12</v>
      </c>
      <c r="P282" t="n">
        <v>116.86</v>
      </c>
      <c r="Q282" t="n">
        <v>467.09</v>
      </c>
      <c r="R282" t="n">
        <v>67.25</v>
      </c>
      <c r="S282" t="n">
        <v>39.61</v>
      </c>
      <c r="T282" t="n">
        <v>8819.9</v>
      </c>
      <c r="U282" t="n">
        <v>0.59</v>
      </c>
      <c r="V282" t="n">
        <v>0.74</v>
      </c>
      <c r="W282" t="n">
        <v>2.64</v>
      </c>
      <c r="X282" t="n">
        <v>0.52</v>
      </c>
      <c r="Y282" t="n">
        <v>1</v>
      </c>
      <c r="Z282" t="n">
        <v>10</v>
      </c>
    </row>
    <row r="283">
      <c r="A283" t="n">
        <v>16</v>
      </c>
      <c r="B283" t="n">
        <v>40</v>
      </c>
      <c r="C283" t="inlineStr">
        <is>
          <t xml:space="preserve">CONCLUIDO	</t>
        </is>
      </c>
      <c r="D283" t="n">
        <v>5.5277</v>
      </c>
      <c r="E283" t="n">
        <v>18.09</v>
      </c>
      <c r="F283" t="n">
        <v>15.81</v>
      </c>
      <c r="G283" t="n">
        <v>52.7</v>
      </c>
      <c r="H283" t="n">
        <v>0.93</v>
      </c>
      <c r="I283" t="n">
        <v>18</v>
      </c>
      <c r="J283" t="n">
        <v>94.79000000000001</v>
      </c>
      <c r="K283" t="n">
        <v>37.55</v>
      </c>
      <c r="L283" t="n">
        <v>5</v>
      </c>
      <c r="M283" t="n">
        <v>16</v>
      </c>
      <c r="N283" t="n">
        <v>12.23</v>
      </c>
      <c r="O283" t="n">
        <v>11924.18</v>
      </c>
      <c r="P283" t="n">
        <v>114.44</v>
      </c>
      <c r="Q283" t="n">
        <v>467.08</v>
      </c>
      <c r="R283" t="n">
        <v>65.41</v>
      </c>
      <c r="S283" t="n">
        <v>39.61</v>
      </c>
      <c r="T283" t="n">
        <v>7907.95</v>
      </c>
      <c r="U283" t="n">
        <v>0.61</v>
      </c>
      <c r="V283" t="n">
        <v>0.74</v>
      </c>
      <c r="W283" t="n">
        <v>2.64</v>
      </c>
      <c r="X283" t="n">
        <v>0.48</v>
      </c>
      <c r="Y283" t="n">
        <v>1</v>
      </c>
      <c r="Z283" t="n">
        <v>10</v>
      </c>
    </row>
    <row r="284">
      <c r="A284" t="n">
        <v>17</v>
      </c>
      <c r="B284" t="n">
        <v>40</v>
      </c>
      <c r="C284" t="inlineStr">
        <is>
          <t xml:space="preserve">CONCLUIDO	</t>
        </is>
      </c>
      <c r="D284" t="n">
        <v>5.5376</v>
      </c>
      <c r="E284" t="n">
        <v>18.06</v>
      </c>
      <c r="F284" t="n">
        <v>15.8</v>
      </c>
      <c r="G284" t="n">
        <v>55.75</v>
      </c>
      <c r="H284" t="n">
        <v>0.97</v>
      </c>
      <c r="I284" t="n">
        <v>17</v>
      </c>
      <c r="J284" t="n">
        <v>95.09</v>
      </c>
      <c r="K284" t="n">
        <v>37.55</v>
      </c>
      <c r="L284" t="n">
        <v>5.25</v>
      </c>
      <c r="M284" t="n">
        <v>15</v>
      </c>
      <c r="N284" t="n">
        <v>12.29</v>
      </c>
      <c r="O284" t="n">
        <v>11962.27</v>
      </c>
      <c r="P284" t="n">
        <v>113.8</v>
      </c>
      <c r="Q284" t="n">
        <v>467.07</v>
      </c>
      <c r="R284" t="n">
        <v>64.84999999999999</v>
      </c>
      <c r="S284" t="n">
        <v>39.61</v>
      </c>
      <c r="T284" t="n">
        <v>7631.87</v>
      </c>
      <c r="U284" t="n">
        <v>0.61</v>
      </c>
      <c r="V284" t="n">
        <v>0.74</v>
      </c>
      <c r="W284" t="n">
        <v>2.64</v>
      </c>
      <c r="X284" t="n">
        <v>0.46</v>
      </c>
      <c r="Y284" t="n">
        <v>1</v>
      </c>
      <c r="Z284" t="n">
        <v>10</v>
      </c>
    </row>
    <row r="285">
      <c r="A285" t="n">
        <v>18</v>
      </c>
      <c r="B285" t="n">
        <v>40</v>
      </c>
      <c r="C285" t="inlineStr">
        <is>
          <t xml:space="preserve">CONCLUIDO	</t>
        </is>
      </c>
      <c r="D285" t="n">
        <v>5.5534</v>
      </c>
      <c r="E285" t="n">
        <v>18.01</v>
      </c>
      <c r="F285" t="n">
        <v>15.76</v>
      </c>
      <c r="G285" t="n">
        <v>59.12</v>
      </c>
      <c r="H285" t="n">
        <v>1.01</v>
      </c>
      <c r="I285" t="n">
        <v>16</v>
      </c>
      <c r="J285" t="n">
        <v>95.40000000000001</v>
      </c>
      <c r="K285" t="n">
        <v>37.55</v>
      </c>
      <c r="L285" t="n">
        <v>5.5</v>
      </c>
      <c r="M285" t="n">
        <v>14</v>
      </c>
      <c r="N285" t="n">
        <v>12.35</v>
      </c>
      <c r="O285" t="n">
        <v>12000.38</v>
      </c>
      <c r="P285" t="n">
        <v>112.32</v>
      </c>
      <c r="Q285" t="n">
        <v>467.07</v>
      </c>
      <c r="R285" t="n">
        <v>64.02</v>
      </c>
      <c r="S285" t="n">
        <v>39.61</v>
      </c>
      <c r="T285" t="n">
        <v>7219.43</v>
      </c>
      <c r="U285" t="n">
        <v>0.62</v>
      </c>
      <c r="V285" t="n">
        <v>0.74</v>
      </c>
      <c r="W285" t="n">
        <v>2.64</v>
      </c>
      <c r="X285" t="n">
        <v>0.43</v>
      </c>
      <c r="Y285" t="n">
        <v>1</v>
      </c>
      <c r="Z285" t="n">
        <v>10</v>
      </c>
    </row>
    <row r="286">
      <c r="A286" t="n">
        <v>19</v>
      </c>
      <c r="B286" t="n">
        <v>40</v>
      </c>
      <c r="C286" t="inlineStr">
        <is>
          <t xml:space="preserve">CONCLUIDO	</t>
        </is>
      </c>
      <c r="D286" t="n">
        <v>5.5697</v>
      </c>
      <c r="E286" t="n">
        <v>17.95</v>
      </c>
      <c r="F286" t="n">
        <v>15.73</v>
      </c>
      <c r="G286" t="n">
        <v>62.92</v>
      </c>
      <c r="H286" t="n">
        <v>1.06</v>
      </c>
      <c r="I286" t="n">
        <v>15</v>
      </c>
      <c r="J286" t="n">
        <v>95.70999999999999</v>
      </c>
      <c r="K286" t="n">
        <v>37.55</v>
      </c>
      <c r="L286" t="n">
        <v>5.75</v>
      </c>
      <c r="M286" t="n">
        <v>13</v>
      </c>
      <c r="N286" t="n">
        <v>12.41</v>
      </c>
      <c r="O286" t="n">
        <v>12038.51</v>
      </c>
      <c r="P286" t="n">
        <v>110.03</v>
      </c>
      <c r="Q286" t="n">
        <v>467.1</v>
      </c>
      <c r="R286" t="n">
        <v>62.91</v>
      </c>
      <c r="S286" t="n">
        <v>39.61</v>
      </c>
      <c r="T286" t="n">
        <v>6669.65</v>
      </c>
      <c r="U286" t="n">
        <v>0.63</v>
      </c>
      <c r="V286" t="n">
        <v>0.74</v>
      </c>
      <c r="W286" t="n">
        <v>2.63</v>
      </c>
      <c r="X286" t="n">
        <v>0.4</v>
      </c>
      <c r="Y286" t="n">
        <v>1</v>
      </c>
      <c r="Z286" t="n">
        <v>10</v>
      </c>
    </row>
    <row r="287">
      <c r="A287" t="n">
        <v>20</v>
      </c>
      <c r="B287" t="n">
        <v>40</v>
      </c>
      <c r="C287" t="inlineStr">
        <is>
          <t xml:space="preserve">CONCLUIDO	</t>
        </is>
      </c>
      <c r="D287" t="n">
        <v>5.5661</v>
      </c>
      <c r="E287" t="n">
        <v>17.97</v>
      </c>
      <c r="F287" t="n">
        <v>15.74</v>
      </c>
      <c r="G287" t="n">
        <v>62.97</v>
      </c>
      <c r="H287" t="n">
        <v>1.1</v>
      </c>
      <c r="I287" t="n">
        <v>15</v>
      </c>
      <c r="J287" t="n">
        <v>96.02</v>
      </c>
      <c r="K287" t="n">
        <v>37.55</v>
      </c>
      <c r="L287" t="n">
        <v>6</v>
      </c>
      <c r="M287" t="n">
        <v>11</v>
      </c>
      <c r="N287" t="n">
        <v>12.47</v>
      </c>
      <c r="O287" t="n">
        <v>12076.67</v>
      </c>
      <c r="P287" t="n">
        <v>109.67</v>
      </c>
      <c r="Q287" t="n">
        <v>467.07</v>
      </c>
      <c r="R287" t="n">
        <v>63.23</v>
      </c>
      <c r="S287" t="n">
        <v>39.61</v>
      </c>
      <c r="T287" t="n">
        <v>6830.81</v>
      </c>
      <c r="U287" t="n">
        <v>0.63</v>
      </c>
      <c r="V287" t="n">
        <v>0.74</v>
      </c>
      <c r="W287" t="n">
        <v>2.64</v>
      </c>
      <c r="X287" t="n">
        <v>0.41</v>
      </c>
      <c r="Y287" t="n">
        <v>1</v>
      </c>
      <c r="Z287" t="n">
        <v>10</v>
      </c>
    </row>
    <row r="288">
      <c r="A288" t="n">
        <v>21</v>
      </c>
      <c r="B288" t="n">
        <v>40</v>
      </c>
      <c r="C288" t="inlineStr">
        <is>
          <t xml:space="preserve">CONCLUIDO	</t>
        </is>
      </c>
      <c r="D288" t="n">
        <v>5.5799</v>
      </c>
      <c r="E288" t="n">
        <v>17.92</v>
      </c>
      <c r="F288" t="n">
        <v>15.72</v>
      </c>
      <c r="G288" t="n">
        <v>67.36</v>
      </c>
      <c r="H288" t="n">
        <v>1.14</v>
      </c>
      <c r="I288" t="n">
        <v>14</v>
      </c>
      <c r="J288" t="n">
        <v>96.33</v>
      </c>
      <c r="K288" t="n">
        <v>37.55</v>
      </c>
      <c r="L288" t="n">
        <v>6.25</v>
      </c>
      <c r="M288" t="n">
        <v>7</v>
      </c>
      <c r="N288" t="n">
        <v>12.53</v>
      </c>
      <c r="O288" t="n">
        <v>12114.85</v>
      </c>
      <c r="P288" t="n">
        <v>108.45</v>
      </c>
      <c r="Q288" t="n">
        <v>467.15</v>
      </c>
      <c r="R288" t="n">
        <v>62.18</v>
      </c>
      <c r="S288" t="n">
        <v>39.61</v>
      </c>
      <c r="T288" t="n">
        <v>6309.58</v>
      </c>
      <c r="U288" t="n">
        <v>0.64</v>
      </c>
      <c r="V288" t="n">
        <v>0.74</v>
      </c>
      <c r="W288" t="n">
        <v>2.64</v>
      </c>
      <c r="X288" t="n">
        <v>0.38</v>
      </c>
      <c r="Y288" t="n">
        <v>1</v>
      </c>
      <c r="Z288" t="n">
        <v>10</v>
      </c>
    </row>
    <row r="289">
      <c r="A289" t="n">
        <v>22</v>
      </c>
      <c r="B289" t="n">
        <v>40</v>
      </c>
      <c r="C289" t="inlineStr">
        <is>
          <t xml:space="preserve">CONCLUIDO	</t>
        </is>
      </c>
      <c r="D289" t="n">
        <v>5.5961</v>
      </c>
      <c r="E289" t="n">
        <v>17.87</v>
      </c>
      <c r="F289" t="n">
        <v>15.68</v>
      </c>
      <c r="G289" t="n">
        <v>72.39</v>
      </c>
      <c r="H289" t="n">
        <v>1.18</v>
      </c>
      <c r="I289" t="n">
        <v>13</v>
      </c>
      <c r="J289" t="n">
        <v>96.64</v>
      </c>
      <c r="K289" t="n">
        <v>37.55</v>
      </c>
      <c r="L289" t="n">
        <v>6.5</v>
      </c>
      <c r="M289" t="n">
        <v>4</v>
      </c>
      <c r="N289" t="n">
        <v>12.59</v>
      </c>
      <c r="O289" t="n">
        <v>12153.06</v>
      </c>
      <c r="P289" t="n">
        <v>106.17</v>
      </c>
      <c r="Q289" t="n">
        <v>467.09</v>
      </c>
      <c r="R289" t="n">
        <v>61.14</v>
      </c>
      <c r="S289" t="n">
        <v>39.61</v>
      </c>
      <c r="T289" t="n">
        <v>5794.39</v>
      </c>
      <c r="U289" t="n">
        <v>0.65</v>
      </c>
      <c r="V289" t="n">
        <v>0.74</v>
      </c>
      <c r="W289" t="n">
        <v>2.64</v>
      </c>
      <c r="X289" t="n">
        <v>0.35</v>
      </c>
      <c r="Y289" t="n">
        <v>1</v>
      </c>
      <c r="Z289" t="n">
        <v>10</v>
      </c>
    </row>
    <row r="290">
      <c r="A290" t="n">
        <v>23</v>
      </c>
      <c r="B290" t="n">
        <v>40</v>
      </c>
      <c r="C290" t="inlineStr">
        <is>
          <t xml:space="preserve">CONCLUIDO	</t>
        </is>
      </c>
      <c r="D290" t="n">
        <v>5.5954</v>
      </c>
      <c r="E290" t="n">
        <v>17.87</v>
      </c>
      <c r="F290" t="n">
        <v>15.69</v>
      </c>
      <c r="G290" t="n">
        <v>72.40000000000001</v>
      </c>
      <c r="H290" t="n">
        <v>1.22</v>
      </c>
      <c r="I290" t="n">
        <v>13</v>
      </c>
      <c r="J290" t="n">
        <v>96.95</v>
      </c>
      <c r="K290" t="n">
        <v>37.55</v>
      </c>
      <c r="L290" t="n">
        <v>6.75</v>
      </c>
      <c r="M290" t="n">
        <v>2</v>
      </c>
      <c r="N290" t="n">
        <v>12.65</v>
      </c>
      <c r="O290" t="n">
        <v>12191.28</v>
      </c>
      <c r="P290" t="n">
        <v>106.53</v>
      </c>
      <c r="Q290" t="n">
        <v>467.12</v>
      </c>
      <c r="R290" t="n">
        <v>60.96</v>
      </c>
      <c r="S290" t="n">
        <v>39.61</v>
      </c>
      <c r="T290" t="n">
        <v>5706.87</v>
      </c>
      <c r="U290" t="n">
        <v>0.65</v>
      </c>
      <c r="V290" t="n">
        <v>0.74</v>
      </c>
      <c r="W290" t="n">
        <v>2.64</v>
      </c>
      <c r="X290" t="n">
        <v>0.35</v>
      </c>
      <c r="Y290" t="n">
        <v>1</v>
      </c>
      <c r="Z290" t="n">
        <v>10</v>
      </c>
    </row>
    <row r="291">
      <c r="A291" t="n">
        <v>24</v>
      </c>
      <c r="B291" t="n">
        <v>40</v>
      </c>
      <c r="C291" t="inlineStr">
        <is>
          <t xml:space="preserve">CONCLUIDO	</t>
        </is>
      </c>
      <c r="D291" t="n">
        <v>5.5944</v>
      </c>
      <c r="E291" t="n">
        <v>17.88</v>
      </c>
      <c r="F291" t="n">
        <v>15.69</v>
      </c>
      <c r="G291" t="n">
        <v>72.41</v>
      </c>
      <c r="H291" t="n">
        <v>1.27</v>
      </c>
      <c r="I291" t="n">
        <v>13</v>
      </c>
      <c r="J291" t="n">
        <v>97.26000000000001</v>
      </c>
      <c r="K291" t="n">
        <v>37.55</v>
      </c>
      <c r="L291" t="n">
        <v>7</v>
      </c>
      <c r="M291" t="n">
        <v>1</v>
      </c>
      <c r="N291" t="n">
        <v>12.71</v>
      </c>
      <c r="O291" t="n">
        <v>12229.54</v>
      </c>
      <c r="P291" t="n">
        <v>106.75</v>
      </c>
      <c r="Q291" t="n">
        <v>467.2</v>
      </c>
      <c r="R291" t="n">
        <v>61.03</v>
      </c>
      <c r="S291" t="n">
        <v>39.61</v>
      </c>
      <c r="T291" t="n">
        <v>5741.62</v>
      </c>
      <c r="U291" t="n">
        <v>0.65</v>
      </c>
      <c r="V291" t="n">
        <v>0.74</v>
      </c>
      <c r="W291" t="n">
        <v>2.65</v>
      </c>
      <c r="X291" t="n">
        <v>0.36</v>
      </c>
      <c r="Y291" t="n">
        <v>1</v>
      </c>
      <c r="Z291" t="n">
        <v>10</v>
      </c>
    </row>
    <row r="292">
      <c r="A292" t="n">
        <v>25</v>
      </c>
      <c r="B292" t="n">
        <v>40</v>
      </c>
      <c r="C292" t="inlineStr">
        <is>
          <t xml:space="preserve">CONCLUIDO	</t>
        </is>
      </c>
      <c r="D292" t="n">
        <v>5.5934</v>
      </c>
      <c r="E292" t="n">
        <v>17.88</v>
      </c>
      <c r="F292" t="n">
        <v>15.69</v>
      </c>
      <c r="G292" t="n">
        <v>72.43000000000001</v>
      </c>
      <c r="H292" t="n">
        <v>1.31</v>
      </c>
      <c r="I292" t="n">
        <v>13</v>
      </c>
      <c r="J292" t="n">
        <v>97.56999999999999</v>
      </c>
      <c r="K292" t="n">
        <v>37.55</v>
      </c>
      <c r="L292" t="n">
        <v>7.25</v>
      </c>
      <c r="M292" t="n">
        <v>1</v>
      </c>
      <c r="N292" t="n">
        <v>12.77</v>
      </c>
      <c r="O292" t="n">
        <v>12267.81</v>
      </c>
      <c r="P292" t="n">
        <v>106.95</v>
      </c>
      <c r="Q292" t="n">
        <v>467.14</v>
      </c>
      <c r="R292" t="n">
        <v>61.11</v>
      </c>
      <c r="S292" t="n">
        <v>39.61</v>
      </c>
      <c r="T292" t="n">
        <v>5782.28</v>
      </c>
      <c r="U292" t="n">
        <v>0.65</v>
      </c>
      <c r="V292" t="n">
        <v>0.74</v>
      </c>
      <c r="W292" t="n">
        <v>2.65</v>
      </c>
      <c r="X292" t="n">
        <v>0.36</v>
      </c>
      <c r="Y292" t="n">
        <v>1</v>
      </c>
      <c r="Z292" t="n">
        <v>10</v>
      </c>
    </row>
    <row r="293">
      <c r="A293" t="n">
        <v>26</v>
      </c>
      <c r="B293" t="n">
        <v>40</v>
      </c>
      <c r="C293" t="inlineStr">
        <is>
          <t xml:space="preserve">CONCLUIDO	</t>
        </is>
      </c>
      <c r="D293" t="n">
        <v>5.5923</v>
      </c>
      <c r="E293" t="n">
        <v>17.88</v>
      </c>
      <c r="F293" t="n">
        <v>15.7</v>
      </c>
      <c r="G293" t="n">
        <v>72.44</v>
      </c>
      <c r="H293" t="n">
        <v>1.35</v>
      </c>
      <c r="I293" t="n">
        <v>13</v>
      </c>
      <c r="J293" t="n">
        <v>97.88</v>
      </c>
      <c r="K293" t="n">
        <v>37.55</v>
      </c>
      <c r="L293" t="n">
        <v>7.5</v>
      </c>
      <c r="M293" t="n">
        <v>0</v>
      </c>
      <c r="N293" t="n">
        <v>12.83</v>
      </c>
      <c r="O293" t="n">
        <v>12306.12</v>
      </c>
      <c r="P293" t="n">
        <v>107.42</v>
      </c>
      <c r="Q293" t="n">
        <v>467.15</v>
      </c>
      <c r="R293" t="n">
        <v>61.17</v>
      </c>
      <c r="S293" t="n">
        <v>39.61</v>
      </c>
      <c r="T293" t="n">
        <v>5812.57</v>
      </c>
      <c r="U293" t="n">
        <v>0.65</v>
      </c>
      <c r="V293" t="n">
        <v>0.74</v>
      </c>
      <c r="W293" t="n">
        <v>2.65</v>
      </c>
      <c r="X293" t="n">
        <v>0.36</v>
      </c>
      <c r="Y293" t="n">
        <v>1</v>
      </c>
      <c r="Z293" t="n">
        <v>10</v>
      </c>
    </row>
    <row r="294">
      <c r="A294" t="n">
        <v>0</v>
      </c>
      <c r="B294" t="n">
        <v>125</v>
      </c>
      <c r="C294" t="inlineStr">
        <is>
          <t xml:space="preserve">CONCLUIDO	</t>
        </is>
      </c>
      <c r="D294" t="n">
        <v>2.5299</v>
      </c>
      <c r="E294" t="n">
        <v>39.53</v>
      </c>
      <c r="F294" t="n">
        <v>23.69</v>
      </c>
      <c r="G294" t="n">
        <v>5.13</v>
      </c>
      <c r="H294" t="n">
        <v>0.07000000000000001</v>
      </c>
      <c r="I294" t="n">
        <v>277</v>
      </c>
      <c r="J294" t="n">
        <v>242.64</v>
      </c>
      <c r="K294" t="n">
        <v>58.47</v>
      </c>
      <c r="L294" t="n">
        <v>1</v>
      </c>
      <c r="M294" t="n">
        <v>275</v>
      </c>
      <c r="N294" t="n">
        <v>58.17</v>
      </c>
      <c r="O294" t="n">
        <v>30160.1</v>
      </c>
      <c r="P294" t="n">
        <v>380.91</v>
      </c>
      <c r="Q294" t="n">
        <v>467.43</v>
      </c>
      <c r="R294" t="n">
        <v>323.28</v>
      </c>
      <c r="S294" t="n">
        <v>39.61</v>
      </c>
      <c r="T294" t="n">
        <v>135548.25</v>
      </c>
      <c r="U294" t="n">
        <v>0.12</v>
      </c>
      <c r="V294" t="n">
        <v>0.49</v>
      </c>
      <c r="W294" t="n">
        <v>3.06</v>
      </c>
      <c r="X294" t="n">
        <v>8.35</v>
      </c>
      <c r="Y294" t="n">
        <v>1</v>
      </c>
      <c r="Z294" t="n">
        <v>10</v>
      </c>
    </row>
    <row r="295">
      <c r="A295" t="n">
        <v>1</v>
      </c>
      <c r="B295" t="n">
        <v>125</v>
      </c>
      <c r="C295" t="inlineStr">
        <is>
          <t xml:space="preserve">CONCLUIDO	</t>
        </is>
      </c>
      <c r="D295" t="n">
        <v>3.0007</v>
      </c>
      <c r="E295" t="n">
        <v>33.33</v>
      </c>
      <c r="F295" t="n">
        <v>21.22</v>
      </c>
      <c r="G295" t="n">
        <v>6.43</v>
      </c>
      <c r="H295" t="n">
        <v>0.09</v>
      </c>
      <c r="I295" t="n">
        <v>198</v>
      </c>
      <c r="J295" t="n">
        <v>243.08</v>
      </c>
      <c r="K295" t="n">
        <v>58.47</v>
      </c>
      <c r="L295" t="n">
        <v>1.25</v>
      </c>
      <c r="M295" t="n">
        <v>196</v>
      </c>
      <c r="N295" t="n">
        <v>58.36</v>
      </c>
      <c r="O295" t="n">
        <v>30214.33</v>
      </c>
      <c r="P295" t="n">
        <v>340.91</v>
      </c>
      <c r="Q295" t="n">
        <v>467.27</v>
      </c>
      <c r="R295" t="n">
        <v>242.03</v>
      </c>
      <c r="S295" t="n">
        <v>39.61</v>
      </c>
      <c r="T295" t="n">
        <v>95313.66</v>
      </c>
      <c r="U295" t="n">
        <v>0.16</v>
      </c>
      <c r="V295" t="n">
        <v>0.55</v>
      </c>
      <c r="W295" t="n">
        <v>2.94</v>
      </c>
      <c r="X295" t="n">
        <v>5.88</v>
      </c>
      <c r="Y295" t="n">
        <v>1</v>
      </c>
      <c r="Z295" t="n">
        <v>10</v>
      </c>
    </row>
    <row r="296">
      <c r="A296" t="n">
        <v>2</v>
      </c>
      <c r="B296" t="n">
        <v>125</v>
      </c>
      <c r="C296" t="inlineStr">
        <is>
          <t xml:space="preserve">CONCLUIDO	</t>
        </is>
      </c>
      <c r="D296" t="n">
        <v>3.3353</v>
      </c>
      <c r="E296" t="n">
        <v>29.98</v>
      </c>
      <c r="F296" t="n">
        <v>19.91</v>
      </c>
      <c r="G296" t="n">
        <v>7.71</v>
      </c>
      <c r="H296" t="n">
        <v>0.11</v>
      </c>
      <c r="I296" t="n">
        <v>155</v>
      </c>
      <c r="J296" t="n">
        <v>243.52</v>
      </c>
      <c r="K296" t="n">
        <v>58.47</v>
      </c>
      <c r="L296" t="n">
        <v>1.5</v>
      </c>
      <c r="M296" t="n">
        <v>153</v>
      </c>
      <c r="N296" t="n">
        <v>58.55</v>
      </c>
      <c r="O296" t="n">
        <v>30268.64</v>
      </c>
      <c r="P296" t="n">
        <v>319.55</v>
      </c>
      <c r="Q296" t="n">
        <v>467.26</v>
      </c>
      <c r="R296" t="n">
        <v>199.04</v>
      </c>
      <c r="S296" t="n">
        <v>39.61</v>
      </c>
      <c r="T296" t="n">
        <v>74037.27</v>
      </c>
      <c r="U296" t="n">
        <v>0.2</v>
      </c>
      <c r="V296" t="n">
        <v>0.59</v>
      </c>
      <c r="W296" t="n">
        <v>2.87</v>
      </c>
      <c r="X296" t="n">
        <v>4.57</v>
      </c>
      <c r="Y296" t="n">
        <v>1</v>
      </c>
      <c r="Z296" t="n">
        <v>10</v>
      </c>
    </row>
    <row r="297">
      <c r="A297" t="n">
        <v>3</v>
      </c>
      <c r="B297" t="n">
        <v>125</v>
      </c>
      <c r="C297" t="inlineStr">
        <is>
          <t xml:space="preserve">CONCLUIDO	</t>
        </is>
      </c>
      <c r="D297" t="n">
        <v>3.5965</v>
      </c>
      <c r="E297" t="n">
        <v>27.8</v>
      </c>
      <c r="F297" t="n">
        <v>19.05</v>
      </c>
      <c r="G297" t="n">
        <v>9</v>
      </c>
      <c r="H297" t="n">
        <v>0.13</v>
      </c>
      <c r="I297" t="n">
        <v>127</v>
      </c>
      <c r="J297" t="n">
        <v>243.96</v>
      </c>
      <c r="K297" t="n">
        <v>58.47</v>
      </c>
      <c r="L297" t="n">
        <v>1.75</v>
      </c>
      <c r="M297" t="n">
        <v>125</v>
      </c>
      <c r="N297" t="n">
        <v>58.74</v>
      </c>
      <c r="O297" t="n">
        <v>30323.01</v>
      </c>
      <c r="P297" t="n">
        <v>305.56</v>
      </c>
      <c r="Q297" t="n">
        <v>467.23</v>
      </c>
      <c r="R297" t="n">
        <v>171.21</v>
      </c>
      <c r="S297" t="n">
        <v>39.61</v>
      </c>
      <c r="T297" t="n">
        <v>60261.84</v>
      </c>
      <c r="U297" t="n">
        <v>0.23</v>
      </c>
      <c r="V297" t="n">
        <v>0.61</v>
      </c>
      <c r="W297" t="n">
        <v>2.81</v>
      </c>
      <c r="X297" t="n">
        <v>3.71</v>
      </c>
      <c r="Y297" t="n">
        <v>1</v>
      </c>
      <c r="Z297" t="n">
        <v>10</v>
      </c>
    </row>
    <row r="298">
      <c r="A298" t="n">
        <v>4</v>
      </c>
      <c r="B298" t="n">
        <v>125</v>
      </c>
      <c r="C298" t="inlineStr">
        <is>
          <t xml:space="preserve">CONCLUIDO	</t>
        </is>
      </c>
      <c r="D298" t="n">
        <v>3.7979</v>
      </c>
      <c r="E298" t="n">
        <v>26.33</v>
      </c>
      <c r="F298" t="n">
        <v>18.47</v>
      </c>
      <c r="G298" t="n">
        <v>10.26</v>
      </c>
      <c r="H298" t="n">
        <v>0.15</v>
      </c>
      <c r="I298" t="n">
        <v>108</v>
      </c>
      <c r="J298" t="n">
        <v>244.41</v>
      </c>
      <c r="K298" t="n">
        <v>58.47</v>
      </c>
      <c r="L298" t="n">
        <v>2</v>
      </c>
      <c r="M298" t="n">
        <v>106</v>
      </c>
      <c r="N298" t="n">
        <v>58.93</v>
      </c>
      <c r="O298" t="n">
        <v>30377.45</v>
      </c>
      <c r="P298" t="n">
        <v>296.07</v>
      </c>
      <c r="Q298" t="n">
        <v>467.27</v>
      </c>
      <c r="R298" t="n">
        <v>152.15</v>
      </c>
      <c r="S298" t="n">
        <v>39.61</v>
      </c>
      <c r="T298" t="n">
        <v>50826.73</v>
      </c>
      <c r="U298" t="n">
        <v>0.26</v>
      </c>
      <c r="V298" t="n">
        <v>0.63</v>
      </c>
      <c r="W298" t="n">
        <v>2.79</v>
      </c>
      <c r="X298" t="n">
        <v>3.14</v>
      </c>
      <c r="Y298" t="n">
        <v>1</v>
      </c>
      <c r="Z298" t="n">
        <v>10</v>
      </c>
    </row>
    <row r="299">
      <c r="A299" t="n">
        <v>5</v>
      </c>
      <c r="B299" t="n">
        <v>125</v>
      </c>
      <c r="C299" t="inlineStr">
        <is>
          <t xml:space="preserve">CONCLUIDO	</t>
        </is>
      </c>
      <c r="D299" t="n">
        <v>3.9521</v>
      </c>
      <c r="E299" t="n">
        <v>25.3</v>
      </c>
      <c r="F299" t="n">
        <v>18.11</v>
      </c>
      <c r="G299" t="n">
        <v>11.56</v>
      </c>
      <c r="H299" t="n">
        <v>0.16</v>
      </c>
      <c r="I299" t="n">
        <v>94</v>
      </c>
      <c r="J299" t="n">
        <v>244.85</v>
      </c>
      <c r="K299" t="n">
        <v>58.47</v>
      </c>
      <c r="L299" t="n">
        <v>2.25</v>
      </c>
      <c r="M299" t="n">
        <v>92</v>
      </c>
      <c r="N299" t="n">
        <v>59.12</v>
      </c>
      <c r="O299" t="n">
        <v>30431.96</v>
      </c>
      <c r="P299" t="n">
        <v>289.99</v>
      </c>
      <c r="Q299" t="n">
        <v>467.08</v>
      </c>
      <c r="R299" t="n">
        <v>139.72</v>
      </c>
      <c r="S299" t="n">
        <v>39.61</v>
      </c>
      <c r="T299" t="n">
        <v>44682.58</v>
      </c>
      <c r="U299" t="n">
        <v>0.28</v>
      </c>
      <c r="V299" t="n">
        <v>0.64</v>
      </c>
      <c r="W299" t="n">
        <v>2.78</v>
      </c>
      <c r="X299" t="n">
        <v>2.77</v>
      </c>
      <c r="Y299" t="n">
        <v>1</v>
      </c>
      <c r="Z299" t="n">
        <v>10</v>
      </c>
    </row>
    <row r="300">
      <c r="A300" t="n">
        <v>6</v>
      </c>
      <c r="B300" t="n">
        <v>125</v>
      </c>
      <c r="C300" t="inlineStr">
        <is>
          <t xml:space="preserve">CONCLUIDO	</t>
        </is>
      </c>
      <c r="D300" t="n">
        <v>4.0964</v>
      </c>
      <c r="E300" t="n">
        <v>24.41</v>
      </c>
      <c r="F300" t="n">
        <v>17.74</v>
      </c>
      <c r="G300" t="n">
        <v>12.82</v>
      </c>
      <c r="H300" t="n">
        <v>0.18</v>
      </c>
      <c r="I300" t="n">
        <v>83</v>
      </c>
      <c r="J300" t="n">
        <v>245.29</v>
      </c>
      <c r="K300" t="n">
        <v>58.47</v>
      </c>
      <c r="L300" t="n">
        <v>2.5</v>
      </c>
      <c r="M300" t="n">
        <v>81</v>
      </c>
      <c r="N300" t="n">
        <v>59.32</v>
      </c>
      <c r="O300" t="n">
        <v>30486.54</v>
      </c>
      <c r="P300" t="n">
        <v>283.73</v>
      </c>
      <c r="Q300" t="n">
        <v>467.14</v>
      </c>
      <c r="R300" t="n">
        <v>127.91</v>
      </c>
      <c r="S300" t="n">
        <v>39.61</v>
      </c>
      <c r="T300" t="n">
        <v>38828.98</v>
      </c>
      <c r="U300" t="n">
        <v>0.31</v>
      </c>
      <c r="V300" t="n">
        <v>0.66</v>
      </c>
      <c r="W300" t="n">
        <v>2.75</v>
      </c>
      <c r="X300" t="n">
        <v>2.4</v>
      </c>
      <c r="Y300" t="n">
        <v>1</v>
      </c>
      <c r="Z300" t="n">
        <v>10</v>
      </c>
    </row>
    <row r="301">
      <c r="A301" t="n">
        <v>7</v>
      </c>
      <c r="B301" t="n">
        <v>125</v>
      </c>
      <c r="C301" t="inlineStr">
        <is>
          <t xml:space="preserve">CONCLUIDO	</t>
        </is>
      </c>
      <c r="D301" t="n">
        <v>4.2189</v>
      </c>
      <c r="E301" t="n">
        <v>23.7</v>
      </c>
      <c r="F301" t="n">
        <v>17.45</v>
      </c>
      <c r="G301" t="n">
        <v>14.15</v>
      </c>
      <c r="H301" t="n">
        <v>0.2</v>
      </c>
      <c r="I301" t="n">
        <v>74</v>
      </c>
      <c r="J301" t="n">
        <v>245.73</v>
      </c>
      <c r="K301" t="n">
        <v>58.47</v>
      </c>
      <c r="L301" t="n">
        <v>2.75</v>
      </c>
      <c r="M301" t="n">
        <v>72</v>
      </c>
      <c r="N301" t="n">
        <v>59.51</v>
      </c>
      <c r="O301" t="n">
        <v>30541.19</v>
      </c>
      <c r="P301" t="n">
        <v>278.93</v>
      </c>
      <c r="Q301" t="n">
        <v>467.08</v>
      </c>
      <c r="R301" t="n">
        <v>119.2</v>
      </c>
      <c r="S301" t="n">
        <v>39.61</v>
      </c>
      <c r="T301" t="n">
        <v>34521.14</v>
      </c>
      <c r="U301" t="n">
        <v>0.33</v>
      </c>
      <c r="V301" t="n">
        <v>0.67</v>
      </c>
      <c r="W301" t="n">
        <v>2.72</v>
      </c>
      <c r="X301" t="n">
        <v>2.12</v>
      </c>
      <c r="Y301" t="n">
        <v>1</v>
      </c>
      <c r="Z301" t="n">
        <v>10</v>
      </c>
    </row>
    <row r="302">
      <c r="A302" t="n">
        <v>8</v>
      </c>
      <c r="B302" t="n">
        <v>125</v>
      </c>
      <c r="C302" t="inlineStr">
        <is>
          <t xml:space="preserve">CONCLUIDO	</t>
        </is>
      </c>
      <c r="D302" t="n">
        <v>4.314</v>
      </c>
      <c r="E302" t="n">
        <v>23.18</v>
      </c>
      <c r="F302" t="n">
        <v>17.26</v>
      </c>
      <c r="G302" t="n">
        <v>15.46</v>
      </c>
      <c r="H302" t="n">
        <v>0.22</v>
      </c>
      <c r="I302" t="n">
        <v>67</v>
      </c>
      <c r="J302" t="n">
        <v>246.18</v>
      </c>
      <c r="K302" t="n">
        <v>58.47</v>
      </c>
      <c r="L302" t="n">
        <v>3</v>
      </c>
      <c r="M302" t="n">
        <v>65</v>
      </c>
      <c r="N302" t="n">
        <v>59.7</v>
      </c>
      <c r="O302" t="n">
        <v>30595.91</v>
      </c>
      <c r="P302" t="n">
        <v>275.62</v>
      </c>
      <c r="Q302" t="n">
        <v>467.17</v>
      </c>
      <c r="R302" t="n">
        <v>112.73</v>
      </c>
      <c r="S302" t="n">
        <v>39.61</v>
      </c>
      <c r="T302" t="n">
        <v>31319.18</v>
      </c>
      <c r="U302" t="n">
        <v>0.35</v>
      </c>
      <c r="V302" t="n">
        <v>0.68</v>
      </c>
      <c r="W302" t="n">
        <v>2.72</v>
      </c>
      <c r="X302" t="n">
        <v>1.92</v>
      </c>
      <c r="Y302" t="n">
        <v>1</v>
      </c>
      <c r="Z302" t="n">
        <v>10</v>
      </c>
    </row>
    <row r="303">
      <c r="A303" t="n">
        <v>9</v>
      </c>
      <c r="B303" t="n">
        <v>125</v>
      </c>
      <c r="C303" t="inlineStr">
        <is>
          <t xml:space="preserve">CONCLUIDO	</t>
        </is>
      </c>
      <c r="D303" t="n">
        <v>4.3871</v>
      </c>
      <c r="E303" t="n">
        <v>22.79</v>
      </c>
      <c r="F303" t="n">
        <v>17.11</v>
      </c>
      <c r="G303" t="n">
        <v>16.56</v>
      </c>
      <c r="H303" t="n">
        <v>0.23</v>
      </c>
      <c r="I303" t="n">
        <v>62</v>
      </c>
      <c r="J303" t="n">
        <v>246.62</v>
      </c>
      <c r="K303" t="n">
        <v>58.47</v>
      </c>
      <c r="L303" t="n">
        <v>3.25</v>
      </c>
      <c r="M303" t="n">
        <v>60</v>
      </c>
      <c r="N303" t="n">
        <v>59.9</v>
      </c>
      <c r="O303" t="n">
        <v>30650.7</v>
      </c>
      <c r="P303" t="n">
        <v>273.06</v>
      </c>
      <c r="Q303" t="n">
        <v>467.21</v>
      </c>
      <c r="R303" t="n">
        <v>107.18</v>
      </c>
      <c r="S303" t="n">
        <v>39.61</v>
      </c>
      <c r="T303" t="n">
        <v>28570.65</v>
      </c>
      <c r="U303" t="n">
        <v>0.37</v>
      </c>
      <c r="V303" t="n">
        <v>0.68</v>
      </c>
      <c r="W303" t="n">
        <v>2.72</v>
      </c>
      <c r="X303" t="n">
        <v>1.77</v>
      </c>
      <c r="Y303" t="n">
        <v>1</v>
      </c>
      <c r="Z303" t="n">
        <v>10</v>
      </c>
    </row>
    <row r="304">
      <c r="A304" t="n">
        <v>10</v>
      </c>
      <c r="B304" t="n">
        <v>125</v>
      </c>
      <c r="C304" t="inlineStr">
        <is>
          <t xml:space="preserve">CONCLUIDO	</t>
        </is>
      </c>
      <c r="D304" t="n">
        <v>4.4606</v>
      </c>
      <c r="E304" t="n">
        <v>22.42</v>
      </c>
      <c r="F304" t="n">
        <v>16.97</v>
      </c>
      <c r="G304" t="n">
        <v>17.86</v>
      </c>
      <c r="H304" t="n">
        <v>0.25</v>
      </c>
      <c r="I304" t="n">
        <v>57</v>
      </c>
      <c r="J304" t="n">
        <v>247.07</v>
      </c>
      <c r="K304" t="n">
        <v>58.47</v>
      </c>
      <c r="L304" t="n">
        <v>3.5</v>
      </c>
      <c r="M304" t="n">
        <v>55</v>
      </c>
      <c r="N304" t="n">
        <v>60.09</v>
      </c>
      <c r="O304" t="n">
        <v>30705.56</v>
      </c>
      <c r="P304" t="n">
        <v>270.5</v>
      </c>
      <c r="Q304" t="n">
        <v>467.16</v>
      </c>
      <c r="R304" t="n">
        <v>102.92</v>
      </c>
      <c r="S304" t="n">
        <v>39.61</v>
      </c>
      <c r="T304" t="n">
        <v>26466.3</v>
      </c>
      <c r="U304" t="n">
        <v>0.38</v>
      </c>
      <c r="V304" t="n">
        <v>0.6899999999999999</v>
      </c>
      <c r="W304" t="n">
        <v>2.71</v>
      </c>
      <c r="X304" t="n">
        <v>1.63</v>
      </c>
      <c r="Y304" t="n">
        <v>1</v>
      </c>
      <c r="Z304" t="n">
        <v>10</v>
      </c>
    </row>
    <row r="305">
      <c r="A305" t="n">
        <v>11</v>
      </c>
      <c r="B305" t="n">
        <v>125</v>
      </c>
      <c r="C305" t="inlineStr">
        <is>
          <t xml:space="preserve">CONCLUIDO	</t>
        </is>
      </c>
      <c r="D305" t="n">
        <v>4.5269</v>
      </c>
      <c r="E305" t="n">
        <v>22.09</v>
      </c>
      <c r="F305" t="n">
        <v>16.83</v>
      </c>
      <c r="G305" t="n">
        <v>19.05</v>
      </c>
      <c r="H305" t="n">
        <v>0.27</v>
      </c>
      <c r="I305" t="n">
        <v>53</v>
      </c>
      <c r="J305" t="n">
        <v>247.51</v>
      </c>
      <c r="K305" t="n">
        <v>58.47</v>
      </c>
      <c r="L305" t="n">
        <v>3.75</v>
      </c>
      <c r="M305" t="n">
        <v>51</v>
      </c>
      <c r="N305" t="n">
        <v>60.29</v>
      </c>
      <c r="O305" t="n">
        <v>30760.49</v>
      </c>
      <c r="P305" t="n">
        <v>268.11</v>
      </c>
      <c r="Q305" t="n">
        <v>467.11</v>
      </c>
      <c r="R305" t="n">
        <v>99.11</v>
      </c>
      <c r="S305" t="n">
        <v>39.61</v>
      </c>
      <c r="T305" t="n">
        <v>24580.33</v>
      </c>
      <c r="U305" t="n">
        <v>0.4</v>
      </c>
      <c r="V305" t="n">
        <v>0.6899999999999999</v>
      </c>
      <c r="W305" t="n">
        <v>2.68</v>
      </c>
      <c r="X305" t="n">
        <v>1.5</v>
      </c>
      <c r="Y305" t="n">
        <v>1</v>
      </c>
      <c r="Z305" t="n">
        <v>10</v>
      </c>
    </row>
    <row r="306">
      <c r="A306" t="n">
        <v>12</v>
      </c>
      <c r="B306" t="n">
        <v>125</v>
      </c>
      <c r="C306" t="inlineStr">
        <is>
          <t xml:space="preserve">CONCLUIDO	</t>
        </is>
      </c>
      <c r="D306" t="n">
        <v>4.5897</v>
      </c>
      <c r="E306" t="n">
        <v>21.79</v>
      </c>
      <c r="F306" t="n">
        <v>16.72</v>
      </c>
      <c r="G306" t="n">
        <v>20.47</v>
      </c>
      <c r="H306" t="n">
        <v>0.29</v>
      </c>
      <c r="I306" t="n">
        <v>49</v>
      </c>
      <c r="J306" t="n">
        <v>247.96</v>
      </c>
      <c r="K306" t="n">
        <v>58.47</v>
      </c>
      <c r="L306" t="n">
        <v>4</v>
      </c>
      <c r="M306" t="n">
        <v>47</v>
      </c>
      <c r="N306" t="n">
        <v>60.48</v>
      </c>
      <c r="O306" t="n">
        <v>30815.5</v>
      </c>
      <c r="P306" t="n">
        <v>266.01</v>
      </c>
      <c r="Q306" t="n">
        <v>467.15</v>
      </c>
      <c r="R306" t="n">
        <v>95.13</v>
      </c>
      <c r="S306" t="n">
        <v>39.61</v>
      </c>
      <c r="T306" t="n">
        <v>22609.21</v>
      </c>
      <c r="U306" t="n">
        <v>0.42</v>
      </c>
      <c r="V306" t="n">
        <v>0.7</v>
      </c>
      <c r="W306" t="n">
        <v>2.69</v>
      </c>
      <c r="X306" t="n">
        <v>1.38</v>
      </c>
      <c r="Y306" t="n">
        <v>1</v>
      </c>
      <c r="Z306" t="n">
        <v>10</v>
      </c>
    </row>
    <row r="307">
      <c r="A307" t="n">
        <v>13</v>
      </c>
      <c r="B307" t="n">
        <v>125</v>
      </c>
      <c r="C307" t="inlineStr">
        <is>
          <t xml:space="preserve">CONCLUIDO	</t>
        </is>
      </c>
      <c r="D307" t="n">
        <v>4.6386</v>
      </c>
      <c r="E307" t="n">
        <v>21.56</v>
      </c>
      <c r="F307" t="n">
        <v>16.63</v>
      </c>
      <c r="G307" t="n">
        <v>21.69</v>
      </c>
      <c r="H307" t="n">
        <v>0.3</v>
      </c>
      <c r="I307" t="n">
        <v>46</v>
      </c>
      <c r="J307" t="n">
        <v>248.4</v>
      </c>
      <c r="K307" t="n">
        <v>58.47</v>
      </c>
      <c r="L307" t="n">
        <v>4.25</v>
      </c>
      <c r="M307" t="n">
        <v>44</v>
      </c>
      <c r="N307" t="n">
        <v>60.68</v>
      </c>
      <c r="O307" t="n">
        <v>30870.57</v>
      </c>
      <c r="P307" t="n">
        <v>264.4</v>
      </c>
      <c r="Q307" t="n">
        <v>467.09</v>
      </c>
      <c r="R307" t="n">
        <v>92.20999999999999</v>
      </c>
      <c r="S307" t="n">
        <v>39.61</v>
      </c>
      <c r="T307" t="n">
        <v>21167.46</v>
      </c>
      <c r="U307" t="n">
        <v>0.43</v>
      </c>
      <c r="V307" t="n">
        <v>0.7</v>
      </c>
      <c r="W307" t="n">
        <v>2.68</v>
      </c>
      <c r="X307" t="n">
        <v>1.29</v>
      </c>
      <c r="Y307" t="n">
        <v>1</v>
      </c>
      <c r="Z307" t="n">
        <v>10</v>
      </c>
    </row>
    <row r="308">
      <c r="A308" t="n">
        <v>14</v>
      </c>
      <c r="B308" t="n">
        <v>125</v>
      </c>
      <c r="C308" t="inlineStr">
        <is>
          <t xml:space="preserve">CONCLUIDO	</t>
        </is>
      </c>
      <c r="D308" t="n">
        <v>4.6893</v>
      </c>
      <c r="E308" t="n">
        <v>21.33</v>
      </c>
      <c r="F308" t="n">
        <v>16.54</v>
      </c>
      <c r="G308" t="n">
        <v>23.08</v>
      </c>
      <c r="H308" t="n">
        <v>0.32</v>
      </c>
      <c r="I308" t="n">
        <v>43</v>
      </c>
      <c r="J308" t="n">
        <v>248.85</v>
      </c>
      <c r="K308" t="n">
        <v>58.47</v>
      </c>
      <c r="L308" t="n">
        <v>4.5</v>
      </c>
      <c r="M308" t="n">
        <v>41</v>
      </c>
      <c r="N308" t="n">
        <v>60.88</v>
      </c>
      <c r="O308" t="n">
        <v>30925.72</v>
      </c>
      <c r="P308" t="n">
        <v>262.71</v>
      </c>
      <c r="Q308" t="n">
        <v>467.16</v>
      </c>
      <c r="R308" t="n">
        <v>88.90000000000001</v>
      </c>
      <c r="S308" t="n">
        <v>39.61</v>
      </c>
      <c r="T308" t="n">
        <v>19524.86</v>
      </c>
      <c r="U308" t="n">
        <v>0.45</v>
      </c>
      <c r="V308" t="n">
        <v>0.71</v>
      </c>
      <c r="W308" t="n">
        <v>2.68</v>
      </c>
      <c r="X308" t="n">
        <v>1.2</v>
      </c>
      <c r="Y308" t="n">
        <v>1</v>
      </c>
      <c r="Z308" t="n">
        <v>10</v>
      </c>
    </row>
    <row r="309">
      <c r="A309" t="n">
        <v>15</v>
      </c>
      <c r="B309" t="n">
        <v>125</v>
      </c>
      <c r="C309" t="inlineStr">
        <is>
          <t xml:space="preserve">CONCLUIDO	</t>
        </is>
      </c>
      <c r="D309" t="n">
        <v>4.7183</v>
      </c>
      <c r="E309" t="n">
        <v>21.19</v>
      </c>
      <c r="F309" t="n">
        <v>16.5</v>
      </c>
      <c r="G309" t="n">
        <v>24.15</v>
      </c>
      <c r="H309" t="n">
        <v>0.34</v>
      </c>
      <c r="I309" t="n">
        <v>41</v>
      </c>
      <c r="J309" t="n">
        <v>249.3</v>
      </c>
      <c r="K309" t="n">
        <v>58.47</v>
      </c>
      <c r="L309" t="n">
        <v>4.75</v>
      </c>
      <c r="M309" t="n">
        <v>39</v>
      </c>
      <c r="N309" t="n">
        <v>61.07</v>
      </c>
      <c r="O309" t="n">
        <v>30980.93</v>
      </c>
      <c r="P309" t="n">
        <v>261.85</v>
      </c>
      <c r="Q309" t="n">
        <v>467.07</v>
      </c>
      <c r="R309" t="n">
        <v>87.87</v>
      </c>
      <c r="S309" t="n">
        <v>39.61</v>
      </c>
      <c r="T309" t="n">
        <v>19021.76</v>
      </c>
      <c r="U309" t="n">
        <v>0.45</v>
      </c>
      <c r="V309" t="n">
        <v>0.71</v>
      </c>
      <c r="W309" t="n">
        <v>2.68</v>
      </c>
      <c r="X309" t="n">
        <v>1.17</v>
      </c>
      <c r="Y309" t="n">
        <v>1</v>
      </c>
      <c r="Z309" t="n">
        <v>10</v>
      </c>
    </row>
    <row r="310">
      <c r="A310" t="n">
        <v>16</v>
      </c>
      <c r="B310" t="n">
        <v>125</v>
      </c>
      <c r="C310" t="inlineStr">
        <is>
          <t xml:space="preserve">CONCLUIDO	</t>
        </is>
      </c>
      <c r="D310" t="n">
        <v>4.7561</v>
      </c>
      <c r="E310" t="n">
        <v>21.03</v>
      </c>
      <c r="F310" t="n">
        <v>16.43</v>
      </c>
      <c r="G310" t="n">
        <v>25.27</v>
      </c>
      <c r="H310" t="n">
        <v>0.36</v>
      </c>
      <c r="I310" t="n">
        <v>39</v>
      </c>
      <c r="J310" t="n">
        <v>249.75</v>
      </c>
      <c r="K310" t="n">
        <v>58.47</v>
      </c>
      <c r="L310" t="n">
        <v>5</v>
      </c>
      <c r="M310" t="n">
        <v>37</v>
      </c>
      <c r="N310" t="n">
        <v>61.27</v>
      </c>
      <c r="O310" t="n">
        <v>31036.22</v>
      </c>
      <c r="P310" t="n">
        <v>260.39</v>
      </c>
      <c r="Q310" t="n">
        <v>467.08</v>
      </c>
      <c r="R310" t="n">
        <v>85.76000000000001</v>
      </c>
      <c r="S310" t="n">
        <v>39.61</v>
      </c>
      <c r="T310" t="n">
        <v>17978</v>
      </c>
      <c r="U310" t="n">
        <v>0.46</v>
      </c>
      <c r="V310" t="n">
        <v>0.71</v>
      </c>
      <c r="W310" t="n">
        <v>2.67</v>
      </c>
      <c r="X310" t="n">
        <v>1.09</v>
      </c>
      <c r="Y310" t="n">
        <v>1</v>
      </c>
      <c r="Z310" t="n">
        <v>10</v>
      </c>
    </row>
    <row r="311">
      <c r="A311" t="n">
        <v>17</v>
      </c>
      <c r="B311" t="n">
        <v>125</v>
      </c>
      <c r="C311" t="inlineStr">
        <is>
          <t xml:space="preserve">CONCLUIDO	</t>
        </is>
      </c>
      <c r="D311" t="n">
        <v>4.7904</v>
      </c>
      <c r="E311" t="n">
        <v>20.88</v>
      </c>
      <c r="F311" t="n">
        <v>16.37</v>
      </c>
      <c r="G311" t="n">
        <v>26.55</v>
      </c>
      <c r="H311" t="n">
        <v>0.37</v>
      </c>
      <c r="I311" t="n">
        <v>37</v>
      </c>
      <c r="J311" t="n">
        <v>250.2</v>
      </c>
      <c r="K311" t="n">
        <v>58.47</v>
      </c>
      <c r="L311" t="n">
        <v>5.25</v>
      </c>
      <c r="M311" t="n">
        <v>35</v>
      </c>
      <c r="N311" t="n">
        <v>61.47</v>
      </c>
      <c r="O311" t="n">
        <v>31091.59</v>
      </c>
      <c r="P311" t="n">
        <v>259.69</v>
      </c>
      <c r="Q311" t="n">
        <v>467.18</v>
      </c>
      <c r="R311" t="n">
        <v>83.63</v>
      </c>
      <c r="S311" t="n">
        <v>39.61</v>
      </c>
      <c r="T311" t="n">
        <v>16923.04</v>
      </c>
      <c r="U311" t="n">
        <v>0.47</v>
      </c>
      <c r="V311" t="n">
        <v>0.71</v>
      </c>
      <c r="W311" t="n">
        <v>2.67</v>
      </c>
      <c r="X311" t="n">
        <v>1.04</v>
      </c>
      <c r="Y311" t="n">
        <v>1</v>
      </c>
      <c r="Z311" t="n">
        <v>10</v>
      </c>
    </row>
    <row r="312">
      <c r="A312" t="n">
        <v>18</v>
      </c>
      <c r="B312" t="n">
        <v>125</v>
      </c>
      <c r="C312" t="inlineStr">
        <is>
          <t xml:space="preserve">CONCLUIDO	</t>
        </is>
      </c>
      <c r="D312" t="n">
        <v>4.818</v>
      </c>
      <c r="E312" t="n">
        <v>20.76</v>
      </c>
      <c r="F312" t="n">
        <v>16.35</v>
      </c>
      <c r="G312" t="n">
        <v>28.02</v>
      </c>
      <c r="H312" t="n">
        <v>0.39</v>
      </c>
      <c r="I312" t="n">
        <v>35</v>
      </c>
      <c r="J312" t="n">
        <v>250.64</v>
      </c>
      <c r="K312" t="n">
        <v>58.47</v>
      </c>
      <c r="L312" t="n">
        <v>5.5</v>
      </c>
      <c r="M312" t="n">
        <v>33</v>
      </c>
      <c r="N312" t="n">
        <v>61.67</v>
      </c>
      <c r="O312" t="n">
        <v>31147.02</v>
      </c>
      <c r="P312" t="n">
        <v>258.89</v>
      </c>
      <c r="Q312" t="n">
        <v>467.07</v>
      </c>
      <c r="R312" t="n">
        <v>82.64</v>
      </c>
      <c r="S312" t="n">
        <v>39.61</v>
      </c>
      <c r="T312" t="n">
        <v>16434.07</v>
      </c>
      <c r="U312" t="n">
        <v>0.48</v>
      </c>
      <c r="V312" t="n">
        <v>0.71</v>
      </c>
      <c r="W312" t="n">
        <v>2.68</v>
      </c>
      <c r="X312" t="n">
        <v>1.01</v>
      </c>
      <c r="Y312" t="n">
        <v>1</v>
      </c>
      <c r="Z312" t="n">
        <v>10</v>
      </c>
    </row>
    <row r="313">
      <c r="A313" t="n">
        <v>19</v>
      </c>
      <c r="B313" t="n">
        <v>125</v>
      </c>
      <c r="C313" t="inlineStr">
        <is>
          <t xml:space="preserve">CONCLUIDO	</t>
        </is>
      </c>
      <c r="D313" t="n">
        <v>4.8437</v>
      </c>
      <c r="E313" t="n">
        <v>20.65</v>
      </c>
      <c r="F313" t="n">
        <v>16.28</v>
      </c>
      <c r="G313" t="n">
        <v>28.73</v>
      </c>
      <c r="H313" t="n">
        <v>0.41</v>
      </c>
      <c r="I313" t="n">
        <v>34</v>
      </c>
      <c r="J313" t="n">
        <v>251.09</v>
      </c>
      <c r="K313" t="n">
        <v>58.47</v>
      </c>
      <c r="L313" t="n">
        <v>5.75</v>
      </c>
      <c r="M313" t="n">
        <v>32</v>
      </c>
      <c r="N313" t="n">
        <v>61.87</v>
      </c>
      <c r="O313" t="n">
        <v>31202.53</v>
      </c>
      <c r="P313" t="n">
        <v>257.56</v>
      </c>
      <c r="Q313" t="n">
        <v>467.13</v>
      </c>
      <c r="R313" t="n">
        <v>81.08</v>
      </c>
      <c r="S313" t="n">
        <v>39.61</v>
      </c>
      <c r="T313" t="n">
        <v>15660.39</v>
      </c>
      <c r="U313" t="n">
        <v>0.49</v>
      </c>
      <c r="V313" t="n">
        <v>0.72</v>
      </c>
      <c r="W313" t="n">
        <v>2.66</v>
      </c>
      <c r="X313" t="n">
        <v>0.95</v>
      </c>
      <c r="Y313" t="n">
        <v>1</v>
      </c>
      <c r="Z313" t="n">
        <v>10</v>
      </c>
    </row>
    <row r="314">
      <c r="A314" t="n">
        <v>20</v>
      </c>
      <c r="B314" t="n">
        <v>125</v>
      </c>
      <c r="C314" t="inlineStr">
        <is>
          <t xml:space="preserve">CONCLUIDO	</t>
        </is>
      </c>
      <c r="D314" t="n">
        <v>4.8817</v>
      </c>
      <c r="E314" t="n">
        <v>20.48</v>
      </c>
      <c r="F314" t="n">
        <v>16.22</v>
      </c>
      <c r="G314" t="n">
        <v>30.41</v>
      </c>
      <c r="H314" t="n">
        <v>0.42</v>
      </c>
      <c r="I314" t="n">
        <v>32</v>
      </c>
      <c r="J314" t="n">
        <v>251.55</v>
      </c>
      <c r="K314" t="n">
        <v>58.47</v>
      </c>
      <c r="L314" t="n">
        <v>6</v>
      </c>
      <c r="M314" t="n">
        <v>30</v>
      </c>
      <c r="N314" t="n">
        <v>62.07</v>
      </c>
      <c r="O314" t="n">
        <v>31258.11</v>
      </c>
      <c r="P314" t="n">
        <v>256.36</v>
      </c>
      <c r="Q314" t="n">
        <v>467.09</v>
      </c>
      <c r="R314" t="n">
        <v>78.52</v>
      </c>
      <c r="S314" t="n">
        <v>39.61</v>
      </c>
      <c r="T314" t="n">
        <v>14388.43</v>
      </c>
      <c r="U314" t="n">
        <v>0.5</v>
      </c>
      <c r="V314" t="n">
        <v>0.72</v>
      </c>
      <c r="W314" t="n">
        <v>2.67</v>
      </c>
      <c r="X314" t="n">
        <v>0.88</v>
      </c>
      <c r="Y314" t="n">
        <v>1</v>
      </c>
      <c r="Z314" t="n">
        <v>10</v>
      </c>
    </row>
    <row r="315">
      <c r="A315" t="n">
        <v>21</v>
      </c>
      <c r="B315" t="n">
        <v>125</v>
      </c>
      <c r="C315" t="inlineStr">
        <is>
          <t xml:space="preserve">CONCLUIDO	</t>
        </is>
      </c>
      <c r="D315" t="n">
        <v>4.8994</v>
      </c>
      <c r="E315" t="n">
        <v>20.41</v>
      </c>
      <c r="F315" t="n">
        <v>16.19</v>
      </c>
      <c r="G315" t="n">
        <v>31.33</v>
      </c>
      <c r="H315" t="n">
        <v>0.44</v>
      </c>
      <c r="I315" t="n">
        <v>31</v>
      </c>
      <c r="J315" t="n">
        <v>252</v>
      </c>
      <c r="K315" t="n">
        <v>58.47</v>
      </c>
      <c r="L315" t="n">
        <v>6.25</v>
      </c>
      <c r="M315" t="n">
        <v>29</v>
      </c>
      <c r="N315" t="n">
        <v>62.27</v>
      </c>
      <c r="O315" t="n">
        <v>31313.77</v>
      </c>
      <c r="P315" t="n">
        <v>255.78</v>
      </c>
      <c r="Q315" t="n">
        <v>467.15</v>
      </c>
      <c r="R315" t="n">
        <v>77.56999999999999</v>
      </c>
      <c r="S315" t="n">
        <v>39.61</v>
      </c>
      <c r="T315" t="n">
        <v>13921.88</v>
      </c>
      <c r="U315" t="n">
        <v>0.51</v>
      </c>
      <c r="V315" t="n">
        <v>0.72</v>
      </c>
      <c r="W315" t="n">
        <v>2.67</v>
      </c>
      <c r="X315" t="n">
        <v>0.86</v>
      </c>
      <c r="Y315" t="n">
        <v>1</v>
      </c>
      <c r="Z315" t="n">
        <v>10</v>
      </c>
    </row>
    <row r="316">
      <c r="A316" t="n">
        <v>22</v>
      </c>
      <c r="B316" t="n">
        <v>125</v>
      </c>
      <c r="C316" t="inlineStr">
        <is>
          <t xml:space="preserve">CONCLUIDO	</t>
        </is>
      </c>
      <c r="D316" t="n">
        <v>4.9155</v>
      </c>
      <c r="E316" t="n">
        <v>20.34</v>
      </c>
      <c r="F316" t="n">
        <v>16.17</v>
      </c>
      <c r="G316" t="n">
        <v>32.34</v>
      </c>
      <c r="H316" t="n">
        <v>0.46</v>
      </c>
      <c r="I316" t="n">
        <v>30</v>
      </c>
      <c r="J316" t="n">
        <v>252.45</v>
      </c>
      <c r="K316" t="n">
        <v>58.47</v>
      </c>
      <c r="L316" t="n">
        <v>6.5</v>
      </c>
      <c r="M316" t="n">
        <v>28</v>
      </c>
      <c r="N316" t="n">
        <v>62.47</v>
      </c>
      <c r="O316" t="n">
        <v>31369.49</v>
      </c>
      <c r="P316" t="n">
        <v>255.07</v>
      </c>
      <c r="Q316" t="n">
        <v>467.12</v>
      </c>
      <c r="R316" t="n">
        <v>77.06</v>
      </c>
      <c r="S316" t="n">
        <v>39.61</v>
      </c>
      <c r="T316" t="n">
        <v>13671.66</v>
      </c>
      <c r="U316" t="n">
        <v>0.51</v>
      </c>
      <c r="V316" t="n">
        <v>0.72</v>
      </c>
      <c r="W316" t="n">
        <v>2.66</v>
      </c>
      <c r="X316" t="n">
        <v>0.84</v>
      </c>
      <c r="Y316" t="n">
        <v>1</v>
      </c>
      <c r="Z316" t="n">
        <v>10</v>
      </c>
    </row>
    <row r="317">
      <c r="A317" t="n">
        <v>23</v>
      </c>
      <c r="B317" t="n">
        <v>125</v>
      </c>
      <c r="C317" t="inlineStr">
        <is>
          <t xml:space="preserve">CONCLUIDO	</t>
        </is>
      </c>
      <c r="D317" t="n">
        <v>4.9561</v>
      </c>
      <c r="E317" t="n">
        <v>20.18</v>
      </c>
      <c r="F317" t="n">
        <v>16.1</v>
      </c>
      <c r="G317" t="n">
        <v>34.5</v>
      </c>
      <c r="H317" t="n">
        <v>0.47</v>
      </c>
      <c r="I317" t="n">
        <v>28</v>
      </c>
      <c r="J317" t="n">
        <v>252.9</v>
      </c>
      <c r="K317" t="n">
        <v>58.47</v>
      </c>
      <c r="L317" t="n">
        <v>6.75</v>
      </c>
      <c r="M317" t="n">
        <v>26</v>
      </c>
      <c r="N317" t="n">
        <v>62.68</v>
      </c>
      <c r="O317" t="n">
        <v>31425.3</v>
      </c>
      <c r="P317" t="n">
        <v>253.71</v>
      </c>
      <c r="Q317" t="n">
        <v>467.08</v>
      </c>
      <c r="R317" t="n">
        <v>74.92</v>
      </c>
      <c r="S317" t="n">
        <v>39.61</v>
      </c>
      <c r="T317" t="n">
        <v>12611.99</v>
      </c>
      <c r="U317" t="n">
        <v>0.53</v>
      </c>
      <c r="V317" t="n">
        <v>0.72</v>
      </c>
      <c r="W317" t="n">
        <v>2.65</v>
      </c>
      <c r="X317" t="n">
        <v>0.76</v>
      </c>
      <c r="Y317" t="n">
        <v>1</v>
      </c>
      <c r="Z317" t="n">
        <v>10</v>
      </c>
    </row>
    <row r="318">
      <c r="A318" t="n">
        <v>24</v>
      </c>
      <c r="B318" t="n">
        <v>125</v>
      </c>
      <c r="C318" t="inlineStr">
        <is>
          <t xml:space="preserve">CONCLUIDO	</t>
        </is>
      </c>
      <c r="D318" t="n">
        <v>4.968</v>
      </c>
      <c r="E318" t="n">
        <v>20.13</v>
      </c>
      <c r="F318" t="n">
        <v>16.1</v>
      </c>
      <c r="G318" t="n">
        <v>35.77</v>
      </c>
      <c r="H318" t="n">
        <v>0.49</v>
      </c>
      <c r="I318" t="n">
        <v>27</v>
      </c>
      <c r="J318" t="n">
        <v>253.35</v>
      </c>
      <c r="K318" t="n">
        <v>58.47</v>
      </c>
      <c r="L318" t="n">
        <v>7</v>
      </c>
      <c r="M318" t="n">
        <v>25</v>
      </c>
      <c r="N318" t="n">
        <v>62.88</v>
      </c>
      <c r="O318" t="n">
        <v>31481.17</v>
      </c>
      <c r="P318" t="n">
        <v>253.46</v>
      </c>
      <c r="Q318" t="n">
        <v>467.12</v>
      </c>
      <c r="R318" t="n">
        <v>74.43000000000001</v>
      </c>
      <c r="S318" t="n">
        <v>39.61</v>
      </c>
      <c r="T318" t="n">
        <v>12371.34</v>
      </c>
      <c r="U318" t="n">
        <v>0.53</v>
      </c>
      <c r="V318" t="n">
        <v>0.72</v>
      </c>
      <c r="W318" t="n">
        <v>2.66</v>
      </c>
      <c r="X318" t="n">
        <v>0.76</v>
      </c>
      <c r="Y318" t="n">
        <v>1</v>
      </c>
      <c r="Z318" t="n">
        <v>10</v>
      </c>
    </row>
    <row r="319">
      <c r="A319" t="n">
        <v>25</v>
      </c>
      <c r="B319" t="n">
        <v>125</v>
      </c>
      <c r="C319" t="inlineStr">
        <is>
          <t xml:space="preserve">CONCLUIDO	</t>
        </is>
      </c>
      <c r="D319" t="n">
        <v>4.9901</v>
      </c>
      <c r="E319" t="n">
        <v>20.04</v>
      </c>
      <c r="F319" t="n">
        <v>16.05</v>
      </c>
      <c r="G319" t="n">
        <v>37.05</v>
      </c>
      <c r="H319" t="n">
        <v>0.51</v>
      </c>
      <c r="I319" t="n">
        <v>26</v>
      </c>
      <c r="J319" t="n">
        <v>253.81</v>
      </c>
      <c r="K319" t="n">
        <v>58.47</v>
      </c>
      <c r="L319" t="n">
        <v>7.25</v>
      </c>
      <c r="M319" t="n">
        <v>24</v>
      </c>
      <c r="N319" t="n">
        <v>63.08</v>
      </c>
      <c r="O319" t="n">
        <v>31537.13</v>
      </c>
      <c r="P319" t="n">
        <v>252.63</v>
      </c>
      <c r="Q319" t="n">
        <v>467.09</v>
      </c>
      <c r="R319" t="n">
        <v>73.43000000000001</v>
      </c>
      <c r="S319" t="n">
        <v>39.61</v>
      </c>
      <c r="T319" t="n">
        <v>11874.56</v>
      </c>
      <c r="U319" t="n">
        <v>0.54</v>
      </c>
      <c r="V319" t="n">
        <v>0.73</v>
      </c>
      <c r="W319" t="n">
        <v>2.65</v>
      </c>
      <c r="X319" t="n">
        <v>0.72</v>
      </c>
      <c r="Y319" t="n">
        <v>1</v>
      </c>
      <c r="Z319" t="n">
        <v>10</v>
      </c>
    </row>
    <row r="320">
      <c r="A320" t="n">
        <v>26</v>
      </c>
      <c r="B320" t="n">
        <v>125</v>
      </c>
      <c r="C320" t="inlineStr">
        <is>
          <t xml:space="preserve">CONCLUIDO	</t>
        </is>
      </c>
      <c r="D320" t="n">
        <v>4.9889</v>
      </c>
      <c r="E320" t="n">
        <v>20.04</v>
      </c>
      <c r="F320" t="n">
        <v>16.06</v>
      </c>
      <c r="G320" t="n">
        <v>37.06</v>
      </c>
      <c r="H320" t="n">
        <v>0.52</v>
      </c>
      <c r="I320" t="n">
        <v>26</v>
      </c>
      <c r="J320" t="n">
        <v>254.26</v>
      </c>
      <c r="K320" t="n">
        <v>58.47</v>
      </c>
      <c r="L320" t="n">
        <v>7.5</v>
      </c>
      <c r="M320" t="n">
        <v>24</v>
      </c>
      <c r="N320" t="n">
        <v>63.29</v>
      </c>
      <c r="O320" t="n">
        <v>31593.16</v>
      </c>
      <c r="P320" t="n">
        <v>252.52</v>
      </c>
      <c r="Q320" t="n">
        <v>467.07</v>
      </c>
      <c r="R320" t="n">
        <v>73.70999999999999</v>
      </c>
      <c r="S320" t="n">
        <v>39.61</v>
      </c>
      <c r="T320" t="n">
        <v>12015.42</v>
      </c>
      <c r="U320" t="n">
        <v>0.54</v>
      </c>
      <c r="V320" t="n">
        <v>0.73</v>
      </c>
      <c r="W320" t="n">
        <v>2.65</v>
      </c>
      <c r="X320" t="n">
        <v>0.73</v>
      </c>
      <c r="Y320" t="n">
        <v>1</v>
      </c>
      <c r="Z320" t="n">
        <v>10</v>
      </c>
    </row>
    <row r="321">
      <c r="A321" t="n">
        <v>27</v>
      </c>
      <c r="B321" t="n">
        <v>125</v>
      </c>
      <c r="C321" t="inlineStr">
        <is>
          <t xml:space="preserve">CONCLUIDO	</t>
        </is>
      </c>
      <c r="D321" t="n">
        <v>5.0104</v>
      </c>
      <c r="E321" t="n">
        <v>19.96</v>
      </c>
      <c r="F321" t="n">
        <v>16.02</v>
      </c>
      <c r="G321" t="n">
        <v>38.45</v>
      </c>
      <c r="H321" t="n">
        <v>0.54</v>
      </c>
      <c r="I321" t="n">
        <v>25</v>
      </c>
      <c r="J321" t="n">
        <v>254.72</v>
      </c>
      <c r="K321" t="n">
        <v>58.47</v>
      </c>
      <c r="L321" t="n">
        <v>7.75</v>
      </c>
      <c r="M321" t="n">
        <v>23</v>
      </c>
      <c r="N321" t="n">
        <v>63.49</v>
      </c>
      <c r="O321" t="n">
        <v>31649.26</v>
      </c>
      <c r="P321" t="n">
        <v>251.62</v>
      </c>
      <c r="Q321" t="n">
        <v>467.1</v>
      </c>
      <c r="R321" t="n">
        <v>72.13</v>
      </c>
      <c r="S321" t="n">
        <v>39.61</v>
      </c>
      <c r="T321" t="n">
        <v>11232.49</v>
      </c>
      <c r="U321" t="n">
        <v>0.55</v>
      </c>
      <c r="V321" t="n">
        <v>0.73</v>
      </c>
      <c r="W321" t="n">
        <v>2.66</v>
      </c>
      <c r="X321" t="n">
        <v>0.6899999999999999</v>
      </c>
      <c r="Y321" t="n">
        <v>1</v>
      </c>
      <c r="Z321" t="n">
        <v>10</v>
      </c>
    </row>
    <row r="322">
      <c r="A322" t="n">
        <v>28</v>
      </c>
      <c r="B322" t="n">
        <v>125</v>
      </c>
      <c r="C322" t="inlineStr">
        <is>
          <t xml:space="preserve">CONCLUIDO	</t>
        </is>
      </c>
      <c r="D322" t="n">
        <v>5.0267</v>
      </c>
      <c r="E322" t="n">
        <v>19.89</v>
      </c>
      <c r="F322" t="n">
        <v>16</v>
      </c>
      <c r="G322" t="n">
        <v>40.01</v>
      </c>
      <c r="H322" t="n">
        <v>0.5600000000000001</v>
      </c>
      <c r="I322" t="n">
        <v>24</v>
      </c>
      <c r="J322" t="n">
        <v>255.17</v>
      </c>
      <c r="K322" t="n">
        <v>58.47</v>
      </c>
      <c r="L322" t="n">
        <v>8</v>
      </c>
      <c r="M322" t="n">
        <v>22</v>
      </c>
      <c r="N322" t="n">
        <v>63.7</v>
      </c>
      <c r="O322" t="n">
        <v>31705.44</v>
      </c>
      <c r="P322" t="n">
        <v>251.13</v>
      </c>
      <c r="Q322" t="n">
        <v>467.07</v>
      </c>
      <c r="R322" t="n">
        <v>71.59</v>
      </c>
      <c r="S322" t="n">
        <v>39.61</v>
      </c>
      <c r="T322" t="n">
        <v>10968.32</v>
      </c>
      <c r="U322" t="n">
        <v>0.55</v>
      </c>
      <c r="V322" t="n">
        <v>0.73</v>
      </c>
      <c r="W322" t="n">
        <v>2.65</v>
      </c>
      <c r="X322" t="n">
        <v>0.67</v>
      </c>
      <c r="Y322" t="n">
        <v>1</v>
      </c>
      <c r="Z322" t="n">
        <v>10</v>
      </c>
    </row>
    <row r="323">
      <c r="A323" t="n">
        <v>29</v>
      </c>
      <c r="B323" t="n">
        <v>125</v>
      </c>
      <c r="C323" t="inlineStr">
        <is>
          <t xml:space="preserve">CONCLUIDO	</t>
        </is>
      </c>
      <c r="D323" t="n">
        <v>5.0449</v>
      </c>
      <c r="E323" t="n">
        <v>19.82</v>
      </c>
      <c r="F323" t="n">
        <v>15.98</v>
      </c>
      <c r="G323" t="n">
        <v>41.68</v>
      </c>
      <c r="H323" t="n">
        <v>0.57</v>
      </c>
      <c r="I323" t="n">
        <v>23</v>
      </c>
      <c r="J323" t="n">
        <v>255.63</v>
      </c>
      <c r="K323" t="n">
        <v>58.47</v>
      </c>
      <c r="L323" t="n">
        <v>8.25</v>
      </c>
      <c r="M323" t="n">
        <v>21</v>
      </c>
      <c r="N323" t="n">
        <v>63.91</v>
      </c>
      <c r="O323" t="n">
        <v>31761.69</v>
      </c>
      <c r="P323" t="n">
        <v>250.59</v>
      </c>
      <c r="Q323" t="n">
        <v>467.11</v>
      </c>
      <c r="R323" t="n">
        <v>71</v>
      </c>
      <c r="S323" t="n">
        <v>39.61</v>
      </c>
      <c r="T323" t="n">
        <v>10674.28</v>
      </c>
      <c r="U323" t="n">
        <v>0.5600000000000001</v>
      </c>
      <c r="V323" t="n">
        <v>0.73</v>
      </c>
      <c r="W323" t="n">
        <v>2.65</v>
      </c>
      <c r="X323" t="n">
        <v>0.65</v>
      </c>
      <c r="Y323" t="n">
        <v>1</v>
      </c>
      <c r="Z323" t="n">
        <v>10</v>
      </c>
    </row>
    <row r="324">
      <c r="A324" t="n">
        <v>30</v>
      </c>
      <c r="B324" t="n">
        <v>125</v>
      </c>
      <c r="C324" t="inlineStr">
        <is>
          <t xml:space="preserve">CONCLUIDO	</t>
        </is>
      </c>
      <c r="D324" t="n">
        <v>5.0732</v>
      </c>
      <c r="E324" t="n">
        <v>19.71</v>
      </c>
      <c r="F324" t="n">
        <v>15.92</v>
      </c>
      <c r="G324" t="n">
        <v>43.41</v>
      </c>
      <c r="H324" t="n">
        <v>0.59</v>
      </c>
      <c r="I324" t="n">
        <v>22</v>
      </c>
      <c r="J324" t="n">
        <v>256.09</v>
      </c>
      <c r="K324" t="n">
        <v>58.47</v>
      </c>
      <c r="L324" t="n">
        <v>8.5</v>
      </c>
      <c r="M324" t="n">
        <v>20</v>
      </c>
      <c r="N324" t="n">
        <v>64.11</v>
      </c>
      <c r="O324" t="n">
        <v>31818.02</v>
      </c>
      <c r="P324" t="n">
        <v>249.17</v>
      </c>
      <c r="Q324" t="n">
        <v>467.08</v>
      </c>
      <c r="R324" t="n">
        <v>68.92</v>
      </c>
      <c r="S324" t="n">
        <v>39.61</v>
      </c>
      <c r="T324" t="n">
        <v>9641.700000000001</v>
      </c>
      <c r="U324" t="n">
        <v>0.57</v>
      </c>
      <c r="V324" t="n">
        <v>0.73</v>
      </c>
      <c r="W324" t="n">
        <v>2.64</v>
      </c>
      <c r="X324" t="n">
        <v>0.58</v>
      </c>
      <c r="Y324" t="n">
        <v>1</v>
      </c>
      <c r="Z324" t="n">
        <v>10</v>
      </c>
    </row>
    <row r="325">
      <c r="A325" t="n">
        <v>31</v>
      </c>
      <c r="B325" t="n">
        <v>125</v>
      </c>
      <c r="C325" t="inlineStr">
        <is>
          <t xml:space="preserve">CONCLUIDO	</t>
        </is>
      </c>
      <c r="D325" t="n">
        <v>5.0663</v>
      </c>
      <c r="E325" t="n">
        <v>19.74</v>
      </c>
      <c r="F325" t="n">
        <v>15.94</v>
      </c>
      <c r="G325" t="n">
        <v>43.48</v>
      </c>
      <c r="H325" t="n">
        <v>0.61</v>
      </c>
      <c r="I325" t="n">
        <v>22</v>
      </c>
      <c r="J325" t="n">
        <v>256.54</v>
      </c>
      <c r="K325" t="n">
        <v>58.47</v>
      </c>
      <c r="L325" t="n">
        <v>8.75</v>
      </c>
      <c r="M325" t="n">
        <v>20</v>
      </c>
      <c r="N325" t="n">
        <v>64.31999999999999</v>
      </c>
      <c r="O325" t="n">
        <v>31874.43</v>
      </c>
      <c r="P325" t="n">
        <v>249.4</v>
      </c>
      <c r="Q325" t="n">
        <v>467.08</v>
      </c>
      <c r="R325" t="n">
        <v>69.64</v>
      </c>
      <c r="S325" t="n">
        <v>39.61</v>
      </c>
      <c r="T325" t="n">
        <v>10000.08</v>
      </c>
      <c r="U325" t="n">
        <v>0.57</v>
      </c>
      <c r="V325" t="n">
        <v>0.73</v>
      </c>
      <c r="W325" t="n">
        <v>2.65</v>
      </c>
      <c r="X325" t="n">
        <v>0.61</v>
      </c>
      <c r="Y325" t="n">
        <v>1</v>
      </c>
      <c r="Z325" t="n">
        <v>10</v>
      </c>
    </row>
    <row r="326">
      <c r="A326" t="n">
        <v>32</v>
      </c>
      <c r="B326" t="n">
        <v>125</v>
      </c>
      <c r="C326" t="inlineStr">
        <is>
          <t xml:space="preserve">CONCLUIDO	</t>
        </is>
      </c>
      <c r="D326" t="n">
        <v>5.089</v>
      </c>
      <c r="E326" t="n">
        <v>19.65</v>
      </c>
      <c r="F326" t="n">
        <v>15.9</v>
      </c>
      <c r="G326" t="n">
        <v>45.43</v>
      </c>
      <c r="H326" t="n">
        <v>0.62</v>
      </c>
      <c r="I326" t="n">
        <v>21</v>
      </c>
      <c r="J326" t="n">
        <v>257</v>
      </c>
      <c r="K326" t="n">
        <v>58.47</v>
      </c>
      <c r="L326" t="n">
        <v>9</v>
      </c>
      <c r="M326" t="n">
        <v>19</v>
      </c>
      <c r="N326" t="n">
        <v>64.53</v>
      </c>
      <c r="O326" t="n">
        <v>31931.04</v>
      </c>
      <c r="P326" t="n">
        <v>248.58</v>
      </c>
      <c r="Q326" t="n">
        <v>467.15</v>
      </c>
      <c r="R326" t="n">
        <v>68.37</v>
      </c>
      <c r="S326" t="n">
        <v>39.61</v>
      </c>
      <c r="T326" t="n">
        <v>9373.219999999999</v>
      </c>
      <c r="U326" t="n">
        <v>0.58</v>
      </c>
      <c r="V326" t="n">
        <v>0.73</v>
      </c>
      <c r="W326" t="n">
        <v>2.64</v>
      </c>
      <c r="X326" t="n">
        <v>0.57</v>
      </c>
      <c r="Y326" t="n">
        <v>1</v>
      </c>
      <c r="Z326" t="n">
        <v>10</v>
      </c>
    </row>
    <row r="327">
      <c r="A327" t="n">
        <v>33</v>
      </c>
      <c r="B327" t="n">
        <v>125</v>
      </c>
      <c r="C327" t="inlineStr">
        <is>
          <t xml:space="preserve">CONCLUIDO	</t>
        </is>
      </c>
      <c r="D327" t="n">
        <v>5.0867</v>
      </c>
      <c r="E327" t="n">
        <v>19.66</v>
      </c>
      <c r="F327" t="n">
        <v>15.91</v>
      </c>
      <c r="G327" t="n">
        <v>45.46</v>
      </c>
      <c r="H327" t="n">
        <v>0.64</v>
      </c>
      <c r="I327" t="n">
        <v>21</v>
      </c>
      <c r="J327" t="n">
        <v>257.46</v>
      </c>
      <c r="K327" t="n">
        <v>58.47</v>
      </c>
      <c r="L327" t="n">
        <v>9.25</v>
      </c>
      <c r="M327" t="n">
        <v>19</v>
      </c>
      <c r="N327" t="n">
        <v>64.73999999999999</v>
      </c>
      <c r="O327" t="n">
        <v>31987.61</v>
      </c>
      <c r="P327" t="n">
        <v>248.03</v>
      </c>
      <c r="Q327" t="n">
        <v>467.08</v>
      </c>
      <c r="R327" t="n">
        <v>68.76000000000001</v>
      </c>
      <c r="S327" t="n">
        <v>39.61</v>
      </c>
      <c r="T327" t="n">
        <v>9567.67</v>
      </c>
      <c r="U327" t="n">
        <v>0.58</v>
      </c>
      <c r="V327" t="n">
        <v>0.73</v>
      </c>
      <c r="W327" t="n">
        <v>2.64</v>
      </c>
      <c r="X327" t="n">
        <v>0.58</v>
      </c>
      <c r="Y327" t="n">
        <v>1</v>
      </c>
      <c r="Z327" t="n">
        <v>10</v>
      </c>
    </row>
    <row r="328">
      <c r="A328" t="n">
        <v>34</v>
      </c>
      <c r="B328" t="n">
        <v>125</v>
      </c>
      <c r="C328" t="inlineStr">
        <is>
          <t xml:space="preserve">CONCLUIDO	</t>
        </is>
      </c>
      <c r="D328" t="n">
        <v>5.1039</v>
      </c>
      <c r="E328" t="n">
        <v>19.59</v>
      </c>
      <c r="F328" t="n">
        <v>15.89</v>
      </c>
      <c r="G328" t="n">
        <v>47.67</v>
      </c>
      <c r="H328" t="n">
        <v>0.66</v>
      </c>
      <c r="I328" t="n">
        <v>20</v>
      </c>
      <c r="J328" t="n">
        <v>257.92</v>
      </c>
      <c r="K328" t="n">
        <v>58.47</v>
      </c>
      <c r="L328" t="n">
        <v>9.5</v>
      </c>
      <c r="M328" t="n">
        <v>18</v>
      </c>
      <c r="N328" t="n">
        <v>64.95</v>
      </c>
      <c r="O328" t="n">
        <v>32044.25</v>
      </c>
      <c r="P328" t="n">
        <v>248.13</v>
      </c>
      <c r="Q328" t="n">
        <v>467.09</v>
      </c>
      <c r="R328" t="n">
        <v>68.15000000000001</v>
      </c>
      <c r="S328" t="n">
        <v>39.61</v>
      </c>
      <c r="T328" t="n">
        <v>9266.92</v>
      </c>
      <c r="U328" t="n">
        <v>0.58</v>
      </c>
      <c r="V328" t="n">
        <v>0.73</v>
      </c>
      <c r="W328" t="n">
        <v>2.64</v>
      </c>
      <c r="X328" t="n">
        <v>0.5600000000000001</v>
      </c>
      <c r="Y328" t="n">
        <v>1</v>
      </c>
      <c r="Z328" t="n">
        <v>10</v>
      </c>
    </row>
    <row r="329">
      <c r="A329" t="n">
        <v>35</v>
      </c>
      <c r="B329" t="n">
        <v>125</v>
      </c>
      <c r="C329" t="inlineStr">
        <is>
          <t xml:space="preserve">CONCLUIDO	</t>
        </is>
      </c>
      <c r="D329" t="n">
        <v>5.1049</v>
      </c>
      <c r="E329" t="n">
        <v>19.59</v>
      </c>
      <c r="F329" t="n">
        <v>15.89</v>
      </c>
      <c r="G329" t="n">
        <v>47.66</v>
      </c>
      <c r="H329" t="n">
        <v>0.67</v>
      </c>
      <c r="I329" t="n">
        <v>20</v>
      </c>
      <c r="J329" t="n">
        <v>258.38</v>
      </c>
      <c r="K329" t="n">
        <v>58.47</v>
      </c>
      <c r="L329" t="n">
        <v>9.75</v>
      </c>
      <c r="M329" t="n">
        <v>18</v>
      </c>
      <c r="N329" t="n">
        <v>65.16</v>
      </c>
      <c r="O329" t="n">
        <v>32100.97</v>
      </c>
      <c r="P329" t="n">
        <v>247.75</v>
      </c>
      <c r="Q329" t="n">
        <v>467.07</v>
      </c>
      <c r="R329" t="n">
        <v>67.89</v>
      </c>
      <c r="S329" t="n">
        <v>39.61</v>
      </c>
      <c r="T329" t="n">
        <v>9134.26</v>
      </c>
      <c r="U329" t="n">
        <v>0.58</v>
      </c>
      <c r="V329" t="n">
        <v>0.73</v>
      </c>
      <c r="W329" t="n">
        <v>2.64</v>
      </c>
      <c r="X329" t="n">
        <v>0.55</v>
      </c>
      <c r="Y329" t="n">
        <v>1</v>
      </c>
      <c r="Z329" t="n">
        <v>10</v>
      </c>
    </row>
    <row r="330">
      <c r="A330" t="n">
        <v>36</v>
      </c>
      <c r="B330" t="n">
        <v>125</v>
      </c>
      <c r="C330" t="inlineStr">
        <is>
          <t xml:space="preserve">CONCLUIDO	</t>
        </is>
      </c>
      <c r="D330" t="n">
        <v>5.121</v>
      </c>
      <c r="E330" t="n">
        <v>19.53</v>
      </c>
      <c r="F330" t="n">
        <v>15.87</v>
      </c>
      <c r="G330" t="n">
        <v>50.13</v>
      </c>
      <c r="H330" t="n">
        <v>0.6899999999999999</v>
      </c>
      <c r="I330" t="n">
        <v>19</v>
      </c>
      <c r="J330" t="n">
        <v>258.84</v>
      </c>
      <c r="K330" t="n">
        <v>58.47</v>
      </c>
      <c r="L330" t="n">
        <v>10</v>
      </c>
      <c r="M330" t="n">
        <v>17</v>
      </c>
      <c r="N330" t="n">
        <v>65.37</v>
      </c>
      <c r="O330" t="n">
        <v>32157.77</v>
      </c>
      <c r="P330" t="n">
        <v>247.48</v>
      </c>
      <c r="Q330" t="n">
        <v>467.07</v>
      </c>
      <c r="R330" t="n">
        <v>67.40000000000001</v>
      </c>
      <c r="S330" t="n">
        <v>39.61</v>
      </c>
      <c r="T330" t="n">
        <v>8897.98</v>
      </c>
      <c r="U330" t="n">
        <v>0.59</v>
      </c>
      <c r="V330" t="n">
        <v>0.73</v>
      </c>
      <c r="W330" t="n">
        <v>2.64</v>
      </c>
      <c r="X330" t="n">
        <v>0.54</v>
      </c>
      <c r="Y330" t="n">
        <v>1</v>
      </c>
      <c r="Z330" t="n">
        <v>10</v>
      </c>
    </row>
    <row r="331">
      <c r="A331" t="n">
        <v>37</v>
      </c>
      <c r="B331" t="n">
        <v>125</v>
      </c>
      <c r="C331" t="inlineStr">
        <is>
          <t xml:space="preserve">CONCLUIDO	</t>
        </is>
      </c>
      <c r="D331" t="n">
        <v>5.1228</v>
      </c>
      <c r="E331" t="n">
        <v>19.52</v>
      </c>
      <c r="F331" t="n">
        <v>15.87</v>
      </c>
      <c r="G331" t="n">
        <v>50.1</v>
      </c>
      <c r="H331" t="n">
        <v>0.7</v>
      </c>
      <c r="I331" t="n">
        <v>19</v>
      </c>
      <c r="J331" t="n">
        <v>259.3</v>
      </c>
      <c r="K331" t="n">
        <v>58.47</v>
      </c>
      <c r="L331" t="n">
        <v>10.25</v>
      </c>
      <c r="M331" t="n">
        <v>17</v>
      </c>
      <c r="N331" t="n">
        <v>65.58</v>
      </c>
      <c r="O331" t="n">
        <v>32214.64</v>
      </c>
      <c r="P331" t="n">
        <v>247.05</v>
      </c>
      <c r="Q331" t="n">
        <v>467.08</v>
      </c>
      <c r="R331" t="n">
        <v>67.31999999999999</v>
      </c>
      <c r="S331" t="n">
        <v>39.61</v>
      </c>
      <c r="T331" t="n">
        <v>8856.66</v>
      </c>
      <c r="U331" t="n">
        <v>0.59</v>
      </c>
      <c r="V331" t="n">
        <v>0.74</v>
      </c>
      <c r="W331" t="n">
        <v>2.64</v>
      </c>
      <c r="X331" t="n">
        <v>0.53</v>
      </c>
      <c r="Y331" t="n">
        <v>1</v>
      </c>
      <c r="Z331" t="n">
        <v>10</v>
      </c>
    </row>
    <row r="332">
      <c r="A332" t="n">
        <v>38</v>
      </c>
      <c r="B332" t="n">
        <v>125</v>
      </c>
      <c r="C332" t="inlineStr">
        <is>
          <t xml:space="preserve">CONCLUIDO	</t>
        </is>
      </c>
      <c r="D332" t="n">
        <v>5.1468</v>
      </c>
      <c r="E332" t="n">
        <v>19.43</v>
      </c>
      <c r="F332" t="n">
        <v>15.82</v>
      </c>
      <c r="G332" t="n">
        <v>52.74</v>
      </c>
      <c r="H332" t="n">
        <v>0.72</v>
      </c>
      <c r="I332" t="n">
        <v>18</v>
      </c>
      <c r="J332" t="n">
        <v>259.76</v>
      </c>
      <c r="K332" t="n">
        <v>58.47</v>
      </c>
      <c r="L332" t="n">
        <v>10.5</v>
      </c>
      <c r="M332" t="n">
        <v>16</v>
      </c>
      <c r="N332" t="n">
        <v>65.79000000000001</v>
      </c>
      <c r="O332" t="n">
        <v>32271.6</v>
      </c>
      <c r="P332" t="n">
        <v>246.45</v>
      </c>
      <c r="Q332" t="n">
        <v>467.07</v>
      </c>
      <c r="R332" t="n">
        <v>65.95999999999999</v>
      </c>
      <c r="S332" t="n">
        <v>39.61</v>
      </c>
      <c r="T332" t="n">
        <v>8181.55</v>
      </c>
      <c r="U332" t="n">
        <v>0.6</v>
      </c>
      <c r="V332" t="n">
        <v>0.74</v>
      </c>
      <c r="W332" t="n">
        <v>2.64</v>
      </c>
      <c r="X332" t="n">
        <v>0.49</v>
      </c>
      <c r="Y332" t="n">
        <v>1</v>
      </c>
      <c r="Z332" t="n">
        <v>10</v>
      </c>
    </row>
    <row r="333">
      <c r="A333" t="n">
        <v>39</v>
      </c>
      <c r="B333" t="n">
        <v>125</v>
      </c>
      <c r="C333" t="inlineStr">
        <is>
          <t xml:space="preserve">CONCLUIDO	</t>
        </is>
      </c>
      <c r="D333" t="n">
        <v>5.1515</v>
      </c>
      <c r="E333" t="n">
        <v>19.41</v>
      </c>
      <c r="F333" t="n">
        <v>15.8</v>
      </c>
      <c r="G333" t="n">
        <v>52.68</v>
      </c>
      <c r="H333" t="n">
        <v>0.74</v>
      </c>
      <c r="I333" t="n">
        <v>18</v>
      </c>
      <c r="J333" t="n">
        <v>260.23</v>
      </c>
      <c r="K333" t="n">
        <v>58.47</v>
      </c>
      <c r="L333" t="n">
        <v>10.75</v>
      </c>
      <c r="M333" t="n">
        <v>16</v>
      </c>
      <c r="N333" t="n">
        <v>66</v>
      </c>
      <c r="O333" t="n">
        <v>32328.64</v>
      </c>
      <c r="P333" t="n">
        <v>245.4</v>
      </c>
      <c r="Q333" t="n">
        <v>467.07</v>
      </c>
      <c r="R333" t="n">
        <v>65.37</v>
      </c>
      <c r="S333" t="n">
        <v>39.61</v>
      </c>
      <c r="T333" t="n">
        <v>7884.42</v>
      </c>
      <c r="U333" t="n">
        <v>0.61</v>
      </c>
      <c r="V333" t="n">
        <v>0.74</v>
      </c>
      <c r="W333" t="n">
        <v>2.63</v>
      </c>
      <c r="X333" t="n">
        <v>0.47</v>
      </c>
      <c r="Y333" t="n">
        <v>1</v>
      </c>
      <c r="Z333" t="n">
        <v>10</v>
      </c>
    </row>
    <row r="334">
      <c r="A334" t="n">
        <v>40</v>
      </c>
      <c r="B334" t="n">
        <v>125</v>
      </c>
      <c r="C334" t="inlineStr">
        <is>
          <t xml:space="preserve">CONCLUIDO	</t>
        </is>
      </c>
      <c r="D334" t="n">
        <v>5.1669</v>
      </c>
      <c r="E334" t="n">
        <v>19.35</v>
      </c>
      <c r="F334" t="n">
        <v>15.79</v>
      </c>
      <c r="G334" t="n">
        <v>55.74</v>
      </c>
      <c r="H334" t="n">
        <v>0.75</v>
      </c>
      <c r="I334" t="n">
        <v>17</v>
      </c>
      <c r="J334" t="n">
        <v>260.69</v>
      </c>
      <c r="K334" t="n">
        <v>58.47</v>
      </c>
      <c r="L334" t="n">
        <v>11</v>
      </c>
      <c r="M334" t="n">
        <v>15</v>
      </c>
      <c r="N334" t="n">
        <v>66.20999999999999</v>
      </c>
      <c r="O334" t="n">
        <v>32385.75</v>
      </c>
      <c r="P334" t="n">
        <v>244.89</v>
      </c>
      <c r="Q334" t="n">
        <v>467.08</v>
      </c>
      <c r="R334" t="n">
        <v>64.89</v>
      </c>
      <c r="S334" t="n">
        <v>39.61</v>
      </c>
      <c r="T334" t="n">
        <v>7649.46</v>
      </c>
      <c r="U334" t="n">
        <v>0.61</v>
      </c>
      <c r="V334" t="n">
        <v>0.74</v>
      </c>
      <c r="W334" t="n">
        <v>2.64</v>
      </c>
      <c r="X334" t="n">
        <v>0.46</v>
      </c>
      <c r="Y334" t="n">
        <v>1</v>
      </c>
      <c r="Z334" t="n">
        <v>10</v>
      </c>
    </row>
    <row r="335">
      <c r="A335" t="n">
        <v>41</v>
      </c>
      <c r="B335" t="n">
        <v>125</v>
      </c>
      <c r="C335" t="inlineStr">
        <is>
          <t xml:space="preserve">CONCLUIDO	</t>
        </is>
      </c>
      <c r="D335" t="n">
        <v>5.1681</v>
      </c>
      <c r="E335" t="n">
        <v>19.35</v>
      </c>
      <c r="F335" t="n">
        <v>15.79</v>
      </c>
      <c r="G335" t="n">
        <v>55.73</v>
      </c>
      <c r="H335" t="n">
        <v>0.77</v>
      </c>
      <c r="I335" t="n">
        <v>17</v>
      </c>
      <c r="J335" t="n">
        <v>261.15</v>
      </c>
      <c r="K335" t="n">
        <v>58.47</v>
      </c>
      <c r="L335" t="n">
        <v>11.25</v>
      </c>
      <c r="M335" t="n">
        <v>15</v>
      </c>
      <c r="N335" t="n">
        <v>66.43000000000001</v>
      </c>
      <c r="O335" t="n">
        <v>32442.95</v>
      </c>
      <c r="P335" t="n">
        <v>244.74</v>
      </c>
      <c r="Q335" t="n">
        <v>467.18</v>
      </c>
      <c r="R335" t="n">
        <v>64.84</v>
      </c>
      <c r="S335" t="n">
        <v>39.61</v>
      </c>
      <c r="T335" t="n">
        <v>7628.15</v>
      </c>
      <c r="U335" t="n">
        <v>0.61</v>
      </c>
      <c r="V335" t="n">
        <v>0.74</v>
      </c>
      <c r="W335" t="n">
        <v>2.63</v>
      </c>
      <c r="X335" t="n">
        <v>0.46</v>
      </c>
      <c r="Y335" t="n">
        <v>1</v>
      </c>
      <c r="Z335" t="n">
        <v>10</v>
      </c>
    </row>
    <row r="336">
      <c r="A336" t="n">
        <v>42</v>
      </c>
      <c r="B336" t="n">
        <v>125</v>
      </c>
      <c r="C336" t="inlineStr">
        <is>
          <t xml:space="preserve">CONCLUIDO	</t>
        </is>
      </c>
      <c r="D336" t="n">
        <v>5.1696</v>
      </c>
      <c r="E336" t="n">
        <v>19.34</v>
      </c>
      <c r="F336" t="n">
        <v>15.78</v>
      </c>
      <c r="G336" t="n">
        <v>55.71</v>
      </c>
      <c r="H336" t="n">
        <v>0.78</v>
      </c>
      <c r="I336" t="n">
        <v>17</v>
      </c>
      <c r="J336" t="n">
        <v>261.62</v>
      </c>
      <c r="K336" t="n">
        <v>58.47</v>
      </c>
      <c r="L336" t="n">
        <v>11.5</v>
      </c>
      <c r="M336" t="n">
        <v>15</v>
      </c>
      <c r="N336" t="n">
        <v>66.64</v>
      </c>
      <c r="O336" t="n">
        <v>32500.22</v>
      </c>
      <c r="P336" t="n">
        <v>244.99</v>
      </c>
      <c r="Q336" t="n">
        <v>467.11</v>
      </c>
      <c r="R336" t="n">
        <v>64.56</v>
      </c>
      <c r="S336" t="n">
        <v>39.61</v>
      </c>
      <c r="T336" t="n">
        <v>7486.36</v>
      </c>
      <c r="U336" t="n">
        <v>0.61</v>
      </c>
      <c r="V336" t="n">
        <v>0.74</v>
      </c>
      <c r="W336" t="n">
        <v>2.64</v>
      </c>
      <c r="X336" t="n">
        <v>0.45</v>
      </c>
      <c r="Y336" t="n">
        <v>1</v>
      </c>
      <c r="Z336" t="n">
        <v>10</v>
      </c>
    </row>
    <row r="337">
      <c r="A337" t="n">
        <v>43</v>
      </c>
      <c r="B337" t="n">
        <v>125</v>
      </c>
      <c r="C337" t="inlineStr">
        <is>
          <t xml:space="preserve">CONCLUIDO	</t>
        </is>
      </c>
      <c r="D337" t="n">
        <v>5.1834</v>
      </c>
      <c r="E337" t="n">
        <v>19.29</v>
      </c>
      <c r="F337" t="n">
        <v>15.78</v>
      </c>
      <c r="G337" t="n">
        <v>59.17</v>
      </c>
      <c r="H337" t="n">
        <v>0.8</v>
      </c>
      <c r="I337" t="n">
        <v>16</v>
      </c>
      <c r="J337" t="n">
        <v>262.08</v>
      </c>
      <c r="K337" t="n">
        <v>58.47</v>
      </c>
      <c r="L337" t="n">
        <v>11.75</v>
      </c>
      <c r="M337" t="n">
        <v>14</v>
      </c>
      <c r="N337" t="n">
        <v>66.86</v>
      </c>
      <c r="O337" t="n">
        <v>32557.58</v>
      </c>
      <c r="P337" t="n">
        <v>244.4</v>
      </c>
      <c r="Q337" t="n">
        <v>467.08</v>
      </c>
      <c r="R337" t="n">
        <v>64.45</v>
      </c>
      <c r="S337" t="n">
        <v>39.61</v>
      </c>
      <c r="T337" t="n">
        <v>7437.65</v>
      </c>
      <c r="U337" t="n">
        <v>0.61</v>
      </c>
      <c r="V337" t="n">
        <v>0.74</v>
      </c>
      <c r="W337" t="n">
        <v>2.64</v>
      </c>
      <c r="X337" t="n">
        <v>0.45</v>
      </c>
      <c r="Y337" t="n">
        <v>1</v>
      </c>
      <c r="Z337" t="n">
        <v>10</v>
      </c>
    </row>
    <row r="338">
      <c r="A338" t="n">
        <v>44</v>
      </c>
      <c r="B338" t="n">
        <v>125</v>
      </c>
      <c r="C338" t="inlineStr">
        <is>
          <t xml:space="preserve">CONCLUIDO	</t>
        </is>
      </c>
      <c r="D338" t="n">
        <v>5.1903</v>
      </c>
      <c r="E338" t="n">
        <v>19.27</v>
      </c>
      <c r="F338" t="n">
        <v>15.75</v>
      </c>
      <c r="G338" t="n">
        <v>59.08</v>
      </c>
      <c r="H338" t="n">
        <v>0.8100000000000001</v>
      </c>
      <c r="I338" t="n">
        <v>16</v>
      </c>
      <c r="J338" t="n">
        <v>262.55</v>
      </c>
      <c r="K338" t="n">
        <v>58.47</v>
      </c>
      <c r="L338" t="n">
        <v>12</v>
      </c>
      <c r="M338" t="n">
        <v>14</v>
      </c>
      <c r="N338" t="n">
        <v>67.06999999999999</v>
      </c>
      <c r="O338" t="n">
        <v>32615.02</v>
      </c>
      <c r="P338" t="n">
        <v>244.04</v>
      </c>
      <c r="Q338" t="n">
        <v>467.1</v>
      </c>
      <c r="R338" t="n">
        <v>63.69</v>
      </c>
      <c r="S338" t="n">
        <v>39.61</v>
      </c>
      <c r="T338" t="n">
        <v>7056.78</v>
      </c>
      <c r="U338" t="n">
        <v>0.62</v>
      </c>
      <c r="V338" t="n">
        <v>0.74</v>
      </c>
      <c r="W338" t="n">
        <v>2.63</v>
      </c>
      <c r="X338" t="n">
        <v>0.42</v>
      </c>
      <c r="Y338" t="n">
        <v>1</v>
      </c>
      <c r="Z338" t="n">
        <v>10</v>
      </c>
    </row>
    <row r="339">
      <c r="A339" t="n">
        <v>45</v>
      </c>
      <c r="B339" t="n">
        <v>125</v>
      </c>
      <c r="C339" t="inlineStr">
        <is>
          <t xml:space="preserve">CONCLUIDO	</t>
        </is>
      </c>
      <c r="D339" t="n">
        <v>5.1878</v>
      </c>
      <c r="E339" t="n">
        <v>19.28</v>
      </c>
      <c r="F339" t="n">
        <v>15.76</v>
      </c>
      <c r="G339" t="n">
        <v>59.11</v>
      </c>
      <c r="H339" t="n">
        <v>0.83</v>
      </c>
      <c r="I339" t="n">
        <v>16</v>
      </c>
      <c r="J339" t="n">
        <v>263.01</v>
      </c>
      <c r="K339" t="n">
        <v>58.47</v>
      </c>
      <c r="L339" t="n">
        <v>12.25</v>
      </c>
      <c r="M339" t="n">
        <v>14</v>
      </c>
      <c r="N339" t="n">
        <v>67.29000000000001</v>
      </c>
      <c r="O339" t="n">
        <v>32672.53</v>
      </c>
      <c r="P339" t="n">
        <v>243.87</v>
      </c>
      <c r="Q339" t="n">
        <v>467.09</v>
      </c>
      <c r="R339" t="n">
        <v>64.17</v>
      </c>
      <c r="S339" t="n">
        <v>39.61</v>
      </c>
      <c r="T339" t="n">
        <v>7295.28</v>
      </c>
      <c r="U339" t="n">
        <v>0.62</v>
      </c>
      <c r="V339" t="n">
        <v>0.74</v>
      </c>
      <c r="W339" t="n">
        <v>2.63</v>
      </c>
      <c r="X339" t="n">
        <v>0.43</v>
      </c>
      <c r="Y339" t="n">
        <v>1</v>
      </c>
      <c r="Z339" t="n">
        <v>10</v>
      </c>
    </row>
    <row r="340">
      <c r="A340" t="n">
        <v>46</v>
      </c>
      <c r="B340" t="n">
        <v>125</v>
      </c>
      <c r="C340" t="inlineStr">
        <is>
          <t xml:space="preserve">CONCLUIDO	</t>
        </is>
      </c>
      <c r="D340" t="n">
        <v>5.215</v>
      </c>
      <c r="E340" t="n">
        <v>19.18</v>
      </c>
      <c r="F340" t="n">
        <v>15.71</v>
      </c>
      <c r="G340" t="n">
        <v>62.84</v>
      </c>
      <c r="H340" t="n">
        <v>0.84</v>
      </c>
      <c r="I340" t="n">
        <v>15</v>
      </c>
      <c r="J340" t="n">
        <v>263.48</v>
      </c>
      <c r="K340" t="n">
        <v>58.47</v>
      </c>
      <c r="L340" t="n">
        <v>12.5</v>
      </c>
      <c r="M340" t="n">
        <v>13</v>
      </c>
      <c r="N340" t="n">
        <v>67.51000000000001</v>
      </c>
      <c r="O340" t="n">
        <v>32730.13</v>
      </c>
      <c r="P340" t="n">
        <v>242.4</v>
      </c>
      <c r="Q340" t="n">
        <v>467.13</v>
      </c>
      <c r="R340" t="n">
        <v>62.17</v>
      </c>
      <c r="S340" t="n">
        <v>39.61</v>
      </c>
      <c r="T340" t="n">
        <v>6300.05</v>
      </c>
      <c r="U340" t="n">
        <v>0.64</v>
      </c>
      <c r="V340" t="n">
        <v>0.74</v>
      </c>
      <c r="W340" t="n">
        <v>2.63</v>
      </c>
      <c r="X340" t="n">
        <v>0.38</v>
      </c>
      <c r="Y340" t="n">
        <v>1</v>
      </c>
      <c r="Z340" t="n">
        <v>10</v>
      </c>
    </row>
    <row r="341">
      <c r="A341" t="n">
        <v>47</v>
      </c>
      <c r="B341" t="n">
        <v>125</v>
      </c>
      <c r="C341" t="inlineStr">
        <is>
          <t xml:space="preserve">CONCLUIDO	</t>
        </is>
      </c>
      <c r="D341" t="n">
        <v>5.2071</v>
      </c>
      <c r="E341" t="n">
        <v>19.2</v>
      </c>
      <c r="F341" t="n">
        <v>15.74</v>
      </c>
      <c r="G341" t="n">
        <v>62.96</v>
      </c>
      <c r="H341" t="n">
        <v>0.86</v>
      </c>
      <c r="I341" t="n">
        <v>15</v>
      </c>
      <c r="J341" t="n">
        <v>263.95</v>
      </c>
      <c r="K341" t="n">
        <v>58.47</v>
      </c>
      <c r="L341" t="n">
        <v>12.75</v>
      </c>
      <c r="M341" t="n">
        <v>13</v>
      </c>
      <c r="N341" t="n">
        <v>67.72</v>
      </c>
      <c r="O341" t="n">
        <v>32787.82</v>
      </c>
      <c r="P341" t="n">
        <v>242.74</v>
      </c>
      <c r="Q341" t="n">
        <v>467.07</v>
      </c>
      <c r="R341" t="n">
        <v>63.24</v>
      </c>
      <c r="S341" t="n">
        <v>39.61</v>
      </c>
      <c r="T341" t="n">
        <v>6836.69</v>
      </c>
      <c r="U341" t="n">
        <v>0.63</v>
      </c>
      <c r="V341" t="n">
        <v>0.74</v>
      </c>
      <c r="W341" t="n">
        <v>2.63</v>
      </c>
      <c r="X341" t="n">
        <v>0.41</v>
      </c>
      <c r="Y341" t="n">
        <v>1</v>
      </c>
      <c r="Z341" t="n">
        <v>10</v>
      </c>
    </row>
    <row r="342">
      <c r="A342" t="n">
        <v>48</v>
      </c>
      <c r="B342" t="n">
        <v>125</v>
      </c>
      <c r="C342" t="inlineStr">
        <is>
          <t xml:space="preserve">CONCLUIDO	</t>
        </is>
      </c>
      <c r="D342" t="n">
        <v>5.2097</v>
      </c>
      <c r="E342" t="n">
        <v>19.2</v>
      </c>
      <c r="F342" t="n">
        <v>15.73</v>
      </c>
      <c r="G342" t="n">
        <v>62.92</v>
      </c>
      <c r="H342" t="n">
        <v>0.87</v>
      </c>
      <c r="I342" t="n">
        <v>15</v>
      </c>
      <c r="J342" t="n">
        <v>264.42</v>
      </c>
      <c r="K342" t="n">
        <v>58.47</v>
      </c>
      <c r="L342" t="n">
        <v>13</v>
      </c>
      <c r="M342" t="n">
        <v>13</v>
      </c>
      <c r="N342" t="n">
        <v>67.94</v>
      </c>
      <c r="O342" t="n">
        <v>32845.58</v>
      </c>
      <c r="P342" t="n">
        <v>242.51</v>
      </c>
      <c r="Q342" t="n">
        <v>467.1</v>
      </c>
      <c r="R342" t="n">
        <v>62.95</v>
      </c>
      <c r="S342" t="n">
        <v>39.61</v>
      </c>
      <c r="T342" t="n">
        <v>6689.77</v>
      </c>
      <c r="U342" t="n">
        <v>0.63</v>
      </c>
      <c r="V342" t="n">
        <v>0.74</v>
      </c>
      <c r="W342" t="n">
        <v>2.63</v>
      </c>
      <c r="X342" t="n">
        <v>0.4</v>
      </c>
      <c r="Y342" t="n">
        <v>1</v>
      </c>
      <c r="Z342" t="n">
        <v>10</v>
      </c>
    </row>
    <row r="343">
      <c r="A343" t="n">
        <v>49</v>
      </c>
      <c r="B343" t="n">
        <v>125</v>
      </c>
      <c r="C343" t="inlineStr">
        <is>
          <t xml:space="preserve">CONCLUIDO	</t>
        </is>
      </c>
      <c r="D343" t="n">
        <v>5.2078</v>
      </c>
      <c r="E343" t="n">
        <v>19.2</v>
      </c>
      <c r="F343" t="n">
        <v>15.74</v>
      </c>
      <c r="G343" t="n">
        <v>62.95</v>
      </c>
      <c r="H343" t="n">
        <v>0.89</v>
      </c>
      <c r="I343" t="n">
        <v>15</v>
      </c>
      <c r="J343" t="n">
        <v>264.89</v>
      </c>
      <c r="K343" t="n">
        <v>58.47</v>
      </c>
      <c r="L343" t="n">
        <v>13.25</v>
      </c>
      <c r="M343" t="n">
        <v>13</v>
      </c>
      <c r="N343" t="n">
        <v>68.16</v>
      </c>
      <c r="O343" t="n">
        <v>32903.43</v>
      </c>
      <c r="P343" t="n">
        <v>242.56</v>
      </c>
      <c r="Q343" t="n">
        <v>467.13</v>
      </c>
      <c r="R343" t="n">
        <v>62.95</v>
      </c>
      <c r="S343" t="n">
        <v>39.61</v>
      </c>
      <c r="T343" t="n">
        <v>6689.95</v>
      </c>
      <c r="U343" t="n">
        <v>0.63</v>
      </c>
      <c r="V343" t="n">
        <v>0.74</v>
      </c>
      <c r="W343" t="n">
        <v>2.64</v>
      </c>
      <c r="X343" t="n">
        <v>0.4</v>
      </c>
      <c r="Y343" t="n">
        <v>1</v>
      </c>
      <c r="Z343" t="n">
        <v>10</v>
      </c>
    </row>
    <row r="344">
      <c r="A344" t="n">
        <v>50</v>
      </c>
      <c r="B344" t="n">
        <v>125</v>
      </c>
      <c r="C344" t="inlineStr">
        <is>
          <t xml:space="preserve">CONCLUIDO	</t>
        </is>
      </c>
      <c r="D344" t="n">
        <v>5.2295</v>
      </c>
      <c r="E344" t="n">
        <v>19.12</v>
      </c>
      <c r="F344" t="n">
        <v>15.7</v>
      </c>
      <c r="G344" t="n">
        <v>67.3</v>
      </c>
      <c r="H344" t="n">
        <v>0.91</v>
      </c>
      <c r="I344" t="n">
        <v>14</v>
      </c>
      <c r="J344" t="n">
        <v>265.36</v>
      </c>
      <c r="K344" t="n">
        <v>58.47</v>
      </c>
      <c r="L344" t="n">
        <v>13.5</v>
      </c>
      <c r="M344" t="n">
        <v>12</v>
      </c>
      <c r="N344" t="n">
        <v>68.38</v>
      </c>
      <c r="O344" t="n">
        <v>32961.36</v>
      </c>
      <c r="P344" t="n">
        <v>241.97</v>
      </c>
      <c r="Q344" t="n">
        <v>467.07</v>
      </c>
      <c r="R344" t="n">
        <v>62.01</v>
      </c>
      <c r="S344" t="n">
        <v>39.61</v>
      </c>
      <c r="T344" t="n">
        <v>6227.59</v>
      </c>
      <c r="U344" t="n">
        <v>0.64</v>
      </c>
      <c r="V344" t="n">
        <v>0.74</v>
      </c>
      <c r="W344" t="n">
        <v>2.63</v>
      </c>
      <c r="X344" t="n">
        <v>0.37</v>
      </c>
      <c r="Y344" t="n">
        <v>1</v>
      </c>
      <c r="Z344" t="n">
        <v>10</v>
      </c>
    </row>
    <row r="345">
      <c r="A345" t="n">
        <v>51</v>
      </c>
      <c r="B345" t="n">
        <v>125</v>
      </c>
      <c r="C345" t="inlineStr">
        <is>
          <t xml:space="preserve">CONCLUIDO	</t>
        </is>
      </c>
      <c r="D345" t="n">
        <v>5.2283</v>
      </c>
      <c r="E345" t="n">
        <v>19.13</v>
      </c>
      <c r="F345" t="n">
        <v>15.71</v>
      </c>
      <c r="G345" t="n">
        <v>67.31999999999999</v>
      </c>
      <c r="H345" t="n">
        <v>0.92</v>
      </c>
      <c r="I345" t="n">
        <v>14</v>
      </c>
      <c r="J345" t="n">
        <v>265.83</v>
      </c>
      <c r="K345" t="n">
        <v>58.47</v>
      </c>
      <c r="L345" t="n">
        <v>13.75</v>
      </c>
      <c r="M345" t="n">
        <v>12</v>
      </c>
      <c r="N345" t="n">
        <v>68.59999999999999</v>
      </c>
      <c r="O345" t="n">
        <v>33019.37</v>
      </c>
      <c r="P345" t="n">
        <v>241.79</v>
      </c>
      <c r="Q345" t="n">
        <v>467.07</v>
      </c>
      <c r="R345" t="n">
        <v>62.27</v>
      </c>
      <c r="S345" t="n">
        <v>39.61</v>
      </c>
      <c r="T345" t="n">
        <v>6353.78</v>
      </c>
      <c r="U345" t="n">
        <v>0.64</v>
      </c>
      <c r="V345" t="n">
        <v>0.74</v>
      </c>
      <c r="W345" t="n">
        <v>2.63</v>
      </c>
      <c r="X345" t="n">
        <v>0.38</v>
      </c>
      <c r="Y345" t="n">
        <v>1</v>
      </c>
      <c r="Z345" t="n">
        <v>10</v>
      </c>
    </row>
    <row r="346">
      <c r="A346" t="n">
        <v>52</v>
      </c>
      <c r="B346" t="n">
        <v>125</v>
      </c>
      <c r="C346" t="inlineStr">
        <is>
          <t xml:space="preserve">CONCLUIDO	</t>
        </is>
      </c>
      <c r="D346" t="n">
        <v>5.2308</v>
      </c>
      <c r="E346" t="n">
        <v>19.12</v>
      </c>
      <c r="F346" t="n">
        <v>15.7</v>
      </c>
      <c r="G346" t="n">
        <v>67.28</v>
      </c>
      <c r="H346" t="n">
        <v>0.9399999999999999</v>
      </c>
      <c r="I346" t="n">
        <v>14</v>
      </c>
      <c r="J346" t="n">
        <v>266.3</v>
      </c>
      <c r="K346" t="n">
        <v>58.47</v>
      </c>
      <c r="L346" t="n">
        <v>14</v>
      </c>
      <c r="M346" t="n">
        <v>12</v>
      </c>
      <c r="N346" t="n">
        <v>68.81999999999999</v>
      </c>
      <c r="O346" t="n">
        <v>33077.47</v>
      </c>
      <c r="P346" t="n">
        <v>241.1</v>
      </c>
      <c r="Q346" t="n">
        <v>467.19</v>
      </c>
      <c r="R346" t="n">
        <v>61.91</v>
      </c>
      <c r="S346" t="n">
        <v>39.61</v>
      </c>
      <c r="T346" t="n">
        <v>6176.05</v>
      </c>
      <c r="U346" t="n">
        <v>0.64</v>
      </c>
      <c r="V346" t="n">
        <v>0.74</v>
      </c>
      <c r="W346" t="n">
        <v>2.63</v>
      </c>
      <c r="X346" t="n">
        <v>0.36</v>
      </c>
      <c r="Y346" t="n">
        <v>1</v>
      </c>
      <c r="Z346" t="n">
        <v>10</v>
      </c>
    </row>
    <row r="347">
      <c r="A347" t="n">
        <v>53</v>
      </c>
      <c r="B347" t="n">
        <v>125</v>
      </c>
      <c r="C347" t="inlineStr">
        <is>
          <t xml:space="preserve">CONCLUIDO	</t>
        </is>
      </c>
      <c r="D347" t="n">
        <v>5.225</v>
      </c>
      <c r="E347" t="n">
        <v>19.14</v>
      </c>
      <c r="F347" t="n">
        <v>15.72</v>
      </c>
      <c r="G347" t="n">
        <v>67.38</v>
      </c>
      <c r="H347" t="n">
        <v>0.95</v>
      </c>
      <c r="I347" t="n">
        <v>14</v>
      </c>
      <c r="J347" t="n">
        <v>266.77</v>
      </c>
      <c r="K347" t="n">
        <v>58.47</v>
      </c>
      <c r="L347" t="n">
        <v>14.25</v>
      </c>
      <c r="M347" t="n">
        <v>12</v>
      </c>
      <c r="N347" t="n">
        <v>69.04000000000001</v>
      </c>
      <c r="O347" t="n">
        <v>33135.65</v>
      </c>
      <c r="P347" t="n">
        <v>240.82</v>
      </c>
      <c r="Q347" t="n">
        <v>467.09</v>
      </c>
      <c r="R347" t="n">
        <v>62.53</v>
      </c>
      <c r="S347" t="n">
        <v>39.61</v>
      </c>
      <c r="T347" t="n">
        <v>6486.55</v>
      </c>
      <c r="U347" t="n">
        <v>0.63</v>
      </c>
      <c r="V347" t="n">
        <v>0.74</v>
      </c>
      <c r="W347" t="n">
        <v>2.63</v>
      </c>
      <c r="X347" t="n">
        <v>0.39</v>
      </c>
      <c r="Y347" t="n">
        <v>1</v>
      </c>
      <c r="Z347" t="n">
        <v>10</v>
      </c>
    </row>
    <row r="348">
      <c r="A348" t="n">
        <v>54</v>
      </c>
      <c r="B348" t="n">
        <v>125</v>
      </c>
      <c r="C348" t="inlineStr">
        <is>
          <t xml:space="preserve">CONCLUIDO	</t>
        </is>
      </c>
      <c r="D348" t="n">
        <v>5.2477</v>
      </c>
      <c r="E348" t="n">
        <v>19.06</v>
      </c>
      <c r="F348" t="n">
        <v>15.69</v>
      </c>
      <c r="G348" t="n">
        <v>72.39</v>
      </c>
      <c r="H348" t="n">
        <v>0.97</v>
      </c>
      <c r="I348" t="n">
        <v>13</v>
      </c>
      <c r="J348" t="n">
        <v>267.24</v>
      </c>
      <c r="K348" t="n">
        <v>58.47</v>
      </c>
      <c r="L348" t="n">
        <v>14.5</v>
      </c>
      <c r="M348" t="n">
        <v>11</v>
      </c>
      <c r="N348" t="n">
        <v>69.27</v>
      </c>
      <c r="O348" t="n">
        <v>33193.92</v>
      </c>
      <c r="P348" t="n">
        <v>240.62</v>
      </c>
      <c r="Q348" t="n">
        <v>467.17</v>
      </c>
      <c r="R348" t="n">
        <v>61.17</v>
      </c>
      <c r="S348" t="n">
        <v>39.61</v>
      </c>
      <c r="T348" t="n">
        <v>5813.19</v>
      </c>
      <c r="U348" t="n">
        <v>0.65</v>
      </c>
      <c r="V348" t="n">
        <v>0.74</v>
      </c>
      <c r="W348" t="n">
        <v>2.64</v>
      </c>
      <c r="X348" t="n">
        <v>0.35</v>
      </c>
      <c r="Y348" t="n">
        <v>1</v>
      </c>
      <c r="Z348" t="n">
        <v>10</v>
      </c>
    </row>
    <row r="349">
      <c r="A349" t="n">
        <v>55</v>
      </c>
      <c r="B349" t="n">
        <v>125</v>
      </c>
      <c r="C349" t="inlineStr">
        <is>
          <t xml:space="preserve">CONCLUIDO	</t>
        </is>
      </c>
      <c r="D349" t="n">
        <v>5.2492</v>
      </c>
      <c r="E349" t="n">
        <v>19.05</v>
      </c>
      <c r="F349" t="n">
        <v>15.68</v>
      </c>
      <c r="G349" t="n">
        <v>72.37</v>
      </c>
      <c r="H349" t="n">
        <v>0.98</v>
      </c>
      <c r="I349" t="n">
        <v>13</v>
      </c>
      <c r="J349" t="n">
        <v>267.71</v>
      </c>
      <c r="K349" t="n">
        <v>58.47</v>
      </c>
      <c r="L349" t="n">
        <v>14.75</v>
      </c>
      <c r="M349" t="n">
        <v>11</v>
      </c>
      <c r="N349" t="n">
        <v>69.48999999999999</v>
      </c>
      <c r="O349" t="n">
        <v>33252.27</v>
      </c>
      <c r="P349" t="n">
        <v>241.01</v>
      </c>
      <c r="Q349" t="n">
        <v>467.07</v>
      </c>
      <c r="R349" t="n">
        <v>61.42</v>
      </c>
      <c r="S349" t="n">
        <v>39.61</v>
      </c>
      <c r="T349" t="n">
        <v>5933.77</v>
      </c>
      <c r="U349" t="n">
        <v>0.64</v>
      </c>
      <c r="V349" t="n">
        <v>0.74</v>
      </c>
      <c r="W349" t="n">
        <v>2.63</v>
      </c>
      <c r="X349" t="n">
        <v>0.35</v>
      </c>
      <c r="Y349" t="n">
        <v>1</v>
      </c>
      <c r="Z349" t="n">
        <v>10</v>
      </c>
    </row>
    <row r="350">
      <c r="A350" t="n">
        <v>56</v>
      </c>
      <c r="B350" t="n">
        <v>125</v>
      </c>
      <c r="C350" t="inlineStr">
        <is>
          <t xml:space="preserve">CONCLUIDO	</t>
        </is>
      </c>
      <c r="D350" t="n">
        <v>5.248</v>
      </c>
      <c r="E350" t="n">
        <v>19.05</v>
      </c>
      <c r="F350" t="n">
        <v>15.68</v>
      </c>
      <c r="G350" t="n">
        <v>72.39</v>
      </c>
      <c r="H350" t="n">
        <v>1</v>
      </c>
      <c r="I350" t="n">
        <v>13</v>
      </c>
      <c r="J350" t="n">
        <v>268.19</v>
      </c>
      <c r="K350" t="n">
        <v>58.47</v>
      </c>
      <c r="L350" t="n">
        <v>15</v>
      </c>
      <c r="M350" t="n">
        <v>11</v>
      </c>
      <c r="N350" t="n">
        <v>69.70999999999999</v>
      </c>
      <c r="O350" t="n">
        <v>33310.7</v>
      </c>
      <c r="P350" t="n">
        <v>240.87</v>
      </c>
      <c r="Q350" t="n">
        <v>467.08</v>
      </c>
      <c r="R350" t="n">
        <v>61.38</v>
      </c>
      <c r="S350" t="n">
        <v>39.61</v>
      </c>
      <c r="T350" t="n">
        <v>5916.23</v>
      </c>
      <c r="U350" t="n">
        <v>0.65</v>
      </c>
      <c r="V350" t="n">
        <v>0.74</v>
      </c>
      <c r="W350" t="n">
        <v>2.63</v>
      </c>
      <c r="X350" t="n">
        <v>0.35</v>
      </c>
      <c r="Y350" t="n">
        <v>1</v>
      </c>
      <c r="Z350" t="n">
        <v>10</v>
      </c>
    </row>
    <row r="351">
      <c r="A351" t="n">
        <v>57</v>
      </c>
      <c r="B351" t="n">
        <v>125</v>
      </c>
      <c r="C351" t="inlineStr">
        <is>
          <t xml:space="preserve">CONCLUIDO	</t>
        </is>
      </c>
      <c r="D351" t="n">
        <v>5.2468</v>
      </c>
      <c r="E351" t="n">
        <v>19.06</v>
      </c>
      <c r="F351" t="n">
        <v>15.69</v>
      </c>
      <c r="G351" t="n">
        <v>72.41</v>
      </c>
      <c r="H351" t="n">
        <v>1.01</v>
      </c>
      <c r="I351" t="n">
        <v>13</v>
      </c>
      <c r="J351" t="n">
        <v>268.66</v>
      </c>
      <c r="K351" t="n">
        <v>58.47</v>
      </c>
      <c r="L351" t="n">
        <v>15.25</v>
      </c>
      <c r="M351" t="n">
        <v>11</v>
      </c>
      <c r="N351" t="n">
        <v>69.94</v>
      </c>
      <c r="O351" t="n">
        <v>33369.22</v>
      </c>
      <c r="P351" t="n">
        <v>240.38</v>
      </c>
      <c r="Q351" t="n">
        <v>467.07</v>
      </c>
      <c r="R351" t="n">
        <v>61.42</v>
      </c>
      <c r="S351" t="n">
        <v>39.61</v>
      </c>
      <c r="T351" t="n">
        <v>5935.63</v>
      </c>
      <c r="U351" t="n">
        <v>0.64</v>
      </c>
      <c r="V351" t="n">
        <v>0.74</v>
      </c>
      <c r="W351" t="n">
        <v>2.63</v>
      </c>
      <c r="X351" t="n">
        <v>0.35</v>
      </c>
      <c r="Y351" t="n">
        <v>1</v>
      </c>
      <c r="Z351" t="n">
        <v>10</v>
      </c>
    </row>
    <row r="352">
      <c r="A352" t="n">
        <v>58</v>
      </c>
      <c r="B352" t="n">
        <v>125</v>
      </c>
      <c r="C352" t="inlineStr">
        <is>
          <t xml:space="preserve">CONCLUIDO	</t>
        </is>
      </c>
      <c r="D352" t="n">
        <v>5.249</v>
      </c>
      <c r="E352" t="n">
        <v>19.05</v>
      </c>
      <c r="F352" t="n">
        <v>15.68</v>
      </c>
      <c r="G352" t="n">
        <v>72.37</v>
      </c>
      <c r="H352" t="n">
        <v>1.03</v>
      </c>
      <c r="I352" t="n">
        <v>13</v>
      </c>
      <c r="J352" t="n">
        <v>269.14</v>
      </c>
      <c r="K352" t="n">
        <v>58.47</v>
      </c>
      <c r="L352" t="n">
        <v>15.5</v>
      </c>
      <c r="M352" t="n">
        <v>11</v>
      </c>
      <c r="N352" t="n">
        <v>70.16</v>
      </c>
      <c r="O352" t="n">
        <v>33427.83</v>
      </c>
      <c r="P352" t="n">
        <v>239.55</v>
      </c>
      <c r="Q352" t="n">
        <v>467.07</v>
      </c>
      <c r="R352" t="n">
        <v>61.23</v>
      </c>
      <c r="S352" t="n">
        <v>39.61</v>
      </c>
      <c r="T352" t="n">
        <v>5843.38</v>
      </c>
      <c r="U352" t="n">
        <v>0.65</v>
      </c>
      <c r="V352" t="n">
        <v>0.74</v>
      </c>
      <c r="W352" t="n">
        <v>2.63</v>
      </c>
      <c r="X352" t="n">
        <v>0.35</v>
      </c>
      <c r="Y352" t="n">
        <v>1</v>
      </c>
      <c r="Z352" t="n">
        <v>10</v>
      </c>
    </row>
    <row r="353">
      <c r="A353" t="n">
        <v>59</v>
      </c>
      <c r="B353" t="n">
        <v>125</v>
      </c>
      <c r="C353" t="inlineStr">
        <is>
          <t xml:space="preserve">CONCLUIDO	</t>
        </is>
      </c>
      <c r="D353" t="n">
        <v>5.2716</v>
      </c>
      <c r="E353" t="n">
        <v>18.97</v>
      </c>
      <c r="F353" t="n">
        <v>15.65</v>
      </c>
      <c r="G353" t="n">
        <v>78.23</v>
      </c>
      <c r="H353" t="n">
        <v>1.04</v>
      </c>
      <c r="I353" t="n">
        <v>12</v>
      </c>
      <c r="J353" t="n">
        <v>269.61</v>
      </c>
      <c r="K353" t="n">
        <v>58.47</v>
      </c>
      <c r="L353" t="n">
        <v>15.75</v>
      </c>
      <c r="M353" t="n">
        <v>10</v>
      </c>
      <c r="N353" t="n">
        <v>70.39</v>
      </c>
      <c r="O353" t="n">
        <v>33486.53</v>
      </c>
      <c r="P353" t="n">
        <v>238.83</v>
      </c>
      <c r="Q353" t="n">
        <v>467.07</v>
      </c>
      <c r="R353" t="n">
        <v>60.16</v>
      </c>
      <c r="S353" t="n">
        <v>39.61</v>
      </c>
      <c r="T353" t="n">
        <v>5310.87</v>
      </c>
      <c r="U353" t="n">
        <v>0.66</v>
      </c>
      <c r="V353" t="n">
        <v>0.75</v>
      </c>
      <c r="W353" t="n">
        <v>2.63</v>
      </c>
      <c r="X353" t="n">
        <v>0.31</v>
      </c>
      <c r="Y353" t="n">
        <v>1</v>
      </c>
      <c r="Z353" t="n">
        <v>10</v>
      </c>
    </row>
    <row r="354">
      <c r="A354" t="n">
        <v>60</v>
      </c>
      <c r="B354" t="n">
        <v>125</v>
      </c>
      <c r="C354" t="inlineStr">
        <is>
          <t xml:space="preserve">CONCLUIDO	</t>
        </is>
      </c>
      <c r="D354" t="n">
        <v>5.2723</v>
      </c>
      <c r="E354" t="n">
        <v>18.97</v>
      </c>
      <c r="F354" t="n">
        <v>15.64</v>
      </c>
      <c r="G354" t="n">
        <v>78.22</v>
      </c>
      <c r="H354" t="n">
        <v>1.05</v>
      </c>
      <c r="I354" t="n">
        <v>12</v>
      </c>
      <c r="J354" t="n">
        <v>270.09</v>
      </c>
      <c r="K354" t="n">
        <v>58.47</v>
      </c>
      <c r="L354" t="n">
        <v>16</v>
      </c>
      <c r="M354" t="n">
        <v>10</v>
      </c>
      <c r="N354" t="n">
        <v>70.62</v>
      </c>
      <c r="O354" t="n">
        <v>33545.31</v>
      </c>
      <c r="P354" t="n">
        <v>239.04</v>
      </c>
      <c r="Q354" t="n">
        <v>467.07</v>
      </c>
      <c r="R354" t="n">
        <v>60.21</v>
      </c>
      <c r="S354" t="n">
        <v>39.61</v>
      </c>
      <c r="T354" t="n">
        <v>5335.51</v>
      </c>
      <c r="U354" t="n">
        <v>0.66</v>
      </c>
      <c r="V354" t="n">
        <v>0.75</v>
      </c>
      <c r="W354" t="n">
        <v>2.62</v>
      </c>
      <c r="X354" t="n">
        <v>0.31</v>
      </c>
      <c r="Y354" t="n">
        <v>1</v>
      </c>
      <c r="Z354" t="n">
        <v>10</v>
      </c>
    </row>
    <row r="355">
      <c r="A355" t="n">
        <v>61</v>
      </c>
      <c r="B355" t="n">
        <v>125</v>
      </c>
      <c r="C355" t="inlineStr">
        <is>
          <t xml:space="preserve">CONCLUIDO	</t>
        </is>
      </c>
      <c r="D355" t="n">
        <v>5.2726</v>
      </c>
      <c r="E355" t="n">
        <v>18.97</v>
      </c>
      <c r="F355" t="n">
        <v>15.64</v>
      </c>
      <c r="G355" t="n">
        <v>78.20999999999999</v>
      </c>
      <c r="H355" t="n">
        <v>1.07</v>
      </c>
      <c r="I355" t="n">
        <v>12</v>
      </c>
      <c r="J355" t="n">
        <v>270.57</v>
      </c>
      <c r="K355" t="n">
        <v>58.47</v>
      </c>
      <c r="L355" t="n">
        <v>16.25</v>
      </c>
      <c r="M355" t="n">
        <v>10</v>
      </c>
      <c r="N355" t="n">
        <v>70.84</v>
      </c>
      <c r="O355" t="n">
        <v>33604.17</v>
      </c>
      <c r="P355" t="n">
        <v>238.96</v>
      </c>
      <c r="Q355" t="n">
        <v>467.07</v>
      </c>
      <c r="R355" t="n">
        <v>59.96</v>
      </c>
      <c r="S355" t="n">
        <v>39.61</v>
      </c>
      <c r="T355" t="n">
        <v>5212.14</v>
      </c>
      <c r="U355" t="n">
        <v>0.66</v>
      </c>
      <c r="V355" t="n">
        <v>0.75</v>
      </c>
      <c r="W355" t="n">
        <v>2.63</v>
      </c>
      <c r="X355" t="n">
        <v>0.31</v>
      </c>
      <c r="Y355" t="n">
        <v>1</v>
      </c>
      <c r="Z355" t="n">
        <v>10</v>
      </c>
    </row>
    <row r="356">
      <c r="A356" t="n">
        <v>62</v>
      </c>
      <c r="B356" t="n">
        <v>125</v>
      </c>
      <c r="C356" t="inlineStr">
        <is>
          <t xml:space="preserve">CONCLUIDO	</t>
        </is>
      </c>
      <c r="D356" t="n">
        <v>5.2715</v>
      </c>
      <c r="E356" t="n">
        <v>18.97</v>
      </c>
      <c r="F356" t="n">
        <v>15.65</v>
      </c>
      <c r="G356" t="n">
        <v>78.23</v>
      </c>
      <c r="H356" t="n">
        <v>1.08</v>
      </c>
      <c r="I356" t="n">
        <v>12</v>
      </c>
      <c r="J356" t="n">
        <v>271.05</v>
      </c>
      <c r="K356" t="n">
        <v>58.47</v>
      </c>
      <c r="L356" t="n">
        <v>16.5</v>
      </c>
      <c r="M356" t="n">
        <v>10</v>
      </c>
      <c r="N356" t="n">
        <v>71.06999999999999</v>
      </c>
      <c r="O356" t="n">
        <v>33663.13</v>
      </c>
      <c r="P356" t="n">
        <v>238.51</v>
      </c>
      <c r="Q356" t="n">
        <v>467.07</v>
      </c>
      <c r="R356" t="n">
        <v>60.27</v>
      </c>
      <c r="S356" t="n">
        <v>39.61</v>
      </c>
      <c r="T356" t="n">
        <v>5365.36</v>
      </c>
      <c r="U356" t="n">
        <v>0.66</v>
      </c>
      <c r="V356" t="n">
        <v>0.75</v>
      </c>
      <c r="W356" t="n">
        <v>2.63</v>
      </c>
      <c r="X356" t="n">
        <v>0.31</v>
      </c>
      <c r="Y356" t="n">
        <v>1</v>
      </c>
      <c r="Z356" t="n">
        <v>10</v>
      </c>
    </row>
    <row r="357">
      <c r="A357" t="n">
        <v>63</v>
      </c>
      <c r="B357" t="n">
        <v>125</v>
      </c>
      <c r="C357" t="inlineStr">
        <is>
          <t xml:space="preserve">CONCLUIDO	</t>
        </is>
      </c>
      <c r="D357" t="n">
        <v>5.2738</v>
      </c>
      <c r="E357" t="n">
        <v>18.96</v>
      </c>
      <c r="F357" t="n">
        <v>15.64</v>
      </c>
      <c r="G357" t="n">
        <v>78.19</v>
      </c>
      <c r="H357" t="n">
        <v>1.1</v>
      </c>
      <c r="I357" t="n">
        <v>12</v>
      </c>
      <c r="J357" t="n">
        <v>271.52</v>
      </c>
      <c r="K357" t="n">
        <v>58.47</v>
      </c>
      <c r="L357" t="n">
        <v>16.75</v>
      </c>
      <c r="M357" t="n">
        <v>10</v>
      </c>
      <c r="N357" t="n">
        <v>71.3</v>
      </c>
      <c r="O357" t="n">
        <v>33722.17</v>
      </c>
      <c r="P357" t="n">
        <v>238.07</v>
      </c>
      <c r="Q357" t="n">
        <v>467.09</v>
      </c>
      <c r="R357" t="n">
        <v>59.75</v>
      </c>
      <c r="S357" t="n">
        <v>39.61</v>
      </c>
      <c r="T357" t="n">
        <v>5108.3</v>
      </c>
      <c r="U357" t="n">
        <v>0.66</v>
      </c>
      <c r="V357" t="n">
        <v>0.75</v>
      </c>
      <c r="W357" t="n">
        <v>2.63</v>
      </c>
      <c r="X357" t="n">
        <v>0.3</v>
      </c>
      <c r="Y357" t="n">
        <v>1</v>
      </c>
      <c r="Z357" t="n">
        <v>10</v>
      </c>
    </row>
    <row r="358">
      <c r="A358" t="n">
        <v>64</v>
      </c>
      <c r="B358" t="n">
        <v>125</v>
      </c>
      <c r="C358" t="inlineStr">
        <is>
          <t xml:space="preserve">CONCLUIDO	</t>
        </is>
      </c>
      <c r="D358" t="n">
        <v>5.2907</v>
      </c>
      <c r="E358" t="n">
        <v>18.9</v>
      </c>
      <c r="F358" t="n">
        <v>15.62</v>
      </c>
      <c r="G358" t="n">
        <v>85.23</v>
      </c>
      <c r="H358" t="n">
        <v>1.11</v>
      </c>
      <c r="I358" t="n">
        <v>11</v>
      </c>
      <c r="J358" t="n">
        <v>272</v>
      </c>
      <c r="K358" t="n">
        <v>58.47</v>
      </c>
      <c r="L358" t="n">
        <v>17</v>
      </c>
      <c r="M358" t="n">
        <v>9</v>
      </c>
      <c r="N358" t="n">
        <v>71.53</v>
      </c>
      <c r="O358" t="n">
        <v>33781.3</v>
      </c>
      <c r="P358" t="n">
        <v>237.35</v>
      </c>
      <c r="Q358" t="n">
        <v>467.07</v>
      </c>
      <c r="R358" t="n">
        <v>59.29</v>
      </c>
      <c r="S358" t="n">
        <v>39.61</v>
      </c>
      <c r="T358" t="n">
        <v>4879.64</v>
      </c>
      <c r="U358" t="n">
        <v>0.67</v>
      </c>
      <c r="V358" t="n">
        <v>0.75</v>
      </c>
      <c r="W358" t="n">
        <v>2.63</v>
      </c>
      <c r="X358" t="n">
        <v>0.29</v>
      </c>
      <c r="Y358" t="n">
        <v>1</v>
      </c>
      <c r="Z358" t="n">
        <v>10</v>
      </c>
    </row>
    <row r="359">
      <c r="A359" t="n">
        <v>65</v>
      </c>
      <c r="B359" t="n">
        <v>125</v>
      </c>
      <c r="C359" t="inlineStr">
        <is>
          <t xml:space="preserve">CONCLUIDO	</t>
        </is>
      </c>
      <c r="D359" t="n">
        <v>5.2956</v>
      </c>
      <c r="E359" t="n">
        <v>18.88</v>
      </c>
      <c r="F359" t="n">
        <v>15.61</v>
      </c>
      <c r="G359" t="n">
        <v>85.13</v>
      </c>
      <c r="H359" t="n">
        <v>1.13</v>
      </c>
      <c r="I359" t="n">
        <v>11</v>
      </c>
      <c r="J359" t="n">
        <v>272.48</v>
      </c>
      <c r="K359" t="n">
        <v>58.47</v>
      </c>
      <c r="L359" t="n">
        <v>17.25</v>
      </c>
      <c r="M359" t="n">
        <v>9</v>
      </c>
      <c r="N359" t="n">
        <v>71.76000000000001</v>
      </c>
      <c r="O359" t="n">
        <v>33840.65</v>
      </c>
      <c r="P359" t="n">
        <v>237.09</v>
      </c>
      <c r="Q359" t="n">
        <v>467.07</v>
      </c>
      <c r="R359" t="n">
        <v>58.75</v>
      </c>
      <c r="S359" t="n">
        <v>39.61</v>
      </c>
      <c r="T359" t="n">
        <v>4612.5</v>
      </c>
      <c r="U359" t="n">
        <v>0.67</v>
      </c>
      <c r="V359" t="n">
        <v>0.75</v>
      </c>
      <c r="W359" t="n">
        <v>2.63</v>
      </c>
      <c r="X359" t="n">
        <v>0.27</v>
      </c>
      <c r="Y359" t="n">
        <v>1</v>
      </c>
      <c r="Z359" t="n">
        <v>10</v>
      </c>
    </row>
    <row r="360">
      <c r="A360" t="n">
        <v>66</v>
      </c>
      <c r="B360" t="n">
        <v>125</v>
      </c>
      <c r="C360" t="inlineStr">
        <is>
          <t xml:space="preserve">CONCLUIDO	</t>
        </is>
      </c>
      <c r="D360" t="n">
        <v>5.2954</v>
      </c>
      <c r="E360" t="n">
        <v>18.88</v>
      </c>
      <c r="F360" t="n">
        <v>15.61</v>
      </c>
      <c r="G360" t="n">
        <v>85.13</v>
      </c>
      <c r="H360" t="n">
        <v>1.14</v>
      </c>
      <c r="I360" t="n">
        <v>11</v>
      </c>
      <c r="J360" t="n">
        <v>272.97</v>
      </c>
      <c r="K360" t="n">
        <v>58.47</v>
      </c>
      <c r="L360" t="n">
        <v>17.5</v>
      </c>
      <c r="M360" t="n">
        <v>9</v>
      </c>
      <c r="N360" t="n">
        <v>71.98999999999999</v>
      </c>
      <c r="O360" t="n">
        <v>33899.96</v>
      </c>
      <c r="P360" t="n">
        <v>236.92</v>
      </c>
      <c r="Q360" t="n">
        <v>467.07</v>
      </c>
      <c r="R360" t="n">
        <v>58.94</v>
      </c>
      <c r="S360" t="n">
        <v>39.61</v>
      </c>
      <c r="T360" t="n">
        <v>4704.94</v>
      </c>
      <c r="U360" t="n">
        <v>0.67</v>
      </c>
      <c r="V360" t="n">
        <v>0.75</v>
      </c>
      <c r="W360" t="n">
        <v>2.62</v>
      </c>
      <c r="X360" t="n">
        <v>0.27</v>
      </c>
      <c r="Y360" t="n">
        <v>1</v>
      </c>
      <c r="Z360" t="n">
        <v>10</v>
      </c>
    </row>
    <row r="361">
      <c r="A361" t="n">
        <v>67</v>
      </c>
      <c r="B361" t="n">
        <v>125</v>
      </c>
      <c r="C361" t="inlineStr">
        <is>
          <t xml:space="preserve">CONCLUIDO	</t>
        </is>
      </c>
      <c r="D361" t="n">
        <v>5.2923</v>
      </c>
      <c r="E361" t="n">
        <v>18.9</v>
      </c>
      <c r="F361" t="n">
        <v>15.62</v>
      </c>
      <c r="G361" t="n">
        <v>85.19</v>
      </c>
      <c r="H361" t="n">
        <v>1.16</v>
      </c>
      <c r="I361" t="n">
        <v>11</v>
      </c>
      <c r="J361" t="n">
        <v>273.45</v>
      </c>
      <c r="K361" t="n">
        <v>58.47</v>
      </c>
      <c r="L361" t="n">
        <v>17.75</v>
      </c>
      <c r="M361" t="n">
        <v>9</v>
      </c>
      <c r="N361" t="n">
        <v>72.22</v>
      </c>
      <c r="O361" t="n">
        <v>33959.36</v>
      </c>
      <c r="P361" t="n">
        <v>237.12</v>
      </c>
      <c r="Q361" t="n">
        <v>467.08</v>
      </c>
      <c r="R361" t="n">
        <v>59.25</v>
      </c>
      <c r="S361" t="n">
        <v>39.61</v>
      </c>
      <c r="T361" t="n">
        <v>4860.59</v>
      </c>
      <c r="U361" t="n">
        <v>0.67</v>
      </c>
      <c r="V361" t="n">
        <v>0.75</v>
      </c>
      <c r="W361" t="n">
        <v>2.63</v>
      </c>
      <c r="X361" t="n">
        <v>0.29</v>
      </c>
      <c r="Y361" t="n">
        <v>1</v>
      </c>
      <c r="Z361" t="n">
        <v>10</v>
      </c>
    </row>
    <row r="362">
      <c r="A362" t="n">
        <v>68</v>
      </c>
      <c r="B362" t="n">
        <v>125</v>
      </c>
      <c r="C362" t="inlineStr">
        <is>
          <t xml:space="preserve">CONCLUIDO	</t>
        </is>
      </c>
      <c r="D362" t="n">
        <v>5.2899</v>
      </c>
      <c r="E362" t="n">
        <v>18.9</v>
      </c>
      <c r="F362" t="n">
        <v>15.63</v>
      </c>
      <c r="G362" t="n">
        <v>85.23999999999999</v>
      </c>
      <c r="H362" t="n">
        <v>1.17</v>
      </c>
      <c r="I362" t="n">
        <v>11</v>
      </c>
      <c r="J362" t="n">
        <v>273.93</v>
      </c>
      <c r="K362" t="n">
        <v>58.47</v>
      </c>
      <c r="L362" t="n">
        <v>18</v>
      </c>
      <c r="M362" t="n">
        <v>9</v>
      </c>
      <c r="N362" t="n">
        <v>72.45999999999999</v>
      </c>
      <c r="O362" t="n">
        <v>34018.85</v>
      </c>
      <c r="P362" t="n">
        <v>237.31</v>
      </c>
      <c r="Q362" t="n">
        <v>467.09</v>
      </c>
      <c r="R362" t="n">
        <v>59.49</v>
      </c>
      <c r="S362" t="n">
        <v>39.61</v>
      </c>
      <c r="T362" t="n">
        <v>4980.18</v>
      </c>
      <c r="U362" t="n">
        <v>0.67</v>
      </c>
      <c r="V362" t="n">
        <v>0.75</v>
      </c>
      <c r="W362" t="n">
        <v>2.63</v>
      </c>
      <c r="X362" t="n">
        <v>0.29</v>
      </c>
      <c r="Y362" t="n">
        <v>1</v>
      </c>
      <c r="Z362" t="n">
        <v>10</v>
      </c>
    </row>
    <row r="363">
      <c r="A363" t="n">
        <v>69</v>
      </c>
      <c r="B363" t="n">
        <v>125</v>
      </c>
      <c r="C363" t="inlineStr">
        <is>
          <t xml:space="preserve">CONCLUIDO	</t>
        </is>
      </c>
      <c r="D363" t="n">
        <v>5.2937</v>
      </c>
      <c r="E363" t="n">
        <v>18.89</v>
      </c>
      <c r="F363" t="n">
        <v>15.61</v>
      </c>
      <c r="G363" t="n">
        <v>85.17</v>
      </c>
      <c r="H363" t="n">
        <v>1.18</v>
      </c>
      <c r="I363" t="n">
        <v>11</v>
      </c>
      <c r="J363" t="n">
        <v>274.41</v>
      </c>
      <c r="K363" t="n">
        <v>58.47</v>
      </c>
      <c r="L363" t="n">
        <v>18.25</v>
      </c>
      <c r="M363" t="n">
        <v>9</v>
      </c>
      <c r="N363" t="n">
        <v>72.69</v>
      </c>
      <c r="O363" t="n">
        <v>34078.44</v>
      </c>
      <c r="P363" t="n">
        <v>236.86</v>
      </c>
      <c r="Q363" t="n">
        <v>467.07</v>
      </c>
      <c r="R363" t="n">
        <v>59.07</v>
      </c>
      <c r="S363" t="n">
        <v>39.61</v>
      </c>
      <c r="T363" t="n">
        <v>4770.6</v>
      </c>
      <c r="U363" t="n">
        <v>0.67</v>
      </c>
      <c r="V363" t="n">
        <v>0.75</v>
      </c>
      <c r="W363" t="n">
        <v>2.63</v>
      </c>
      <c r="X363" t="n">
        <v>0.28</v>
      </c>
      <c r="Y363" t="n">
        <v>1</v>
      </c>
      <c r="Z363" t="n">
        <v>10</v>
      </c>
    </row>
    <row r="364">
      <c r="A364" t="n">
        <v>70</v>
      </c>
      <c r="B364" t="n">
        <v>125</v>
      </c>
      <c r="C364" t="inlineStr">
        <is>
          <t xml:space="preserve">CONCLUIDO	</t>
        </is>
      </c>
      <c r="D364" t="n">
        <v>5.2939</v>
      </c>
      <c r="E364" t="n">
        <v>18.89</v>
      </c>
      <c r="F364" t="n">
        <v>15.61</v>
      </c>
      <c r="G364" t="n">
        <v>85.16</v>
      </c>
      <c r="H364" t="n">
        <v>1.2</v>
      </c>
      <c r="I364" t="n">
        <v>11</v>
      </c>
      <c r="J364" t="n">
        <v>274.9</v>
      </c>
      <c r="K364" t="n">
        <v>58.47</v>
      </c>
      <c r="L364" t="n">
        <v>18.5</v>
      </c>
      <c r="M364" t="n">
        <v>9</v>
      </c>
      <c r="N364" t="n">
        <v>72.92</v>
      </c>
      <c r="O364" t="n">
        <v>34138.11</v>
      </c>
      <c r="P364" t="n">
        <v>236.47</v>
      </c>
      <c r="Q364" t="n">
        <v>467.07</v>
      </c>
      <c r="R364" t="n">
        <v>59</v>
      </c>
      <c r="S364" t="n">
        <v>39.61</v>
      </c>
      <c r="T364" t="n">
        <v>4737.85</v>
      </c>
      <c r="U364" t="n">
        <v>0.67</v>
      </c>
      <c r="V364" t="n">
        <v>0.75</v>
      </c>
      <c r="W364" t="n">
        <v>2.63</v>
      </c>
      <c r="X364" t="n">
        <v>0.28</v>
      </c>
      <c r="Y364" t="n">
        <v>1</v>
      </c>
      <c r="Z364" t="n">
        <v>10</v>
      </c>
    </row>
    <row r="365">
      <c r="A365" t="n">
        <v>71</v>
      </c>
      <c r="B365" t="n">
        <v>125</v>
      </c>
      <c r="C365" t="inlineStr">
        <is>
          <t xml:space="preserve">CONCLUIDO	</t>
        </is>
      </c>
      <c r="D365" t="n">
        <v>5.3133</v>
      </c>
      <c r="E365" t="n">
        <v>18.82</v>
      </c>
      <c r="F365" t="n">
        <v>15.59</v>
      </c>
      <c r="G365" t="n">
        <v>93.55</v>
      </c>
      <c r="H365" t="n">
        <v>1.21</v>
      </c>
      <c r="I365" t="n">
        <v>10</v>
      </c>
      <c r="J365" t="n">
        <v>275.38</v>
      </c>
      <c r="K365" t="n">
        <v>58.47</v>
      </c>
      <c r="L365" t="n">
        <v>18.75</v>
      </c>
      <c r="M365" t="n">
        <v>8</v>
      </c>
      <c r="N365" t="n">
        <v>73.16</v>
      </c>
      <c r="O365" t="n">
        <v>34197.87</v>
      </c>
      <c r="P365" t="n">
        <v>235.42</v>
      </c>
      <c r="Q365" t="n">
        <v>467.07</v>
      </c>
      <c r="R365" t="n">
        <v>58.21</v>
      </c>
      <c r="S365" t="n">
        <v>39.61</v>
      </c>
      <c r="T365" t="n">
        <v>4347.31</v>
      </c>
      <c r="U365" t="n">
        <v>0.68</v>
      </c>
      <c r="V365" t="n">
        <v>0.75</v>
      </c>
      <c r="W365" t="n">
        <v>2.63</v>
      </c>
      <c r="X365" t="n">
        <v>0.26</v>
      </c>
      <c r="Y365" t="n">
        <v>1</v>
      </c>
      <c r="Z365" t="n">
        <v>10</v>
      </c>
    </row>
    <row r="366">
      <c r="A366" t="n">
        <v>72</v>
      </c>
      <c r="B366" t="n">
        <v>125</v>
      </c>
      <c r="C366" t="inlineStr">
        <is>
          <t xml:space="preserve">CONCLUIDO	</t>
        </is>
      </c>
      <c r="D366" t="n">
        <v>5.3128</v>
      </c>
      <c r="E366" t="n">
        <v>18.82</v>
      </c>
      <c r="F366" t="n">
        <v>15.59</v>
      </c>
      <c r="G366" t="n">
        <v>93.56</v>
      </c>
      <c r="H366" t="n">
        <v>1.23</v>
      </c>
      <c r="I366" t="n">
        <v>10</v>
      </c>
      <c r="J366" t="n">
        <v>275.87</v>
      </c>
      <c r="K366" t="n">
        <v>58.47</v>
      </c>
      <c r="L366" t="n">
        <v>19</v>
      </c>
      <c r="M366" t="n">
        <v>8</v>
      </c>
      <c r="N366" t="n">
        <v>73.39</v>
      </c>
      <c r="O366" t="n">
        <v>34257.73</v>
      </c>
      <c r="P366" t="n">
        <v>235.62</v>
      </c>
      <c r="Q366" t="n">
        <v>467.08</v>
      </c>
      <c r="R366" t="n">
        <v>58.43</v>
      </c>
      <c r="S366" t="n">
        <v>39.61</v>
      </c>
      <c r="T366" t="n">
        <v>4458.15</v>
      </c>
      <c r="U366" t="n">
        <v>0.68</v>
      </c>
      <c r="V366" t="n">
        <v>0.75</v>
      </c>
      <c r="W366" t="n">
        <v>2.62</v>
      </c>
      <c r="X366" t="n">
        <v>0.26</v>
      </c>
      <c r="Y366" t="n">
        <v>1</v>
      </c>
      <c r="Z366" t="n">
        <v>10</v>
      </c>
    </row>
    <row r="367">
      <c r="A367" t="n">
        <v>73</v>
      </c>
      <c r="B367" t="n">
        <v>125</v>
      </c>
      <c r="C367" t="inlineStr">
        <is>
          <t xml:space="preserve">CONCLUIDO	</t>
        </is>
      </c>
      <c r="D367" t="n">
        <v>5.3141</v>
      </c>
      <c r="E367" t="n">
        <v>18.82</v>
      </c>
      <c r="F367" t="n">
        <v>15.59</v>
      </c>
      <c r="G367" t="n">
        <v>93.53</v>
      </c>
      <c r="H367" t="n">
        <v>1.24</v>
      </c>
      <c r="I367" t="n">
        <v>10</v>
      </c>
      <c r="J367" t="n">
        <v>276.35</v>
      </c>
      <c r="K367" t="n">
        <v>58.47</v>
      </c>
      <c r="L367" t="n">
        <v>19.25</v>
      </c>
      <c r="M367" t="n">
        <v>8</v>
      </c>
      <c r="N367" t="n">
        <v>73.63</v>
      </c>
      <c r="O367" t="n">
        <v>34317.68</v>
      </c>
      <c r="P367" t="n">
        <v>235.84</v>
      </c>
      <c r="Q367" t="n">
        <v>467.07</v>
      </c>
      <c r="R367" t="n">
        <v>58.28</v>
      </c>
      <c r="S367" t="n">
        <v>39.61</v>
      </c>
      <c r="T367" t="n">
        <v>4383.4</v>
      </c>
      <c r="U367" t="n">
        <v>0.68</v>
      </c>
      <c r="V367" t="n">
        <v>0.75</v>
      </c>
      <c r="W367" t="n">
        <v>2.62</v>
      </c>
      <c r="X367" t="n">
        <v>0.26</v>
      </c>
      <c r="Y367" t="n">
        <v>1</v>
      </c>
      <c r="Z367" t="n">
        <v>10</v>
      </c>
    </row>
    <row r="368">
      <c r="A368" t="n">
        <v>74</v>
      </c>
      <c r="B368" t="n">
        <v>125</v>
      </c>
      <c r="C368" t="inlineStr">
        <is>
          <t xml:space="preserve">CONCLUIDO	</t>
        </is>
      </c>
      <c r="D368" t="n">
        <v>5.3109</v>
      </c>
      <c r="E368" t="n">
        <v>18.83</v>
      </c>
      <c r="F368" t="n">
        <v>15.6</v>
      </c>
      <c r="G368" t="n">
        <v>93.59999999999999</v>
      </c>
      <c r="H368" t="n">
        <v>1.25</v>
      </c>
      <c r="I368" t="n">
        <v>10</v>
      </c>
      <c r="J368" t="n">
        <v>276.84</v>
      </c>
      <c r="K368" t="n">
        <v>58.47</v>
      </c>
      <c r="L368" t="n">
        <v>19.5</v>
      </c>
      <c r="M368" t="n">
        <v>8</v>
      </c>
      <c r="N368" t="n">
        <v>73.87</v>
      </c>
      <c r="O368" t="n">
        <v>34377.72</v>
      </c>
      <c r="P368" t="n">
        <v>235.74</v>
      </c>
      <c r="Q368" t="n">
        <v>467.08</v>
      </c>
      <c r="R368" t="n">
        <v>58.61</v>
      </c>
      <c r="S368" t="n">
        <v>39.61</v>
      </c>
      <c r="T368" t="n">
        <v>4546.04</v>
      </c>
      <c r="U368" t="n">
        <v>0.68</v>
      </c>
      <c r="V368" t="n">
        <v>0.75</v>
      </c>
      <c r="W368" t="n">
        <v>2.63</v>
      </c>
      <c r="X368" t="n">
        <v>0.27</v>
      </c>
      <c r="Y368" t="n">
        <v>1</v>
      </c>
      <c r="Z368" t="n">
        <v>10</v>
      </c>
    </row>
    <row r="369">
      <c r="A369" t="n">
        <v>75</v>
      </c>
      <c r="B369" t="n">
        <v>125</v>
      </c>
      <c r="C369" t="inlineStr">
        <is>
          <t xml:space="preserve">CONCLUIDO	</t>
        </is>
      </c>
      <c r="D369" t="n">
        <v>5.3106</v>
      </c>
      <c r="E369" t="n">
        <v>18.83</v>
      </c>
      <c r="F369" t="n">
        <v>15.6</v>
      </c>
      <c r="G369" t="n">
        <v>93.61</v>
      </c>
      <c r="H369" t="n">
        <v>1.27</v>
      </c>
      <c r="I369" t="n">
        <v>10</v>
      </c>
      <c r="J369" t="n">
        <v>277.33</v>
      </c>
      <c r="K369" t="n">
        <v>58.47</v>
      </c>
      <c r="L369" t="n">
        <v>19.75</v>
      </c>
      <c r="M369" t="n">
        <v>8</v>
      </c>
      <c r="N369" t="n">
        <v>74.09999999999999</v>
      </c>
      <c r="O369" t="n">
        <v>34437.85</v>
      </c>
      <c r="P369" t="n">
        <v>235.68</v>
      </c>
      <c r="Q369" t="n">
        <v>467.07</v>
      </c>
      <c r="R369" t="n">
        <v>58.62</v>
      </c>
      <c r="S369" t="n">
        <v>39.61</v>
      </c>
      <c r="T369" t="n">
        <v>4550.23</v>
      </c>
      <c r="U369" t="n">
        <v>0.68</v>
      </c>
      <c r="V369" t="n">
        <v>0.75</v>
      </c>
      <c r="W369" t="n">
        <v>2.63</v>
      </c>
      <c r="X369" t="n">
        <v>0.27</v>
      </c>
      <c r="Y369" t="n">
        <v>1</v>
      </c>
      <c r="Z369" t="n">
        <v>10</v>
      </c>
    </row>
    <row r="370">
      <c r="A370" t="n">
        <v>76</v>
      </c>
      <c r="B370" t="n">
        <v>125</v>
      </c>
      <c r="C370" t="inlineStr">
        <is>
          <t xml:space="preserve">CONCLUIDO	</t>
        </is>
      </c>
      <c r="D370" t="n">
        <v>5.3106</v>
      </c>
      <c r="E370" t="n">
        <v>18.83</v>
      </c>
      <c r="F370" t="n">
        <v>15.6</v>
      </c>
      <c r="G370" t="n">
        <v>93.61</v>
      </c>
      <c r="H370" t="n">
        <v>1.28</v>
      </c>
      <c r="I370" t="n">
        <v>10</v>
      </c>
      <c r="J370" t="n">
        <v>277.82</v>
      </c>
      <c r="K370" t="n">
        <v>58.47</v>
      </c>
      <c r="L370" t="n">
        <v>20</v>
      </c>
      <c r="M370" t="n">
        <v>8</v>
      </c>
      <c r="N370" t="n">
        <v>74.34</v>
      </c>
      <c r="O370" t="n">
        <v>34498.07</v>
      </c>
      <c r="P370" t="n">
        <v>235.14</v>
      </c>
      <c r="Q370" t="n">
        <v>467.07</v>
      </c>
      <c r="R370" t="n">
        <v>58.7</v>
      </c>
      <c r="S370" t="n">
        <v>39.61</v>
      </c>
      <c r="T370" t="n">
        <v>4592.78</v>
      </c>
      <c r="U370" t="n">
        <v>0.67</v>
      </c>
      <c r="V370" t="n">
        <v>0.75</v>
      </c>
      <c r="W370" t="n">
        <v>2.62</v>
      </c>
      <c r="X370" t="n">
        <v>0.27</v>
      </c>
      <c r="Y370" t="n">
        <v>1</v>
      </c>
      <c r="Z370" t="n">
        <v>10</v>
      </c>
    </row>
    <row r="371">
      <c r="A371" t="n">
        <v>77</v>
      </c>
      <c r="B371" t="n">
        <v>125</v>
      </c>
      <c r="C371" t="inlineStr">
        <is>
          <t xml:space="preserve">CONCLUIDO	</t>
        </is>
      </c>
      <c r="D371" t="n">
        <v>5.3134</v>
      </c>
      <c r="E371" t="n">
        <v>18.82</v>
      </c>
      <c r="F371" t="n">
        <v>15.59</v>
      </c>
      <c r="G371" t="n">
        <v>93.55</v>
      </c>
      <c r="H371" t="n">
        <v>1.3</v>
      </c>
      <c r="I371" t="n">
        <v>10</v>
      </c>
      <c r="J371" t="n">
        <v>278.3</v>
      </c>
      <c r="K371" t="n">
        <v>58.47</v>
      </c>
      <c r="L371" t="n">
        <v>20.25</v>
      </c>
      <c r="M371" t="n">
        <v>8</v>
      </c>
      <c r="N371" t="n">
        <v>74.58</v>
      </c>
      <c r="O371" t="n">
        <v>34558.39</v>
      </c>
      <c r="P371" t="n">
        <v>234.4</v>
      </c>
      <c r="Q371" t="n">
        <v>467.14</v>
      </c>
      <c r="R371" t="n">
        <v>58.33</v>
      </c>
      <c r="S371" t="n">
        <v>39.61</v>
      </c>
      <c r="T371" t="n">
        <v>4406.1</v>
      </c>
      <c r="U371" t="n">
        <v>0.68</v>
      </c>
      <c r="V371" t="n">
        <v>0.75</v>
      </c>
      <c r="W371" t="n">
        <v>2.63</v>
      </c>
      <c r="X371" t="n">
        <v>0.26</v>
      </c>
      <c r="Y371" t="n">
        <v>1</v>
      </c>
      <c r="Z371" t="n">
        <v>10</v>
      </c>
    </row>
    <row r="372">
      <c r="A372" t="n">
        <v>78</v>
      </c>
      <c r="B372" t="n">
        <v>125</v>
      </c>
      <c r="C372" t="inlineStr">
        <is>
          <t xml:space="preserve">CONCLUIDO	</t>
        </is>
      </c>
      <c r="D372" t="n">
        <v>5.3152</v>
      </c>
      <c r="E372" t="n">
        <v>18.81</v>
      </c>
      <c r="F372" t="n">
        <v>15.58</v>
      </c>
      <c r="G372" t="n">
        <v>93.51000000000001</v>
      </c>
      <c r="H372" t="n">
        <v>1.31</v>
      </c>
      <c r="I372" t="n">
        <v>10</v>
      </c>
      <c r="J372" t="n">
        <v>278.79</v>
      </c>
      <c r="K372" t="n">
        <v>58.47</v>
      </c>
      <c r="L372" t="n">
        <v>20.5</v>
      </c>
      <c r="M372" t="n">
        <v>8</v>
      </c>
      <c r="N372" t="n">
        <v>74.81999999999999</v>
      </c>
      <c r="O372" t="n">
        <v>34618.81</v>
      </c>
      <c r="P372" t="n">
        <v>233.53</v>
      </c>
      <c r="Q372" t="n">
        <v>467.09</v>
      </c>
      <c r="R372" t="n">
        <v>58.08</v>
      </c>
      <c r="S372" t="n">
        <v>39.61</v>
      </c>
      <c r="T372" t="n">
        <v>4283.05</v>
      </c>
      <c r="U372" t="n">
        <v>0.68</v>
      </c>
      <c r="V372" t="n">
        <v>0.75</v>
      </c>
      <c r="W372" t="n">
        <v>2.63</v>
      </c>
      <c r="X372" t="n">
        <v>0.25</v>
      </c>
      <c r="Y372" t="n">
        <v>1</v>
      </c>
      <c r="Z372" t="n">
        <v>10</v>
      </c>
    </row>
    <row r="373">
      <c r="A373" t="n">
        <v>79</v>
      </c>
      <c r="B373" t="n">
        <v>125</v>
      </c>
      <c r="C373" t="inlineStr">
        <is>
          <t xml:space="preserve">CONCLUIDO	</t>
        </is>
      </c>
      <c r="D373" t="n">
        <v>5.3142</v>
      </c>
      <c r="E373" t="n">
        <v>18.82</v>
      </c>
      <c r="F373" t="n">
        <v>15.59</v>
      </c>
      <c r="G373" t="n">
        <v>93.53</v>
      </c>
      <c r="H373" t="n">
        <v>1.32</v>
      </c>
      <c r="I373" t="n">
        <v>10</v>
      </c>
      <c r="J373" t="n">
        <v>279.28</v>
      </c>
      <c r="K373" t="n">
        <v>58.47</v>
      </c>
      <c r="L373" t="n">
        <v>20.75</v>
      </c>
      <c r="M373" t="n">
        <v>8</v>
      </c>
      <c r="N373" t="n">
        <v>75.06</v>
      </c>
      <c r="O373" t="n">
        <v>34679.32</v>
      </c>
      <c r="P373" t="n">
        <v>232.78</v>
      </c>
      <c r="Q373" t="n">
        <v>467.08</v>
      </c>
      <c r="R373" t="n">
        <v>58.34</v>
      </c>
      <c r="S373" t="n">
        <v>39.61</v>
      </c>
      <c r="T373" t="n">
        <v>4413.25</v>
      </c>
      <c r="U373" t="n">
        <v>0.68</v>
      </c>
      <c r="V373" t="n">
        <v>0.75</v>
      </c>
      <c r="W373" t="n">
        <v>2.62</v>
      </c>
      <c r="X373" t="n">
        <v>0.26</v>
      </c>
      <c r="Y373" t="n">
        <v>1</v>
      </c>
      <c r="Z373" t="n">
        <v>10</v>
      </c>
    </row>
    <row r="374">
      <c r="A374" t="n">
        <v>80</v>
      </c>
      <c r="B374" t="n">
        <v>125</v>
      </c>
      <c r="C374" t="inlineStr">
        <is>
          <t xml:space="preserve">CONCLUIDO	</t>
        </is>
      </c>
      <c r="D374" t="n">
        <v>5.3379</v>
      </c>
      <c r="E374" t="n">
        <v>18.73</v>
      </c>
      <c r="F374" t="n">
        <v>15.55</v>
      </c>
      <c r="G374" t="n">
        <v>103.68</v>
      </c>
      <c r="H374" t="n">
        <v>1.34</v>
      </c>
      <c r="I374" t="n">
        <v>9</v>
      </c>
      <c r="J374" t="n">
        <v>279.78</v>
      </c>
      <c r="K374" t="n">
        <v>58.47</v>
      </c>
      <c r="L374" t="n">
        <v>21</v>
      </c>
      <c r="M374" t="n">
        <v>7</v>
      </c>
      <c r="N374" t="n">
        <v>75.3</v>
      </c>
      <c r="O374" t="n">
        <v>34739.92</v>
      </c>
      <c r="P374" t="n">
        <v>232.4</v>
      </c>
      <c r="Q374" t="n">
        <v>467.07</v>
      </c>
      <c r="R374" t="n">
        <v>56.96</v>
      </c>
      <c r="S374" t="n">
        <v>39.61</v>
      </c>
      <c r="T374" t="n">
        <v>3724.77</v>
      </c>
      <c r="U374" t="n">
        <v>0.7</v>
      </c>
      <c r="V374" t="n">
        <v>0.75</v>
      </c>
      <c r="W374" t="n">
        <v>2.63</v>
      </c>
      <c r="X374" t="n">
        <v>0.22</v>
      </c>
      <c r="Y374" t="n">
        <v>1</v>
      </c>
      <c r="Z374" t="n">
        <v>10</v>
      </c>
    </row>
    <row r="375">
      <c r="A375" t="n">
        <v>81</v>
      </c>
      <c r="B375" t="n">
        <v>125</v>
      </c>
      <c r="C375" t="inlineStr">
        <is>
          <t xml:space="preserve">CONCLUIDO	</t>
        </is>
      </c>
      <c r="D375" t="n">
        <v>5.3365</v>
      </c>
      <c r="E375" t="n">
        <v>18.74</v>
      </c>
      <c r="F375" t="n">
        <v>15.56</v>
      </c>
      <c r="G375" t="n">
        <v>103.71</v>
      </c>
      <c r="H375" t="n">
        <v>1.35</v>
      </c>
      <c r="I375" t="n">
        <v>9</v>
      </c>
      <c r="J375" t="n">
        <v>280.27</v>
      </c>
      <c r="K375" t="n">
        <v>58.47</v>
      </c>
      <c r="L375" t="n">
        <v>21.25</v>
      </c>
      <c r="M375" t="n">
        <v>7</v>
      </c>
      <c r="N375" t="n">
        <v>75.54000000000001</v>
      </c>
      <c r="O375" t="n">
        <v>34800.62</v>
      </c>
      <c r="P375" t="n">
        <v>232.75</v>
      </c>
      <c r="Q375" t="n">
        <v>467.07</v>
      </c>
      <c r="R375" t="n">
        <v>57.22</v>
      </c>
      <c r="S375" t="n">
        <v>39.61</v>
      </c>
      <c r="T375" t="n">
        <v>3854.87</v>
      </c>
      <c r="U375" t="n">
        <v>0.6899999999999999</v>
      </c>
      <c r="V375" t="n">
        <v>0.75</v>
      </c>
      <c r="W375" t="n">
        <v>2.62</v>
      </c>
      <c r="X375" t="n">
        <v>0.22</v>
      </c>
      <c r="Y375" t="n">
        <v>1</v>
      </c>
      <c r="Z375" t="n">
        <v>10</v>
      </c>
    </row>
    <row r="376">
      <c r="A376" t="n">
        <v>82</v>
      </c>
      <c r="B376" t="n">
        <v>125</v>
      </c>
      <c r="C376" t="inlineStr">
        <is>
          <t xml:space="preserve">CONCLUIDO	</t>
        </is>
      </c>
      <c r="D376" t="n">
        <v>5.3354</v>
      </c>
      <c r="E376" t="n">
        <v>18.74</v>
      </c>
      <c r="F376" t="n">
        <v>15.56</v>
      </c>
      <c r="G376" t="n">
        <v>103.74</v>
      </c>
      <c r="H376" t="n">
        <v>1.36</v>
      </c>
      <c r="I376" t="n">
        <v>9</v>
      </c>
      <c r="J376" t="n">
        <v>280.76</v>
      </c>
      <c r="K376" t="n">
        <v>58.47</v>
      </c>
      <c r="L376" t="n">
        <v>21.5</v>
      </c>
      <c r="M376" t="n">
        <v>7</v>
      </c>
      <c r="N376" t="n">
        <v>75.79000000000001</v>
      </c>
      <c r="O376" t="n">
        <v>34861.41</v>
      </c>
      <c r="P376" t="n">
        <v>233.18</v>
      </c>
      <c r="Q376" t="n">
        <v>467.08</v>
      </c>
      <c r="R376" t="n">
        <v>57.26</v>
      </c>
      <c r="S376" t="n">
        <v>39.61</v>
      </c>
      <c r="T376" t="n">
        <v>3874.16</v>
      </c>
      <c r="U376" t="n">
        <v>0.6899999999999999</v>
      </c>
      <c r="V376" t="n">
        <v>0.75</v>
      </c>
      <c r="W376" t="n">
        <v>2.63</v>
      </c>
      <c r="X376" t="n">
        <v>0.23</v>
      </c>
      <c r="Y376" t="n">
        <v>1</v>
      </c>
      <c r="Z376" t="n">
        <v>10</v>
      </c>
    </row>
    <row r="377">
      <c r="A377" t="n">
        <v>83</v>
      </c>
      <c r="B377" t="n">
        <v>125</v>
      </c>
      <c r="C377" t="inlineStr">
        <is>
          <t xml:space="preserve">CONCLUIDO	</t>
        </is>
      </c>
      <c r="D377" t="n">
        <v>5.3374</v>
      </c>
      <c r="E377" t="n">
        <v>18.74</v>
      </c>
      <c r="F377" t="n">
        <v>15.55</v>
      </c>
      <c r="G377" t="n">
        <v>103.69</v>
      </c>
      <c r="H377" t="n">
        <v>1.38</v>
      </c>
      <c r="I377" t="n">
        <v>9</v>
      </c>
      <c r="J377" t="n">
        <v>281.25</v>
      </c>
      <c r="K377" t="n">
        <v>58.47</v>
      </c>
      <c r="L377" t="n">
        <v>21.75</v>
      </c>
      <c r="M377" t="n">
        <v>7</v>
      </c>
      <c r="N377" t="n">
        <v>76.03</v>
      </c>
      <c r="O377" t="n">
        <v>34922.31</v>
      </c>
      <c r="P377" t="n">
        <v>233.17</v>
      </c>
      <c r="Q377" t="n">
        <v>467.07</v>
      </c>
      <c r="R377" t="n">
        <v>57.11</v>
      </c>
      <c r="S377" t="n">
        <v>39.61</v>
      </c>
      <c r="T377" t="n">
        <v>3802.15</v>
      </c>
      <c r="U377" t="n">
        <v>0.6899999999999999</v>
      </c>
      <c r="V377" t="n">
        <v>0.75</v>
      </c>
      <c r="W377" t="n">
        <v>2.62</v>
      </c>
      <c r="X377" t="n">
        <v>0.22</v>
      </c>
      <c r="Y377" t="n">
        <v>1</v>
      </c>
      <c r="Z377" t="n">
        <v>10</v>
      </c>
    </row>
    <row r="378">
      <c r="A378" t="n">
        <v>84</v>
      </c>
      <c r="B378" t="n">
        <v>125</v>
      </c>
      <c r="C378" t="inlineStr">
        <is>
          <t xml:space="preserve">CONCLUIDO	</t>
        </is>
      </c>
      <c r="D378" t="n">
        <v>5.3358</v>
      </c>
      <c r="E378" t="n">
        <v>18.74</v>
      </c>
      <c r="F378" t="n">
        <v>15.56</v>
      </c>
      <c r="G378" t="n">
        <v>103.73</v>
      </c>
      <c r="H378" t="n">
        <v>1.39</v>
      </c>
      <c r="I378" t="n">
        <v>9</v>
      </c>
      <c r="J378" t="n">
        <v>281.75</v>
      </c>
      <c r="K378" t="n">
        <v>58.47</v>
      </c>
      <c r="L378" t="n">
        <v>22</v>
      </c>
      <c r="M378" t="n">
        <v>7</v>
      </c>
      <c r="N378" t="n">
        <v>76.28</v>
      </c>
      <c r="O378" t="n">
        <v>34983.29</v>
      </c>
      <c r="P378" t="n">
        <v>233.37</v>
      </c>
      <c r="Q378" t="n">
        <v>467.07</v>
      </c>
      <c r="R378" t="n">
        <v>57.37</v>
      </c>
      <c r="S378" t="n">
        <v>39.61</v>
      </c>
      <c r="T378" t="n">
        <v>3928.46</v>
      </c>
      <c r="U378" t="n">
        <v>0.6899999999999999</v>
      </c>
      <c r="V378" t="n">
        <v>0.75</v>
      </c>
      <c r="W378" t="n">
        <v>2.62</v>
      </c>
      <c r="X378" t="n">
        <v>0.23</v>
      </c>
      <c r="Y378" t="n">
        <v>1</v>
      </c>
      <c r="Z378" t="n">
        <v>10</v>
      </c>
    </row>
    <row r="379">
      <c r="A379" t="n">
        <v>85</v>
      </c>
      <c r="B379" t="n">
        <v>125</v>
      </c>
      <c r="C379" t="inlineStr">
        <is>
          <t xml:space="preserve">CONCLUIDO	</t>
        </is>
      </c>
      <c r="D379" t="n">
        <v>5.3333</v>
      </c>
      <c r="E379" t="n">
        <v>18.75</v>
      </c>
      <c r="F379" t="n">
        <v>15.57</v>
      </c>
      <c r="G379" t="n">
        <v>103.79</v>
      </c>
      <c r="H379" t="n">
        <v>1.4</v>
      </c>
      <c r="I379" t="n">
        <v>9</v>
      </c>
      <c r="J379" t="n">
        <v>282.24</v>
      </c>
      <c r="K379" t="n">
        <v>58.47</v>
      </c>
      <c r="L379" t="n">
        <v>22.25</v>
      </c>
      <c r="M379" t="n">
        <v>7</v>
      </c>
      <c r="N379" t="n">
        <v>76.52</v>
      </c>
      <c r="O379" t="n">
        <v>35044.38</v>
      </c>
      <c r="P379" t="n">
        <v>233.32</v>
      </c>
      <c r="Q379" t="n">
        <v>467.07</v>
      </c>
      <c r="R379" t="n">
        <v>57.64</v>
      </c>
      <c r="S379" t="n">
        <v>39.61</v>
      </c>
      <c r="T379" t="n">
        <v>4068</v>
      </c>
      <c r="U379" t="n">
        <v>0.6899999999999999</v>
      </c>
      <c r="V379" t="n">
        <v>0.75</v>
      </c>
      <c r="W379" t="n">
        <v>2.62</v>
      </c>
      <c r="X379" t="n">
        <v>0.23</v>
      </c>
      <c r="Y379" t="n">
        <v>1</v>
      </c>
      <c r="Z379" t="n">
        <v>10</v>
      </c>
    </row>
    <row r="380">
      <c r="A380" t="n">
        <v>86</v>
      </c>
      <c r="B380" t="n">
        <v>125</v>
      </c>
      <c r="C380" t="inlineStr">
        <is>
          <t xml:space="preserve">CONCLUIDO	</t>
        </is>
      </c>
      <c r="D380" t="n">
        <v>5.3345</v>
      </c>
      <c r="E380" t="n">
        <v>18.75</v>
      </c>
      <c r="F380" t="n">
        <v>15.56</v>
      </c>
      <c r="G380" t="n">
        <v>103.76</v>
      </c>
      <c r="H380" t="n">
        <v>1.42</v>
      </c>
      <c r="I380" t="n">
        <v>9</v>
      </c>
      <c r="J380" t="n">
        <v>282.74</v>
      </c>
      <c r="K380" t="n">
        <v>58.47</v>
      </c>
      <c r="L380" t="n">
        <v>22.5</v>
      </c>
      <c r="M380" t="n">
        <v>7</v>
      </c>
      <c r="N380" t="n">
        <v>76.77</v>
      </c>
      <c r="O380" t="n">
        <v>35105.56</v>
      </c>
      <c r="P380" t="n">
        <v>232.62</v>
      </c>
      <c r="Q380" t="n">
        <v>467.07</v>
      </c>
      <c r="R380" t="n">
        <v>57.51</v>
      </c>
      <c r="S380" t="n">
        <v>39.61</v>
      </c>
      <c r="T380" t="n">
        <v>3998.66</v>
      </c>
      <c r="U380" t="n">
        <v>0.6899999999999999</v>
      </c>
      <c r="V380" t="n">
        <v>0.75</v>
      </c>
      <c r="W380" t="n">
        <v>2.62</v>
      </c>
      <c r="X380" t="n">
        <v>0.23</v>
      </c>
      <c r="Y380" t="n">
        <v>1</v>
      </c>
      <c r="Z380" t="n">
        <v>10</v>
      </c>
    </row>
    <row r="381">
      <c r="A381" t="n">
        <v>87</v>
      </c>
      <c r="B381" t="n">
        <v>125</v>
      </c>
      <c r="C381" t="inlineStr">
        <is>
          <t xml:space="preserve">CONCLUIDO	</t>
        </is>
      </c>
      <c r="D381" t="n">
        <v>5.3353</v>
      </c>
      <c r="E381" t="n">
        <v>18.74</v>
      </c>
      <c r="F381" t="n">
        <v>15.56</v>
      </c>
      <c r="G381" t="n">
        <v>103.74</v>
      </c>
      <c r="H381" t="n">
        <v>1.43</v>
      </c>
      <c r="I381" t="n">
        <v>9</v>
      </c>
      <c r="J381" t="n">
        <v>283.24</v>
      </c>
      <c r="K381" t="n">
        <v>58.47</v>
      </c>
      <c r="L381" t="n">
        <v>22.75</v>
      </c>
      <c r="M381" t="n">
        <v>7</v>
      </c>
      <c r="N381" t="n">
        <v>77.01000000000001</v>
      </c>
      <c r="O381" t="n">
        <v>35166.85</v>
      </c>
      <c r="P381" t="n">
        <v>232.4</v>
      </c>
      <c r="Q381" t="n">
        <v>467.09</v>
      </c>
      <c r="R381" t="n">
        <v>57.43</v>
      </c>
      <c r="S381" t="n">
        <v>39.61</v>
      </c>
      <c r="T381" t="n">
        <v>3960.32</v>
      </c>
      <c r="U381" t="n">
        <v>0.6899999999999999</v>
      </c>
      <c r="V381" t="n">
        <v>0.75</v>
      </c>
      <c r="W381" t="n">
        <v>2.62</v>
      </c>
      <c r="X381" t="n">
        <v>0.23</v>
      </c>
      <c r="Y381" t="n">
        <v>1</v>
      </c>
      <c r="Z381" t="n">
        <v>10</v>
      </c>
    </row>
    <row r="382">
      <c r="A382" t="n">
        <v>88</v>
      </c>
      <c r="B382" t="n">
        <v>125</v>
      </c>
      <c r="C382" t="inlineStr">
        <is>
          <t xml:space="preserve">CONCLUIDO	</t>
        </is>
      </c>
      <c r="D382" t="n">
        <v>5.3311</v>
      </c>
      <c r="E382" t="n">
        <v>18.76</v>
      </c>
      <c r="F382" t="n">
        <v>15.58</v>
      </c>
      <c r="G382" t="n">
        <v>103.84</v>
      </c>
      <c r="H382" t="n">
        <v>1.44</v>
      </c>
      <c r="I382" t="n">
        <v>9</v>
      </c>
      <c r="J382" t="n">
        <v>283.74</v>
      </c>
      <c r="K382" t="n">
        <v>58.47</v>
      </c>
      <c r="L382" t="n">
        <v>23</v>
      </c>
      <c r="M382" t="n">
        <v>7</v>
      </c>
      <c r="N382" t="n">
        <v>77.26000000000001</v>
      </c>
      <c r="O382" t="n">
        <v>35228.23</v>
      </c>
      <c r="P382" t="n">
        <v>232.04</v>
      </c>
      <c r="Q382" t="n">
        <v>467.12</v>
      </c>
      <c r="R382" t="n">
        <v>57.89</v>
      </c>
      <c r="S382" t="n">
        <v>39.61</v>
      </c>
      <c r="T382" t="n">
        <v>4190.71</v>
      </c>
      <c r="U382" t="n">
        <v>0.68</v>
      </c>
      <c r="V382" t="n">
        <v>0.75</v>
      </c>
      <c r="W382" t="n">
        <v>2.62</v>
      </c>
      <c r="X382" t="n">
        <v>0.24</v>
      </c>
      <c r="Y382" t="n">
        <v>1</v>
      </c>
      <c r="Z382" t="n">
        <v>10</v>
      </c>
    </row>
    <row r="383">
      <c r="A383" t="n">
        <v>89</v>
      </c>
      <c r="B383" t="n">
        <v>125</v>
      </c>
      <c r="C383" t="inlineStr">
        <is>
          <t xml:space="preserve">CONCLUIDO	</t>
        </is>
      </c>
      <c r="D383" t="n">
        <v>5.3328</v>
      </c>
      <c r="E383" t="n">
        <v>18.75</v>
      </c>
      <c r="F383" t="n">
        <v>15.57</v>
      </c>
      <c r="G383" t="n">
        <v>103.8</v>
      </c>
      <c r="H383" t="n">
        <v>1.46</v>
      </c>
      <c r="I383" t="n">
        <v>9</v>
      </c>
      <c r="J383" t="n">
        <v>284.23</v>
      </c>
      <c r="K383" t="n">
        <v>58.47</v>
      </c>
      <c r="L383" t="n">
        <v>23.25</v>
      </c>
      <c r="M383" t="n">
        <v>7</v>
      </c>
      <c r="N383" t="n">
        <v>77.51000000000001</v>
      </c>
      <c r="O383" t="n">
        <v>35289.71</v>
      </c>
      <c r="P383" t="n">
        <v>231.67</v>
      </c>
      <c r="Q383" t="n">
        <v>467.07</v>
      </c>
      <c r="R383" t="n">
        <v>57.71</v>
      </c>
      <c r="S383" t="n">
        <v>39.61</v>
      </c>
      <c r="T383" t="n">
        <v>4102.51</v>
      </c>
      <c r="U383" t="n">
        <v>0.6899999999999999</v>
      </c>
      <c r="V383" t="n">
        <v>0.75</v>
      </c>
      <c r="W383" t="n">
        <v>2.62</v>
      </c>
      <c r="X383" t="n">
        <v>0.24</v>
      </c>
      <c r="Y383" t="n">
        <v>1</v>
      </c>
      <c r="Z383" t="n">
        <v>10</v>
      </c>
    </row>
    <row r="384">
      <c r="A384" t="n">
        <v>90</v>
      </c>
      <c r="B384" t="n">
        <v>125</v>
      </c>
      <c r="C384" t="inlineStr">
        <is>
          <t xml:space="preserve">CONCLUIDO	</t>
        </is>
      </c>
      <c r="D384" t="n">
        <v>5.3352</v>
      </c>
      <c r="E384" t="n">
        <v>18.74</v>
      </c>
      <c r="F384" t="n">
        <v>15.56</v>
      </c>
      <c r="G384" t="n">
        <v>103.74</v>
      </c>
      <c r="H384" t="n">
        <v>1.47</v>
      </c>
      <c r="I384" t="n">
        <v>9</v>
      </c>
      <c r="J384" t="n">
        <v>284.73</v>
      </c>
      <c r="K384" t="n">
        <v>58.47</v>
      </c>
      <c r="L384" t="n">
        <v>23.5</v>
      </c>
      <c r="M384" t="n">
        <v>7</v>
      </c>
      <c r="N384" t="n">
        <v>77.76000000000001</v>
      </c>
      <c r="O384" t="n">
        <v>35351.29</v>
      </c>
      <c r="P384" t="n">
        <v>230.93</v>
      </c>
      <c r="Q384" t="n">
        <v>467.07</v>
      </c>
      <c r="R384" t="n">
        <v>57.34</v>
      </c>
      <c r="S384" t="n">
        <v>39.61</v>
      </c>
      <c r="T384" t="n">
        <v>3917.29</v>
      </c>
      <c r="U384" t="n">
        <v>0.6899999999999999</v>
      </c>
      <c r="V384" t="n">
        <v>0.75</v>
      </c>
      <c r="W384" t="n">
        <v>2.63</v>
      </c>
      <c r="X384" t="n">
        <v>0.23</v>
      </c>
      <c r="Y384" t="n">
        <v>1</v>
      </c>
      <c r="Z384" t="n">
        <v>10</v>
      </c>
    </row>
    <row r="385">
      <c r="A385" t="n">
        <v>91</v>
      </c>
      <c r="B385" t="n">
        <v>125</v>
      </c>
      <c r="C385" t="inlineStr">
        <is>
          <t xml:space="preserve">CONCLUIDO	</t>
        </is>
      </c>
      <c r="D385" t="n">
        <v>5.3599</v>
      </c>
      <c r="E385" t="n">
        <v>18.66</v>
      </c>
      <c r="F385" t="n">
        <v>15.52</v>
      </c>
      <c r="G385" t="n">
        <v>116.42</v>
      </c>
      <c r="H385" t="n">
        <v>1.48</v>
      </c>
      <c r="I385" t="n">
        <v>8</v>
      </c>
      <c r="J385" t="n">
        <v>285.23</v>
      </c>
      <c r="K385" t="n">
        <v>58.47</v>
      </c>
      <c r="L385" t="n">
        <v>23.75</v>
      </c>
      <c r="M385" t="n">
        <v>6</v>
      </c>
      <c r="N385" t="n">
        <v>78.01000000000001</v>
      </c>
      <c r="O385" t="n">
        <v>35412.96</v>
      </c>
      <c r="P385" t="n">
        <v>230</v>
      </c>
      <c r="Q385" t="n">
        <v>467.07</v>
      </c>
      <c r="R385" t="n">
        <v>55.97</v>
      </c>
      <c r="S385" t="n">
        <v>39.61</v>
      </c>
      <c r="T385" t="n">
        <v>3234.6</v>
      </c>
      <c r="U385" t="n">
        <v>0.71</v>
      </c>
      <c r="V385" t="n">
        <v>0.75</v>
      </c>
      <c r="W385" t="n">
        <v>2.62</v>
      </c>
      <c r="X385" t="n">
        <v>0.19</v>
      </c>
      <c r="Y385" t="n">
        <v>1</v>
      </c>
      <c r="Z385" t="n">
        <v>10</v>
      </c>
    </row>
    <row r="386">
      <c r="A386" t="n">
        <v>92</v>
      </c>
      <c r="B386" t="n">
        <v>125</v>
      </c>
      <c r="C386" t="inlineStr">
        <is>
          <t xml:space="preserve">CONCLUIDO	</t>
        </is>
      </c>
      <c r="D386" t="n">
        <v>5.3578</v>
      </c>
      <c r="E386" t="n">
        <v>18.66</v>
      </c>
      <c r="F386" t="n">
        <v>15.53</v>
      </c>
      <c r="G386" t="n">
        <v>116.47</v>
      </c>
      <c r="H386" t="n">
        <v>1.5</v>
      </c>
      <c r="I386" t="n">
        <v>8</v>
      </c>
      <c r="J386" t="n">
        <v>285.73</v>
      </c>
      <c r="K386" t="n">
        <v>58.47</v>
      </c>
      <c r="L386" t="n">
        <v>24</v>
      </c>
      <c r="M386" t="n">
        <v>6</v>
      </c>
      <c r="N386" t="n">
        <v>78.26000000000001</v>
      </c>
      <c r="O386" t="n">
        <v>35474.75</v>
      </c>
      <c r="P386" t="n">
        <v>230.49</v>
      </c>
      <c r="Q386" t="n">
        <v>467.07</v>
      </c>
      <c r="R386" t="n">
        <v>56.37</v>
      </c>
      <c r="S386" t="n">
        <v>39.61</v>
      </c>
      <c r="T386" t="n">
        <v>3435.67</v>
      </c>
      <c r="U386" t="n">
        <v>0.7</v>
      </c>
      <c r="V386" t="n">
        <v>0.75</v>
      </c>
      <c r="W386" t="n">
        <v>2.62</v>
      </c>
      <c r="X386" t="n">
        <v>0.2</v>
      </c>
      <c r="Y386" t="n">
        <v>1</v>
      </c>
      <c r="Z386" t="n">
        <v>10</v>
      </c>
    </row>
    <row r="387">
      <c r="A387" t="n">
        <v>93</v>
      </c>
      <c r="B387" t="n">
        <v>125</v>
      </c>
      <c r="C387" t="inlineStr">
        <is>
          <t xml:space="preserve">CONCLUIDO	</t>
        </is>
      </c>
      <c r="D387" t="n">
        <v>5.3588</v>
      </c>
      <c r="E387" t="n">
        <v>18.66</v>
      </c>
      <c r="F387" t="n">
        <v>15.53</v>
      </c>
      <c r="G387" t="n">
        <v>116.45</v>
      </c>
      <c r="H387" t="n">
        <v>1.51</v>
      </c>
      <c r="I387" t="n">
        <v>8</v>
      </c>
      <c r="J387" t="n">
        <v>286.24</v>
      </c>
      <c r="K387" t="n">
        <v>58.47</v>
      </c>
      <c r="L387" t="n">
        <v>24.25</v>
      </c>
      <c r="M387" t="n">
        <v>6</v>
      </c>
      <c r="N387" t="n">
        <v>78.51000000000001</v>
      </c>
      <c r="O387" t="n">
        <v>35536.63</v>
      </c>
      <c r="P387" t="n">
        <v>230.28</v>
      </c>
      <c r="Q387" t="n">
        <v>467.07</v>
      </c>
      <c r="R387" t="n">
        <v>56.15</v>
      </c>
      <c r="S387" t="n">
        <v>39.61</v>
      </c>
      <c r="T387" t="n">
        <v>3324.2</v>
      </c>
      <c r="U387" t="n">
        <v>0.71</v>
      </c>
      <c r="V387" t="n">
        <v>0.75</v>
      </c>
      <c r="W387" t="n">
        <v>2.62</v>
      </c>
      <c r="X387" t="n">
        <v>0.19</v>
      </c>
      <c r="Y387" t="n">
        <v>1</v>
      </c>
      <c r="Z387" t="n">
        <v>10</v>
      </c>
    </row>
    <row r="388">
      <c r="A388" t="n">
        <v>94</v>
      </c>
      <c r="B388" t="n">
        <v>125</v>
      </c>
      <c r="C388" t="inlineStr">
        <is>
          <t xml:space="preserve">CONCLUIDO	</t>
        </is>
      </c>
      <c r="D388" t="n">
        <v>5.3567</v>
      </c>
      <c r="E388" t="n">
        <v>18.67</v>
      </c>
      <c r="F388" t="n">
        <v>15.53</v>
      </c>
      <c r="G388" t="n">
        <v>116.5</v>
      </c>
      <c r="H388" t="n">
        <v>1.52</v>
      </c>
      <c r="I388" t="n">
        <v>8</v>
      </c>
      <c r="J388" t="n">
        <v>286.74</v>
      </c>
      <c r="K388" t="n">
        <v>58.47</v>
      </c>
      <c r="L388" t="n">
        <v>24.5</v>
      </c>
      <c r="M388" t="n">
        <v>6</v>
      </c>
      <c r="N388" t="n">
        <v>78.77</v>
      </c>
      <c r="O388" t="n">
        <v>35598.74</v>
      </c>
      <c r="P388" t="n">
        <v>230.55</v>
      </c>
      <c r="Q388" t="n">
        <v>467.08</v>
      </c>
      <c r="R388" t="n">
        <v>56.47</v>
      </c>
      <c r="S388" t="n">
        <v>39.61</v>
      </c>
      <c r="T388" t="n">
        <v>3487.46</v>
      </c>
      <c r="U388" t="n">
        <v>0.7</v>
      </c>
      <c r="V388" t="n">
        <v>0.75</v>
      </c>
      <c r="W388" t="n">
        <v>2.62</v>
      </c>
      <c r="X388" t="n">
        <v>0.2</v>
      </c>
      <c r="Y388" t="n">
        <v>1</v>
      </c>
      <c r="Z388" t="n">
        <v>10</v>
      </c>
    </row>
    <row r="389">
      <c r="A389" t="n">
        <v>95</v>
      </c>
      <c r="B389" t="n">
        <v>125</v>
      </c>
      <c r="C389" t="inlineStr">
        <is>
          <t xml:space="preserve">CONCLUIDO	</t>
        </is>
      </c>
      <c r="D389" t="n">
        <v>5.3595</v>
      </c>
      <c r="E389" t="n">
        <v>18.66</v>
      </c>
      <c r="F389" t="n">
        <v>15.52</v>
      </c>
      <c r="G389" t="n">
        <v>116.43</v>
      </c>
      <c r="H389" t="n">
        <v>1.53</v>
      </c>
      <c r="I389" t="n">
        <v>8</v>
      </c>
      <c r="J389" t="n">
        <v>287.24</v>
      </c>
      <c r="K389" t="n">
        <v>58.47</v>
      </c>
      <c r="L389" t="n">
        <v>24.75</v>
      </c>
      <c r="M389" t="n">
        <v>6</v>
      </c>
      <c r="N389" t="n">
        <v>79.02</v>
      </c>
      <c r="O389" t="n">
        <v>35660.82</v>
      </c>
      <c r="P389" t="n">
        <v>230.45</v>
      </c>
      <c r="Q389" t="n">
        <v>467.07</v>
      </c>
      <c r="R389" t="n">
        <v>56.18</v>
      </c>
      <c r="S389" t="n">
        <v>39.61</v>
      </c>
      <c r="T389" t="n">
        <v>3341.7</v>
      </c>
      <c r="U389" t="n">
        <v>0.71</v>
      </c>
      <c r="V389" t="n">
        <v>0.75</v>
      </c>
      <c r="W389" t="n">
        <v>2.62</v>
      </c>
      <c r="X389" t="n">
        <v>0.19</v>
      </c>
      <c r="Y389" t="n">
        <v>1</v>
      </c>
      <c r="Z389" t="n">
        <v>10</v>
      </c>
    </row>
    <row r="390">
      <c r="A390" t="n">
        <v>96</v>
      </c>
      <c r="B390" t="n">
        <v>125</v>
      </c>
      <c r="C390" t="inlineStr">
        <is>
          <t xml:space="preserve">CONCLUIDO	</t>
        </is>
      </c>
      <c r="D390" t="n">
        <v>5.3601</v>
      </c>
      <c r="E390" t="n">
        <v>18.66</v>
      </c>
      <c r="F390" t="n">
        <v>15.52</v>
      </c>
      <c r="G390" t="n">
        <v>116.41</v>
      </c>
      <c r="H390" t="n">
        <v>1.55</v>
      </c>
      <c r="I390" t="n">
        <v>8</v>
      </c>
      <c r="J390" t="n">
        <v>287.75</v>
      </c>
      <c r="K390" t="n">
        <v>58.47</v>
      </c>
      <c r="L390" t="n">
        <v>25</v>
      </c>
      <c r="M390" t="n">
        <v>6</v>
      </c>
      <c r="N390" t="n">
        <v>79.27</v>
      </c>
      <c r="O390" t="n">
        <v>35723.02</v>
      </c>
      <c r="P390" t="n">
        <v>230.25</v>
      </c>
      <c r="Q390" t="n">
        <v>467.07</v>
      </c>
      <c r="R390" t="n">
        <v>56.03</v>
      </c>
      <c r="S390" t="n">
        <v>39.61</v>
      </c>
      <c r="T390" t="n">
        <v>3265.06</v>
      </c>
      <c r="U390" t="n">
        <v>0.71</v>
      </c>
      <c r="V390" t="n">
        <v>0.75</v>
      </c>
      <c r="W390" t="n">
        <v>2.62</v>
      </c>
      <c r="X390" t="n">
        <v>0.19</v>
      </c>
      <c r="Y390" t="n">
        <v>1</v>
      </c>
      <c r="Z390" t="n">
        <v>10</v>
      </c>
    </row>
    <row r="391">
      <c r="A391" t="n">
        <v>97</v>
      </c>
      <c r="B391" t="n">
        <v>125</v>
      </c>
      <c r="C391" t="inlineStr">
        <is>
          <t xml:space="preserve">CONCLUIDO	</t>
        </is>
      </c>
      <c r="D391" t="n">
        <v>5.3577</v>
      </c>
      <c r="E391" t="n">
        <v>18.66</v>
      </c>
      <c r="F391" t="n">
        <v>15.53</v>
      </c>
      <c r="G391" t="n">
        <v>116.47</v>
      </c>
      <c r="H391" t="n">
        <v>1.56</v>
      </c>
      <c r="I391" t="n">
        <v>8</v>
      </c>
      <c r="J391" t="n">
        <v>288.25</v>
      </c>
      <c r="K391" t="n">
        <v>58.47</v>
      </c>
      <c r="L391" t="n">
        <v>25.25</v>
      </c>
      <c r="M391" t="n">
        <v>6</v>
      </c>
      <c r="N391" t="n">
        <v>79.53</v>
      </c>
      <c r="O391" t="n">
        <v>35785.31</v>
      </c>
      <c r="P391" t="n">
        <v>230.56</v>
      </c>
      <c r="Q391" t="n">
        <v>467.08</v>
      </c>
      <c r="R391" t="n">
        <v>56.29</v>
      </c>
      <c r="S391" t="n">
        <v>39.61</v>
      </c>
      <c r="T391" t="n">
        <v>3396.89</v>
      </c>
      <c r="U391" t="n">
        <v>0.7</v>
      </c>
      <c r="V391" t="n">
        <v>0.75</v>
      </c>
      <c r="W391" t="n">
        <v>2.62</v>
      </c>
      <c r="X391" t="n">
        <v>0.2</v>
      </c>
      <c r="Y391" t="n">
        <v>1</v>
      </c>
      <c r="Z391" t="n">
        <v>10</v>
      </c>
    </row>
    <row r="392">
      <c r="A392" t="n">
        <v>98</v>
      </c>
      <c r="B392" t="n">
        <v>125</v>
      </c>
      <c r="C392" t="inlineStr">
        <is>
          <t xml:space="preserve">CONCLUIDO	</t>
        </is>
      </c>
      <c r="D392" t="n">
        <v>5.3566</v>
      </c>
      <c r="E392" t="n">
        <v>18.67</v>
      </c>
      <c r="F392" t="n">
        <v>15.53</v>
      </c>
      <c r="G392" t="n">
        <v>116.5</v>
      </c>
      <c r="H392" t="n">
        <v>1.57</v>
      </c>
      <c r="I392" t="n">
        <v>8</v>
      </c>
      <c r="J392" t="n">
        <v>288.76</v>
      </c>
      <c r="K392" t="n">
        <v>58.47</v>
      </c>
      <c r="L392" t="n">
        <v>25.5</v>
      </c>
      <c r="M392" t="n">
        <v>6</v>
      </c>
      <c r="N392" t="n">
        <v>79.78</v>
      </c>
      <c r="O392" t="n">
        <v>35847.71</v>
      </c>
      <c r="P392" t="n">
        <v>230.06</v>
      </c>
      <c r="Q392" t="n">
        <v>467.07</v>
      </c>
      <c r="R392" t="n">
        <v>56.55</v>
      </c>
      <c r="S392" t="n">
        <v>39.61</v>
      </c>
      <c r="T392" t="n">
        <v>3524</v>
      </c>
      <c r="U392" t="n">
        <v>0.7</v>
      </c>
      <c r="V392" t="n">
        <v>0.75</v>
      </c>
      <c r="W392" t="n">
        <v>2.62</v>
      </c>
      <c r="X392" t="n">
        <v>0.2</v>
      </c>
      <c r="Y392" t="n">
        <v>1</v>
      </c>
      <c r="Z392" t="n">
        <v>10</v>
      </c>
    </row>
    <row r="393">
      <c r="A393" t="n">
        <v>99</v>
      </c>
      <c r="B393" t="n">
        <v>125</v>
      </c>
      <c r="C393" t="inlineStr">
        <is>
          <t xml:space="preserve">CONCLUIDO	</t>
        </is>
      </c>
      <c r="D393" t="n">
        <v>5.3583</v>
      </c>
      <c r="E393" t="n">
        <v>18.66</v>
      </c>
      <c r="F393" t="n">
        <v>15.53</v>
      </c>
      <c r="G393" t="n">
        <v>116.46</v>
      </c>
      <c r="H393" t="n">
        <v>1.59</v>
      </c>
      <c r="I393" t="n">
        <v>8</v>
      </c>
      <c r="J393" t="n">
        <v>289.26</v>
      </c>
      <c r="K393" t="n">
        <v>58.47</v>
      </c>
      <c r="L393" t="n">
        <v>25.75</v>
      </c>
      <c r="M393" t="n">
        <v>6</v>
      </c>
      <c r="N393" t="n">
        <v>80.04000000000001</v>
      </c>
      <c r="O393" t="n">
        <v>35910.21</v>
      </c>
      <c r="P393" t="n">
        <v>229.46</v>
      </c>
      <c r="Q393" t="n">
        <v>467.07</v>
      </c>
      <c r="R393" t="n">
        <v>56.35</v>
      </c>
      <c r="S393" t="n">
        <v>39.61</v>
      </c>
      <c r="T393" t="n">
        <v>3426.56</v>
      </c>
      <c r="U393" t="n">
        <v>0.7</v>
      </c>
      <c r="V393" t="n">
        <v>0.75</v>
      </c>
      <c r="W393" t="n">
        <v>2.62</v>
      </c>
      <c r="X393" t="n">
        <v>0.2</v>
      </c>
      <c r="Y393" t="n">
        <v>1</v>
      </c>
      <c r="Z393" t="n">
        <v>10</v>
      </c>
    </row>
    <row r="394">
      <c r="A394" t="n">
        <v>100</v>
      </c>
      <c r="B394" t="n">
        <v>125</v>
      </c>
      <c r="C394" t="inlineStr">
        <is>
          <t xml:space="preserve">CONCLUIDO	</t>
        </is>
      </c>
      <c r="D394" t="n">
        <v>5.3555</v>
      </c>
      <c r="E394" t="n">
        <v>18.67</v>
      </c>
      <c r="F394" t="n">
        <v>15.54</v>
      </c>
      <c r="G394" t="n">
        <v>116.53</v>
      </c>
      <c r="H394" t="n">
        <v>1.6</v>
      </c>
      <c r="I394" t="n">
        <v>8</v>
      </c>
      <c r="J394" t="n">
        <v>289.77</v>
      </c>
      <c r="K394" t="n">
        <v>58.47</v>
      </c>
      <c r="L394" t="n">
        <v>26</v>
      </c>
      <c r="M394" t="n">
        <v>6</v>
      </c>
      <c r="N394" t="n">
        <v>80.3</v>
      </c>
      <c r="O394" t="n">
        <v>35972.82</v>
      </c>
      <c r="P394" t="n">
        <v>229</v>
      </c>
      <c r="Q394" t="n">
        <v>467.07</v>
      </c>
      <c r="R394" t="n">
        <v>56.71</v>
      </c>
      <c r="S394" t="n">
        <v>39.61</v>
      </c>
      <c r="T394" t="n">
        <v>3603.59</v>
      </c>
      <c r="U394" t="n">
        <v>0.7</v>
      </c>
      <c r="V394" t="n">
        <v>0.75</v>
      </c>
      <c r="W394" t="n">
        <v>2.62</v>
      </c>
      <c r="X394" t="n">
        <v>0.2</v>
      </c>
      <c r="Y394" t="n">
        <v>1</v>
      </c>
      <c r="Z394" t="n">
        <v>10</v>
      </c>
    </row>
    <row r="395">
      <c r="A395" t="n">
        <v>101</v>
      </c>
      <c r="B395" t="n">
        <v>125</v>
      </c>
      <c r="C395" t="inlineStr">
        <is>
          <t xml:space="preserve">CONCLUIDO	</t>
        </is>
      </c>
      <c r="D395" t="n">
        <v>5.3571</v>
      </c>
      <c r="E395" t="n">
        <v>18.67</v>
      </c>
      <c r="F395" t="n">
        <v>15.53</v>
      </c>
      <c r="G395" t="n">
        <v>116.49</v>
      </c>
      <c r="H395" t="n">
        <v>1.61</v>
      </c>
      <c r="I395" t="n">
        <v>8</v>
      </c>
      <c r="J395" t="n">
        <v>290.28</v>
      </c>
      <c r="K395" t="n">
        <v>58.47</v>
      </c>
      <c r="L395" t="n">
        <v>26.25</v>
      </c>
      <c r="M395" t="n">
        <v>6</v>
      </c>
      <c r="N395" t="n">
        <v>80.56</v>
      </c>
      <c r="O395" t="n">
        <v>36035.53</v>
      </c>
      <c r="P395" t="n">
        <v>228.67</v>
      </c>
      <c r="Q395" t="n">
        <v>467.07</v>
      </c>
      <c r="R395" t="n">
        <v>56.45</v>
      </c>
      <c r="S395" t="n">
        <v>39.61</v>
      </c>
      <c r="T395" t="n">
        <v>3474.8</v>
      </c>
      <c r="U395" t="n">
        <v>0.7</v>
      </c>
      <c r="V395" t="n">
        <v>0.75</v>
      </c>
      <c r="W395" t="n">
        <v>2.62</v>
      </c>
      <c r="X395" t="n">
        <v>0.2</v>
      </c>
      <c r="Y395" t="n">
        <v>1</v>
      </c>
      <c r="Z395" t="n">
        <v>10</v>
      </c>
    </row>
    <row r="396">
      <c r="A396" t="n">
        <v>102</v>
      </c>
      <c r="B396" t="n">
        <v>125</v>
      </c>
      <c r="C396" t="inlineStr">
        <is>
          <t xml:space="preserve">CONCLUIDO	</t>
        </is>
      </c>
      <c r="D396" t="n">
        <v>5.3583</v>
      </c>
      <c r="E396" t="n">
        <v>18.66</v>
      </c>
      <c r="F396" t="n">
        <v>15.53</v>
      </c>
      <c r="G396" t="n">
        <v>116.46</v>
      </c>
      <c r="H396" t="n">
        <v>1.62</v>
      </c>
      <c r="I396" t="n">
        <v>8</v>
      </c>
      <c r="J396" t="n">
        <v>290.79</v>
      </c>
      <c r="K396" t="n">
        <v>58.47</v>
      </c>
      <c r="L396" t="n">
        <v>26.5</v>
      </c>
      <c r="M396" t="n">
        <v>6</v>
      </c>
      <c r="N396" t="n">
        <v>80.81999999999999</v>
      </c>
      <c r="O396" t="n">
        <v>36098.35</v>
      </c>
      <c r="P396" t="n">
        <v>228.6</v>
      </c>
      <c r="Q396" t="n">
        <v>467.07</v>
      </c>
      <c r="R396" t="n">
        <v>56.39</v>
      </c>
      <c r="S396" t="n">
        <v>39.61</v>
      </c>
      <c r="T396" t="n">
        <v>3445.52</v>
      </c>
      <c r="U396" t="n">
        <v>0.7</v>
      </c>
      <c r="V396" t="n">
        <v>0.75</v>
      </c>
      <c r="W396" t="n">
        <v>2.62</v>
      </c>
      <c r="X396" t="n">
        <v>0.19</v>
      </c>
      <c r="Y396" t="n">
        <v>1</v>
      </c>
      <c r="Z396" t="n">
        <v>10</v>
      </c>
    </row>
    <row r="397">
      <c r="A397" t="n">
        <v>103</v>
      </c>
      <c r="B397" t="n">
        <v>125</v>
      </c>
      <c r="C397" t="inlineStr">
        <is>
          <t xml:space="preserve">CONCLUIDO	</t>
        </is>
      </c>
      <c r="D397" t="n">
        <v>5.3564</v>
      </c>
      <c r="E397" t="n">
        <v>18.67</v>
      </c>
      <c r="F397" t="n">
        <v>15.53</v>
      </c>
      <c r="G397" t="n">
        <v>116.51</v>
      </c>
      <c r="H397" t="n">
        <v>1.64</v>
      </c>
      <c r="I397" t="n">
        <v>8</v>
      </c>
      <c r="J397" t="n">
        <v>291.3</v>
      </c>
      <c r="K397" t="n">
        <v>58.47</v>
      </c>
      <c r="L397" t="n">
        <v>26.75</v>
      </c>
      <c r="M397" t="n">
        <v>6</v>
      </c>
      <c r="N397" t="n">
        <v>81.08</v>
      </c>
      <c r="O397" t="n">
        <v>36161.27</v>
      </c>
      <c r="P397" t="n">
        <v>227.97</v>
      </c>
      <c r="Q397" t="n">
        <v>467.08</v>
      </c>
      <c r="R397" t="n">
        <v>56.5</v>
      </c>
      <c r="S397" t="n">
        <v>39.61</v>
      </c>
      <c r="T397" t="n">
        <v>3499.66</v>
      </c>
      <c r="U397" t="n">
        <v>0.7</v>
      </c>
      <c r="V397" t="n">
        <v>0.75</v>
      </c>
      <c r="W397" t="n">
        <v>2.62</v>
      </c>
      <c r="X397" t="n">
        <v>0.2</v>
      </c>
      <c r="Y397" t="n">
        <v>1</v>
      </c>
      <c r="Z397" t="n">
        <v>10</v>
      </c>
    </row>
    <row r="398">
      <c r="A398" t="n">
        <v>104</v>
      </c>
      <c r="B398" t="n">
        <v>125</v>
      </c>
      <c r="C398" t="inlineStr">
        <is>
          <t xml:space="preserve">CONCLUIDO	</t>
        </is>
      </c>
      <c r="D398" t="n">
        <v>5.3531</v>
      </c>
      <c r="E398" t="n">
        <v>18.68</v>
      </c>
      <c r="F398" t="n">
        <v>15.55</v>
      </c>
      <c r="G398" t="n">
        <v>116.6</v>
      </c>
      <c r="H398" t="n">
        <v>1.65</v>
      </c>
      <c r="I398" t="n">
        <v>8</v>
      </c>
      <c r="J398" t="n">
        <v>291.81</v>
      </c>
      <c r="K398" t="n">
        <v>58.47</v>
      </c>
      <c r="L398" t="n">
        <v>27</v>
      </c>
      <c r="M398" t="n">
        <v>6</v>
      </c>
      <c r="N398" t="n">
        <v>81.34</v>
      </c>
      <c r="O398" t="n">
        <v>36224.3</v>
      </c>
      <c r="P398" t="n">
        <v>227.11</v>
      </c>
      <c r="Q398" t="n">
        <v>467.07</v>
      </c>
      <c r="R398" t="n">
        <v>56.99</v>
      </c>
      <c r="S398" t="n">
        <v>39.61</v>
      </c>
      <c r="T398" t="n">
        <v>3743.65</v>
      </c>
      <c r="U398" t="n">
        <v>0.7</v>
      </c>
      <c r="V398" t="n">
        <v>0.75</v>
      </c>
      <c r="W398" t="n">
        <v>2.62</v>
      </c>
      <c r="X398" t="n">
        <v>0.21</v>
      </c>
      <c r="Y398" t="n">
        <v>1</v>
      </c>
      <c r="Z398" t="n">
        <v>10</v>
      </c>
    </row>
    <row r="399">
      <c r="A399" t="n">
        <v>105</v>
      </c>
      <c r="B399" t="n">
        <v>125</v>
      </c>
      <c r="C399" t="inlineStr">
        <is>
          <t xml:space="preserve">CONCLUIDO	</t>
        </is>
      </c>
      <c r="D399" t="n">
        <v>5.3755</v>
      </c>
      <c r="E399" t="n">
        <v>18.6</v>
      </c>
      <c r="F399" t="n">
        <v>15.52</v>
      </c>
      <c r="G399" t="n">
        <v>132.99</v>
      </c>
      <c r="H399" t="n">
        <v>1.66</v>
      </c>
      <c r="I399" t="n">
        <v>7</v>
      </c>
      <c r="J399" t="n">
        <v>292.32</v>
      </c>
      <c r="K399" t="n">
        <v>58.47</v>
      </c>
      <c r="L399" t="n">
        <v>27.25</v>
      </c>
      <c r="M399" t="n">
        <v>5</v>
      </c>
      <c r="N399" t="n">
        <v>81.59999999999999</v>
      </c>
      <c r="O399" t="n">
        <v>36287.44</v>
      </c>
      <c r="P399" t="n">
        <v>226.98</v>
      </c>
      <c r="Q399" t="n">
        <v>467.07</v>
      </c>
      <c r="R399" t="n">
        <v>55.9</v>
      </c>
      <c r="S399" t="n">
        <v>39.61</v>
      </c>
      <c r="T399" t="n">
        <v>3207.68</v>
      </c>
      <c r="U399" t="n">
        <v>0.71</v>
      </c>
      <c r="V399" t="n">
        <v>0.75</v>
      </c>
      <c r="W399" t="n">
        <v>2.62</v>
      </c>
      <c r="X399" t="n">
        <v>0.18</v>
      </c>
      <c r="Y399" t="n">
        <v>1</v>
      </c>
      <c r="Z399" t="n">
        <v>10</v>
      </c>
    </row>
    <row r="400">
      <c r="A400" t="n">
        <v>106</v>
      </c>
      <c r="B400" t="n">
        <v>125</v>
      </c>
      <c r="C400" t="inlineStr">
        <is>
          <t xml:space="preserve">CONCLUIDO	</t>
        </is>
      </c>
      <c r="D400" t="n">
        <v>5.3747</v>
      </c>
      <c r="E400" t="n">
        <v>18.61</v>
      </c>
      <c r="F400" t="n">
        <v>15.52</v>
      </c>
      <c r="G400" t="n">
        <v>133.01</v>
      </c>
      <c r="H400" t="n">
        <v>1.67</v>
      </c>
      <c r="I400" t="n">
        <v>7</v>
      </c>
      <c r="J400" t="n">
        <v>292.84</v>
      </c>
      <c r="K400" t="n">
        <v>58.47</v>
      </c>
      <c r="L400" t="n">
        <v>27.5</v>
      </c>
      <c r="M400" t="n">
        <v>5</v>
      </c>
      <c r="N400" t="n">
        <v>81.86</v>
      </c>
      <c r="O400" t="n">
        <v>36350.69</v>
      </c>
      <c r="P400" t="n">
        <v>227.32</v>
      </c>
      <c r="Q400" t="n">
        <v>467.07</v>
      </c>
      <c r="R400" t="n">
        <v>55.98</v>
      </c>
      <c r="S400" t="n">
        <v>39.61</v>
      </c>
      <c r="T400" t="n">
        <v>3247.41</v>
      </c>
      <c r="U400" t="n">
        <v>0.71</v>
      </c>
      <c r="V400" t="n">
        <v>0.75</v>
      </c>
      <c r="W400" t="n">
        <v>2.62</v>
      </c>
      <c r="X400" t="n">
        <v>0.18</v>
      </c>
      <c r="Y400" t="n">
        <v>1</v>
      </c>
      <c r="Z400" t="n">
        <v>10</v>
      </c>
    </row>
    <row r="401">
      <c r="A401" t="n">
        <v>107</v>
      </c>
      <c r="B401" t="n">
        <v>125</v>
      </c>
      <c r="C401" t="inlineStr">
        <is>
          <t xml:space="preserve">CONCLUIDO	</t>
        </is>
      </c>
      <c r="D401" t="n">
        <v>5.3759</v>
      </c>
      <c r="E401" t="n">
        <v>18.6</v>
      </c>
      <c r="F401" t="n">
        <v>15.51</v>
      </c>
      <c r="G401" t="n">
        <v>132.98</v>
      </c>
      <c r="H401" t="n">
        <v>1.68</v>
      </c>
      <c r="I401" t="n">
        <v>7</v>
      </c>
      <c r="J401" t="n">
        <v>293.35</v>
      </c>
      <c r="K401" t="n">
        <v>58.47</v>
      </c>
      <c r="L401" t="n">
        <v>27.75</v>
      </c>
      <c r="M401" t="n">
        <v>5</v>
      </c>
      <c r="N401" t="n">
        <v>82.13</v>
      </c>
      <c r="O401" t="n">
        <v>36414.05</v>
      </c>
      <c r="P401" t="n">
        <v>227.81</v>
      </c>
      <c r="Q401" t="n">
        <v>467.07</v>
      </c>
      <c r="R401" t="n">
        <v>56.01</v>
      </c>
      <c r="S401" t="n">
        <v>39.61</v>
      </c>
      <c r="T401" t="n">
        <v>3260.15</v>
      </c>
      <c r="U401" t="n">
        <v>0.71</v>
      </c>
      <c r="V401" t="n">
        <v>0.75</v>
      </c>
      <c r="W401" t="n">
        <v>2.62</v>
      </c>
      <c r="X401" t="n">
        <v>0.18</v>
      </c>
      <c r="Y401" t="n">
        <v>1</v>
      </c>
      <c r="Z401" t="n">
        <v>10</v>
      </c>
    </row>
    <row r="402">
      <c r="A402" t="n">
        <v>108</v>
      </c>
      <c r="B402" t="n">
        <v>125</v>
      </c>
      <c r="C402" t="inlineStr">
        <is>
          <t xml:space="preserve">CONCLUIDO	</t>
        </is>
      </c>
      <c r="D402" t="n">
        <v>5.3789</v>
      </c>
      <c r="E402" t="n">
        <v>18.59</v>
      </c>
      <c r="F402" t="n">
        <v>15.5</v>
      </c>
      <c r="G402" t="n">
        <v>132.89</v>
      </c>
      <c r="H402" t="n">
        <v>1.7</v>
      </c>
      <c r="I402" t="n">
        <v>7</v>
      </c>
      <c r="J402" t="n">
        <v>293.86</v>
      </c>
      <c r="K402" t="n">
        <v>58.47</v>
      </c>
      <c r="L402" t="n">
        <v>28</v>
      </c>
      <c r="M402" t="n">
        <v>5</v>
      </c>
      <c r="N402" t="n">
        <v>82.39</v>
      </c>
      <c r="O402" t="n">
        <v>36477.51</v>
      </c>
      <c r="P402" t="n">
        <v>227.62</v>
      </c>
      <c r="Q402" t="n">
        <v>467.07</v>
      </c>
      <c r="R402" t="n">
        <v>55.5</v>
      </c>
      <c r="S402" t="n">
        <v>39.61</v>
      </c>
      <c r="T402" t="n">
        <v>3007.62</v>
      </c>
      <c r="U402" t="n">
        <v>0.71</v>
      </c>
      <c r="V402" t="n">
        <v>0.75</v>
      </c>
      <c r="W402" t="n">
        <v>2.62</v>
      </c>
      <c r="X402" t="n">
        <v>0.17</v>
      </c>
      <c r="Y402" t="n">
        <v>1</v>
      </c>
      <c r="Z402" t="n">
        <v>10</v>
      </c>
    </row>
    <row r="403">
      <c r="A403" t="n">
        <v>109</v>
      </c>
      <c r="B403" t="n">
        <v>125</v>
      </c>
      <c r="C403" t="inlineStr">
        <is>
          <t xml:space="preserve">CONCLUIDO	</t>
        </is>
      </c>
      <c r="D403" t="n">
        <v>5.3763</v>
      </c>
      <c r="E403" t="n">
        <v>18.6</v>
      </c>
      <c r="F403" t="n">
        <v>15.51</v>
      </c>
      <c r="G403" t="n">
        <v>132.97</v>
      </c>
      <c r="H403" t="n">
        <v>1.71</v>
      </c>
      <c r="I403" t="n">
        <v>7</v>
      </c>
      <c r="J403" t="n">
        <v>294.38</v>
      </c>
      <c r="K403" t="n">
        <v>58.47</v>
      </c>
      <c r="L403" t="n">
        <v>28.25</v>
      </c>
      <c r="M403" t="n">
        <v>5</v>
      </c>
      <c r="N403" t="n">
        <v>82.66</v>
      </c>
      <c r="O403" t="n">
        <v>36541.09</v>
      </c>
      <c r="P403" t="n">
        <v>228.13</v>
      </c>
      <c r="Q403" t="n">
        <v>467.07</v>
      </c>
      <c r="R403" t="n">
        <v>55.9</v>
      </c>
      <c r="S403" t="n">
        <v>39.61</v>
      </c>
      <c r="T403" t="n">
        <v>3204.53</v>
      </c>
      <c r="U403" t="n">
        <v>0.71</v>
      </c>
      <c r="V403" t="n">
        <v>0.75</v>
      </c>
      <c r="W403" t="n">
        <v>2.62</v>
      </c>
      <c r="X403" t="n">
        <v>0.18</v>
      </c>
      <c r="Y403" t="n">
        <v>1</v>
      </c>
      <c r="Z403" t="n">
        <v>10</v>
      </c>
    </row>
    <row r="404">
      <c r="A404" t="n">
        <v>110</v>
      </c>
      <c r="B404" t="n">
        <v>125</v>
      </c>
      <c r="C404" t="inlineStr">
        <is>
          <t xml:space="preserve">CONCLUIDO	</t>
        </is>
      </c>
      <c r="D404" t="n">
        <v>5.3752</v>
      </c>
      <c r="E404" t="n">
        <v>18.6</v>
      </c>
      <c r="F404" t="n">
        <v>15.52</v>
      </c>
      <c r="G404" t="n">
        <v>133</v>
      </c>
      <c r="H404" t="n">
        <v>1.72</v>
      </c>
      <c r="I404" t="n">
        <v>7</v>
      </c>
      <c r="J404" t="n">
        <v>294.9</v>
      </c>
      <c r="K404" t="n">
        <v>58.47</v>
      </c>
      <c r="L404" t="n">
        <v>28.5</v>
      </c>
      <c r="M404" t="n">
        <v>5</v>
      </c>
      <c r="N404" t="n">
        <v>82.92</v>
      </c>
      <c r="O404" t="n">
        <v>36604.77</v>
      </c>
      <c r="P404" t="n">
        <v>228.73</v>
      </c>
      <c r="Q404" t="n">
        <v>467.07</v>
      </c>
      <c r="R404" t="n">
        <v>55.94</v>
      </c>
      <c r="S404" t="n">
        <v>39.61</v>
      </c>
      <c r="T404" t="n">
        <v>3227.6</v>
      </c>
      <c r="U404" t="n">
        <v>0.71</v>
      </c>
      <c r="V404" t="n">
        <v>0.75</v>
      </c>
      <c r="W404" t="n">
        <v>2.62</v>
      </c>
      <c r="X404" t="n">
        <v>0.18</v>
      </c>
      <c r="Y404" t="n">
        <v>1</v>
      </c>
      <c r="Z404" t="n">
        <v>10</v>
      </c>
    </row>
    <row r="405">
      <c r="A405" t="n">
        <v>111</v>
      </c>
      <c r="B405" t="n">
        <v>125</v>
      </c>
      <c r="C405" t="inlineStr">
        <is>
          <t xml:space="preserve">CONCLUIDO	</t>
        </is>
      </c>
      <c r="D405" t="n">
        <v>5.3777</v>
      </c>
      <c r="E405" t="n">
        <v>18.6</v>
      </c>
      <c r="F405" t="n">
        <v>15.51</v>
      </c>
      <c r="G405" t="n">
        <v>132.92</v>
      </c>
      <c r="H405" t="n">
        <v>1.73</v>
      </c>
      <c r="I405" t="n">
        <v>7</v>
      </c>
      <c r="J405" t="n">
        <v>295.41</v>
      </c>
      <c r="K405" t="n">
        <v>58.47</v>
      </c>
      <c r="L405" t="n">
        <v>28.75</v>
      </c>
      <c r="M405" t="n">
        <v>5</v>
      </c>
      <c r="N405" t="n">
        <v>83.19</v>
      </c>
      <c r="O405" t="n">
        <v>36668.57</v>
      </c>
      <c r="P405" t="n">
        <v>228.39</v>
      </c>
      <c r="Q405" t="n">
        <v>467.08</v>
      </c>
      <c r="R405" t="n">
        <v>55.58</v>
      </c>
      <c r="S405" t="n">
        <v>39.61</v>
      </c>
      <c r="T405" t="n">
        <v>3046.4</v>
      </c>
      <c r="U405" t="n">
        <v>0.71</v>
      </c>
      <c r="V405" t="n">
        <v>0.75</v>
      </c>
      <c r="W405" t="n">
        <v>2.62</v>
      </c>
      <c r="X405" t="n">
        <v>0.17</v>
      </c>
      <c r="Y405" t="n">
        <v>1</v>
      </c>
      <c r="Z405" t="n">
        <v>10</v>
      </c>
    </row>
    <row r="406">
      <c r="A406" t="n">
        <v>112</v>
      </c>
      <c r="B406" t="n">
        <v>125</v>
      </c>
      <c r="C406" t="inlineStr">
        <is>
          <t xml:space="preserve">CONCLUIDO	</t>
        </is>
      </c>
      <c r="D406" t="n">
        <v>5.3784</v>
      </c>
      <c r="E406" t="n">
        <v>18.59</v>
      </c>
      <c r="F406" t="n">
        <v>15.51</v>
      </c>
      <c r="G406" t="n">
        <v>132.9</v>
      </c>
      <c r="H406" t="n">
        <v>1.75</v>
      </c>
      <c r="I406" t="n">
        <v>7</v>
      </c>
      <c r="J406" t="n">
        <v>295.93</v>
      </c>
      <c r="K406" t="n">
        <v>58.47</v>
      </c>
      <c r="L406" t="n">
        <v>29</v>
      </c>
      <c r="M406" t="n">
        <v>5</v>
      </c>
      <c r="N406" t="n">
        <v>83.45999999999999</v>
      </c>
      <c r="O406" t="n">
        <v>36732.47</v>
      </c>
      <c r="P406" t="n">
        <v>228.39</v>
      </c>
      <c r="Q406" t="n">
        <v>467.08</v>
      </c>
      <c r="R406" t="n">
        <v>55.64</v>
      </c>
      <c r="S406" t="n">
        <v>39.61</v>
      </c>
      <c r="T406" t="n">
        <v>3073.78</v>
      </c>
      <c r="U406" t="n">
        <v>0.71</v>
      </c>
      <c r="V406" t="n">
        <v>0.75</v>
      </c>
      <c r="W406" t="n">
        <v>2.62</v>
      </c>
      <c r="X406" t="n">
        <v>0.17</v>
      </c>
      <c r="Y406" t="n">
        <v>1</v>
      </c>
      <c r="Z406" t="n">
        <v>10</v>
      </c>
    </row>
    <row r="407">
      <c r="A407" t="n">
        <v>113</v>
      </c>
      <c r="B407" t="n">
        <v>125</v>
      </c>
      <c r="C407" t="inlineStr">
        <is>
          <t xml:space="preserve">CONCLUIDO	</t>
        </is>
      </c>
      <c r="D407" t="n">
        <v>5.3793</v>
      </c>
      <c r="E407" t="n">
        <v>18.59</v>
      </c>
      <c r="F407" t="n">
        <v>15.5</v>
      </c>
      <c r="G407" t="n">
        <v>132.88</v>
      </c>
      <c r="H407" t="n">
        <v>1.76</v>
      </c>
      <c r="I407" t="n">
        <v>7</v>
      </c>
      <c r="J407" t="n">
        <v>296.45</v>
      </c>
      <c r="K407" t="n">
        <v>58.47</v>
      </c>
      <c r="L407" t="n">
        <v>29.25</v>
      </c>
      <c r="M407" t="n">
        <v>5</v>
      </c>
      <c r="N407" t="n">
        <v>83.73</v>
      </c>
      <c r="O407" t="n">
        <v>36796.49</v>
      </c>
      <c r="P407" t="n">
        <v>227.65</v>
      </c>
      <c r="Q407" t="n">
        <v>467.09</v>
      </c>
      <c r="R407" t="n">
        <v>55.51</v>
      </c>
      <c r="S407" t="n">
        <v>39.61</v>
      </c>
      <c r="T407" t="n">
        <v>3009.73</v>
      </c>
      <c r="U407" t="n">
        <v>0.71</v>
      </c>
      <c r="V407" t="n">
        <v>0.75</v>
      </c>
      <c r="W407" t="n">
        <v>2.62</v>
      </c>
      <c r="X407" t="n">
        <v>0.17</v>
      </c>
      <c r="Y407" t="n">
        <v>1</v>
      </c>
      <c r="Z407" t="n">
        <v>10</v>
      </c>
    </row>
    <row r="408">
      <c r="A408" t="n">
        <v>114</v>
      </c>
      <c r="B408" t="n">
        <v>125</v>
      </c>
      <c r="C408" t="inlineStr">
        <is>
          <t xml:space="preserve">CONCLUIDO	</t>
        </is>
      </c>
      <c r="D408" t="n">
        <v>5.3804</v>
      </c>
      <c r="E408" t="n">
        <v>18.59</v>
      </c>
      <c r="F408" t="n">
        <v>15.5</v>
      </c>
      <c r="G408" t="n">
        <v>132.85</v>
      </c>
      <c r="H408" t="n">
        <v>1.77</v>
      </c>
      <c r="I408" t="n">
        <v>7</v>
      </c>
      <c r="J408" t="n">
        <v>296.97</v>
      </c>
      <c r="K408" t="n">
        <v>58.47</v>
      </c>
      <c r="L408" t="n">
        <v>29.5</v>
      </c>
      <c r="M408" t="n">
        <v>5</v>
      </c>
      <c r="N408" t="n">
        <v>84</v>
      </c>
      <c r="O408" t="n">
        <v>36860.62</v>
      </c>
      <c r="P408" t="n">
        <v>227.28</v>
      </c>
      <c r="Q408" t="n">
        <v>467.09</v>
      </c>
      <c r="R408" t="n">
        <v>55.3</v>
      </c>
      <c r="S408" t="n">
        <v>39.61</v>
      </c>
      <c r="T408" t="n">
        <v>2905.53</v>
      </c>
      <c r="U408" t="n">
        <v>0.72</v>
      </c>
      <c r="V408" t="n">
        <v>0.75</v>
      </c>
      <c r="W408" t="n">
        <v>2.62</v>
      </c>
      <c r="X408" t="n">
        <v>0.16</v>
      </c>
      <c r="Y408" t="n">
        <v>1</v>
      </c>
      <c r="Z408" t="n">
        <v>10</v>
      </c>
    </row>
    <row r="409">
      <c r="A409" t="n">
        <v>115</v>
      </c>
      <c r="B409" t="n">
        <v>125</v>
      </c>
      <c r="C409" t="inlineStr">
        <is>
          <t xml:space="preserve">CONCLUIDO	</t>
        </is>
      </c>
      <c r="D409" t="n">
        <v>5.3808</v>
      </c>
      <c r="E409" t="n">
        <v>18.58</v>
      </c>
      <c r="F409" t="n">
        <v>15.5</v>
      </c>
      <c r="G409" t="n">
        <v>132.83</v>
      </c>
      <c r="H409" t="n">
        <v>1.78</v>
      </c>
      <c r="I409" t="n">
        <v>7</v>
      </c>
      <c r="J409" t="n">
        <v>297.49</v>
      </c>
      <c r="K409" t="n">
        <v>58.47</v>
      </c>
      <c r="L409" t="n">
        <v>29.75</v>
      </c>
      <c r="M409" t="n">
        <v>5</v>
      </c>
      <c r="N409" t="n">
        <v>84.27</v>
      </c>
      <c r="O409" t="n">
        <v>36924.87</v>
      </c>
      <c r="P409" t="n">
        <v>227.14</v>
      </c>
      <c r="Q409" t="n">
        <v>467.07</v>
      </c>
      <c r="R409" t="n">
        <v>55.26</v>
      </c>
      <c r="S409" t="n">
        <v>39.61</v>
      </c>
      <c r="T409" t="n">
        <v>2886.39</v>
      </c>
      <c r="U409" t="n">
        <v>0.72</v>
      </c>
      <c r="V409" t="n">
        <v>0.75</v>
      </c>
      <c r="W409" t="n">
        <v>2.62</v>
      </c>
      <c r="X409" t="n">
        <v>0.16</v>
      </c>
      <c r="Y409" t="n">
        <v>1</v>
      </c>
      <c r="Z409" t="n">
        <v>10</v>
      </c>
    </row>
    <row r="410">
      <c r="A410" t="n">
        <v>116</v>
      </c>
      <c r="B410" t="n">
        <v>125</v>
      </c>
      <c r="C410" t="inlineStr">
        <is>
          <t xml:space="preserve">CONCLUIDO	</t>
        </is>
      </c>
      <c r="D410" t="n">
        <v>5.38</v>
      </c>
      <c r="E410" t="n">
        <v>18.59</v>
      </c>
      <c r="F410" t="n">
        <v>15.5</v>
      </c>
      <c r="G410" t="n">
        <v>132.86</v>
      </c>
      <c r="H410" t="n">
        <v>1.79</v>
      </c>
      <c r="I410" t="n">
        <v>7</v>
      </c>
      <c r="J410" t="n">
        <v>298.01</v>
      </c>
      <c r="K410" t="n">
        <v>58.47</v>
      </c>
      <c r="L410" t="n">
        <v>30</v>
      </c>
      <c r="M410" t="n">
        <v>5</v>
      </c>
      <c r="N410" t="n">
        <v>84.54000000000001</v>
      </c>
      <c r="O410" t="n">
        <v>36989.23</v>
      </c>
      <c r="P410" t="n">
        <v>227.14</v>
      </c>
      <c r="Q410" t="n">
        <v>467.07</v>
      </c>
      <c r="R410" t="n">
        <v>55.38</v>
      </c>
      <c r="S410" t="n">
        <v>39.61</v>
      </c>
      <c r="T410" t="n">
        <v>2948.35</v>
      </c>
      <c r="U410" t="n">
        <v>0.72</v>
      </c>
      <c r="V410" t="n">
        <v>0.75</v>
      </c>
      <c r="W410" t="n">
        <v>2.62</v>
      </c>
      <c r="X410" t="n">
        <v>0.17</v>
      </c>
      <c r="Y410" t="n">
        <v>1</v>
      </c>
      <c r="Z410" t="n">
        <v>10</v>
      </c>
    </row>
    <row r="411">
      <c r="A411" t="n">
        <v>117</v>
      </c>
      <c r="B411" t="n">
        <v>125</v>
      </c>
      <c r="C411" t="inlineStr">
        <is>
          <t xml:space="preserve">CONCLUIDO	</t>
        </is>
      </c>
      <c r="D411" t="n">
        <v>5.3802</v>
      </c>
      <c r="E411" t="n">
        <v>18.59</v>
      </c>
      <c r="F411" t="n">
        <v>15.5</v>
      </c>
      <c r="G411" t="n">
        <v>132.85</v>
      </c>
      <c r="H411" t="n">
        <v>1.8</v>
      </c>
      <c r="I411" t="n">
        <v>7</v>
      </c>
      <c r="J411" t="n">
        <v>298.54</v>
      </c>
      <c r="K411" t="n">
        <v>58.47</v>
      </c>
      <c r="L411" t="n">
        <v>30.25</v>
      </c>
      <c r="M411" t="n">
        <v>5</v>
      </c>
      <c r="N411" t="n">
        <v>84.81</v>
      </c>
      <c r="O411" t="n">
        <v>37053.7</v>
      </c>
      <c r="P411" t="n">
        <v>226.69</v>
      </c>
      <c r="Q411" t="n">
        <v>467.07</v>
      </c>
      <c r="R411" t="n">
        <v>55.33</v>
      </c>
      <c r="S411" t="n">
        <v>39.61</v>
      </c>
      <c r="T411" t="n">
        <v>2920.13</v>
      </c>
      <c r="U411" t="n">
        <v>0.72</v>
      </c>
      <c r="V411" t="n">
        <v>0.75</v>
      </c>
      <c r="W411" t="n">
        <v>2.62</v>
      </c>
      <c r="X411" t="n">
        <v>0.17</v>
      </c>
      <c r="Y411" t="n">
        <v>1</v>
      </c>
      <c r="Z411" t="n">
        <v>10</v>
      </c>
    </row>
    <row r="412">
      <c r="A412" t="n">
        <v>118</v>
      </c>
      <c r="B412" t="n">
        <v>125</v>
      </c>
      <c r="C412" t="inlineStr">
        <is>
          <t xml:space="preserve">CONCLUIDO	</t>
        </is>
      </c>
      <c r="D412" t="n">
        <v>5.3825</v>
      </c>
      <c r="E412" t="n">
        <v>18.58</v>
      </c>
      <c r="F412" t="n">
        <v>15.49</v>
      </c>
      <c r="G412" t="n">
        <v>132.78</v>
      </c>
      <c r="H412" t="n">
        <v>1.82</v>
      </c>
      <c r="I412" t="n">
        <v>7</v>
      </c>
      <c r="J412" t="n">
        <v>299.06</v>
      </c>
      <c r="K412" t="n">
        <v>58.47</v>
      </c>
      <c r="L412" t="n">
        <v>30.5</v>
      </c>
      <c r="M412" t="n">
        <v>5</v>
      </c>
      <c r="N412" t="n">
        <v>85.09</v>
      </c>
      <c r="O412" t="n">
        <v>37118.29</v>
      </c>
      <c r="P412" t="n">
        <v>226.21</v>
      </c>
      <c r="Q412" t="n">
        <v>467.07</v>
      </c>
      <c r="R412" t="n">
        <v>55.07</v>
      </c>
      <c r="S412" t="n">
        <v>39.61</v>
      </c>
      <c r="T412" t="n">
        <v>2790.65</v>
      </c>
      <c r="U412" t="n">
        <v>0.72</v>
      </c>
      <c r="V412" t="n">
        <v>0.75</v>
      </c>
      <c r="W412" t="n">
        <v>2.62</v>
      </c>
      <c r="X412" t="n">
        <v>0.16</v>
      </c>
      <c r="Y412" t="n">
        <v>1</v>
      </c>
      <c r="Z412" t="n">
        <v>10</v>
      </c>
    </row>
    <row r="413">
      <c r="A413" t="n">
        <v>119</v>
      </c>
      <c r="B413" t="n">
        <v>125</v>
      </c>
      <c r="C413" t="inlineStr">
        <is>
          <t xml:space="preserve">CONCLUIDO	</t>
        </is>
      </c>
      <c r="D413" t="n">
        <v>5.3816</v>
      </c>
      <c r="E413" t="n">
        <v>18.58</v>
      </c>
      <c r="F413" t="n">
        <v>15.49</v>
      </c>
      <c r="G413" t="n">
        <v>132.81</v>
      </c>
      <c r="H413" t="n">
        <v>1.83</v>
      </c>
      <c r="I413" t="n">
        <v>7</v>
      </c>
      <c r="J413" t="n">
        <v>299.59</v>
      </c>
      <c r="K413" t="n">
        <v>58.47</v>
      </c>
      <c r="L413" t="n">
        <v>30.75</v>
      </c>
      <c r="M413" t="n">
        <v>5</v>
      </c>
      <c r="N413" t="n">
        <v>85.36</v>
      </c>
      <c r="O413" t="n">
        <v>37183.12</v>
      </c>
      <c r="P413" t="n">
        <v>225.93</v>
      </c>
      <c r="Q413" t="n">
        <v>467.07</v>
      </c>
      <c r="R413" t="n">
        <v>55.15</v>
      </c>
      <c r="S413" t="n">
        <v>39.61</v>
      </c>
      <c r="T413" t="n">
        <v>2832.38</v>
      </c>
      <c r="U413" t="n">
        <v>0.72</v>
      </c>
      <c r="V413" t="n">
        <v>0.75</v>
      </c>
      <c r="W413" t="n">
        <v>2.62</v>
      </c>
      <c r="X413" t="n">
        <v>0.16</v>
      </c>
      <c r="Y413" t="n">
        <v>1</v>
      </c>
      <c r="Z413" t="n">
        <v>10</v>
      </c>
    </row>
    <row r="414">
      <c r="A414" t="n">
        <v>120</v>
      </c>
      <c r="B414" t="n">
        <v>125</v>
      </c>
      <c r="C414" t="inlineStr">
        <is>
          <t xml:space="preserve">CONCLUIDO	</t>
        </is>
      </c>
      <c r="D414" t="n">
        <v>5.3795</v>
      </c>
      <c r="E414" t="n">
        <v>18.59</v>
      </c>
      <c r="F414" t="n">
        <v>15.5</v>
      </c>
      <c r="G414" t="n">
        <v>132.87</v>
      </c>
      <c r="H414" t="n">
        <v>1.84</v>
      </c>
      <c r="I414" t="n">
        <v>7</v>
      </c>
      <c r="J414" t="n">
        <v>300.11</v>
      </c>
      <c r="K414" t="n">
        <v>58.47</v>
      </c>
      <c r="L414" t="n">
        <v>31</v>
      </c>
      <c r="M414" t="n">
        <v>5</v>
      </c>
      <c r="N414" t="n">
        <v>85.64</v>
      </c>
      <c r="O414" t="n">
        <v>37247.94</v>
      </c>
      <c r="P414" t="n">
        <v>225.92</v>
      </c>
      <c r="Q414" t="n">
        <v>467.07</v>
      </c>
      <c r="R414" t="n">
        <v>55.41</v>
      </c>
      <c r="S414" t="n">
        <v>39.61</v>
      </c>
      <c r="T414" t="n">
        <v>2961.04</v>
      </c>
      <c r="U414" t="n">
        <v>0.71</v>
      </c>
      <c r="V414" t="n">
        <v>0.75</v>
      </c>
      <c r="W414" t="n">
        <v>2.62</v>
      </c>
      <c r="X414" t="n">
        <v>0.17</v>
      </c>
      <c r="Y414" t="n">
        <v>1</v>
      </c>
      <c r="Z414" t="n">
        <v>10</v>
      </c>
    </row>
    <row r="415">
      <c r="A415" t="n">
        <v>121</v>
      </c>
      <c r="B415" t="n">
        <v>125</v>
      </c>
      <c r="C415" t="inlineStr">
        <is>
          <t xml:space="preserve">CONCLUIDO	</t>
        </is>
      </c>
      <c r="D415" t="n">
        <v>5.3778</v>
      </c>
      <c r="E415" t="n">
        <v>18.6</v>
      </c>
      <c r="F415" t="n">
        <v>15.51</v>
      </c>
      <c r="G415" t="n">
        <v>132.92</v>
      </c>
      <c r="H415" t="n">
        <v>1.85</v>
      </c>
      <c r="I415" t="n">
        <v>7</v>
      </c>
      <c r="J415" t="n">
        <v>300.64</v>
      </c>
      <c r="K415" t="n">
        <v>58.47</v>
      </c>
      <c r="L415" t="n">
        <v>31.25</v>
      </c>
      <c r="M415" t="n">
        <v>5</v>
      </c>
      <c r="N415" t="n">
        <v>85.91</v>
      </c>
      <c r="O415" t="n">
        <v>37312.88</v>
      </c>
      <c r="P415" t="n">
        <v>225.81</v>
      </c>
      <c r="Q415" t="n">
        <v>467.07</v>
      </c>
      <c r="R415" t="n">
        <v>55.6</v>
      </c>
      <c r="S415" t="n">
        <v>39.61</v>
      </c>
      <c r="T415" t="n">
        <v>3055.72</v>
      </c>
      <c r="U415" t="n">
        <v>0.71</v>
      </c>
      <c r="V415" t="n">
        <v>0.75</v>
      </c>
      <c r="W415" t="n">
        <v>2.62</v>
      </c>
      <c r="X415" t="n">
        <v>0.17</v>
      </c>
      <c r="Y415" t="n">
        <v>1</v>
      </c>
      <c r="Z415" t="n">
        <v>10</v>
      </c>
    </row>
    <row r="416">
      <c r="A416" t="n">
        <v>122</v>
      </c>
      <c r="B416" t="n">
        <v>125</v>
      </c>
      <c r="C416" t="inlineStr">
        <is>
          <t xml:space="preserve">CONCLUIDO	</t>
        </is>
      </c>
      <c r="D416" t="n">
        <v>5.3798</v>
      </c>
      <c r="E416" t="n">
        <v>18.59</v>
      </c>
      <c r="F416" t="n">
        <v>15.5</v>
      </c>
      <c r="G416" t="n">
        <v>132.86</v>
      </c>
      <c r="H416" t="n">
        <v>1.86</v>
      </c>
      <c r="I416" t="n">
        <v>7</v>
      </c>
      <c r="J416" t="n">
        <v>301.17</v>
      </c>
      <c r="K416" t="n">
        <v>58.47</v>
      </c>
      <c r="L416" t="n">
        <v>31.5</v>
      </c>
      <c r="M416" t="n">
        <v>5</v>
      </c>
      <c r="N416" t="n">
        <v>86.19</v>
      </c>
      <c r="O416" t="n">
        <v>37377.94</v>
      </c>
      <c r="P416" t="n">
        <v>225.38</v>
      </c>
      <c r="Q416" t="n">
        <v>467.07</v>
      </c>
      <c r="R416" t="n">
        <v>55.42</v>
      </c>
      <c r="S416" t="n">
        <v>39.61</v>
      </c>
      <c r="T416" t="n">
        <v>2964.21</v>
      </c>
      <c r="U416" t="n">
        <v>0.71</v>
      </c>
      <c r="V416" t="n">
        <v>0.75</v>
      </c>
      <c r="W416" t="n">
        <v>2.62</v>
      </c>
      <c r="X416" t="n">
        <v>0.17</v>
      </c>
      <c r="Y416" t="n">
        <v>1</v>
      </c>
      <c r="Z416" t="n">
        <v>10</v>
      </c>
    </row>
    <row r="417">
      <c r="A417" t="n">
        <v>123</v>
      </c>
      <c r="B417" t="n">
        <v>125</v>
      </c>
      <c r="C417" t="inlineStr">
        <is>
          <t xml:space="preserve">CONCLUIDO	</t>
        </is>
      </c>
      <c r="D417" t="n">
        <v>5.3794</v>
      </c>
      <c r="E417" t="n">
        <v>18.59</v>
      </c>
      <c r="F417" t="n">
        <v>15.5</v>
      </c>
      <c r="G417" t="n">
        <v>132.87</v>
      </c>
      <c r="H417" t="n">
        <v>1.87</v>
      </c>
      <c r="I417" t="n">
        <v>7</v>
      </c>
      <c r="J417" t="n">
        <v>301.69</v>
      </c>
      <c r="K417" t="n">
        <v>58.47</v>
      </c>
      <c r="L417" t="n">
        <v>31.75</v>
      </c>
      <c r="M417" t="n">
        <v>5</v>
      </c>
      <c r="N417" t="n">
        <v>86.47</v>
      </c>
      <c r="O417" t="n">
        <v>37443.11</v>
      </c>
      <c r="P417" t="n">
        <v>224.72</v>
      </c>
      <c r="Q417" t="n">
        <v>467.07</v>
      </c>
      <c r="R417" t="n">
        <v>55.54</v>
      </c>
      <c r="S417" t="n">
        <v>39.61</v>
      </c>
      <c r="T417" t="n">
        <v>3027.6</v>
      </c>
      <c r="U417" t="n">
        <v>0.71</v>
      </c>
      <c r="V417" t="n">
        <v>0.75</v>
      </c>
      <c r="W417" t="n">
        <v>2.62</v>
      </c>
      <c r="X417" t="n">
        <v>0.17</v>
      </c>
      <c r="Y417" t="n">
        <v>1</v>
      </c>
      <c r="Z417" t="n">
        <v>10</v>
      </c>
    </row>
    <row r="418">
      <c r="A418" t="n">
        <v>124</v>
      </c>
      <c r="B418" t="n">
        <v>125</v>
      </c>
      <c r="C418" t="inlineStr">
        <is>
          <t xml:space="preserve">CONCLUIDO	</t>
        </is>
      </c>
      <c r="D418" t="n">
        <v>5.4019</v>
      </c>
      <c r="E418" t="n">
        <v>18.51</v>
      </c>
      <c r="F418" t="n">
        <v>15.47</v>
      </c>
      <c r="G418" t="n">
        <v>154.72</v>
      </c>
      <c r="H418" t="n">
        <v>1.89</v>
      </c>
      <c r="I418" t="n">
        <v>6</v>
      </c>
      <c r="J418" t="n">
        <v>302.22</v>
      </c>
      <c r="K418" t="n">
        <v>58.47</v>
      </c>
      <c r="L418" t="n">
        <v>32</v>
      </c>
      <c r="M418" t="n">
        <v>4</v>
      </c>
      <c r="N418" t="n">
        <v>86.75</v>
      </c>
      <c r="O418" t="n">
        <v>37508.41</v>
      </c>
      <c r="P418" t="n">
        <v>223.21</v>
      </c>
      <c r="Q418" t="n">
        <v>467.07</v>
      </c>
      <c r="R418" t="n">
        <v>54.41</v>
      </c>
      <c r="S418" t="n">
        <v>39.61</v>
      </c>
      <c r="T418" t="n">
        <v>2464.95</v>
      </c>
      <c r="U418" t="n">
        <v>0.73</v>
      </c>
      <c r="V418" t="n">
        <v>0.75</v>
      </c>
      <c r="W418" t="n">
        <v>2.62</v>
      </c>
      <c r="X418" t="n">
        <v>0.14</v>
      </c>
      <c r="Y418" t="n">
        <v>1</v>
      </c>
      <c r="Z418" t="n">
        <v>10</v>
      </c>
    </row>
    <row r="419">
      <c r="A419" t="n">
        <v>125</v>
      </c>
      <c r="B419" t="n">
        <v>125</v>
      </c>
      <c r="C419" t="inlineStr">
        <is>
          <t xml:space="preserve">CONCLUIDO	</t>
        </is>
      </c>
      <c r="D419" t="n">
        <v>5.4038</v>
      </c>
      <c r="E419" t="n">
        <v>18.51</v>
      </c>
      <c r="F419" t="n">
        <v>15.47</v>
      </c>
      <c r="G419" t="n">
        <v>154.65</v>
      </c>
      <c r="H419" t="n">
        <v>1.9</v>
      </c>
      <c r="I419" t="n">
        <v>6</v>
      </c>
      <c r="J419" t="n">
        <v>302.75</v>
      </c>
      <c r="K419" t="n">
        <v>58.47</v>
      </c>
      <c r="L419" t="n">
        <v>32.25</v>
      </c>
      <c r="M419" t="n">
        <v>4</v>
      </c>
      <c r="N419" t="n">
        <v>87.03</v>
      </c>
      <c r="O419" t="n">
        <v>37573.82</v>
      </c>
      <c r="P419" t="n">
        <v>223.22</v>
      </c>
      <c r="Q419" t="n">
        <v>467.07</v>
      </c>
      <c r="R419" t="n">
        <v>54.27</v>
      </c>
      <c r="S419" t="n">
        <v>39.61</v>
      </c>
      <c r="T419" t="n">
        <v>2395.17</v>
      </c>
      <c r="U419" t="n">
        <v>0.73</v>
      </c>
      <c r="V419" t="n">
        <v>0.75</v>
      </c>
      <c r="W419" t="n">
        <v>2.62</v>
      </c>
      <c r="X419" t="n">
        <v>0.13</v>
      </c>
      <c r="Y419" t="n">
        <v>1</v>
      </c>
      <c r="Z419" t="n">
        <v>10</v>
      </c>
    </row>
    <row r="420">
      <c r="A420" t="n">
        <v>126</v>
      </c>
      <c r="B420" t="n">
        <v>125</v>
      </c>
      <c r="C420" t="inlineStr">
        <is>
          <t xml:space="preserve">CONCLUIDO	</t>
        </is>
      </c>
      <c r="D420" t="n">
        <v>5.4018</v>
      </c>
      <c r="E420" t="n">
        <v>18.51</v>
      </c>
      <c r="F420" t="n">
        <v>15.47</v>
      </c>
      <c r="G420" t="n">
        <v>154.72</v>
      </c>
      <c r="H420" t="n">
        <v>1.91</v>
      </c>
      <c r="I420" t="n">
        <v>6</v>
      </c>
      <c r="J420" t="n">
        <v>303.28</v>
      </c>
      <c r="K420" t="n">
        <v>58.47</v>
      </c>
      <c r="L420" t="n">
        <v>32.5</v>
      </c>
      <c r="M420" t="n">
        <v>4</v>
      </c>
      <c r="N420" t="n">
        <v>87.31</v>
      </c>
      <c r="O420" t="n">
        <v>37639.36</v>
      </c>
      <c r="P420" t="n">
        <v>223.44</v>
      </c>
      <c r="Q420" t="n">
        <v>467.07</v>
      </c>
      <c r="R420" t="n">
        <v>54.41</v>
      </c>
      <c r="S420" t="n">
        <v>39.61</v>
      </c>
      <c r="T420" t="n">
        <v>2464.97</v>
      </c>
      <c r="U420" t="n">
        <v>0.73</v>
      </c>
      <c r="V420" t="n">
        <v>0.75</v>
      </c>
      <c r="W420" t="n">
        <v>2.62</v>
      </c>
      <c r="X420" t="n">
        <v>0.14</v>
      </c>
      <c r="Y420" t="n">
        <v>1</v>
      </c>
      <c r="Z420" t="n">
        <v>10</v>
      </c>
    </row>
    <row r="421">
      <c r="A421" t="n">
        <v>127</v>
      </c>
      <c r="B421" t="n">
        <v>125</v>
      </c>
      <c r="C421" t="inlineStr">
        <is>
          <t xml:space="preserve">CONCLUIDO	</t>
        </is>
      </c>
      <c r="D421" t="n">
        <v>5.4017</v>
      </c>
      <c r="E421" t="n">
        <v>18.51</v>
      </c>
      <c r="F421" t="n">
        <v>15.47</v>
      </c>
      <c r="G421" t="n">
        <v>154.72</v>
      </c>
      <c r="H421" t="n">
        <v>1.92</v>
      </c>
      <c r="I421" t="n">
        <v>6</v>
      </c>
      <c r="J421" t="n">
        <v>303.82</v>
      </c>
      <c r="K421" t="n">
        <v>58.47</v>
      </c>
      <c r="L421" t="n">
        <v>32.75</v>
      </c>
      <c r="M421" t="n">
        <v>4</v>
      </c>
      <c r="N421" t="n">
        <v>87.59</v>
      </c>
      <c r="O421" t="n">
        <v>37705.01</v>
      </c>
      <c r="P421" t="n">
        <v>223.66</v>
      </c>
      <c r="Q421" t="n">
        <v>467.07</v>
      </c>
      <c r="R421" t="n">
        <v>54.55</v>
      </c>
      <c r="S421" t="n">
        <v>39.61</v>
      </c>
      <c r="T421" t="n">
        <v>2536.58</v>
      </c>
      <c r="U421" t="n">
        <v>0.73</v>
      </c>
      <c r="V421" t="n">
        <v>0.75</v>
      </c>
      <c r="W421" t="n">
        <v>2.62</v>
      </c>
      <c r="X421" t="n">
        <v>0.14</v>
      </c>
      <c r="Y421" t="n">
        <v>1</v>
      </c>
      <c r="Z421" t="n">
        <v>10</v>
      </c>
    </row>
    <row r="422">
      <c r="A422" t="n">
        <v>128</v>
      </c>
      <c r="B422" t="n">
        <v>125</v>
      </c>
      <c r="C422" t="inlineStr">
        <is>
          <t xml:space="preserve">CONCLUIDO	</t>
        </is>
      </c>
      <c r="D422" t="n">
        <v>5.3987</v>
      </c>
      <c r="E422" t="n">
        <v>18.52</v>
      </c>
      <c r="F422" t="n">
        <v>15.48</v>
      </c>
      <c r="G422" t="n">
        <v>154.83</v>
      </c>
      <c r="H422" t="n">
        <v>1.93</v>
      </c>
      <c r="I422" t="n">
        <v>6</v>
      </c>
      <c r="J422" t="n">
        <v>304.35</v>
      </c>
      <c r="K422" t="n">
        <v>58.47</v>
      </c>
      <c r="L422" t="n">
        <v>33</v>
      </c>
      <c r="M422" t="n">
        <v>4</v>
      </c>
      <c r="N422" t="n">
        <v>87.88</v>
      </c>
      <c r="O422" t="n">
        <v>37770.79</v>
      </c>
      <c r="P422" t="n">
        <v>224</v>
      </c>
      <c r="Q422" t="n">
        <v>467.07</v>
      </c>
      <c r="R422" t="n">
        <v>54.91</v>
      </c>
      <c r="S422" t="n">
        <v>39.61</v>
      </c>
      <c r="T422" t="n">
        <v>2714.25</v>
      </c>
      <c r="U422" t="n">
        <v>0.72</v>
      </c>
      <c r="V422" t="n">
        <v>0.75</v>
      </c>
      <c r="W422" t="n">
        <v>2.62</v>
      </c>
      <c r="X422" t="n">
        <v>0.15</v>
      </c>
      <c r="Y422" t="n">
        <v>1</v>
      </c>
      <c r="Z422" t="n">
        <v>10</v>
      </c>
    </row>
    <row r="423">
      <c r="A423" t="n">
        <v>129</v>
      </c>
      <c r="B423" t="n">
        <v>125</v>
      </c>
      <c r="C423" t="inlineStr">
        <is>
          <t xml:space="preserve">CONCLUIDO	</t>
        </is>
      </c>
      <c r="D423" t="n">
        <v>5.3985</v>
      </c>
      <c r="E423" t="n">
        <v>18.52</v>
      </c>
      <c r="F423" t="n">
        <v>15.48</v>
      </c>
      <c r="G423" t="n">
        <v>154.83</v>
      </c>
      <c r="H423" t="n">
        <v>1.94</v>
      </c>
      <c r="I423" t="n">
        <v>6</v>
      </c>
      <c r="J423" t="n">
        <v>304.88</v>
      </c>
      <c r="K423" t="n">
        <v>58.47</v>
      </c>
      <c r="L423" t="n">
        <v>33.25</v>
      </c>
      <c r="M423" t="n">
        <v>4</v>
      </c>
      <c r="N423" t="n">
        <v>88.16</v>
      </c>
      <c r="O423" t="n">
        <v>37836.69</v>
      </c>
      <c r="P423" t="n">
        <v>223.89</v>
      </c>
      <c r="Q423" t="n">
        <v>467.07</v>
      </c>
      <c r="R423" t="n">
        <v>54.87</v>
      </c>
      <c r="S423" t="n">
        <v>39.61</v>
      </c>
      <c r="T423" t="n">
        <v>2696.31</v>
      </c>
      <c r="U423" t="n">
        <v>0.72</v>
      </c>
      <c r="V423" t="n">
        <v>0.75</v>
      </c>
      <c r="W423" t="n">
        <v>2.62</v>
      </c>
      <c r="X423" t="n">
        <v>0.15</v>
      </c>
      <c r="Y423" t="n">
        <v>1</v>
      </c>
      <c r="Z423" t="n">
        <v>10</v>
      </c>
    </row>
    <row r="424">
      <c r="A424" t="n">
        <v>130</v>
      </c>
      <c r="B424" t="n">
        <v>125</v>
      </c>
      <c r="C424" t="inlineStr">
        <is>
          <t xml:space="preserve">CONCLUIDO	</t>
        </is>
      </c>
      <c r="D424" t="n">
        <v>5.4001</v>
      </c>
      <c r="E424" t="n">
        <v>18.52</v>
      </c>
      <c r="F424" t="n">
        <v>15.48</v>
      </c>
      <c r="G424" t="n">
        <v>154.78</v>
      </c>
      <c r="H424" t="n">
        <v>1.95</v>
      </c>
      <c r="I424" t="n">
        <v>6</v>
      </c>
      <c r="J424" t="n">
        <v>305.42</v>
      </c>
      <c r="K424" t="n">
        <v>58.47</v>
      </c>
      <c r="L424" t="n">
        <v>33.5</v>
      </c>
      <c r="M424" t="n">
        <v>4</v>
      </c>
      <c r="N424" t="n">
        <v>88.45</v>
      </c>
      <c r="O424" t="n">
        <v>37902.71</v>
      </c>
      <c r="P424" t="n">
        <v>223.52</v>
      </c>
      <c r="Q424" t="n">
        <v>467.07</v>
      </c>
      <c r="R424" t="n">
        <v>54.69</v>
      </c>
      <c r="S424" t="n">
        <v>39.61</v>
      </c>
      <c r="T424" t="n">
        <v>2608.06</v>
      </c>
      <c r="U424" t="n">
        <v>0.72</v>
      </c>
      <c r="V424" t="n">
        <v>0.75</v>
      </c>
      <c r="W424" t="n">
        <v>2.62</v>
      </c>
      <c r="X424" t="n">
        <v>0.14</v>
      </c>
      <c r="Y424" t="n">
        <v>1</v>
      </c>
      <c r="Z424" t="n">
        <v>10</v>
      </c>
    </row>
    <row r="425">
      <c r="A425" t="n">
        <v>131</v>
      </c>
      <c r="B425" t="n">
        <v>125</v>
      </c>
      <c r="C425" t="inlineStr">
        <is>
          <t xml:space="preserve">CONCLUIDO	</t>
        </is>
      </c>
      <c r="D425" t="n">
        <v>5.4042</v>
      </c>
      <c r="E425" t="n">
        <v>18.5</v>
      </c>
      <c r="F425" t="n">
        <v>15.46</v>
      </c>
      <c r="G425" t="n">
        <v>154.64</v>
      </c>
      <c r="H425" t="n">
        <v>1.97</v>
      </c>
      <c r="I425" t="n">
        <v>6</v>
      </c>
      <c r="J425" t="n">
        <v>305.96</v>
      </c>
      <c r="K425" t="n">
        <v>58.47</v>
      </c>
      <c r="L425" t="n">
        <v>33.75</v>
      </c>
      <c r="M425" t="n">
        <v>4</v>
      </c>
      <c r="N425" t="n">
        <v>88.73</v>
      </c>
      <c r="O425" t="n">
        <v>37968.85</v>
      </c>
      <c r="P425" t="n">
        <v>223.45</v>
      </c>
      <c r="Q425" t="n">
        <v>467.07</v>
      </c>
      <c r="R425" t="n">
        <v>54.3</v>
      </c>
      <c r="S425" t="n">
        <v>39.61</v>
      </c>
      <c r="T425" t="n">
        <v>2411.43</v>
      </c>
      <c r="U425" t="n">
        <v>0.73</v>
      </c>
      <c r="V425" t="n">
        <v>0.75</v>
      </c>
      <c r="W425" t="n">
        <v>2.62</v>
      </c>
      <c r="X425" t="n">
        <v>0.13</v>
      </c>
      <c r="Y425" t="n">
        <v>1</v>
      </c>
      <c r="Z425" t="n">
        <v>10</v>
      </c>
    </row>
    <row r="426">
      <c r="A426" t="n">
        <v>132</v>
      </c>
      <c r="B426" t="n">
        <v>125</v>
      </c>
      <c r="C426" t="inlineStr">
        <is>
          <t xml:space="preserve">CONCLUIDO	</t>
        </is>
      </c>
      <c r="D426" t="n">
        <v>5.4055</v>
      </c>
      <c r="E426" t="n">
        <v>18.5</v>
      </c>
      <c r="F426" t="n">
        <v>15.46</v>
      </c>
      <c r="G426" t="n">
        <v>154.59</v>
      </c>
      <c r="H426" t="n">
        <v>1.98</v>
      </c>
      <c r="I426" t="n">
        <v>6</v>
      </c>
      <c r="J426" t="n">
        <v>306.49</v>
      </c>
      <c r="K426" t="n">
        <v>58.47</v>
      </c>
      <c r="L426" t="n">
        <v>34</v>
      </c>
      <c r="M426" t="n">
        <v>4</v>
      </c>
      <c r="N426" t="n">
        <v>89.02</v>
      </c>
      <c r="O426" t="n">
        <v>38035.12</v>
      </c>
      <c r="P426" t="n">
        <v>223.65</v>
      </c>
      <c r="Q426" t="n">
        <v>467.07</v>
      </c>
      <c r="R426" t="n">
        <v>54.04</v>
      </c>
      <c r="S426" t="n">
        <v>39.61</v>
      </c>
      <c r="T426" t="n">
        <v>2281.5</v>
      </c>
      <c r="U426" t="n">
        <v>0.73</v>
      </c>
      <c r="V426" t="n">
        <v>0.75</v>
      </c>
      <c r="W426" t="n">
        <v>2.62</v>
      </c>
      <c r="X426" t="n">
        <v>0.13</v>
      </c>
      <c r="Y426" t="n">
        <v>1</v>
      </c>
      <c r="Z426" t="n">
        <v>10</v>
      </c>
    </row>
    <row r="427">
      <c r="A427" t="n">
        <v>133</v>
      </c>
      <c r="B427" t="n">
        <v>125</v>
      </c>
      <c r="C427" t="inlineStr">
        <is>
          <t xml:space="preserve">CONCLUIDO	</t>
        </is>
      </c>
      <c r="D427" t="n">
        <v>5.4037</v>
      </c>
      <c r="E427" t="n">
        <v>18.51</v>
      </c>
      <c r="F427" t="n">
        <v>15.47</v>
      </c>
      <c r="G427" t="n">
        <v>154.66</v>
      </c>
      <c r="H427" t="n">
        <v>1.99</v>
      </c>
      <c r="I427" t="n">
        <v>6</v>
      </c>
      <c r="J427" t="n">
        <v>307.03</v>
      </c>
      <c r="K427" t="n">
        <v>58.47</v>
      </c>
      <c r="L427" t="n">
        <v>34.25</v>
      </c>
      <c r="M427" t="n">
        <v>4</v>
      </c>
      <c r="N427" t="n">
        <v>89.31</v>
      </c>
      <c r="O427" t="n">
        <v>38101.52</v>
      </c>
      <c r="P427" t="n">
        <v>223.28</v>
      </c>
      <c r="Q427" t="n">
        <v>467.07</v>
      </c>
      <c r="R427" t="n">
        <v>54.27</v>
      </c>
      <c r="S427" t="n">
        <v>39.61</v>
      </c>
      <c r="T427" t="n">
        <v>2395.55</v>
      </c>
      <c r="U427" t="n">
        <v>0.73</v>
      </c>
      <c r="V427" t="n">
        <v>0.75</v>
      </c>
      <c r="W427" t="n">
        <v>2.62</v>
      </c>
      <c r="X427" t="n">
        <v>0.13</v>
      </c>
      <c r="Y427" t="n">
        <v>1</v>
      </c>
      <c r="Z427" t="n">
        <v>10</v>
      </c>
    </row>
    <row r="428">
      <c r="A428" t="n">
        <v>134</v>
      </c>
      <c r="B428" t="n">
        <v>125</v>
      </c>
      <c r="C428" t="inlineStr">
        <is>
          <t xml:space="preserve">CONCLUIDO	</t>
        </is>
      </c>
      <c r="D428" t="n">
        <v>5.4018</v>
      </c>
      <c r="E428" t="n">
        <v>18.51</v>
      </c>
      <c r="F428" t="n">
        <v>15.47</v>
      </c>
      <c r="G428" t="n">
        <v>154.72</v>
      </c>
      <c r="H428" t="n">
        <v>2</v>
      </c>
      <c r="I428" t="n">
        <v>6</v>
      </c>
      <c r="J428" t="n">
        <v>307.57</v>
      </c>
      <c r="K428" t="n">
        <v>58.47</v>
      </c>
      <c r="L428" t="n">
        <v>34.5</v>
      </c>
      <c r="M428" t="n">
        <v>4</v>
      </c>
      <c r="N428" t="n">
        <v>89.59999999999999</v>
      </c>
      <c r="O428" t="n">
        <v>38168.04</v>
      </c>
      <c r="P428" t="n">
        <v>223.27</v>
      </c>
      <c r="Q428" t="n">
        <v>467.07</v>
      </c>
      <c r="R428" t="n">
        <v>54.51</v>
      </c>
      <c r="S428" t="n">
        <v>39.61</v>
      </c>
      <c r="T428" t="n">
        <v>2515.93</v>
      </c>
      <c r="U428" t="n">
        <v>0.73</v>
      </c>
      <c r="V428" t="n">
        <v>0.75</v>
      </c>
      <c r="W428" t="n">
        <v>2.62</v>
      </c>
      <c r="X428" t="n">
        <v>0.14</v>
      </c>
      <c r="Y428" t="n">
        <v>1</v>
      </c>
      <c r="Z428" t="n">
        <v>10</v>
      </c>
    </row>
    <row r="429">
      <c r="A429" t="n">
        <v>135</v>
      </c>
      <c r="B429" t="n">
        <v>125</v>
      </c>
      <c r="C429" t="inlineStr">
        <is>
          <t xml:space="preserve">CONCLUIDO	</t>
        </is>
      </c>
      <c r="D429" t="n">
        <v>5.4021</v>
      </c>
      <c r="E429" t="n">
        <v>18.51</v>
      </c>
      <c r="F429" t="n">
        <v>15.47</v>
      </c>
      <c r="G429" t="n">
        <v>154.71</v>
      </c>
      <c r="H429" t="n">
        <v>2.01</v>
      </c>
      <c r="I429" t="n">
        <v>6</v>
      </c>
      <c r="J429" t="n">
        <v>308.11</v>
      </c>
      <c r="K429" t="n">
        <v>58.47</v>
      </c>
      <c r="L429" t="n">
        <v>34.75</v>
      </c>
      <c r="M429" t="n">
        <v>4</v>
      </c>
      <c r="N429" t="n">
        <v>89.89</v>
      </c>
      <c r="O429" t="n">
        <v>38234.68</v>
      </c>
      <c r="P429" t="n">
        <v>222.88</v>
      </c>
      <c r="Q429" t="n">
        <v>467.07</v>
      </c>
      <c r="R429" t="n">
        <v>54.4</v>
      </c>
      <c r="S429" t="n">
        <v>39.61</v>
      </c>
      <c r="T429" t="n">
        <v>2460.38</v>
      </c>
      <c r="U429" t="n">
        <v>0.73</v>
      </c>
      <c r="V429" t="n">
        <v>0.75</v>
      </c>
      <c r="W429" t="n">
        <v>2.62</v>
      </c>
      <c r="X429" t="n">
        <v>0.14</v>
      </c>
      <c r="Y429" t="n">
        <v>1</v>
      </c>
      <c r="Z429" t="n">
        <v>10</v>
      </c>
    </row>
    <row r="430">
      <c r="A430" t="n">
        <v>136</v>
      </c>
      <c r="B430" t="n">
        <v>125</v>
      </c>
      <c r="C430" t="inlineStr">
        <is>
          <t xml:space="preserve">CONCLUIDO	</t>
        </is>
      </c>
      <c r="D430" t="n">
        <v>5.4026</v>
      </c>
      <c r="E430" t="n">
        <v>18.51</v>
      </c>
      <c r="F430" t="n">
        <v>15.47</v>
      </c>
      <c r="G430" t="n">
        <v>154.69</v>
      </c>
      <c r="H430" t="n">
        <v>2.02</v>
      </c>
      <c r="I430" t="n">
        <v>6</v>
      </c>
      <c r="J430" t="n">
        <v>308.65</v>
      </c>
      <c r="K430" t="n">
        <v>58.47</v>
      </c>
      <c r="L430" t="n">
        <v>35</v>
      </c>
      <c r="M430" t="n">
        <v>4</v>
      </c>
      <c r="N430" t="n">
        <v>90.18000000000001</v>
      </c>
      <c r="O430" t="n">
        <v>38301.46</v>
      </c>
      <c r="P430" t="n">
        <v>222.51</v>
      </c>
      <c r="Q430" t="n">
        <v>467.07</v>
      </c>
      <c r="R430" t="n">
        <v>54.49</v>
      </c>
      <c r="S430" t="n">
        <v>39.61</v>
      </c>
      <c r="T430" t="n">
        <v>2505.43</v>
      </c>
      <c r="U430" t="n">
        <v>0.73</v>
      </c>
      <c r="V430" t="n">
        <v>0.75</v>
      </c>
      <c r="W430" t="n">
        <v>2.62</v>
      </c>
      <c r="X430" t="n">
        <v>0.14</v>
      </c>
      <c r="Y430" t="n">
        <v>1</v>
      </c>
      <c r="Z430" t="n">
        <v>10</v>
      </c>
    </row>
    <row r="431">
      <c r="A431" t="n">
        <v>137</v>
      </c>
      <c r="B431" t="n">
        <v>125</v>
      </c>
      <c r="C431" t="inlineStr">
        <is>
          <t xml:space="preserve">CONCLUIDO	</t>
        </is>
      </c>
      <c r="D431" t="n">
        <v>5.4016</v>
      </c>
      <c r="E431" t="n">
        <v>18.51</v>
      </c>
      <c r="F431" t="n">
        <v>15.47</v>
      </c>
      <c r="G431" t="n">
        <v>154.73</v>
      </c>
      <c r="H431" t="n">
        <v>2.03</v>
      </c>
      <c r="I431" t="n">
        <v>6</v>
      </c>
      <c r="J431" t="n">
        <v>309.2</v>
      </c>
      <c r="K431" t="n">
        <v>58.47</v>
      </c>
      <c r="L431" t="n">
        <v>35.25</v>
      </c>
      <c r="M431" t="n">
        <v>4</v>
      </c>
      <c r="N431" t="n">
        <v>90.47</v>
      </c>
      <c r="O431" t="n">
        <v>38368.36</v>
      </c>
      <c r="P431" t="n">
        <v>222.12</v>
      </c>
      <c r="Q431" t="n">
        <v>467.07</v>
      </c>
      <c r="R431" t="n">
        <v>54.56</v>
      </c>
      <c r="S431" t="n">
        <v>39.61</v>
      </c>
      <c r="T431" t="n">
        <v>2540.67</v>
      </c>
      <c r="U431" t="n">
        <v>0.73</v>
      </c>
      <c r="V431" t="n">
        <v>0.75</v>
      </c>
      <c r="W431" t="n">
        <v>2.62</v>
      </c>
      <c r="X431" t="n">
        <v>0.14</v>
      </c>
      <c r="Y431" t="n">
        <v>1</v>
      </c>
      <c r="Z431" t="n">
        <v>10</v>
      </c>
    </row>
    <row r="432">
      <c r="A432" t="n">
        <v>138</v>
      </c>
      <c r="B432" t="n">
        <v>125</v>
      </c>
      <c r="C432" t="inlineStr">
        <is>
          <t xml:space="preserve">CONCLUIDO	</t>
        </is>
      </c>
      <c r="D432" t="n">
        <v>5.4</v>
      </c>
      <c r="E432" t="n">
        <v>18.52</v>
      </c>
      <c r="F432" t="n">
        <v>15.48</v>
      </c>
      <c r="G432" t="n">
        <v>154.78</v>
      </c>
      <c r="H432" t="n">
        <v>2.04</v>
      </c>
      <c r="I432" t="n">
        <v>6</v>
      </c>
      <c r="J432" t="n">
        <v>309.74</v>
      </c>
      <c r="K432" t="n">
        <v>58.47</v>
      </c>
      <c r="L432" t="n">
        <v>35.5</v>
      </c>
      <c r="M432" t="n">
        <v>4</v>
      </c>
      <c r="N432" t="n">
        <v>90.77</v>
      </c>
      <c r="O432" t="n">
        <v>38435.39</v>
      </c>
      <c r="P432" t="n">
        <v>221.98</v>
      </c>
      <c r="Q432" t="n">
        <v>467.07</v>
      </c>
      <c r="R432" t="n">
        <v>54.65</v>
      </c>
      <c r="S432" t="n">
        <v>39.61</v>
      </c>
      <c r="T432" t="n">
        <v>2585.3</v>
      </c>
      <c r="U432" t="n">
        <v>0.72</v>
      </c>
      <c r="V432" t="n">
        <v>0.75</v>
      </c>
      <c r="W432" t="n">
        <v>2.62</v>
      </c>
      <c r="X432" t="n">
        <v>0.15</v>
      </c>
      <c r="Y432" t="n">
        <v>1</v>
      </c>
      <c r="Z432" t="n">
        <v>10</v>
      </c>
    </row>
    <row r="433">
      <c r="A433" t="n">
        <v>139</v>
      </c>
      <c r="B433" t="n">
        <v>125</v>
      </c>
      <c r="C433" t="inlineStr">
        <is>
          <t xml:space="preserve">CONCLUIDO	</t>
        </is>
      </c>
      <c r="D433" t="n">
        <v>5.4022</v>
      </c>
      <c r="E433" t="n">
        <v>18.51</v>
      </c>
      <c r="F433" t="n">
        <v>15.47</v>
      </c>
      <c r="G433" t="n">
        <v>154.71</v>
      </c>
      <c r="H433" t="n">
        <v>2.05</v>
      </c>
      <c r="I433" t="n">
        <v>6</v>
      </c>
      <c r="J433" t="n">
        <v>310.28</v>
      </c>
      <c r="K433" t="n">
        <v>58.47</v>
      </c>
      <c r="L433" t="n">
        <v>35.75</v>
      </c>
      <c r="M433" t="n">
        <v>4</v>
      </c>
      <c r="N433" t="n">
        <v>91.06</v>
      </c>
      <c r="O433" t="n">
        <v>38502.55</v>
      </c>
      <c r="P433" t="n">
        <v>222.26</v>
      </c>
      <c r="Q433" t="n">
        <v>467.07</v>
      </c>
      <c r="R433" t="n">
        <v>54.52</v>
      </c>
      <c r="S433" t="n">
        <v>39.61</v>
      </c>
      <c r="T433" t="n">
        <v>2521.57</v>
      </c>
      <c r="U433" t="n">
        <v>0.73</v>
      </c>
      <c r="V433" t="n">
        <v>0.75</v>
      </c>
      <c r="W433" t="n">
        <v>2.62</v>
      </c>
      <c r="X433" t="n">
        <v>0.14</v>
      </c>
      <c r="Y433" t="n">
        <v>1</v>
      </c>
      <c r="Z433" t="n">
        <v>10</v>
      </c>
    </row>
    <row r="434">
      <c r="A434" t="n">
        <v>140</v>
      </c>
      <c r="B434" t="n">
        <v>125</v>
      </c>
      <c r="C434" t="inlineStr">
        <is>
          <t xml:space="preserve">CONCLUIDO	</t>
        </is>
      </c>
      <c r="D434" t="n">
        <v>5.4018</v>
      </c>
      <c r="E434" t="n">
        <v>18.51</v>
      </c>
      <c r="F434" t="n">
        <v>15.47</v>
      </c>
      <c r="G434" t="n">
        <v>154.72</v>
      </c>
      <c r="H434" t="n">
        <v>2.06</v>
      </c>
      <c r="I434" t="n">
        <v>6</v>
      </c>
      <c r="J434" t="n">
        <v>310.83</v>
      </c>
      <c r="K434" t="n">
        <v>58.47</v>
      </c>
      <c r="L434" t="n">
        <v>36</v>
      </c>
      <c r="M434" t="n">
        <v>4</v>
      </c>
      <c r="N434" t="n">
        <v>91.36</v>
      </c>
      <c r="O434" t="n">
        <v>38569.84</v>
      </c>
      <c r="P434" t="n">
        <v>221.19</v>
      </c>
      <c r="Q434" t="n">
        <v>467.07</v>
      </c>
      <c r="R434" t="n">
        <v>54.51</v>
      </c>
      <c r="S434" t="n">
        <v>39.61</v>
      </c>
      <c r="T434" t="n">
        <v>2518.35</v>
      </c>
      <c r="U434" t="n">
        <v>0.73</v>
      </c>
      <c r="V434" t="n">
        <v>0.75</v>
      </c>
      <c r="W434" t="n">
        <v>2.62</v>
      </c>
      <c r="X434" t="n">
        <v>0.14</v>
      </c>
      <c r="Y434" t="n">
        <v>1</v>
      </c>
      <c r="Z434" t="n">
        <v>10</v>
      </c>
    </row>
    <row r="435">
      <c r="A435" t="n">
        <v>141</v>
      </c>
      <c r="B435" t="n">
        <v>125</v>
      </c>
      <c r="C435" t="inlineStr">
        <is>
          <t xml:space="preserve">CONCLUIDO	</t>
        </is>
      </c>
      <c r="D435" t="n">
        <v>5.3995</v>
      </c>
      <c r="E435" t="n">
        <v>18.52</v>
      </c>
      <c r="F435" t="n">
        <v>15.48</v>
      </c>
      <c r="G435" t="n">
        <v>154.8</v>
      </c>
      <c r="H435" t="n">
        <v>2.07</v>
      </c>
      <c r="I435" t="n">
        <v>6</v>
      </c>
      <c r="J435" t="n">
        <v>311.38</v>
      </c>
      <c r="K435" t="n">
        <v>58.47</v>
      </c>
      <c r="L435" t="n">
        <v>36.25</v>
      </c>
      <c r="M435" t="n">
        <v>4</v>
      </c>
      <c r="N435" t="n">
        <v>91.65000000000001</v>
      </c>
      <c r="O435" t="n">
        <v>38637.26</v>
      </c>
      <c r="P435" t="n">
        <v>221.26</v>
      </c>
      <c r="Q435" t="n">
        <v>467.07</v>
      </c>
      <c r="R435" t="n">
        <v>54.69</v>
      </c>
      <c r="S435" t="n">
        <v>39.61</v>
      </c>
      <c r="T435" t="n">
        <v>2604.49</v>
      </c>
      <c r="U435" t="n">
        <v>0.72</v>
      </c>
      <c r="V435" t="n">
        <v>0.75</v>
      </c>
      <c r="W435" t="n">
        <v>2.62</v>
      </c>
      <c r="X435" t="n">
        <v>0.15</v>
      </c>
      <c r="Y435" t="n">
        <v>1</v>
      </c>
      <c r="Z435" t="n">
        <v>10</v>
      </c>
    </row>
    <row r="436">
      <c r="A436" t="n">
        <v>142</v>
      </c>
      <c r="B436" t="n">
        <v>125</v>
      </c>
      <c r="C436" t="inlineStr">
        <is>
          <t xml:space="preserve">CONCLUIDO	</t>
        </is>
      </c>
      <c r="D436" t="n">
        <v>5.3992</v>
      </c>
      <c r="E436" t="n">
        <v>18.52</v>
      </c>
      <c r="F436" t="n">
        <v>15.48</v>
      </c>
      <c r="G436" t="n">
        <v>154.81</v>
      </c>
      <c r="H436" t="n">
        <v>2.08</v>
      </c>
      <c r="I436" t="n">
        <v>6</v>
      </c>
      <c r="J436" t="n">
        <v>311.92</v>
      </c>
      <c r="K436" t="n">
        <v>58.47</v>
      </c>
      <c r="L436" t="n">
        <v>36.5</v>
      </c>
      <c r="M436" t="n">
        <v>4</v>
      </c>
      <c r="N436" t="n">
        <v>91.95</v>
      </c>
      <c r="O436" t="n">
        <v>38704.93</v>
      </c>
      <c r="P436" t="n">
        <v>221.03</v>
      </c>
      <c r="Q436" t="n">
        <v>467.07</v>
      </c>
      <c r="R436" t="n">
        <v>54.86</v>
      </c>
      <c r="S436" t="n">
        <v>39.61</v>
      </c>
      <c r="T436" t="n">
        <v>2692.11</v>
      </c>
      <c r="U436" t="n">
        <v>0.72</v>
      </c>
      <c r="V436" t="n">
        <v>0.75</v>
      </c>
      <c r="W436" t="n">
        <v>2.62</v>
      </c>
      <c r="X436" t="n">
        <v>0.15</v>
      </c>
      <c r="Y436" t="n">
        <v>1</v>
      </c>
      <c r="Z436" t="n">
        <v>10</v>
      </c>
    </row>
    <row r="437">
      <c r="A437" t="n">
        <v>143</v>
      </c>
      <c r="B437" t="n">
        <v>125</v>
      </c>
      <c r="C437" t="inlineStr">
        <is>
          <t xml:space="preserve">CONCLUIDO	</t>
        </is>
      </c>
      <c r="D437" t="n">
        <v>5.4011</v>
      </c>
      <c r="E437" t="n">
        <v>18.51</v>
      </c>
      <c r="F437" t="n">
        <v>15.47</v>
      </c>
      <c r="G437" t="n">
        <v>154.74</v>
      </c>
      <c r="H437" t="n">
        <v>2.1</v>
      </c>
      <c r="I437" t="n">
        <v>6</v>
      </c>
      <c r="J437" t="n">
        <v>312.47</v>
      </c>
      <c r="K437" t="n">
        <v>58.47</v>
      </c>
      <c r="L437" t="n">
        <v>36.75</v>
      </c>
      <c r="M437" t="n">
        <v>4</v>
      </c>
      <c r="N437" t="n">
        <v>92.25</v>
      </c>
      <c r="O437" t="n">
        <v>38772.62</v>
      </c>
      <c r="P437" t="n">
        <v>220.39</v>
      </c>
      <c r="Q437" t="n">
        <v>467.07</v>
      </c>
      <c r="R437" t="n">
        <v>54.59</v>
      </c>
      <c r="S437" t="n">
        <v>39.61</v>
      </c>
      <c r="T437" t="n">
        <v>2556.39</v>
      </c>
      <c r="U437" t="n">
        <v>0.73</v>
      </c>
      <c r="V437" t="n">
        <v>0.75</v>
      </c>
      <c r="W437" t="n">
        <v>2.62</v>
      </c>
      <c r="X437" t="n">
        <v>0.14</v>
      </c>
      <c r="Y437" t="n">
        <v>1</v>
      </c>
      <c r="Z437" t="n">
        <v>10</v>
      </c>
    </row>
    <row r="438">
      <c r="A438" t="n">
        <v>144</v>
      </c>
      <c r="B438" t="n">
        <v>125</v>
      </c>
      <c r="C438" t="inlineStr">
        <is>
          <t xml:space="preserve">CONCLUIDO	</t>
        </is>
      </c>
      <c r="D438" t="n">
        <v>5.4014</v>
      </c>
      <c r="E438" t="n">
        <v>18.51</v>
      </c>
      <c r="F438" t="n">
        <v>15.47</v>
      </c>
      <c r="G438" t="n">
        <v>154.74</v>
      </c>
      <c r="H438" t="n">
        <v>2.11</v>
      </c>
      <c r="I438" t="n">
        <v>6</v>
      </c>
      <c r="J438" t="n">
        <v>313.02</v>
      </c>
      <c r="K438" t="n">
        <v>58.47</v>
      </c>
      <c r="L438" t="n">
        <v>37</v>
      </c>
      <c r="M438" t="n">
        <v>4</v>
      </c>
      <c r="N438" t="n">
        <v>92.55</v>
      </c>
      <c r="O438" t="n">
        <v>38840.44</v>
      </c>
      <c r="P438" t="n">
        <v>219.37</v>
      </c>
      <c r="Q438" t="n">
        <v>467.07</v>
      </c>
      <c r="R438" t="n">
        <v>54.57</v>
      </c>
      <c r="S438" t="n">
        <v>39.61</v>
      </c>
      <c r="T438" t="n">
        <v>2544.68</v>
      </c>
      <c r="U438" t="n">
        <v>0.73</v>
      </c>
      <c r="V438" t="n">
        <v>0.75</v>
      </c>
      <c r="W438" t="n">
        <v>2.62</v>
      </c>
      <c r="X438" t="n">
        <v>0.14</v>
      </c>
      <c r="Y438" t="n">
        <v>1</v>
      </c>
      <c r="Z438" t="n">
        <v>10</v>
      </c>
    </row>
    <row r="439">
      <c r="A439" t="n">
        <v>145</v>
      </c>
      <c r="B439" t="n">
        <v>125</v>
      </c>
      <c r="C439" t="inlineStr">
        <is>
          <t xml:space="preserve">CONCLUIDO	</t>
        </is>
      </c>
      <c r="D439" t="n">
        <v>5.4022</v>
      </c>
      <c r="E439" t="n">
        <v>18.51</v>
      </c>
      <c r="F439" t="n">
        <v>15.47</v>
      </c>
      <c r="G439" t="n">
        <v>154.71</v>
      </c>
      <c r="H439" t="n">
        <v>2.12</v>
      </c>
      <c r="I439" t="n">
        <v>6</v>
      </c>
      <c r="J439" t="n">
        <v>313.57</v>
      </c>
      <c r="K439" t="n">
        <v>58.47</v>
      </c>
      <c r="L439" t="n">
        <v>37.25</v>
      </c>
      <c r="M439" t="n">
        <v>4</v>
      </c>
      <c r="N439" t="n">
        <v>92.84999999999999</v>
      </c>
      <c r="O439" t="n">
        <v>38908.39</v>
      </c>
      <c r="P439" t="n">
        <v>218.38</v>
      </c>
      <c r="Q439" t="n">
        <v>467.07</v>
      </c>
      <c r="R439" t="n">
        <v>54.38</v>
      </c>
      <c r="S439" t="n">
        <v>39.61</v>
      </c>
      <c r="T439" t="n">
        <v>2451.04</v>
      </c>
      <c r="U439" t="n">
        <v>0.73</v>
      </c>
      <c r="V439" t="n">
        <v>0.75</v>
      </c>
      <c r="W439" t="n">
        <v>2.62</v>
      </c>
      <c r="X439" t="n">
        <v>0.14</v>
      </c>
      <c r="Y439" t="n">
        <v>1</v>
      </c>
      <c r="Z439" t="n">
        <v>10</v>
      </c>
    </row>
    <row r="440">
      <c r="A440" t="n">
        <v>146</v>
      </c>
      <c r="B440" t="n">
        <v>125</v>
      </c>
      <c r="C440" t="inlineStr">
        <is>
          <t xml:space="preserve">CONCLUIDO	</t>
        </is>
      </c>
      <c r="D440" t="n">
        <v>5.4026</v>
      </c>
      <c r="E440" t="n">
        <v>18.51</v>
      </c>
      <c r="F440" t="n">
        <v>15.47</v>
      </c>
      <c r="G440" t="n">
        <v>154.69</v>
      </c>
      <c r="H440" t="n">
        <v>2.13</v>
      </c>
      <c r="I440" t="n">
        <v>6</v>
      </c>
      <c r="J440" t="n">
        <v>314.13</v>
      </c>
      <c r="K440" t="n">
        <v>58.47</v>
      </c>
      <c r="L440" t="n">
        <v>37.5</v>
      </c>
      <c r="M440" t="n">
        <v>4</v>
      </c>
      <c r="N440" t="n">
        <v>93.15000000000001</v>
      </c>
      <c r="O440" t="n">
        <v>38976.48</v>
      </c>
      <c r="P440" t="n">
        <v>217.7</v>
      </c>
      <c r="Q440" t="n">
        <v>467.07</v>
      </c>
      <c r="R440" t="n">
        <v>54.44</v>
      </c>
      <c r="S440" t="n">
        <v>39.61</v>
      </c>
      <c r="T440" t="n">
        <v>2482.04</v>
      </c>
      <c r="U440" t="n">
        <v>0.73</v>
      </c>
      <c r="V440" t="n">
        <v>0.75</v>
      </c>
      <c r="W440" t="n">
        <v>2.62</v>
      </c>
      <c r="X440" t="n">
        <v>0.14</v>
      </c>
      <c r="Y440" t="n">
        <v>1</v>
      </c>
      <c r="Z440" t="n">
        <v>10</v>
      </c>
    </row>
    <row r="441">
      <c r="A441" t="n">
        <v>147</v>
      </c>
      <c r="B441" t="n">
        <v>125</v>
      </c>
      <c r="C441" t="inlineStr">
        <is>
          <t xml:space="preserve">CONCLUIDO	</t>
        </is>
      </c>
      <c r="D441" t="n">
        <v>5.4015</v>
      </c>
      <c r="E441" t="n">
        <v>18.51</v>
      </c>
      <c r="F441" t="n">
        <v>15.47</v>
      </c>
      <c r="G441" t="n">
        <v>154.73</v>
      </c>
      <c r="H441" t="n">
        <v>2.14</v>
      </c>
      <c r="I441" t="n">
        <v>6</v>
      </c>
      <c r="J441" t="n">
        <v>314.68</v>
      </c>
      <c r="K441" t="n">
        <v>58.47</v>
      </c>
      <c r="L441" t="n">
        <v>37.75</v>
      </c>
      <c r="M441" t="n">
        <v>4</v>
      </c>
      <c r="N441" t="n">
        <v>93.45999999999999</v>
      </c>
      <c r="O441" t="n">
        <v>39044.7</v>
      </c>
      <c r="P441" t="n">
        <v>216.3</v>
      </c>
      <c r="Q441" t="n">
        <v>467.08</v>
      </c>
      <c r="R441" t="n">
        <v>54.42</v>
      </c>
      <c r="S441" t="n">
        <v>39.61</v>
      </c>
      <c r="T441" t="n">
        <v>2473.32</v>
      </c>
      <c r="U441" t="n">
        <v>0.73</v>
      </c>
      <c r="V441" t="n">
        <v>0.75</v>
      </c>
      <c r="W441" t="n">
        <v>2.62</v>
      </c>
      <c r="X441" t="n">
        <v>0.14</v>
      </c>
      <c r="Y441" t="n">
        <v>1</v>
      </c>
      <c r="Z441" t="n">
        <v>10</v>
      </c>
    </row>
    <row r="442">
      <c r="A442" t="n">
        <v>148</v>
      </c>
      <c r="B442" t="n">
        <v>125</v>
      </c>
      <c r="C442" t="inlineStr">
        <is>
          <t xml:space="preserve">CONCLUIDO	</t>
        </is>
      </c>
      <c r="D442" t="n">
        <v>5.4014</v>
      </c>
      <c r="E442" t="n">
        <v>18.51</v>
      </c>
      <c r="F442" t="n">
        <v>15.47</v>
      </c>
      <c r="G442" t="n">
        <v>154.73</v>
      </c>
      <c r="H442" t="n">
        <v>2.15</v>
      </c>
      <c r="I442" t="n">
        <v>6</v>
      </c>
      <c r="J442" t="n">
        <v>315.23</v>
      </c>
      <c r="K442" t="n">
        <v>58.47</v>
      </c>
      <c r="L442" t="n">
        <v>38</v>
      </c>
      <c r="M442" t="n">
        <v>4</v>
      </c>
      <c r="N442" t="n">
        <v>93.76000000000001</v>
      </c>
      <c r="O442" t="n">
        <v>39113.07</v>
      </c>
      <c r="P442" t="n">
        <v>215.96</v>
      </c>
      <c r="Q442" t="n">
        <v>467.07</v>
      </c>
      <c r="R442" t="n">
        <v>54.58</v>
      </c>
      <c r="S442" t="n">
        <v>39.61</v>
      </c>
      <c r="T442" t="n">
        <v>2552.71</v>
      </c>
      <c r="U442" t="n">
        <v>0.73</v>
      </c>
      <c r="V442" t="n">
        <v>0.75</v>
      </c>
      <c r="W442" t="n">
        <v>2.62</v>
      </c>
      <c r="X442" t="n">
        <v>0.14</v>
      </c>
      <c r="Y442" t="n">
        <v>1</v>
      </c>
      <c r="Z442" t="n">
        <v>10</v>
      </c>
    </row>
    <row r="443">
      <c r="A443" t="n">
        <v>149</v>
      </c>
      <c r="B443" t="n">
        <v>125</v>
      </c>
      <c r="C443" t="inlineStr">
        <is>
          <t xml:space="preserve">CONCLUIDO	</t>
        </is>
      </c>
      <c r="D443" t="n">
        <v>5.4003</v>
      </c>
      <c r="E443" t="n">
        <v>18.52</v>
      </c>
      <c r="F443" t="n">
        <v>15.48</v>
      </c>
      <c r="G443" t="n">
        <v>154.77</v>
      </c>
      <c r="H443" t="n">
        <v>2.16</v>
      </c>
      <c r="I443" t="n">
        <v>6</v>
      </c>
      <c r="J443" t="n">
        <v>315.79</v>
      </c>
      <c r="K443" t="n">
        <v>58.47</v>
      </c>
      <c r="L443" t="n">
        <v>38.25</v>
      </c>
      <c r="M443" t="n">
        <v>4</v>
      </c>
      <c r="N443" t="n">
        <v>94.06999999999999</v>
      </c>
      <c r="O443" t="n">
        <v>39181.56</v>
      </c>
      <c r="P443" t="n">
        <v>215.64</v>
      </c>
      <c r="Q443" t="n">
        <v>467.07</v>
      </c>
      <c r="R443" t="n">
        <v>54.64</v>
      </c>
      <c r="S443" t="n">
        <v>39.61</v>
      </c>
      <c r="T443" t="n">
        <v>2583.33</v>
      </c>
      <c r="U443" t="n">
        <v>0.72</v>
      </c>
      <c r="V443" t="n">
        <v>0.75</v>
      </c>
      <c r="W443" t="n">
        <v>2.62</v>
      </c>
      <c r="X443" t="n">
        <v>0.14</v>
      </c>
      <c r="Y443" t="n">
        <v>1</v>
      </c>
      <c r="Z443" t="n">
        <v>10</v>
      </c>
    </row>
    <row r="444">
      <c r="A444" t="n">
        <v>150</v>
      </c>
      <c r="B444" t="n">
        <v>125</v>
      </c>
      <c r="C444" t="inlineStr">
        <is>
          <t xml:space="preserve">CONCLUIDO	</t>
        </is>
      </c>
      <c r="D444" t="n">
        <v>5.4241</v>
      </c>
      <c r="E444" t="n">
        <v>18.44</v>
      </c>
      <c r="F444" t="n">
        <v>15.44</v>
      </c>
      <c r="G444" t="n">
        <v>185.32</v>
      </c>
      <c r="H444" t="n">
        <v>2.17</v>
      </c>
      <c r="I444" t="n">
        <v>5</v>
      </c>
      <c r="J444" t="n">
        <v>316.35</v>
      </c>
      <c r="K444" t="n">
        <v>58.47</v>
      </c>
      <c r="L444" t="n">
        <v>38.5</v>
      </c>
      <c r="M444" t="n">
        <v>3</v>
      </c>
      <c r="N444" t="n">
        <v>94.37</v>
      </c>
      <c r="O444" t="n">
        <v>39250.2</v>
      </c>
      <c r="P444" t="n">
        <v>215</v>
      </c>
      <c r="Q444" t="n">
        <v>467.07</v>
      </c>
      <c r="R444" t="n">
        <v>53.55</v>
      </c>
      <c r="S444" t="n">
        <v>39.61</v>
      </c>
      <c r="T444" t="n">
        <v>2042.69</v>
      </c>
      <c r="U444" t="n">
        <v>0.74</v>
      </c>
      <c r="V444" t="n">
        <v>0.76</v>
      </c>
      <c r="W444" t="n">
        <v>2.62</v>
      </c>
      <c r="X444" t="n">
        <v>0.11</v>
      </c>
      <c r="Y444" t="n">
        <v>1</v>
      </c>
      <c r="Z444" t="n">
        <v>10</v>
      </c>
    </row>
    <row r="445">
      <c r="A445" t="n">
        <v>151</v>
      </c>
      <c r="B445" t="n">
        <v>125</v>
      </c>
      <c r="C445" t="inlineStr">
        <is>
          <t xml:space="preserve">CONCLUIDO	</t>
        </is>
      </c>
      <c r="D445" t="n">
        <v>5.4231</v>
      </c>
      <c r="E445" t="n">
        <v>18.44</v>
      </c>
      <c r="F445" t="n">
        <v>15.45</v>
      </c>
      <c r="G445" t="n">
        <v>185.36</v>
      </c>
      <c r="H445" t="n">
        <v>2.18</v>
      </c>
      <c r="I445" t="n">
        <v>5</v>
      </c>
      <c r="J445" t="n">
        <v>316.9</v>
      </c>
      <c r="K445" t="n">
        <v>58.47</v>
      </c>
      <c r="L445" t="n">
        <v>38.75</v>
      </c>
      <c r="M445" t="n">
        <v>3</v>
      </c>
      <c r="N445" t="n">
        <v>94.68000000000001</v>
      </c>
      <c r="O445" t="n">
        <v>39318.97</v>
      </c>
      <c r="P445" t="n">
        <v>215.54</v>
      </c>
      <c r="Q445" t="n">
        <v>467.07</v>
      </c>
      <c r="R445" t="n">
        <v>53.71</v>
      </c>
      <c r="S445" t="n">
        <v>39.61</v>
      </c>
      <c r="T445" t="n">
        <v>2123.08</v>
      </c>
      <c r="U445" t="n">
        <v>0.74</v>
      </c>
      <c r="V445" t="n">
        <v>0.76</v>
      </c>
      <c r="W445" t="n">
        <v>2.62</v>
      </c>
      <c r="X445" t="n">
        <v>0.11</v>
      </c>
      <c r="Y445" t="n">
        <v>1</v>
      </c>
      <c r="Z445" t="n">
        <v>10</v>
      </c>
    </row>
    <row r="446">
      <c r="A446" t="n">
        <v>152</v>
      </c>
      <c r="B446" t="n">
        <v>125</v>
      </c>
      <c r="C446" t="inlineStr">
        <is>
          <t xml:space="preserve">CONCLUIDO	</t>
        </is>
      </c>
      <c r="D446" t="n">
        <v>5.4236</v>
      </c>
      <c r="E446" t="n">
        <v>18.44</v>
      </c>
      <c r="F446" t="n">
        <v>15.44</v>
      </c>
      <c r="G446" t="n">
        <v>185.34</v>
      </c>
      <c r="H446" t="n">
        <v>2.19</v>
      </c>
      <c r="I446" t="n">
        <v>5</v>
      </c>
      <c r="J446" t="n">
        <v>317.46</v>
      </c>
      <c r="K446" t="n">
        <v>58.47</v>
      </c>
      <c r="L446" t="n">
        <v>39</v>
      </c>
      <c r="M446" t="n">
        <v>3</v>
      </c>
      <c r="N446" t="n">
        <v>94.98999999999999</v>
      </c>
      <c r="O446" t="n">
        <v>39387.89</v>
      </c>
      <c r="P446" t="n">
        <v>215.94</v>
      </c>
      <c r="Q446" t="n">
        <v>467.07</v>
      </c>
      <c r="R446" t="n">
        <v>53.64</v>
      </c>
      <c r="S446" t="n">
        <v>39.61</v>
      </c>
      <c r="T446" t="n">
        <v>2087.24</v>
      </c>
      <c r="U446" t="n">
        <v>0.74</v>
      </c>
      <c r="V446" t="n">
        <v>0.76</v>
      </c>
      <c r="W446" t="n">
        <v>2.62</v>
      </c>
      <c r="X446" t="n">
        <v>0.11</v>
      </c>
      <c r="Y446" t="n">
        <v>1</v>
      </c>
      <c r="Z446" t="n">
        <v>10</v>
      </c>
    </row>
    <row r="447">
      <c r="A447" t="n">
        <v>153</v>
      </c>
      <c r="B447" t="n">
        <v>125</v>
      </c>
      <c r="C447" t="inlineStr">
        <is>
          <t xml:space="preserve">CONCLUIDO	</t>
        </is>
      </c>
      <c r="D447" t="n">
        <v>5.4247</v>
      </c>
      <c r="E447" t="n">
        <v>18.43</v>
      </c>
      <c r="F447" t="n">
        <v>15.44</v>
      </c>
      <c r="G447" t="n">
        <v>185.29</v>
      </c>
      <c r="H447" t="n">
        <v>2.2</v>
      </c>
      <c r="I447" t="n">
        <v>5</v>
      </c>
      <c r="J447" t="n">
        <v>318.02</v>
      </c>
      <c r="K447" t="n">
        <v>58.47</v>
      </c>
      <c r="L447" t="n">
        <v>39.25</v>
      </c>
      <c r="M447" t="n">
        <v>3</v>
      </c>
      <c r="N447" t="n">
        <v>95.3</v>
      </c>
      <c r="O447" t="n">
        <v>39456.94</v>
      </c>
      <c r="P447" t="n">
        <v>216.55</v>
      </c>
      <c r="Q447" t="n">
        <v>467.07</v>
      </c>
      <c r="R447" t="n">
        <v>53.52</v>
      </c>
      <c r="S447" t="n">
        <v>39.61</v>
      </c>
      <c r="T447" t="n">
        <v>2025.76</v>
      </c>
      <c r="U447" t="n">
        <v>0.74</v>
      </c>
      <c r="V447" t="n">
        <v>0.76</v>
      </c>
      <c r="W447" t="n">
        <v>2.62</v>
      </c>
      <c r="X447" t="n">
        <v>0.11</v>
      </c>
      <c r="Y447" t="n">
        <v>1</v>
      </c>
      <c r="Z447" t="n">
        <v>10</v>
      </c>
    </row>
    <row r="448">
      <c r="A448" t="n">
        <v>154</v>
      </c>
      <c r="B448" t="n">
        <v>125</v>
      </c>
      <c r="C448" t="inlineStr">
        <is>
          <t xml:space="preserve">CONCLUIDO	</t>
        </is>
      </c>
      <c r="D448" t="n">
        <v>5.4248</v>
      </c>
      <c r="E448" t="n">
        <v>18.43</v>
      </c>
      <c r="F448" t="n">
        <v>15.44</v>
      </c>
      <c r="G448" t="n">
        <v>185.29</v>
      </c>
      <c r="H448" t="n">
        <v>2.21</v>
      </c>
      <c r="I448" t="n">
        <v>5</v>
      </c>
      <c r="J448" t="n">
        <v>318.58</v>
      </c>
      <c r="K448" t="n">
        <v>58.47</v>
      </c>
      <c r="L448" t="n">
        <v>39.5</v>
      </c>
      <c r="M448" t="n">
        <v>2</v>
      </c>
      <c r="N448" t="n">
        <v>95.61</v>
      </c>
      <c r="O448" t="n">
        <v>39526.14</v>
      </c>
      <c r="P448" t="n">
        <v>216.75</v>
      </c>
      <c r="Q448" t="n">
        <v>467.07</v>
      </c>
      <c r="R448" t="n">
        <v>53.45</v>
      </c>
      <c r="S448" t="n">
        <v>39.61</v>
      </c>
      <c r="T448" t="n">
        <v>1989.57</v>
      </c>
      <c r="U448" t="n">
        <v>0.74</v>
      </c>
      <c r="V448" t="n">
        <v>0.76</v>
      </c>
      <c r="W448" t="n">
        <v>2.62</v>
      </c>
      <c r="X448" t="n">
        <v>0.11</v>
      </c>
      <c r="Y448" t="n">
        <v>1</v>
      </c>
      <c r="Z448" t="n">
        <v>10</v>
      </c>
    </row>
    <row r="449">
      <c r="A449" t="n">
        <v>155</v>
      </c>
      <c r="B449" t="n">
        <v>125</v>
      </c>
      <c r="C449" t="inlineStr">
        <is>
          <t xml:space="preserve">CONCLUIDO	</t>
        </is>
      </c>
      <c r="D449" t="n">
        <v>5.425</v>
      </c>
      <c r="E449" t="n">
        <v>18.43</v>
      </c>
      <c r="F449" t="n">
        <v>15.44</v>
      </c>
      <c r="G449" t="n">
        <v>185.28</v>
      </c>
      <c r="H449" t="n">
        <v>2.22</v>
      </c>
      <c r="I449" t="n">
        <v>5</v>
      </c>
      <c r="J449" t="n">
        <v>319.14</v>
      </c>
      <c r="K449" t="n">
        <v>58.47</v>
      </c>
      <c r="L449" t="n">
        <v>39.75</v>
      </c>
      <c r="M449" t="n">
        <v>2</v>
      </c>
      <c r="N449" t="n">
        <v>95.92</v>
      </c>
      <c r="O449" t="n">
        <v>39595.48</v>
      </c>
      <c r="P449" t="n">
        <v>217.36</v>
      </c>
      <c r="Q449" t="n">
        <v>467.07</v>
      </c>
      <c r="R449" t="n">
        <v>53.44</v>
      </c>
      <c r="S449" t="n">
        <v>39.61</v>
      </c>
      <c r="T449" t="n">
        <v>1985.37</v>
      </c>
      <c r="U449" t="n">
        <v>0.74</v>
      </c>
      <c r="V449" t="n">
        <v>0.76</v>
      </c>
      <c r="W449" t="n">
        <v>2.62</v>
      </c>
      <c r="X449" t="n">
        <v>0.11</v>
      </c>
      <c r="Y449" t="n">
        <v>1</v>
      </c>
      <c r="Z449" t="n">
        <v>10</v>
      </c>
    </row>
    <row r="450">
      <c r="A450" t="n">
        <v>156</v>
      </c>
      <c r="B450" t="n">
        <v>125</v>
      </c>
      <c r="C450" t="inlineStr">
        <is>
          <t xml:space="preserve">CONCLUIDO	</t>
        </is>
      </c>
      <c r="D450" t="n">
        <v>5.4241</v>
      </c>
      <c r="E450" t="n">
        <v>18.44</v>
      </c>
      <c r="F450" t="n">
        <v>15.44</v>
      </c>
      <c r="G450" t="n">
        <v>185.32</v>
      </c>
      <c r="H450" t="n">
        <v>2.23</v>
      </c>
      <c r="I450" t="n">
        <v>5</v>
      </c>
      <c r="J450" t="n">
        <v>319.71</v>
      </c>
      <c r="K450" t="n">
        <v>58.47</v>
      </c>
      <c r="L450" t="n">
        <v>40</v>
      </c>
      <c r="M450" t="n">
        <v>2</v>
      </c>
      <c r="N450" t="n">
        <v>96.23</v>
      </c>
      <c r="O450" t="n">
        <v>39664.96</v>
      </c>
      <c r="P450" t="n">
        <v>217.79</v>
      </c>
      <c r="Q450" t="n">
        <v>467.07</v>
      </c>
      <c r="R450" t="n">
        <v>53.52</v>
      </c>
      <c r="S450" t="n">
        <v>39.61</v>
      </c>
      <c r="T450" t="n">
        <v>2026.41</v>
      </c>
      <c r="U450" t="n">
        <v>0.74</v>
      </c>
      <c r="V450" t="n">
        <v>0.76</v>
      </c>
      <c r="W450" t="n">
        <v>2.62</v>
      </c>
      <c r="X450" t="n">
        <v>0.11</v>
      </c>
      <c r="Y450" t="n">
        <v>1</v>
      </c>
      <c r="Z450" t="n">
        <v>10</v>
      </c>
    </row>
    <row r="451">
      <c r="A451" t="n">
        <v>0</v>
      </c>
      <c r="B451" t="n">
        <v>30</v>
      </c>
      <c r="C451" t="inlineStr">
        <is>
          <t xml:space="preserve">CONCLUIDO	</t>
        </is>
      </c>
      <c r="D451" t="n">
        <v>4.7014</v>
      </c>
      <c r="E451" t="n">
        <v>21.27</v>
      </c>
      <c r="F451" t="n">
        <v>18</v>
      </c>
      <c r="G451" t="n">
        <v>11.74</v>
      </c>
      <c r="H451" t="n">
        <v>0.24</v>
      </c>
      <c r="I451" t="n">
        <v>92</v>
      </c>
      <c r="J451" t="n">
        <v>71.52</v>
      </c>
      <c r="K451" t="n">
        <v>32.27</v>
      </c>
      <c r="L451" t="n">
        <v>1</v>
      </c>
      <c r="M451" t="n">
        <v>90</v>
      </c>
      <c r="N451" t="n">
        <v>8.25</v>
      </c>
      <c r="O451" t="n">
        <v>9054.6</v>
      </c>
      <c r="P451" t="n">
        <v>126.34</v>
      </c>
      <c r="Q451" t="n">
        <v>467.15</v>
      </c>
      <c r="R451" t="n">
        <v>136.79</v>
      </c>
      <c r="S451" t="n">
        <v>39.61</v>
      </c>
      <c r="T451" t="n">
        <v>43224.49</v>
      </c>
      <c r="U451" t="n">
        <v>0.29</v>
      </c>
      <c r="V451" t="n">
        <v>0.65</v>
      </c>
      <c r="W451" t="n">
        <v>2.76</v>
      </c>
      <c r="X451" t="n">
        <v>2.66</v>
      </c>
      <c r="Y451" t="n">
        <v>1</v>
      </c>
      <c r="Z451" t="n">
        <v>10</v>
      </c>
    </row>
    <row r="452">
      <c r="A452" t="n">
        <v>1</v>
      </c>
      <c r="B452" t="n">
        <v>30</v>
      </c>
      <c r="C452" t="inlineStr">
        <is>
          <t xml:space="preserve">CONCLUIDO	</t>
        </is>
      </c>
      <c r="D452" t="n">
        <v>4.92</v>
      </c>
      <c r="E452" t="n">
        <v>20.33</v>
      </c>
      <c r="F452" t="n">
        <v>17.38</v>
      </c>
      <c r="G452" t="n">
        <v>14.68</v>
      </c>
      <c r="H452" t="n">
        <v>0.3</v>
      </c>
      <c r="I452" t="n">
        <v>71</v>
      </c>
      <c r="J452" t="n">
        <v>71.81</v>
      </c>
      <c r="K452" t="n">
        <v>32.27</v>
      </c>
      <c r="L452" t="n">
        <v>1.25</v>
      </c>
      <c r="M452" t="n">
        <v>69</v>
      </c>
      <c r="N452" t="n">
        <v>8.289999999999999</v>
      </c>
      <c r="O452" t="n">
        <v>9090.98</v>
      </c>
      <c r="P452" t="n">
        <v>120.78</v>
      </c>
      <c r="Q452" t="n">
        <v>467.1</v>
      </c>
      <c r="R452" t="n">
        <v>116.6</v>
      </c>
      <c r="S452" t="n">
        <v>39.61</v>
      </c>
      <c r="T452" t="n">
        <v>33237.94</v>
      </c>
      <c r="U452" t="n">
        <v>0.34</v>
      </c>
      <c r="V452" t="n">
        <v>0.67</v>
      </c>
      <c r="W452" t="n">
        <v>2.72</v>
      </c>
      <c r="X452" t="n">
        <v>2.04</v>
      </c>
      <c r="Y452" t="n">
        <v>1</v>
      </c>
      <c r="Z452" t="n">
        <v>10</v>
      </c>
    </row>
    <row r="453">
      <c r="A453" t="n">
        <v>2</v>
      </c>
      <c r="B453" t="n">
        <v>30</v>
      </c>
      <c r="C453" t="inlineStr">
        <is>
          <t xml:space="preserve">CONCLUIDO	</t>
        </is>
      </c>
      <c r="D453" t="n">
        <v>5.0808</v>
      </c>
      <c r="E453" t="n">
        <v>19.68</v>
      </c>
      <c r="F453" t="n">
        <v>16.95</v>
      </c>
      <c r="G453" t="n">
        <v>17.84</v>
      </c>
      <c r="H453" t="n">
        <v>0.36</v>
      </c>
      <c r="I453" t="n">
        <v>57</v>
      </c>
      <c r="J453" t="n">
        <v>72.11</v>
      </c>
      <c r="K453" t="n">
        <v>32.27</v>
      </c>
      <c r="L453" t="n">
        <v>1.5</v>
      </c>
      <c r="M453" t="n">
        <v>55</v>
      </c>
      <c r="N453" t="n">
        <v>8.34</v>
      </c>
      <c r="O453" t="n">
        <v>9127.379999999999</v>
      </c>
      <c r="P453" t="n">
        <v>116.36</v>
      </c>
      <c r="Q453" t="n">
        <v>467.26</v>
      </c>
      <c r="R453" t="n">
        <v>102.82</v>
      </c>
      <c r="S453" t="n">
        <v>39.61</v>
      </c>
      <c r="T453" t="n">
        <v>26416.34</v>
      </c>
      <c r="U453" t="n">
        <v>0.39</v>
      </c>
      <c r="V453" t="n">
        <v>0.6899999999999999</v>
      </c>
      <c r="W453" t="n">
        <v>2.7</v>
      </c>
      <c r="X453" t="n">
        <v>1.61</v>
      </c>
      <c r="Y453" t="n">
        <v>1</v>
      </c>
      <c r="Z453" t="n">
        <v>10</v>
      </c>
    </row>
    <row r="454">
      <c r="A454" t="n">
        <v>3</v>
      </c>
      <c r="B454" t="n">
        <v>30</v>
      </c>
      <c r="C454" t="inlineStr">
        <is>
          <t xml:space="preserve">CONCLUIDO	</t>
        </is>
      </c>
      <c r="D454" t="n">
        <v>5.189</v>
      </c>
      <c r="E454" t="n">
        <v>19.27</v>
      </c>
      <c r="F454" t="n">
        <v>16.68</v>
      </c>
      <c r="G454" t="n">
        <v>20.85</v>
      </c>
      <c r="H454" t="n">
        <v>0.42</v>
      </c>
      <c r="I454" t="n">
        <v>48</v>
      </c>
      <c r="J454" t="n">
        <v>72.40000000000001</v>
      </c>
      <c r="K454" t="n">
        <v>32.27</v>
      </c>
      <c r="L454" t="n">
        <v>1.75</v>
      </c>
      <c r="M454" t="n">
        <v>46</v>
      </c>
      <c r="N454" t="n">
        <v>8.380000000000001</v>
      </c>
      <c r="O454" t="n">
        <v>9163.799999999999</v>
      </c>
      <c r="P454" t="n">
        <v>113.23</v>
      </c>
      <c r="Q454" t="n">
        <v>467.09</v>
      </c>
      <c r="R454" t="n">
        <v>93.65000000000001</v>
      </c>
      <c r="S454" t="n">
        <v>39.61</v>
      </c>
      <c r="T454" t="n">
        <v>21876.26</v>
      </c>
      <c r="U454" t="n">
        <v>0.42</v>
      </c>
      <c r="V454" t="n">
        <v>0.7</v>
      </c>
      <c r="W454" t="n">
        <v>2.69</v>
      </c>
      <c r="X454" t="n">
        <v>1.35</v>
      </c>
      <c r="Y454" t="n">
        <v>1</v>
      </c>
      <c r="Z454" t="n">
        <v>10</v>
      </c>
    </row>
    <row r="455">
      <c r="A455" t="n">
        <v>4</v>
      </c>
      <c r="B455" t="n">
        <v>30</v>
      </c>
      <c r="C455" t="inlineStr">
        <is>
          <t xml:space="preserve">CONCLUIDO	</t>
        </is>
      </c>
      <c r="D455" t="n">
        <v>5.2701</v>
      </c>
      <c r="E455" t="n">
        <v>18.98</v>
      </c>
      <c r="F455" t="n">
        <v>16.49</v>
      </c>
      <c r="G455" t="n">
        <v>24.14</v>
      </c>
      <c r="H455" t="n">
        <v>0.48</v>
      </c>
      <c r="I455" t="n">
        <v>41</v>
      </c>
      <c r="J455" t="n">
        <v>72.7</v>
      </c>
      <c r="K455" t="n">
        <v>32.27</v>
      </c>
      <c r="L455" t="n">
        <v>2</v>
      </c>
      <c r="M455" t="n">
        <v>39</v>
      </c>
      <c r="N455" t="n">
        <v>8.43</v>
      </c>
      <c r="O455" t="n">
        <v>9200.25</v>
      </c>
      <c r="P455" t="n">
        <v>110.5</v>
      </c>
      <c r="Q455" t="n">
        <v>467.11</v>
      </c>
      <c r="R455" t="n">
        <v>87.98</v>
      </c>
      <c r="S455" t="n">
        <v>39.61</v>
      </c>
      <c r="T455" t="n">
        <v>19076.08</v>
      </c>
      <c r="U455" t="n">
        <v>0.45</v>
      </c>
      <c r="V455" t="n">
        <v>0.71</v>
      </c>
      <c r="W455" t="n">
        <v>2.67</v>
      </c>
      <c r="X455" t="n">
        <v>1.16</v>
      </c>
      <c r="Y455" t="n">
        <v>1</v>
      </c>
      <c r="Z455" t="n">
        <v>10</v>
      </c>
    </row>
    <row r="456">
      <c r="A456" t="n">
        <v>5</v>
      </c>
      <c r="B456" t="n">
        <v>30</v>
      </c>
      <c r="C456" t="inlineStr">
        <is>
          <t xml:space="preserve">CONCLUIDO	</t>
        </is>
      </c>
      <c r="D456" t="n">
        <v>5.3277</v>
      </c>
      <c r="E456" t="n">
        <v>18.77</v>
      </c>
      <c r="F456" t="n">
        <v>16.37</v>
      </c>
      <c r="G456" t="n">
        <v>27.28</v>
      </c>
      <c r="H456" t="n">
        <v>0.54</v>
      </c>
      <c r="I456" t="n">
        <v>36</v>
      </c>
      <c r="J456" t="n">
        <v>73</v>
      </c>
      <c r="K456" t="n">
        <v>32.27</v>
      </c>
      <c r="L456" t="n">
        <v>2.25</v>
      </c>
      <c r="M456" t="n">
        <v>34</v>
      </c>
      <c r="N456" t="n">
        <v>8.48</v>
      </c>
      <c r="O456" t="n">
        <v>9236.709999999999</v>
      </c>
      <c r="P456" t="n">
        <v>108.45</v>
      </c>
      <c r="Q456" t="n">
        <v>467.12</v>
      </c>
      <c r="R456" t="n">
        <v>83.45999999999999</v>
      </c>
      <c r="S456" t="n">
        <v>39.61</v>
      </c>
      <c r="T456" t="n">
        <v>16839.58</v>
      </c>
      <c r="U456" t="n">
        <v>0.47</v>
      </c>
      <c r="V456" t="n">
        <v>0.71</v>
      </c>
      <c r="W456" t="n">
        <v>2.67</v>
      </c>
      <c r="X456" t="n">
        <v>1.03</v>
      </c>
      <c r="Y456" t="n">
        <v>1</v>
      </c>
      <c r="Z456" t="n">
        <v>10</v>
      </c>
    </row>
    <row r="457">
      <c r="A457" t="n">
        <v>6</v>
      </c>
      <c r="B457" t="n">
        <v>30</v>
      </c>
      <c r="C457" t="inlineStr">
        <is>
          <t xml:space="preserve">CONCLUIDO	</t>
        </is>
      </c>
      <c r="D457" t="n">
        <v>5.388</v>
      </c>
      <c r="E457" t="n">
        <v>18.56</v>
      </c>
      <c r="F457" t="n">
        <v>16.22</v>
      </c>
      <c r="G457" t="n">
        <v>30.41</v>
      </c>
      <c r="H457" t="n">
        <v>0.6</v>
      </c>
      <c r="I457" t="n">
        <v>32</v>
      </c>
      <c r="J457" t="n">
        <v>73.29000000000001</v>
      </c>
      <c r="K457" t="n">
        <v>32.27</v>
      </c>
      <c r="L457" t="n">
        <v>2.5</v>
      </c>
      <c r="M457" t="n">
        <v>30</v>
      </c>
      <c r="N457" t="n">
        <v>8.52</v>
      </c>
      <c r="O457" t="n">
        <v>9273.200000000001</v>
      </c>
      <c r="P457" t="n">
        <v>106.14</v>
      </c>
      <c r="Q457" t="n">
        <v>467.07</v>
      </c>
      <c r="R457" t="n">
        <v>78.77</v>
      </c>
      <c r="S457" t="n">
        <v>39.61</v>
      </c>
      <c r="T457" t="n">
        <v>14516.53</v>
      </c>
      <c r="U457" t="n">
        <v>0.5</v>
      </c>
      <c r="V457" t="n">
        <v>0.72</v>
      </c>
      <c r="W457" t="n">
        <v>2.66</v>
      </c>
      <c r="X457" t="n">
        <v>0.88</v>
      </c>
      <c r="Y457" t="n">
        <v>1</v>
      </c>
      <c r="Z457" t="n">
        <v>10</v>
      </c>
    </row>
    <row r="458">
      <c r="A458" t="n">
        <v>7</v>
      </c>
      <c r="B458" t="n">
        <v>30</v>
      </c>
      <c r="C458" t="inlineStr">
        <is>
          <t xml:space="preserve">CONCLUIDO	</t>
        </is>
      </c>
      <c r="D458" t="n">
        <v>5.4414</v>
      </c>
      <c r="E458" t="n">
        <v>18.38</v>
      </c>
      <c r="F458" t="n">
        <v>16.1</v>
      </c>
      <c r="G458" t="n">
        <v>34.5</v>
      </c>
      <c r="H458" t="n">
        <v>0.65</v>
      </c>
      <c r="I458" t="n">
        <v>28</v>
      </c>
      <c r="J458" t="n">
        <v>73.59</v>
      </c>
      <c r="K458" t="n">
        <v>32.27</v>
      </c>
      <c r="L458" t="n">
        <v>2.75</v>
      </c>
      <c r="M458" t="n">
        <v>26</v>
      </c>
      <c r="N458" t="n">
        <v>8.57</v>
      </c>
      <c r="O458" t="n">
        <v>9309.700000000001</v>
      </c>
      <c r="P458" t="n">
        <v>103.69</v>
      </c>
      <c r="Q458" t="n">
        <v>467.09</v>
      </c>
      <c r="R458" t="n">
        <v>74.81999999999999</v>
      </c>
      <c r="S458" t="n">
        <v>39.61</v>
      </c>
      <c r="T458" t="n">
        <v>12559.78</v>
      </c>
      <c r="U458" t="n">
        <v>0.53</v>
      </c>
      <c r="V458" t="n">
        <v>0.72</v>
      </c>
      <c r="W458" t="n">
        <v>2.65</v>
      </c>
      <c r="X458" t="n">
        <v>0.76</v>
      </c>
      <c r="Y458" t="n">
        <v>1</v>
      </c>
      <c r="Z458" t="n">
        <v>10</v>
      </c>
    </row>
    <row r="459">
      <c r="A459" t="n">
        <v>8</v>
      </c>
      <c r="B459" t="n">
        <v>30</v>
      </c>
      <c r="C459" t="inlineStr">
        <is>
          <t xml:space="preserve">CONCLUIDO	</t>
        </is>
      </c>
      <c r="D459" t="n">
        <v>5.4674</v>
      </c>
      <c r="E459" t="n">
        <v>18.29</v>
      </c>
      <c r="F459" t="n">
        <v>16.04</v>
      </c>
      <c r="G459" t="n">
        <v>37.02</v>
      </c>
      <c r="H459" t="n">
        <v>0.71</v>
      </c>
      <c r="I459" t="n">
        <v>26</v>
      </c>
      <c r="J459" t="n">
        <v>73.88</v>
      </c>
      <c r="K459" t="n">
        <v>32.27</v>
      </c>
      <c r="L459" t="n">
        <v>3</v>
      </c>
      <c r="M459" t="n">
        <v>24</v>
      </c>
      <c r="N459" t="n">
        <v>8.609999999999999</v>
      </c>
      <c r="O459" t="n">
        <v>9346.23</v>
      </c>
      <c r="P459" t="n">
        <v>102.17</v>
      </c>
      <c r="Q459" t="n">
        <v>467.07</v>
      </c>
      <c r="R459" t="n">
        <v>73.3</v>
      </c>
      <c r="S459" t="n">
        <v>39.61</v>
      </c>
      <c r="T459" t="n">
        <v>11813.02</v>
      </c>
      <c r="U459" t="n">
        <v>0.54</v>
      </c>
      <c r="V459" t="n">
        <v>0.73</v>
      </c>
      <c r="W459" t="n">
        <v>2.64</v>
      </c>
      <c r="X459" t="n">
        <v>0.71</v>
      </c>
      <c r="Y459" t="n">
        <v>1</v>
      </c>
      <c r="Z459" t="n">
        <v>10</v>
      </c>
    </row>
    <row r="460">
      <c r="A460" t="n">
        <v>9</v>
      </c>
      <c r="B460" t="n">
        <v>30</v>
      </c>
      <c r="C460" t="inlineStr">
        <is>
          <t xml:space="preserve">CONCLUIDO	</t>
        </is>
      </c>
      <c r="D460" t="n">
        <v>5.4917</v>
      </c>
      <c r="E460" t="n">
        <v>18.21</v>
      </c>
      <c r="F460" t="n">
        <v>15.99</v>
      </c>
      <c r="G460" t="n">
        <v>39.98</v>
      </c>
      <c r="H460" t="n">
        <v>0.77</v>
      </c>
      <c r="I460" t="n">
        <v>24</v>
      </c>
      <c r="J460" t="n">
        <v>74.18000000000001</v>
      </c>
      <c r="K460" t="n">
        <v>32.27</v>
      </c>
      <c r="L460" t="n">
        <v>3.25</v>
      </c>
      <c r="M460" t="n">
        <v>22</v>
      </c>
      <c r="N460" t="n">
        <v>8.66</v>
      </c>
      <c r="O460" t="n">
        <v>9382.780000000001</v>
      </c>
      <c r="P460" t="n">
        <v>100.25</v>
      </c>
      <c r="Q460" t="n">
        <v>467.09</v>
      </c>
      <c r="R460" t="n">
        <v>71.29000000000001</v>
      </c>
      <c r="S460" t="n">
        <v>39.61</v>
      </c>
      <c r="T460" t="n">
        <v>10817.94</v>
      </c>
      <c r="U460" t="n">
        <v>0.5600000000000001</v>
      </c>
      <c r="V460" t="n">
        <v>0.73</v>
      </c>
      <c r="W460" t="n">
        <v>2.65</v>
      </c>
      <c r="X460" t="n">
        <v>0.66</v>
      </c>
      <c r="Y460" t="n">
        <v>1</v>
      </c>
      <c r="Z460" t="n">
        <v>10</v>
      </c>
    </row>
    <row r="461">
      <c r="A461" t="n">
        <v>10</v>
      </c>
      <c r="B461" t="n">
        <v>30</v>
      </c>
      <c r="C461" t="inlineStr">
        <is>
          <t xml:space="preserve">CONCLUIDO	</t>
        </is>
      </c>
      <c r="D461" t="n">
        <v>5.5347</v>
      </c>
      <c r="E461" t="n">
        <v>18.07</v>
      </c>
      <c r="F461" t="n">
        <v>15.9</v>
      </c>
      <c r="G461" t="n">
        <v>45.42</v>
      </c>
      <c r="H461" t="n">
        <v>0.82</v>
      </c>
      <c r="I461" t="n">
        <v>21</v>
      </c>
      <c r="J461" t="n">
        <v>74.48</v>
      </c>
      <c r="K461" t="n">
        <v>32.27</v>
      </c>
      <c r="L461" t="n">
        <v>3.5</v>
      </c>
      <c r="M461" t="n">
        <v>19</v>
      </c>
      <c r="N461" t="n">
        <v>8.710000000000001</v>
      </c>
      <c r="O461" t="n">
        <v>9419.35</v>
      </c>
      <c r="P461" t="n">
        <v>97.70999999999999</v>
      </c>
      <c r="Q461" t="n">
        <v>467.1</v>
      </c>
      <c r="R461" t="n">
        <v>68.31999999999999</v>
      </c>
      <c r="S461" t="n">
        <v>39.61</v>
      </c>
      <c r="T461" t="n">
        <v>9343.77</v>
      </c>
      <c r="U461" t="n">
        <v>0.58</v>
      </c>
      <c r="V461" t="n">
        <v>0.73</v>
      </c>
      <c r="W461" t="n">
        <v>2.64</v>
      </c>
      <c r="X461" t="n">
        <v>0.5600000000000001</v>
      </c>
      <c r="Y461" t="n">
        <v>1</v>
      </c>
      <c r="Z461" t="n">
        <v>10</v>
      </c>
    </row>
    <row r="462">
      <c r="A462" t="n">
        <v>11</v>
      </c>
      <c r="B462" t="n">
        <v>30</v>
      </c>
      <c r="C462" t="inlineStr">
        <is>
          <t xml:space="preserve">CONCLUIDO	</t>
        </is>
      </c>
      <c r="D462" t="n">
        <v>5.5483</v>
      </c>
      <c r="E462" t="n">
        <v>18.02</v>
      </c>
      <c r="F462" t="n">
        <v>15.87</v>
      </c>
      <c r="G462" t="n">
        <v>47.61</v>
      </c>
      <c r="H462" t="n">
        <v>0.88</v>
      </c>
      <c r="I462" t="n">
        <v>20</v>
      </c>
      <c r="J462" t="n">
        <v>74.77</v>
      </c>
      <c r="K462" t="n">
        <v>32.27</v>
      </c>
      <c r="L462" t="n">
        <v>3.75</v>
      </c>
      <c r="M462" t="n">
        <v>16</v>
      </c>
      <c r="N462" t="n">
        <v>8.75</v>
      </c>
      <c r="O462" t="n">
        <v>9455.940000000001</v>
      </c>
      <c r="P462" t="n">
        <v>96.39</v>
      </c>
      <c r="Q462" t="n">
        <v>467.08</v>
      </c>
      <c r="R462" t="n">
        <v>67.29000000000001</v>
      </c>
      <c r="S462" t="n">
        <v>39.61</v>
      </c>
      <c r="T462" t="n">
        <v>8834.01</v>
      </c>
      <c r="U462" t="n">
        <v>0.59</v>
      </c>
      <c r="V462" t="n">
        <v>0.74</v>
      </c>
      <c r="W462" t="n">
        <v>2.64</v>
      </c>
      <c r="X462" t="n">
        <v>0.54</v>
      </c>
      <c r="Y462" t="n">
        <v>1</v>
      </c>
      <c r="Z462" t="n">
        <v>10</v>
      </c>
    </row>
    <row r="463">
      <c r="A463" t="n">
        <v>12</v>
      </c>
      <c r="B463" t="n">
        <v>30</v>
      </c>
      <c r="C463" t="inlineStr">
        <is>
          <t xml:space="preserve">CONCLUIDO	</t>
        </is>
      </c>
      <c r="D463" t="n">
        <v>5.5543</v>
      </c>
      <c r="E463" t="n">
        <v>18</v>
      </c>
      <c r="F463" t="n">
        <v>15.86</v>
      </c>
      <c r="G463" t="n">
        <v>50.1</v>
      </c>
      <c r="H463" t="n">
        <v>0.93</v>
      </c>
      <c r="I463" t="n">
        <v>19</v>
      </c>
      <c r="J463" t="n">
        <v>75.06999999999999</v>
      </c>
      <c r="K463" t="n">
        <v>32.27</v>
      </c>
      <c r="L463" t="n">
        <v>4</v>
      </c>
      <c r="M463" t="n">
        <v>14</v>
      </c>
      <c r="N463" t="n">
        <v>8.800000000000001</v>
      </c>
      <c r="O463" t="n">
        <v>9492.549999999999</v>
      </c>
      <c r="P463" t="n">
        <v>95.15000000000001</v>
      </c>
      <c r="Q463" t="n">
        <v>467.07</v>
      </c>
      <c r="R463" t="n">
        <v>67.34999999999999</v>
      </c>
      <c r="S463" t="n">
        <v>39.61</v>
      </c>
      <c r="T463" t="n">
        <v>8870.5</v>
      </c>
      <c r="U463" t="n">
        <v>0.59</v>
      </c>
      <c r="V463" t="n">
        <v>0.74</v>
      </c>
      <c r="W463" t="n">
        <v>2.64</v>
      </c>
      <c r="X463" t="n">
        <v>0.53</v>
      </c>
      <c r="Y463" t="n">
        <v>1</v>
      </c>
      <c r="Z463" t="n">
        <v>10</v>
      </c>
    </row>
    <row r="464">
      <c r="A464" t="n">
        <v>13</v>
      </c>
      <c r="B464" t="n">
        <v>30</v>
      </c>
      <c r="C464" t="inlineStr">
        <is>
          <t xml:space="preserve">CONCLUIDO	</t>
        </is>
      </c>
      <c r="D464" t="n">
        <v>5.5649</v>
      </c>
      <c r="E464" t="n">
        <v>17.97</v>
      </c>
      <c r="F464" t="n">
        <v>15.85</v>
      </c>
      <c r="G464" t="n">
        <v>52.82</v>
      </c>
      <c r="H464" t="n">
        <v>0.99</v>
      </c>
      <c r="I464" t="n">
        <v>18</v>
      </c>
      <c r="J464" t="n">
        <v>75.37</v>
      </c>
      <c r="K464" t="n">
        <v>32.27</v>
      </c>
      <c r="L464" t="n">
        <v>4.25</v>
      </c>
      <c r="M464" t="n">
        <v>9</v>
      </c>
      <c r="N464" t="n">
        <v>8.85</v>
      </c>
      <c r="O464" t="n">
        <v>9529.18</v>
      </c>
      <c r="P464" t="n">
        <v>94.47</v>
      </c>
      <c r="Q464" t="n">
        <v>467.08</v>
      </c>
      <c r="R464" t="n">
        <v>66.31</v>
      </c>
      <c r="S464" t="n">
        <v>39.61</v>
      </c>
      <c r="T464" t="n">
        <v>8356.16</v>
      </c>
      <c r="U464" t="n">
        <v>0.6</v>
      </c>
      <c r="V464" t="n">
        <v>0.74</v>
      </c>
      <c r="W464" t="n">
        <v>2.65</v>
      </c>
      <c r="X464" t="n">
        <v>0.51</v>
      </c>
      <c r="Y464" t="n">
        <v>1</v>
      </c>
      <c r="Z464" t="n">
        <v>10</v>
      </c>
    </row>
    <row r="465">
      <c r="A465" t="n">
        <v>14</v>
      </c>
      <c r="B465" t="n">
        <v>30</v>
      </c>
      <c r="C465" t="inlineStr">
        <is>
          <t xml:space="preserve">CONCLUIDO	</t>
        </is>
      </c>
      <c r="D465" t="n">
        <v>5.5811</v>
      </c>
      <c r="E465" t="n">
        <v>17.92</v>
      </c>
      <c r="F465" t="n">
        <v>15.81</v>
      </c>
      <c r="G465" t="n">
        <v>55.8</v>
      </c>
      <c r="H465" t="n">
        <v>1.04</v>
      </c>
      <c r="I465" t="n">
        <v>17</v>
      </c>
      <c r="J465" t="n">
        <v>75.66</v>
      </c>
      <c r="K465" t="n">
        <v>32.27</v>
      </c>
      <c r="L465" t="n">
        <v>4.5</v>
      </c>
      <c r="M465" t="n">
        <v>4</v>
      </c>
      <c r="N465" t="n">
        <v>8.890000000000001</v>
      </c>
      <c r="O465" t="n">
        <v>9565.83</v>
      </c>
      <c r="P465" t="n">
        <v>93.25</v>
      </c>
      <c r="Q465" t="n">
        <v>467.08</v>
      </c>
      <c r="R465" t="n">
        <v>65.06</v>
      </c>
      <c r="S465" t="n">
        <v>39.61</v>
      </c>
      <c r="T465" t="n">
        <v>7735.68</v>
      </c>
      <c r="U465" t="n">
        <v>0.61</v>
      </c>
      <c r="V465" t="n">
        <v>0.74</v>
      </c>
      <c r="W465" t="n">
        <v>2.65</v>
      </c>
      <c r="X465" t="n">
        <v>0.48</v>
      </c>
      <c r="Y465" t="n">
        <v>1</v>
      </c>
      <c r="Z465" t="n">
        <v>10</v>
      </c>
    </row>
    <row r="466">
      <c r="A466" t="n">
        <v>15</v>
      </c>
      <c r="B466" t="n">
        <v>30</v>
      </c>
      <c r="C466" t="inlineStr">
        <is>
          <t xml:space="preserve">CONCLUIDO	</t>
        </is>
      </c>
      <c r="D466" t="n">
        <v>5.5818</v>
      </c>
      <c r="E466" t="n">
        <v>17.92</v>
      </c>
      <c r="F466" t="n">
        <v>15.81</v>
      </c>
      <c r="G466" t="n">
        <v>55.79</v>
      </c>
      <c r="H466" t="n">
        <v>1.09</v>
      </c>
      <c r="I466" t="n">
        <v>17</v>
      </c>
      <c r="J466" t="n">
        <v>75.95999999999999</v>
      </c>
      <c r="K466" t="n">
        <v>32.27</v>
      </c>
      <c r="L466" t="n">
        <v>4.75</v>
      </c>
      <c r="M466" t="n">
        <v>1</v>
      </c>
      <c r="N466" t="n">
        <v>8.94</v>
      </c>
      <c r="O466" t="n">
        <v>9602.5</v>
      </c>
      <c r="P466" t="n">
        <v>93.52</v>
      </c>
      <c r="Q466" t="n">
        <v>467.1</v>
      </c>
      <c r="R466" t="n">
        <v>64.83</v>
      </c>
      <c r="S466" t="n">
        <v>39.61</v>
      </c>
      <c r="T466" t="n">
        <v>7620.58</v>
      </c>
      <c r="U466" t="n">
        <v>0.61</v>
      </c>
      <c r="V466" t="n">
        <v>0.74</v>
      </c>
      <c r="W466" t="n">
        <v>2.65</v>
      </c>
      <c r="X466" t="n">
        <v>0.47</v>
      </c>
      <c r="Y466" t="n">
        <v>1</v>
      </c>
      <c r="Z466" t="n">
        <v>10</v>
      </c>
    </row>
    <row r="467">
      <c r="A467" t="n">
        <v>16</v>
      </c>
      <c r="B467" t="n">
        <v>30</v>
      </c>
      <c r="C467" t="inlineStr">
        <is>
          <t xml:space="preserve">CONCLUIDO	</t>
        </is>
      </c>
      <c r="D467" t="n">
        <v>5.5817</v>
      </c>
      <c r="E467" t="n">
        <v>17.92</v>
      </c>
      <c r="F467" t="n">
        <v>15.81</v>
      </c>
      <c r="G467" t="n">
        <v>55.79</v>
      </c>
      <c r="H467" t="n">
        <v>1.15</v>
      </c>
      <c r="I467" t="n">
        <v>17</v>
      </c>
      <c r="J467" t="n">
        <v>76.26000000000001</v>
      </c>
      <c r="K467" t="n">
        <v>32.27</v>
      </c>
      <c r="L467" t="n">
        <v>5</v>
      </c>
      <c r="M467" t="n">
        <v>0</v>
      </c>
      <c r="N467" t="n">
        <v>8.99</v>
      </c>
      <c r="O467" t="n">
        <v>9639.200000000001</v>
      </c>
      <c r="P467" t="n">
        <v>93.7</v>
      </c>
      <c r="Q467" t="n">
        <v>467.13</v>
      </c>
      <c r="R467" t="n">
        <v>64.89</v>
      </c>
      <c r="S467" t="n">
        <v>39.61</v>
      </c>
      <c r="T467" t="n">
        <v>7648.85</v>
      </c>
      <c r="U467" t="n">
        <v>0.61</v>
      </c>
      <c r="V467" t="n">
        <v>0.74</v>
      </c>
      <c r="W467" t="n">
        <v>2.65</v>
      </c>
      <c r="X467" t="n">
        <v>0.47</v>
      </c>
      <c r="Y467" t="n">
        <v>1</v>
      </c>
      <c r="Z467" t="n">
        <v>10</v>
      </c>
    </row>
    <row r="468">
      <c r="A468" t="n">
        <v>0</v>
      </c>
      <c r="B468" t="n">
        <v>15</v>
      </c>
      <c r="C468" t="inlineStr">
        <is>
          <t xml:space="preserve">CONCLUIDO	</t>
        </is>
      </c>
      <c r="D468" t="n">
        <v>5.2298</v>
      </c>
      <c r="E468" t="n">
        <v>19.12</v>
      </c>
      <c r="F468" t="n">
        <v>16.83</v>
      </c>
      <c r="G468" t="n">
        <v>19.06</v>
      </c>
      <c r="H468" t="n">
        <v>0.43</v>
      </c>
      <c r="I468" t="n">
        <v>53</v>
      </c>
      <c r="J468" t="n">
        <v>39.78</v>
      </c>
      <c r="K468" t="n">
        <v>19.54</v>
      </c>
      <c r="L468" t="n">
        <v>1</v>
      </c>
      <c r="M468" t="n">
        <v>51</v>
      </c>
      <c r="N468" t="n">
        <v>4.24</v>
      </c>
      <c r="O468" t="n">
        <v>5140</v>
      </c>
      <c r="P468" t="n">
        <v>71.75</v>
      </c>
      <c r="Q468" t="n">
        <v>467.1</v>
      </c>
      <c r="R468" t="n">
        <v>98.66</v>
      </c>
      <c r="S468" t="n">
        <v>39.61</v>
      </c>
      <c r="T468" t="n">
        <v>24354.58</v>
      </c>
      <c r="U468" t="n">
        <v>0.4</v>
      </c>
      <c r="V468" t="n">
        <v>0.6899999999999999</v>
      </c>
      <c r="W468" t="n">
        <v>2.7</v>
      </c>
      <c r="X468" t="n">
        <v>1.5</v>
      </c>
      <c r="Y468" t="n">
        <v>1</v>
      </c>
      <c r="Z468" t="n">
        <v>10</v>
      </c>
    </row>
    <row r="469">
      <c r="A469" t="n">
        <v>1</v>
      </c>
      <c r="B469" t="n">
        <v>15</v>
      </c>
      <c r="C469" t="inlineStr">
        <is>
          <t xml:space="preserve">CONCLUIDO	</t>
        </is>
      </c>
      <c r="D469" t="n">
        <v>5.3679</v>
      </c>
      <c r="E469" t="n">
        <v>18.63</v>
      </c>
      <c r="F469" t="n">
        <v>16.49</v>
      </c>
      <c r="G469" t="n">
        <v>24.73</v>
      </c>
      <c r="H469" t="n">
        <v>0.53</v>
      </c>
      <c r="I469" t="n">
        <v>40</v>
      </c>
      <c r="J469" t="n">
        <v>40.06</v>
      </c>
      <c r="K469" t="n">
        <v>19.54</v>
      </c>
      <c r="L469" t="n">
        <v>1.25</v>
      </c>
      <c r="M469" t="n">
        <v>35</v>
      </c>
      <c r="N469" t="n">
        <v>4.26</v>
      </c>
      <c r="O469" t="n">
        <v>5174.29</v>
      </c>
      <c r="P469" t="n">
        <v>67.43000000000001</v>
      </c>
      <c r="Q469" t="n">
        <v>467.1</v>
      </c>
      <c r="R469" t="n">
        <v>87.16</v>
      </c>
      <c r="S469" t="n">
        <v>39.61</v>
      </c>
      <c r="T469" t="n">
        <v>18671.67</v>
      </c>
      <c r="U469" t="n">
        <v>0.45</v>
      </c>
      <c r="V469" t="n">
        <v>0.71</v>
      </c>
      <c r="W469" t="n">
        <v>2.68</v>
      </c>
      <c r="X469" t="n">
        <v>1.15</v>
      </c>
      <c r="Y469" t="n">
        <v>1</v>
      </c>
      <c r="Z469" t="n">
        <v>10</v>
      </c>
    </row>
    <row r="470">
      <c r="A470" t="n">
        <v>2</v>
      </c>
      <c r="B470" t="n">
        <v>15</v>
      </c>
      <c r="C470" t="inlineStr">
        <is>
          <t xml:space="preserve">CONCLUIDO	</t>
        </is>
      </c>
      <c r="D470" t="n">
        <v>5.4429</v>
      </c>
      <c r="E470" t="n">
        <v>18.37</v>
      </c>
      <c r="F470" t="n">
        <v>16.3</v>
      </c>
      <c r="G470" t="n">
        <v>28.76</v>
      </c>
      <c r="H470" t="n">
        <v>0.64</v>
      </c>
      <c r="I470" t="n">
        <v>34</v>
      </c>
      <c r="J470" t="n">
        <v>40.34</v>
      </c>
      <c r="K470" t="n">
        <v>19.54</v>
      </c>
      <c r="L470" t="n">
        <v>1.5</v>
      </c>
      <c r="M470" t="n">
        <v>13</v>
      </c>
      <c r="N470" t="n">
        <v>4.29</v>
      </c>
      <c r="O470" t="n">
        <v>5208.6</v>
      </c>
      <c r="P470" t="n">
        <v>64.44</v>
      </c>
      <c r="Q470" t="n">
        <v>467.07</v>
      </c>
      <c r="R470" t="n">
        <v>80.37</v>
      </c>
      <c r="S470" t="n">
        <v>39.61</v>
      </c>
      <c r="T470" t="n">
        <v>15305.94</v>
      </c>
      <c r="U470" t="n">
        <v>0.49</v>
      </c>
      <c r="V470" t="n">
        <v>0.72</v>
      </c>
      <c r="W470" t="n">
        <v>2.69</v>
      </c>
      <c r="X470" t="n">
        <v>0.96</v>
      </c>
      <c r="Y470" t="n">
        <v>1</v>
      </c>
      <c r="Z470" t="n">
        <v>10</v>
      </c>
    </row>
    <row r="471">
      <c r="A471" t="n">
        <v>3</v>
      </c>
      <c r="B471" t="n">
        <v>15</v>
      </c>
      <c r="C471" t="inlineStr">
        <is>
          <t xml:space="preserve">CONCLUIDO	</t>
        </is>
      </c>
      <c r="D471" t="n">
        <v>5.4445</v>
      </c>
      <c r="E471" t="n">
        <v>18.37</v>
      </c>
      <c r="F471" t="n">
        <v>16.3</v>
      </c>
      <c r="G471" t="n">
        <v>29.64</v>
      </c>
      <c r="H471" t="n">
        <v>0.74</v>
      </c>
      <c r="I471" t="n">
        <v>33</v>
      </c>
      <c r="J471" t="n">
        <v>40.61</v>
      </c>
      <c r="K471" t="n">
        <v>19.54</v>
      </c>
      <c r="L471" t="n">
        <v>1.75</v>
      </c>
      <c r="M471" t="n">
        <v>2</v>
      </c>
      <c r="N471" t="n">
        <v>4.32</v>
      </c>
      <c r="O471" t="n">
        <v>5242.92</v>
      </c>
      <c r="P471" t="n">
        <v>64.69</v>
      </c>
      <c r="Q471" t="n">
        <v>467.1</v>
      </c>
      <c r="R471" t="n">
        <v>79.93000000000001</v>
      </c>
      <c r="S471" t="n">
        <v>39.61</v>
      </c>
      <c r="T471" t="n">
        <v>15093.18</v>
      </c>
      <c r="U471" t="n">
        <v>0.5</v>
      </c>
      <c r="V471" t="n">
        <v>0.72</v>
      </c>
      <c r="W471" t="n">
        <v>2.71</v>
      </c>
      <c r="X471" t="n">
        <v>0.97</v>
      </c>
      <c r="Y471" t="n">
        <v>1</v>
      </c>
      <c r="Z471" t="n">
        <v>10</v>
      </c>
    </row>
    <row r="472">
      <c r="A472" t="n">
        <v>4</v>
      </c>
      <c r="B472" t="n">
        <v>15</v>
      </c>
      <c r="C472" t="inlineStr">
        <is>
          <t xml:space="preserve">CONCLUIDO	</t>
        </is>
      </c>
      <c r="D472" t="n">
        <v>5.4449</v>
      </c>
      <c r="E472" t="n">
        <v>18.37</v>
      </c>
      <c r="F472" t="n">
        <v>16.3</v>
      </c>
      <c r="G472" t="n">
        <v>29.64</v>
      </c>
      <c r="H472" t="n">
        <v>0.84</v>
      </c>
      <c r="I472" t="n">
        <v>33</v>
      </c>
      <c r="J472" t="n">
        <v>40.89</v>
      </c>
      <c r="K472" t="n">
        <v>19.54</v>
      </c>
      <c r="L472" t="n">
        <v>2</v>
      </c>
      <c r="M472" t="n">
        <v>0</v>
      </c>
      <c r="N472" t="n">
        <v>4.35</v>
      </c>
      <c r="O472" t="n">
        <v>5277.26</v>
      </c>
      <c r="P472" t="n">
        <v>65.05</v>
      </c>
      <c r="Q472" t="n">
        <v>467.19</v>
      </c>
      <c r="R472" t="n">
        <v>80.09</v>
      </c>
      <c r="S472" t="n">
        <v>39.61</v>
      </c>
      <c r="T472" t="n">
        <v>15172.29</v>
      </c>
      <c r="U472" t="n">
        <v>0.49</v>
      </c>
      <c r="V472" t="n">
        <v>0.72</v>
      </c>
      <c r="W472" t="n">
        <v>2.71</v>
      </c>
      <c r="X472" t="n">
        <v>0.97</v>
      </c>
      <c r="Y472" t="n">
        <v>1</v>
      </c>
      <c r="Z472" t="n">
        <v>10</v>
      </c>
    </row>
    <row r="473">
      <c r="A473" t="n">
        <v>0</v>
      </c>
      <c r="B473" t="n">
        <v>70</v>
      </c>
      <c r="C473" t="inlineStr">
        <is>
          <t xml:space="preserve">CONCLUIDO	</t>
        </is>
      </c>
      <c r="D473" t="n">
        <v>3.6643</v>
      </c>
      <c r="E473" t="n">
        <v>27.29</v>
      </c>
      <c r="F473" t="n">
        <v>20.24</v>
      </c>
      <c r="G473" t="n">
        <v>7.27</v>
      </c>
      <c r="H473" t="n">
        <v>0.12</v>
      </c>
      <c r="I473" t="n">
        <v>167</v>
      </c>
      <c r="J473" t="n">
        <v>141.81</v>
      </c>
      <c r="K473" t="n">
        <v>47.83</v>
      </c>
      <c r="L473" t="n">
        <v>1</v>
      </c>
      <c r="M473" t="n">
        <v>165</v>
      </c>
      <c r="N473" t="n">
        <v>22.98</v>
      </c>
      <c r="O473" t="n">
        <v>17723.39</v>
      </c>
      <c r="P473" t="n">
        <v>230</v>
      </c>
      <c r="Q473" t="n">
        <v>467.3</v>
      </c>
      <c r="R473" t="n">
        <v>210.39</v>
      </c>
      <c r="S473" t="n">
        <v>39.61</v>
      </c>
      <c r="T473" t="n">
        <v>79650.21000000001</v>
      </c>
      <c r="U473" t="n">
        <v>0.19</v>
      </c>
      <c r="V473" t="n">
        <v>0.58</v>
      </c>
      <c r="W473" t="n">
        <v>2.87</v>
      </c>
      <c r="X473" t="n">
        <v>4.9</v>
      </c>
      <c r="Y473" t="n">
        <v>1</v>
      </c>
      <c r="Z473" t="n">
        <v>10</v>
      </c>
    </row>
    <row r="474">
      <c r="A474" t="n">
        <v>1</v>
      </c>
      <c r="B474" t="n">
        <v>70</v>
      </c>
      <c r="C474" t="inlineStr">
        <is>
          <t xml:space="preserve">CONCLUIDO	</t>
        </is>
      </c>
      <c r="D474" t="n">
        <v>4.0309</v>
      </c>
      <c r="E474" t="n">
        <v>24.81</v>
      </c>
      <c r="F474" t="n">
        <v>18.97</v>
      </c>
      <c r="G474" t="n">
        <v>9.109999999999999</v>
      </c>
      <c r="H474" t="n">
        <v>0.16</v>
      </c>
      <c r="I474" t="n">
        <v>125</v>
      </c>
      <c r="J474" t="n">
        <v>142.15</v>
      </c>
      <c r="K474" t="n">
        <v>47.83</v>
      </c>
      <c r="L474" t="n">
        <v>1.25</v>
      </c>
      <c r="M474" t="n">
        <v>123</v>
      </c>
      <c r="N474" t="n">
        <v>23.07</v>
      </c>
      <c r="O474" t="n">
        <v>17765.46</v>
      </c>
      <c r="P474" t="n">
        <v>215.01</v>
      </c>
      <c r="Q474" t="n">
        <v>467.26</v>
      </c>
      <c r="R474" t="n">
        <v>168.5</v>
      </c>
      <c r="S474" t="n">
        <v>39.61</v>
      </c>
      <c r="T474" t="n">
        <v>58914.07</v>
      </c>
      <c r="U474" t="n">
        <v>0.24</v>
      </c>
      <c r="V474" t="n">
        <v>0.62</v>
      </c>
      <c r="W474" t="n">
        <v>2.81</v>
      </c>
      <c r="X474" t="n">
        <v>3.63</v>
      </c>
      <c r="Y474" t="n">
        <v>1</v>
      </c>
      <c r="Z474" t="n">
        <v>10</v>
      </c>
    </row>
    <row r="475">
      <c r="A475" t="n">
        <v>2</v>
      </c>
      <c r="B475" t="n">
        <v>70</v>
      </c>
      <c r="C475" t="inlineStr">
        <is>
          <t xml:space="preserve">CONCLUIDO	</t>
        </is>
      </c>
      <c r="D475" t="n">
        <v>4.2849</v>
      </c>
      <c r="E475" t="n">
        <v>23.34</v>
      </c>
      <c r="F475" t="n">
        <v>18.22</v>
      </c>
      <c r="G475" t="n">
        <v>10.93</v>
      </c>
      <c r="H475" t="n">
        <v>0.19</v>
      </c>
      <c r="I475" t="n">
        <v>100</v>
      </c>
      <c r="J475" t="n">
        <v>142.49</v>
      </c>
      <c r="K475" t="n">
        <v>47.83</v>
      </c>
      <c r="L475" t="n">
        <v>1.5</v>
      </c>
      <c r="M475" t="n">
        <v>98</v>
      </c>
      <c r="N475" t="n">
        <v>23.16</v>
      </c>
      <c r="O475" t="n">
        <v>17807.56</v>
      </c>
      <c r="P475" t="n">
        <v>205.89</v>
      </c>
      <c r="Q475" t="n">
        <v>467.14</v>
      </c>
      <c r="R475" t="n">
        <v>143.85</v>
      </c>
      <c r="S475" t="n">
        <v>39.61</v>
      </c>
      <c r="T475" t="n">
        <v>46717.38</v>
      </c>
      <c r="U475" t="n">
        <v>0.28</v>
      </c>
      <c r="V475" t="n">
        <v>0.64</v>
      </c>
      <c r="W475" t="n">
        <v>2.78</v>
      </c>
      <c r="X475" t="n">
        <v>2.88</v>
      </c>
      <c r="Y475" t="n">
        <v>1</v>
      </c>
      <c r="Z475" t="n">
        <v>10</v>
      </c>
    </row>
    <row r="476">
      <c r="A476" t="n">
        <v>3</v>
      </c>
      <c r="B476" t="n">
        <v>70</v>
      </c>
      <c r="C476" t="inlineStr">
        <is>
          <t xml:space="preserve">CONCLUIDO	</t>
        </is>
      </c>
      <c r="D476" t="n">
        <v>4.4741</v>
      </c>
      <c r="E476" t="n">
        <v>22.35</v>
      </c>
      <c r="F476" t="n">
        <v>17.72</v>
      </c>
      <c r="G476" t="n">
        <v>12.81</v>
      </c>
      <c r="H476" t="n">
        <v>0.22</v>
      </c>
      <c r="I476" t="n">
        <v>83</v>
      </c>
      <c r="J476" t="n">
        <v>142.83</v>
      </c>
      <c r="K476" t="n">
        <v>47.83</v>
      </c>
      <c r="L476" t="n">
        <v>1.75</v>
      </c>
      <c r="M476" t="n">
        <v>81</v>
      </c>
      <c r="N476" t="n">
        <v>23.25</v>
      </c>
      <c r="O476" t="n">
        <v>17849.7</v>
      </c>
      <c r="P476" t="n">
        <v>199.72</v>
      </c>
      <c r="Q476" t="n">
        <v>467.26</v>
      </c>
      <c r="R476" t="n">
        <v>127.89</v>
      </c>
      <c r="S476" t="n">
        <v>39.61</v>
      </c>
      <c r="T476" t="n">
        <v>38820.32</v>
      </c>
      <c r="U476" t="n">
        <v>0.31</v>
      </c>
      <c r="V476" t="n">
        <v>0.66</v>
      </c>
      <c r="W476" t="n">
        <v>2.74</v>
      </c>
      <c r="X476" t="n">
        <v>2.39</v>
      </c>
      <c r="Y476" t="n">
        <v>1</v>
      </c>
      <c r="Z476" t="n">
        <v>10</v>
      </c>
    </row>
    <row r="477">
      <c r="A477" t="n">
        <v>4</v>
      </c>
      <c r="B477" t="n">
        <v>70</v>
      </c>
      <c r="C477" t="inlineStr">
        <is>
          <t xml:space="preserve">CONCLUIDO	</t>
        </is>
      </c>
      <c r="D477" t="n">
        <v>4.6241</v>
      </c>
      <c r="E477" t="n">
        <v>21.63</v>
      </c>
      <c r="F477" t="n">
        <v>17.35</v>
      </c>
      <c r="G477" t="n">
        <v>14.66</v>
      </c>
      <c r="H477" t="n">
        <v>0.25</v>
      </c>
      <c r="I477" t="n">
        <v>71</v>
      </c>
      <c r="J477" t="n">
        <v>143.17</v>
      </c>
      <c r="K477" t="n">
        <v>47.83</v>
      </c>
      <c r="L477" t="n">
        <v>2</v>
      </c>
      <c r="M477" t="n">
        <v>69</v>
      </c>
      <c r="N477" t="n">
        <v>23.34</v>
      </c>
      <c r="O477" t="n">
        <v>17891.86</v>
      </c>
      <c r="P477" t="n">
        <v>194.85</v>
      </c>
      <c r="Q477" t="n">
        <v>467.14</v>
      </c>
      <c r="R477" t="n">
        <v>115.64</v>
      </c>
      <c r="S477" t="n">
        <v>39.61</v>
      </c>
      <c r="T477" t="n">
        <v>32755.95</v>
      </c>
      <c r="U477" t="n">
        <v>0.34</v>
      </c>
      <c r="V477" t="n">
        <v>0.67</v>
      </c>
      <c r="W477" t="n">
        <v>2.72</v>
      </c>
      <c r="X477" t="n">
        <v>2.01</v>
      </c>
      <c r="Y477" t="n">
        <v>1</v>
      </c>
      <c r="Z477" t="n">
        <v>10</v>
      </c>
    </row>
    <row r="478">
      <c r="A478" t="n">
        <v>5</v>
      </c>
      <c r="B478" t="n">
        <v>70</v>
      </c>
      <c r="C478" t="inlineStr">
        <is>
          <t xml:space="preserve">CONCLUIDO	</t>
        </is>
      </c>
      <c r="D478" t="n">
        <v>4.7399</v>
      </c>
      <c r="E478" t="n">
        <v>21.1</v>
      </c>
      <c r="F478" t="n">
        <v>17.08</v>
      </c>
      <c r="G478" t="n">
        <v>16.53</v>
      </c>
      <c r="H478" t="n">
        <v>0.28</v>
      </c>
      <c r="I478" t="n">
        <v>62</v>
      </c>
      <c r="J478" t="n">
        <v>143.51</v>
      </c>
      <c r="K478" t="n">
        <v>47.83</v>
      </c>
      <c r="L478" t="n">
        <v>2.25</v>
      </c>
      <c r="M478" t="n">
        <v>60</v>
      </c>
      <c r="N478" t="n">
        <v>23.44</v>
      </c>
      <c r="O478" t="n">
        <v>17934.06</v>
      </c>
      <c r="P478" t="n">
        <v>191.17</v>
      </c>
      <c r="Q478" t="n">
        <v>467.11</v>
      </c>
      <c r="R478" t="n">
        <v>106.94</v>
      </c>
      <c r="S478" t="n">
        <v>39.61</v>
      </c>
      <c r="T478" t="n">
        <v>28449.68</v>
      </c>
      <c r="U478" t="n">
        <v>0.37</v>
      </c>
      <c r="V478" t="n">
        <v>0.68</v>
      </c>
      <c r="W478" t="n">
        <v>2.7</v>
      </c>
      <c r="X478" t="n">
        <v>1.74</v>
      </c>
      <c r="Y478" t="n">
        <v>1</v>
      </c>
      <c r="Z478" t="n">
        <v>10</v>
      </c>
    </row>
    <row r="479">
      <c r="A479" t="n">
        <v>6</v>
      </c>
      <c r="B479" t="n">
        <v>70</v>
      </c>
      <c r="C479" t="inlineStr">
        <is>
          <t xml:space="preserve">CONCLUIDO	</t>
        </is>
      </c>
      <c r="D479" t="n">
        <v>4.8152</v>
      </c>
      <c r="E479" t="n">
        <v>20.77</v>
      </c>
      <c r="F479" t="n">
        <v>16.92</v>
      </c>
      <c r="G479" t="n">
        <v>18.13</v>
      </c>
      <c r="H479" t="n">
        <v>0.31</v>
      </c>
      <c r="I479" t="n">
        <v>56</v>
      </c>
      <c r="J479" t="n">
        <v>143.86</v>
      </c>
      <c r="K479" t="n">
        <v>47.83</v>
      </c>
      <c r="L479" t="n">
        <v>2.5</v>
      </c>
      <c r="M479" t="n">
        <v>54</v>
      </c>
      <c r="N479" t="n">
        <v>23.53</v>
      </c>
      <c r="O479" t="n">
        <v>17976.29</v>
      </c>
      <c r="P479" t="n">
        <v>189</v>
      </c>
      <c r="Q479" t="n">
        <v>467.1</v>
      </c>
      <c r="R479" t="n">
        <v>101.83</v>
      </c>
      <c r="S479" t="n">
        <v>39.61</v>
      </c>
      <c r="T479" t="n">
        <v>25923.94</v>
      </c>
      <c r="U479" t="n">
        <v>0.39</v>
      </c>
      <c r="V479" t="n">
        <v>0.6899999999999999</v>
      </c>
      <c r="W479" t="n">
        <v>2.7</v>
      </c>
      <c r="X479" t="n">
        <v>1.59</v>
      </c>
      <c r="Y479" t="n">
        <v>1</v>
      </c>
      <c r="Z479" t="n">
        <v>10</v>
      </c>
    </row>
    <row r="480">
      <c r="A480" t="n">
        <v>7</v>
      </c>
      <c r="B480" t="n">
        <v>70</v>
      </c>
      <c r="C480" t="inlineStr">
        <is>
          <t xml:space="preserve">CONCLUIDO	</t>
        </is>
      </c>
      <c r="D480" t="n">
        <v>4.902</v>
      </c>
      <c r="E480" t="n">
        <v>20.4</v>
      </c>
      <c r="F480" t="n">
        <v>16.73</v>
      </c>
      <c r="G480" t="n">
        <v>20.07</v>
      </c>
      <c r="H480" t="n">
        <v>0.34</v>
      </c>
      <c r="I480" t="n">
        <v>50</v>
      </c>
      <c r="J480" t="n">
        <v>144.2</v>
      </c>
      <c r="K480" t="n">
        <v>47.83</v>
      </c>
      <c r="L480" t="n">
        <v>2.75</v>
      </c>
      <c r="M480" t="n">
        <v>48</v>
      </c>
      <c r="N480" t="n">
        <v>23.62</v>
      </c>
      <c r="O480" t="n">
        <v>18018.55</v>
      </c>
      <c r="P480" t="n">
        <v>186.29</v>
      </c>
      <c r="Q480" t="n">
        <v>467.08</v>
      </c>
      <c r="R480" t="n">
        <v>95.2</v>
      </c>
      <c r="S480" t="n">
        <v>39.61</v>
      </c>
      <c r="T480" t="n">
        <v>22639.72</v>
      </c>
      <c r="U480" t="n">
        <v>0.42</v>
      </c>
      <c r="V480" t="n">
        <v>0.7</v>
      </c>
      <c r="W480" t="n">
        <v>2.69</v>
      </c>
      <c r="X480" t="n">
        <v>1.39</v>
      </c>
      <c r="Y480" t="n">
        <v>1</v>
      </c>
      <c r="Z480" t="n">
        <v>10</v>
      </c>
    </row>
    <row r="481">
      <c r="A481" t="n">
        <v>8</v>
      </c>
      <c r="B481" t="n">
        <v>70</v>
      </c>
      <c r="C481" t="inlineStr">
        <is>
          <t xml:space="preserve">CONCLUIDO	</t>
        </is>
      </c>
      <c r="D481" t="n">
        <v>4.9535</v>
      </c>
      <c r="E481" t="n">
        <v>20.19</v>
      </c>
      <c r="F481" t="n">
        <v>16.63</v>
      </c>
      <c r="G481" t="n">
        <v>21.69</v>
      </c>
      <c r="H481" t="n">
        <v>0.37</v>
      </c>
      <c r="I481" t="n">
        <v>46</v>
      </c>
      <c r="J481" t="n">
        <v>144.54</v>
      </c>
      <c r="K481" t="n">
        <v>47.83</v>
      </c>
      <c r="L481" t="n">
        <v>3</v>
      </c>
      <c r="M481" t="n">
        <v>44</v>
      </c>
      <c r="N481" t="n">
        <v>23.71</v>
      </c>
      <c r="O481" t="n">
        <v>18060.85</v>
      </c>
      <c r="P481" t="n">
        <v>184.63</v>
      </c>
      <c r="Q481" t="n">
        <v>467.09</v>
      </c>
      <c r="R481" t="n">
        <v>92.14</v>
      </c>
      <c r="S481" t="n">
        <v>39.61</v>
      </c>
      <c r="T481" t="n">
        <v>21132.19</v>
      </c>
      <c r="U481" t="n">
        <v>0.43</v>
      </c>
      <c r="V481" t="n">
        <v>0.7</v>
      </c>
      <c r="W481" t="n">
        <v>2.68</v>
      </c>
      <c r="X481" t="n">
        <v>1.3</v>
      </c>
      <c r="Y481" t="n">
        <v>1</v>
      </c>
      <c r="Z481" t="n">
        <v>10</v>
      </c>
    </row>
    <row r="482">
      <c r="A482" t="n">
        <v>9</v>
      </c>
      <c r="B482" t="n">
        <v>70</v>
      </c>
      <c r="C482" t="inlineStr">
        <is>
          <t xml:space="preserve">CONCLUIDO	</t>
        </is>
      </c>
      <c r="D482" t="n">
        <v>5.0147</v>
      </c>
      <c r="E482" t="n">
        <v>19.94</v>
      </c>
      <c r="F482" t="n">
        <v>16.5</v>
      </c>
      <c r="G482" t="n">
        <v>23.57</v>
      </c>
      <c r="H482" t="n">
        <v>0.4</v>
      </c>
      <c r="I482" t="n">
        <v>42</v>
      </c>
      <c r="J482" t="n">
        <v>144.89</v>
      </c>
      <c r="K482" t="n">
        <v>47.83</v>
      </c>
      <c r="L482" t="n">
        <v>3.25</v>
      </c>
      <c r="M482" t="n">
        <v>40</v>
      </c>
      <c r="N482" t="n">
        <v>23.81</v>
      </c>
      <c r="O482" t="n">
        <v>18103.18</v>
      </c>
      <c r="P482" t="n">
        <v>182.5</v>
      </c>
      <c r="Q482" t="n">
        <v>467.09</v>
      </c>
      <c r="R482" t="n">
        <v>87.97</v>
      </c>
      <c r="S482" t="n">
        <v>39.61</v>
      </c>
      <c r="T482" t="n">
        <v>19064.09</v>
      </c>
      <c r="U482" t="n">
        <v>0.45</v>
      </c>
      <c r="V482" t="n">
        <v>0.71</v>
      </c>
      <c r="W482" t="n">
        <v>2.67</v>
      </c>
      <c r="X482" t="n">
        <v>1.17</v>
      </c>
      <c r="Y482" t="n">
        <v>1</v>
      </c>
      <c r="Z482" t="n">
        <v>10</v>
      </c>
    </row>
    <row r="483">
      <c r="A483" t="n">
        <v>10</v>
      </c>
      <c r="B483" t="n">
        <v>70</v>
      </c>
      <c r="C483" t="inlineStr">
        <is>
          <t xml:space="preserve">CONCLUIDO	</t>
        </is>
      </c>
      <c r="D483" t="n">
        <v>5.0716</v>
      </c>
      <c r="E483" t="n">
        <v>19.72</v>
      </c>
      <c r="F483" t="n">
        <v>16.39</v>
      </c>
      <c r="G483" t="n">
        <v>25.88</v>
      </c>
      <c r="H483" t="n">
        <v>0.43</v>
      </c>
      <c r="I483" t="n">
        <v>38</v>
      </c>
      <c r="J483" t="n">
        <v>145.23</v>
      </c>
      <c r="K483" t="n">
        <v>47.83</v>
      </c>
      <c r="L483" t="n">
        <v>3.5</v>
      </c>
      <c r="M483" t="n">
        <v>36</v>
      </c>
      <c r="N483" t="n">
        <v>23.9</v>
      </c>
      <c r="O483" t="n">
        <v>18145.54</v>
      </c>
      <c r="P483" t="n">
        <v>180.47</v>
      </c>
      <c r="Q483" t="n">
        <v>467.1</v>
      </c>
      <c r="R483" t="n">
        <v>84.38</v>
      </c>
      <c r="S483" t="n">
        <v>39.61</v>
      </c>
      <c r="T483" t="n">
        <v>17291.48</v>
      </c>
      <c r="U483" t="n">
        <v>0.47</v>
      </c>
      <c r="V483" t="n">
        <v>0.71</v>
      </c>
      <c r="W483" t="n">
        <v>2.67</v>
      </c>
      <c r="X483" t="n">
        <v>1.06</v>
      </c>
      <c r="Y483" t="n">
        <v>1</v>
      </c>
      <c r="Z483" t="n">
        <v>10</v>
      </c>
    </row>
    <row r="484">
      <c r="A484" t="n">
        <v>11</v>
      </c>
      <c r="B484" t="n">
        <v>70</v>
      </c>
      <c r="C484" t="inlineStr">
        <is>
          <t xml:space="preserve">CONCLUIDO	</t>
        </is>
      </c>
      <c r="D484" t="n">
        <v>5.0977</v>
      </c>
      <c r="E484" t="n">
        <v>19.62</v>
      </c>
      <c r="F484" t="n">
        <v>16.35</v>
      </c>
      <c r="G484" t="n">
        <v>27.25</v>
      </c>
      <c r="H484" t="n">
        <v>0.46</v>
      </c>
      <c r="I484" t="n">
        <v>36</v>
      </c>
      <c r="J484" t="n">
        <v>145.57</v>
      </c>
      <c r="K484" t="n">
        <v>47.83</v>
      </c>
      <c r="L484" t="n">
        <v>3.75</v>
      </c>
      <c r="M484" t="n">
        <v>34</v>
      </c>
      <c r="N484" t="n">
        <v>23.99</v>
      </c>
      <c r="O484" t="n">
        <v>18187.93</v>
      </c>
      <c r="P484" t="n">
        <v>179.81</v>
      </c>
      <c r="Q484" t="n">
        <v>467.08</v>
      </c>
      <c r="R484" t="n">
        <v>83.28</v>
      </c>
      <c r="S484" t="n">
        <v>39.61</v>
      </c>
      <c r="T484" t="n">
        <v>16750.69</v>
      </c>
      <c r="U484" t="n">
        <v>0.48</v>
      </c>
      <c r="V484" t="n">
        <v>0.71</v>
      </c>
      <c r="W484" t="n">
        <v>2.66</v>
      </c>
      <c r="X484" t="n">
        <v>1.01</v>
      </c>
      <c r="Y484" t="n">
        <v>1</v>
      </c>
      <c r="Z484" t="n">
        <v>10</v>
      </c>
    </row>
    <row r="485">
      <c r="A485" t="n">
        <v>12</v>
      </c>
      <c r="B485" t="n">
        <v>70</v>
      </c>
      <c r="C485" t="inlineStr">
        <is>
          <t xml:space="preserve">CONCLUIDO	</t>
        </is>
      </c>
      <c r="D485" t="n">
        <v>5.1409</v>
      </c>
      <c r="E485" t="n">
        <v>19.45</v>
      </c>
      <c r="F485" t="n">
        <v>16.27</v>
      </c>
      <c r="G485" t="n">
        <v>29.58</v>
      </c>
      <c r="H485" t="n">
        <v>0.49</v>
      </c>
      <c r="I485" t="n">
        <v>33</v>
      </c>
      <c r="J485" t="n">
        <v>145.92</v>
      </c>
      <c r="K485" t="n">
        <v>47.83</v>
      </c>
      <c r="L485" t="n">
        <v>4</v>
      </c>
      <c r="M485" t="n">
        <v>31</v>
      </c>
      <c r="N485" t="n">
        <v>24.09</v>
      </c>
      <c r="O485" t="n">
        <v>18230.35</v>
      </c>
      <c r="P485" t="n">
        <v>178.27</v>
      </c>
      <c r="Q485" t="n">
        <v>467.14</v>
      </c>
      <c r="R485" t="n">
        <v>80.42</v>
      </c>
      <c r="S485" t="n">
        <v>39.61</v>
      </c>
      <c r="T485" t="n">
        <v>15335.19</v>
      </c>
      <c r="U485" t="n">
        <v>0.49</v>
      </c>
      <c r="V485" t="n">
        <v>0.72</v>
      </c>
      <c r="W485" t="n">
        <v>2.66</v>
      </c>
      <c r="X485" t="n">
        <v>0.9399999999999999</v>
      </c>
      <c r="Y485" t="n">
        <v>1</v>
      </c>
      <c r="Z485" t="n">
        <v>10</v>
      </c>
    </row>
    <row r="486">
      <c r="A486" t="n">
        <v>13</v>
      </c>
      <c r="B486" t="n">
        <v>70</v>
      </c>
      <c r="C486" t="inlineStr">
        <is>
          <t xml:space="preserve">CONCLUIDO	</t>
        </is>
      </c>
      <c r="D486" t="n">
        <v>5.17</v>
      </c>
      <c r="E486" t="n">
        <v>19.34</v>
      </c>
      <c r="F486" t="n">
        <v>16.22</v>
      </c>
      <c r="G486" t="n">
        <v>31.39</v>
      </c>
      <c r="H486" t="n">
        <v>0.51</v>
      </c>
      <c r="I486" t="n">
        <v>31</v>
      </c>
      <c r="J486" t="n">
        <v>146.26</v>
      </c>
      <c r="K486" t="n">
        <v>47.83</v>
      </c>
      <c r="L486" t="n">
        <v>4.25</v>
      </c>
      <c r="M486" t="n">
        <v>29</v>
      </c>
      <c r="N486" t="n">
        <v>24.18</v>
      </c>
      <c r="O486" t="n">
        <v>18272.81</v>
      </c>
      <c r="P486" t="n">
        <v>177.39</v>
      </c>
      <c r="Q486" t="n">
        <v>467.07</v>
      </c>
      <c r="R486" t="n">
        <v>78.59</v>
      </c>
      <c r="S486" t="n">
        <v>39.61</v>
      </c>
      <c r="T486" t="n">
        <v>14431.09</v>
      </c>
      <c r="U486" t="n">
        <v>0.5</v>
      </c>
      <c r="V486" t="n">
        <v>0.72</v>
      </c>
      <c r="W486" t="n">
        <v>2.67</v>
      </c>
      <c r="X486" t="n">
        <v>0.89</v>
      </c>
      <c r="Y486" t="n">
        <v>1</v>
      </c>
      <c r="Z486" t="n">
        <v>10</v>
      </c>
    </row>
    <row r="487">
      <c r="A487" t="n">
        <v>14</v>
      </c>
      <c r="B487" t="n">
        <v>70</v>
      </c>
      <c r="C487" t="inlineStr">
        <is>
          <t xml:space="preserve">CONCLUIDO	</t>
        </is>
      </c>
      <c r="D487" t="n">
        <v>5.2095</v>
      </c>
      <c r="E487" t="n">
        <v>19.2</v>
      </c>
      <c r="F487" t="n">
        <v>16.13</v>
      </c>
      <c r="G487" t="n">
        <v>33.37</v>
      </c>
      <c r="H487" t="n">
        <v>0.54</v>
      </c>
      <c r="I487" t="n">
        <v>29</v>
      </c>
      <c r="J487" t="n">
        <v>146.61</v>
      </c>
      <c r="K487" t="n">
        <v>47.83</v>
      </c>
      <c r="L487" t="n">
        <v>4.5</v>
      </c>
      <c r="M487" t="n">
        <v>27</v>
      </c>
      <c r="N487" t="n">
        <v>24.28</v>
      </c>
      <c r="O487" t="n">
        <v>18315.3</v>
      </c>
      <c r="P487" t="n">
        <v>175.52</v>
      </c>
      <c r="Q487" t="n">
        <v>467.07</v>
      </c>
      <c r="R487" t="n">
        <v>75.79000000000001</v>
      </c>
      <c r="S487" t="n">
        <v>39.61</v>
      </c>
      <c r="T487" t="n">
        <v>13040.79</v>
      </c>
      <c r="U487" t="n">
        <v>0.52</v>
      </c>
      <c r="V487" t="n">
        <v>0.72</v>
      </c>
      <c r="W487" t="n">
        <v>2.66</v>
      </c>
      <c r="X487" t="n">
        <v>0.8</v>
      </c>
      <c r="Y487" t="n">
        <v>1</v>
      </c>
      <c r="Z487" t="n">
        <v>10</v>
      </c>
    </row>
    <row r="488">
      <c r="A488" t="n">
        <v>15</v>
      </c>
      <c r="B488" t="n">
        <v>70</v>
      </c>
      <c r="C488" t="inlineStr">
        <is>
          <t xml:space="preserve">CONCLUIDO	</t>
        </is>
      </c>
      <c r="D488" t="n">
        <v>5.2214</v>
      </c>
      <c r="E488" t="n">
        <v>19.15</v>
      </c>
      <c r="F488" t="n">
        <v>16.11</v>
      </c>
      <c r="G488" t="n">
        <v>34.53</v>
      </c>
      <c r="H488" t="n">
        <v>0.57</v>
      </c>
      <c r="I488" t="n">
        <v>28</v>
      </c>
      <c r="J488" t="n">
        <v>146.95</v>
      </c>
      <c r="K488" t="n">
        <v>47.83</v>
      </c>
      <c r="L488" t="n">
        <v>4.75</v>
      </c>
      <c r="M488" t="n">
        <v>26</v>
      </c>
      <c r="N488" t="n">
        <v>24.37</v>
      </c>
      <c r="O488" t="n">
        <v>18357.82</v>
      </c>
      <c r="P488" t="n">
        <v>174.86</v>
      </c>
      <c r="Q488" t="n">
        <v>467.1</v>
      </c>
      <c r="R488" t="n">
        <v>75.15000000000001</v>
      </c>
      <c r="S488" t="n">
        <v>39.61</v>
      </c>
      <c r="T488" t="n">
        <v>12728.33</v>
      </c>
      <c r="U488" t="n">
        <v>0.53</v>
      </c>
      <c r="V488" t="n">
        <v>0.72</v>
      </c>
      <c r="W488" t="n">
        <v>2.66</v>
      </c>
      <c r="X488" t="n">
        <v>0.78</v>
      </c>
      <c r="Y488" t="n">
        <v>1</v>
      </c>
      <c r="Z488" t="n">
        <v>10</v>
      </c>
    </row>
    <row r="489">
      <c r="A489" t="n">
        <v>16</v>
      </c>
      <c r="B489" t="n">
        <v>70</v>
      </c>
      <c r="C489" t="inlineStr">
        <is>
          <t xml:space="preserve">CONCLUIDO	</t>
        </is>
      </c>
      <c r="D489" t="n">
        <v>5.2595</v>
      </c>
      <c r="E489" t="n">
        <v>19.01</v>
      </c>
      <c r="F489" t="n">
        <v>16.03</v>
      </c>
      <c r="G489" t="n">
        <v>37</v>
      </c>
      <c r="H489" t="n">
        <v>0.6</v>
      </c>
      <c r="I489" t="n">
        <v>26</v>
      </c>
      <c r="J489" t="n">
        <v>147.3</v>
      </c>
      <c r="K489" t="n">
        <v>47.83</v>
      </c>
      <c r="L489" t="n">
        <v>5</v>
      </c>
      <c r="M489" t="n">
        <v>24</v>
      </c>
      <c r="N489" t="n">
        <v>24.47</v>
      </c>
      <c r="O489" t="n">
        <v>18400.38</v>
      </c>
      <c r="P489" t="n">
        <v>173.55</v>
      </c>
      <c r="Q489" t="n">
        <v>467.21</v>
      </c>
      <c r="R489" t="n">
        <v>72.8</v>
      </c>
      <c r="S489" t="n">
        <v>39.61</v>
      </c>
      <c r="T489" t="n">
        <v>11562.1</v>
      </c>
      <c r="U489" t="n">
        <v>0.54</v>
      </c>
      <c r="V489" t="n">
        <v>0.73</v>
      </c>
      <c r="W489" t="n">
        <v>2.65</v>
      </c>
      <c r="X489" t="n">
        <v>0.7</v>
      </c>
      <c r="Y489" t="n">
        <v>1</v>
      </c>
      <c r="Z489" t="n">
        <v>10</v>
      </c>
    </row>
    <row r="490">
      <c r="A490" t="n">
        <v>17</v>
      </c>
      <c r="B490" t="n">
        <v>70</v>
      </c>
      <c r="C490" t="inlineStr">
        <is>
          <t xml:space="preserve">CONCLUIDO	</t>
        </is>
      </c>
      <c r="D490" t="n">
        <v>5.2662</v>
      </c>
      <c r="E490" t="n">
        <v>18.99</v>
      </c>
      <c r="F490" t="n">
        <v>16.04</v>
      </c>
      <c r="G490" t="n">
        <v>38.49</v>
      </c>
      <c r="H490" t="n">
        <v>0.63</v>
      </c>
      <c r="I490" t="n">
        <v>25</v>
      </c>
      <c r="J490" t="n">
        <v>147.64</v>
      </c>
      <c r="K490" t="n">
        <v>47.83</v>
      </c>
      <c r="L490" t="n">
        <v>5.25</v>
      </c>
      <c r="M490" t="n">
        <v>23</v>
      </c>
      <c r="N490" t="n">
        <v>24.56</v>
      </c>
      <c r="O490" t="n">
        <v>18442.97</v>
      </c>
      <c r="P490" t="n">
        <v>172.86</v>
      </c>
      <c r="Q490" t="n">
        <v>467.09</v>
      </c>
      <c r="R490" t="n">
        <v>72.93000000000001</v>
      </c>
      <c r="S490" t="n">
        <v>39.61</v>
      </c>
      <c r="T490" t="n">
        <v>11631.91</v>
      </c>
      <c r="U490" t="n">
        <v>0.54</v>
      </c>
      <c r="V490" t="n">
        <v>0.73</v>
      </c>
      <c r="W490" t="n">
        <v>2.65</v>
      </c>
      <c r="X490" t="n">
        <v>0.7</v>
      </c>
      <c r="Y490" t="n">
        <v>1</v>
      </c>
      <c r="Z490" t="n">
        <v>10</v>
      </c>
    </row>
    <row r="491">
      <c r="A491" t="n">
        <v>18</v>
      </c>
      <c r="B491" t="n">
        <v>70</v>
      </c>
      <c r="C491" t="inlineStr">
        <is>
          <t xml:space="preserve">CONCLUIDO	</t>
        </is>
      </c>
      <c r="D491" t="n">
        <v>5.2846</v>
      </c>
      <c r="E491" t="n">
        <v>18.92</v>
      </c>
      <c r="F491" t="n">
        <v>16</v>
      </c>
      <c r="G491" t="n">
        <v>40</v>
      </c>
      <c r="H491" t="n">
        <v>0.66</v>
      </c>
      <c r="I491" t="n">
        <v>24</v>
      </c>
      <c r="J491" t="n">
        <v>147.99</v>
      </c>
      <c r="K491" t="n">
        <v>47.83</v>
      </c>
      <c r="L491" t="n">
        <v>5.5</v>
      </c>
      <c r="M491" t="n">
        <v>22</v>
      </c>
      <c r="N491" t="n">
        <v>24.66</v>
      </c>
      <c r="O491" t="n">
        <v>18485.59</v>
      </c>
      <c r="P491" t="n">
        <v>171.79</v>
      </c>
      <c r="Q491" t="n">
        <v>467.14</v>
      </c>
      <c r="R491" t="n">
        <v>71.62</v>
      </c>
      <c r="S491" t="n">
        <v>39.61</v>
      </c>
      <c r="T491" t="n">
        <v>10981.93</v>
      </c>
      <c r="U491" t="n">
        <v>0.55</v>
      </c>
      <c r="V491" t="n">
        <v>0.73</v>
      </c>
      <c r="W491" t="n">
        <v>2.65</v>
      </c>
      <c r="X491" t="n">
        <v>0.67</v>
      </c>
      <c r="Y491" t="n">
        <v>1</v>
      </c>
      <c r="Z491" t="n">
        <v>10</v>
      </c>
    </row>
    <row r="492">
      <c r="A492" t="n">
        <v>19</v>
      </c>
      <c r="B492" t="n">
        <v>70</v>
      </c>
      <c r="C492" t="inlineStr">
        <is>
          <t xml:space="preserve">CONCLUIDO	</t>
        </is>
      </c>
      <c r="D492" t="n">
        <v>5.3015</v>
      </c>
      <c r="E492" t="n">
        <v>18.86</v>
      </c>
      <c r="F492" t="n">
        <v>15.97</v>
      </c>
      <c r="G492" t="n">
        <v>41.66</v>
      </c>
      <c r="H492" t="n">
        <v>0.6899999999999999</v>
      </c>
      <c r="I492" t="n">
        <v>23</v>
      </c>
      <c r="J492" t="n">
        <v>148.33</v>
      </c>
      <c r="K492" t="n">
        <v>47.83</v>
      </c>
      <c r="L492" t="n">
        <v>5.75</v>
      </c>
      <c r="M492" t="n">
        <v>21</v>
      </c>
      <c r="N492" t="n">
        <v>24.75</v>
      </c>
      <c r="O492" t="n">
        <v>18528.25</v>
      </c>
      <c r="P492" t="n">
        <v>170.71</v>
      </c>
      <c r="Q492" t="n">
        <v>467.1</v>
      </c>
      <c r="R492" t="n">
        <v>70.62</v>
      </c>
      <c r="S492" t="n">
        <v>39.61</v>
      </c>
      <c r="T492" t="n">
        <v>10487.05</v>
      </c>
      <c r="U492" t="n">
        <v>0.5600000000000001</v>
      </c>
      <c r="V492" t="n">
        <v>0.73</v>
      </c>
      <c r="W492" t="n">
        <v>2.65</v>
      </c>
      <c r="X492" t="n">
        <v>0.64</v>
      </c>
      <c r="Y492" t="n">
        <v>1</v>
      </c>
      <c r="Z492" t="n">
        <v>10</v>
      </c>
    </row>
    <row r="493">
      <c r="A493" t="n">
        <v>20</v>
      </c>
      <c r="B493" t="n">
        <v>70</v>
      </c>
      <c r="C493" t="inlineStr">
        <is>
          <t xml:space="preserve">CONCLUIDO	</t>
        </is>
      </c>
      <c r="D493" t="n">
        <v>5.3177</v>
      </c>
      <c r="E493" t="n">
        <v>18.81</v>
      </c>
      <c r="F493" t="n">
        <v>15.94</v>
      </c>
      <c r="G493" t="n">
        <v>43.48</v>
      </c>
      <c r="H493" t="n">
        <v>0.71</v>
      </c>
      <c r="I493" t="n">
        <v>22</v>
      </c>
      <c r="J493" t="n">
        <v>148.68</v>
      </c>
      <c r="K493" t="n">
        <v>47.83</v>
      </c>
      <c r="L493" t="n">
        <v>6</v>
      </c>
      <c r="M493" t="n">
        <v>20</v>
      </c>
      <c r="N493" t="n">
        <v>24.85</v>
      </c>
      <c r="O493" t="n">
        <v>18570.94</v>
      </c>
      <c r="P493" t="n">
        <v>169.72</v>
      </c>
      <c r="Q493" t="n">
        <v>467.07</v>
      </c>
      <c r="R493" t="n">
        <v>69.66</v>
      </c>
      <c r="S493" t="n">
        <v>39.61</v>
      </c>
      <c r="T493" t="n">
        <v>10010.28</v>
      </c>
      <c r="U493" t="n">
        <v>0.57</v>
      </c>
      <c r="V493" t="n">
        <v>0.73</v>
      </c>
      <c r="W493" t="n">
        <v>2.65</v>
      </c>
      <c r="X493" t="n">
        <v>0.61</v>
      </c>
      <c r="Y493" t="n">
        <v>1</v>
      </c>
      <c r="Z493" t="n">
        <v>10</v>
      </c>
    </row>
    <row r="494">
      <c r="A494" t="n">
        <v>21</v>
      </c>
      <c r="B494" t="n">
        <v>70</v>
      </c>
      <c r="C494" t="inlineStr">
        <is>
          <t xml:space="preserve">CONCLUIDO	</t>
        </is>
      </c>
      <c r="D494" t="n">
        <v>5.3336</v>
      </c>
      <c r="E494" t="n">
        <v>18.75</v>
      </c>
      <c r="F494" t="n">
        <v>15.91</v>
      </c>
      <c r="G494" t="n">
        <v>45.47</v>
      </c>
      <c r="H494" t="n">
        <v>0.74</v>
      </c>
      <c r="I494" t="n">
        <v>21</v>
      </c>
      <c r="J494" t="n">
        <v>149.02</v>
      </c>
      <c r="K494" t="n">
        <v>47.83</v>
      </c>
      <c r="L494" t="n">
        <v>6.25</v>
      </c>
      <c r="M494" t="n">
        <v>19</v>
      </c>
      <c r="N494" t="n">
        <v>24.95</v>
      </c>
      <c r="O494" t="n">
        <v>18613.66</v>
      </c>
      <c r="P494" t="n">
        <v>168.94</v>
      </c>
      <c r="Q494" t="n">
        <v>467.08</v>
      </c>
      <c r="R494" t="n">
        <v>68.92</v>
      </c>
      <c r="S494" t="n">
        <v>39.61</v>
      </c>
      <c r="T494" t="n">
        <v>9647.59</v>
      </c>
      <c r="U494" t="n">
        <v>0.57</v>
      </c>
      <c r="V494" t="n">
        <v>0.73</v>
      </c>
      <c r="W494" t="n">
        <v>2.64</v>
      </c>
      <c r="X494" t="n">
        <v>0.58</v>
      </c>
      <c r="Y494" t="n">
        <v>1</v>
      </c>
      <c r="Z494" t="n">
        <v>10</v>
      </c>
    </row>
    <row r="495">
      <c r="A495" t="n">
        <v>22</v>
      </c>
      <c r="B495" t="n">
        <v>70</v>
      </c>
      <c r="C495" t="inlineStr">
        <is>
          <t xml:space="preserve">CONCLUIDO	</t>
        </is>
      </c>
      <c r="D495" t="n">
        <v>5.3513</v>
      </c>
      <c r="E495" t="n">
        <v>18.69</v>
      </c>
      <c r="F495" t="n">
        <v>15.88</v>
      </c>
      <c r="G495" t="n">
        <v>47.64</v>
      </c>
      <c r="H495" t="n">
        <v>0.77</v>
      </c>
      <c r="I495" t="n">
        <v>20</v>
      </c>
      <c r="J495" t="n">
        <v>149.37</v>
      </c>
      <c r="K495" t="n">
        <v>47.83</v>
      </c>
      <c r="L495" t="n">
        <v>6.5</v>
      </c>
      <c r="M495" t="n">
        <v>18</v>
      </c>
      <c r="N495" t="n">
        <v>25.04</v>
      </c>
      <c r="O495" t="n">
        <v>18656.42</v>
      </c>
      <c r="P495" t="n">
        <v>168.56</v>
      </c>
      <c r="Q495" t="n">
        <v>467.09</v>
      </c>
      <c r="R495" t="n">
        <v>67.78</v>
      </c>
      <c r="S495" t="n">
        <v>39.61</v>
      </c>
      <c r="T495" t="n">
        <v>9080.059999999999</v>
      </c>
      <c r="U495" t="n">
        <v>0.58</v>
      </c>
      <c r="V495" t="n">
        <v>0.73</v>
      </c>
      <c r="W495" t="n">
        <v>2.64</v>
      </c>
      <c r="X495" t="n">
        <v>0.55</v>
      </c>
      <c r="Y495" t="n">
        <v>1</v>
      </c>
      <c r="Z495" t="n">
        <v>10</v>
      </c>
    </row>
    <row r="496">
      <c r="A496" t="n">
        <v>23</v>
      </c>
      <c r="B496" t="n">
        <v>70</v>
      </c>
      <c r="C496" t="inlineStr">
        <is>
          <t xml:space="preserve">CONCLUIDO	</t>
        </is>
      </c>
      <c r="D496" t="n">
        <v>5.3644</v>
      </c>
      <c r="E496" t="n">
        <v>18.64</v>
      </c>
      <c r="F496" t="n">
        <v>15.86</v>
      </c>
      <c r="G496" t="n">
        <v>50.1</v>
      </c>
      <c r="H496" t="n">
        <v>0.8</v>
      </c>
      <c r="I496" t="n">
        <v>19</v>
      </c>
      <c r="J496" t="n">
        <v>149.72</v>
      </c>
      <c r="K496" t="n">
        <v>47.83</v>
      </c>
      <c r="L496" t="n">
        <v>6.75</v>
      </c>
      <c r="M496" t="n">
        <v>17</v>
      </c>
      <c r="N496" t="n">
        <v>25.14</v>
      </c>
      <c r="O496" t="n">
        <v>18699.2</v>
      </c>
      <c r="P496" t="n">
        <v>167.75</v>
      </c>
      <c r="Q496" t="n">
        <v>467.07</v>
      </c>
      <c r="R496" t="n">
        <v>67.37</v>
      </c>
      <c r="S496" t="n">
        <v>39.61</v>
      </c>
      <c r="T496" t="n">
        <v>8881.299999999999</v>
      </c>
      <c r="U496" t="n">
        <v>0.59</v>
      </c>
      <c r="V496" t="n">
        <v>0.74</v>
      </c>
      <c r="W496" t="n">
        <v>2.64</v>
      </c>
      <c r="X496" t="n">
        <v>0.53</v>
      </c>
      <c r="Y496" t="n">
        <v>1</v>
      </c>
      <c r="Z496" t="n">
        <v>10</v>
      </c>
    </row>
    <row r="497">
      <c r="A497" t="n">
        <v>24</v>
      </c>
      <c r="B497" t="n">
        <v>70</v>
      </c>
      <c r="C497" t="inlineStr">
        <is>
          <t xml:space="preserve">CONCLUIDO	</t>
        </is>
      </c>
      <c r="D497" t="n">
        <v>5.3662</v>
      </c>
      <c r="E497" t="n">
        <v>18.64</v>
      </c>
      <c r="F497" t="n">
        <v>15.86</v>
      </c>
      <c r="G497" t="n">
        <v>50.08</v>
      </c>
      <c r="H497" t="n">
        <v>0.83</v>
      </c>
      <c r="I497" t="n">
        <v>19</v>
      </c>
      <c r="J497" t="n">
        <v>150.07</v>
      </c>
      <c r="K497" t="n">
        <v>47.83</v>
      </c>
      <c r="L497" t="n">
        <v>7</v>
      </c>
      <c r="M497" t="n">
        <v>17</v>
      </c>
      <c r="N497" t="n">
        <v>25.24</v>
      </c>
      <c r="O497" t="n">
        <v>18742.03</v>
      </c>
      <c r="P497" t="n">
        <v>167.06</v>
      </c>
      <c r="Q497" t="n">
        <v>467.11</v>
      </c>
      <c r="R497" t="n">
        <v>67.11</v>
      </c>
      <c r="S497" t="n">
        <v>39.61</v>
      </c>
      <c r="T497" t="n">
        <v>8749.559999999999</v>
      </c>
      <c r="U497" t="n">
        <v>0.59</v>
      </c>
      <c r="V497" t="n">
        <v>0.74</v>
      </c>
      <c r="W497" t="n">
        <v>2.64</v>
      </c>
      <c r="X497" t="n">
        <v>0.52</v>
      </c>
      <c r="Y497" t="n">
        <v>1</v>
      </c>
      <c r="Z497" t="n">
        <v>10</v>
      </c>
    </row>
    <row r="498">
      <c r="A498" t="n">
        <v>25</v>
      </c>
      <c r="B498" t="n">
        <v>70</v>
      </c>
      <c r="C498" t="inlineStr">
        <is>
          <t xml:space="preserve">CONCLUIDO	</t>
        </is>
      </c>
      <c r="D498" t="n">
        <v>5.3875</v>
      </c>
      <c r="E498" t="n">
        <v>18.56</v>
      </c>
      <c r="F498" t="n">
        <v>15.81</v>
      </c>
      <c r="G498" t="n">
        <v>52.71</v>
      </c>
      <c r="H498" t="n">
        <v>0.85</v>
      </c>
      <c r="I498" t="n">
        <v>18</v>
      </c>
      <c r="J498" t="n">
        <v>150.41</v>
      </c>
      <c r="K498" t="n">
        <v>47.83</v>
      </c>
      <c r="L498" t="n">
        <v>7.25</v>
      </c>
      <c r="M498" t="n">
        <v>16</v>
      </c>
      <c r="N498" t="n">
        <v>25.33</v>
      </c>
      <c r="O498" t="n">
        <v>18784.88</v>
      </c>
      <c r="P498" t="n">
        <v>165.55</v>
      </c>
      <c r="Q498" t="n">
        <v>467.12</v>
      </c>
      <c r="R498" t="n">
        <v>65.43000000000001</v>
      </c>
      <c r="S498" t="n">
        <v>39.61</v>
      </c>
      <c r="T498" t="n">
        <v>7914.27</v>
      </c>
      <c r="U498" t="n">
        <v>0.61</v>
      </c>
      <c r="V498" t="n">
        <v>0.74</v>
      </c>
      <c r="W498" t="n">
        <v>2.64</v>
      </c>
      <c r="X498" t="n">
        <v>0.48</v>
      </c>
      <c r="Y498" t="n">
        <v>1</v>
      </c>
      <c r="Z498" t="n">
        <v>10</v>
      </c>
    </row>
    <row r="499">
      <c r="A499" t="n">
        <v>26</v>
      </c>
      <c r="B499" t="n">
        <v>70</v>
      </c>
      <c r="C499" t="inlineStr">
        <is>
          <t xml:space="preserve">CONCLUIDO	</t>
        </is>
      </c>
      <c r="D499" t="n">
        <v>5.4011</v>
      </c>
      <c r="E499" t="n">
        <v>18.51</v>
      </c>
      <c r="F499" t="n">
        <v>15.8</v>
      </c>
      <c r="G499" t="n">
        <v>55.75</v>
      </c>
      <c r="H499" t="n">
        <v>0.88</v>
      </c>
      <c r="I499" t="n">
        <v>17</v>
      </c>
      <c r="J499" t="n">
        <v>150.76</v>
      </c>
      <c r="K499" t="n">
        <v>47.83</v>
      </c>
      <c r="L499" t="n">
        <v>7.5</v>
      </c>
      <c r="M499" t="n">
        <v>15</v>
      </c>
      <c r="N499" t="n">
        <v>25.43</v>
      </c>
      <c r="O499" t="n">
        <v>18827.77</v>
      </c>
      <c r="P499" t="n">
        <v>164.7</v>
      </c>
      <c r="Q499" t="n">
        <v>467.07</v>
      </c>
      <c r="R499" t="n">
        <v>64.97</v>
      </c>
      <c r="S499" t="n">
        <v>39.61</v>
      </c>
      <c r="T499" t="n">
        <v>7691.03</v>
      </c>
      <c r="U499" t="n">
        <v>0.61</v>
      </c>
      <c r="V499" t="n">
        <v>0.74</v>
      </c>
      <c r="W499" t="n">
        <v>2.64</v>
      </c>
      <c r="X499" t="n">
        <v>0.46</v>
      </c>
      <c r="Y499" t="n">
        <v>1</v>
      </c>
      <c r="Z499" t="n">
        <v>10</v>
      </c>
    </row>
    <row r="500">
      <c r="A500" t="n">
        <v>27</v>
      </c>
      <c r="B500" t="n">
        <v>70</v>
      </c>
      <c r="C500" t="inlineStr">
        <is>
          <t xml:space="preserve">CONCLUIDO	</t>
        </is>
      </c>
      <c r="D500" t="n">
        <v>5.4031</v>
      </c>
      <c r="E500" t="n">
        <v>18.51</v>
      </c>
      <c r="F500" t="n">
        <v>15.79</v>
      </c>
      <c r="G500" t="n">
        <v>55.72</v>
      </c>
      <c r="H500" t="n">
        <v>0.91</v>
      </c>
      <c r="I500" t="n">
        <v>17</v>
      </c>
      <c r="J500" t="n">
        <v>151.11</v>
      </c>
      <c r="K500" t="n">
        <v>47.83</v>
      </c>
      <c r="L500" t="n">
        <v>7.75</v>
      </c>
      <c r="M500" t="n">
        <v>15</v>
      </c>
      <c r="N500" t="n">
        <v>25.53</v>
      </c>
      <c r="O500" t="n">
        <v>18870.7</v>
      </c>
      <c r="P500" t="n">
        <v>164.33</v>
      </c>
      <c r="Q500" t="n">
        <v>467.11</v>
      </c>
      <c r="R500" t="n">
        <v>64.81</v>
      </c>
      <c r="S500" t="n">
        <v>39.61</v>
      </c>
      <c r="T500" t="n">
        <v>7609.91</v>
      </c>
      <c r="U500" t="n">
        <v>0.61</v>
      </c>
      <c r="V500" t="n">
        <v>0.74</v>
      </c>
      <c r="W500" t="n">
        <v>2.63</v>
      </c>
      <c r="X500" t="n">
        <v>0.45</v>
      </c>
      <c r="Y500" t="n">
        <v>1</v>
      </c>
      <c r="Z500" t="n">
        <v>10</v>
      </c>
    </row>
    <row r="501">
      <c r="A501" t="n">
        <v>28</v>
      </c>
      <c r="B501" t="n">
        <v>70</v>
      </c>
      <c r="C501" t="inlineStr">
        <is>
          <t xml:space="preserve">CONCLUIDO	</t>
        </is>
      </c>
      <c r="D501" t="n">
        <v>5.421</v>
      </c>
      <c r="E501" t="n">
        <v>18.45</v>
      </c>
      <c r="F501" t="n">
        <v>15.76</v>
      </c>
      <c r="G501" t="n">
        <v>59.09</v>
      </c>
      <c r="H501" t="n">
        <v>0.9399999999999999</v>
      </c>
      <c r="I501" t="n">
        <v>16</v>
      </c>
      <c r="J501" t="n">
        <v>151.46</v>
      </c>
      <c r="K501" t="n">
        <v>47.83</v>
      </c>
      <c r="L501" t="n">
        <v>8</v>
      </c>
      <c r="M501" t="n">
        <v>14</v>
      </c>
      <c r="N501" t="n">
        <v>25.63</v>
      </c>
      <c r="O501" t="n">
        <v>18913.66</v>
      </c>
      <c r="P501" t="n">
        <v>163.68</v>
      </c>
      <c r="Q501" t="n">
        <v>467.07</v>
      </c>
      <c r="R501" t="n">
        <v>63.77</v>
      </c>
      <c r="S501" t="n">
        <v>39.61</v>
      </c>
      <c r="T501" t="n">
        <v>7094.58</v>
      </c>
      <c r="U501" t="n">
        <v>0.62</v>
      </c>
      <c r="V501" t="n">
        <v>0.74</v>
      </c>
      <c r="W501" t="n">
        <v>2.63</v>
      </c>
      <c r="X501" t="n">
        <v>0.42</v>
      </c>
      <c r="Y501" t="n">
        <v>1</v>
      </c>
      <c r="Z501" t="n">
        <v>10</v>
      </c>
    </row>
    <row r="502">
      <c r="A502" t="n">
        <v>29</v>
      </c>
      <c r="B502" t="n">
        <v>70</v>
      </c>
      <c r="C502" t="inlineStr">
        <is>
          <t xml:space="preserve">CONCLUIDO	</t>
        </is>
      </c>
      <c r="D502" t="n">
        <v>5.4171</v>
      </c>
      <c r="E502" t="n">
        <v>18.46</v>
      </c>
      <c r="F502" t="n">
        <v>15.77</v>
      </c>
      <c r="G502" t="n">
        <v>59.14</v>
      </c>
      <c r="H502" t="n">
        <v>0.96</v>
      </c>
      <c r="I502" t="n">
        <v>16</v>
      </c>
      <c r="J502" t="n">
        <v>151.81</v>
      </c>
      <c r="K502" t="n">
        <v>47.83</v>
      </c>
      <c r="L502" t="n">
        <v>8.25</v>
      </c>
      <c r="M502" t="n">
        <v>14</v>
      </c>
      <c r="N502" t="n">
        <v>25.73</v>
      </c>
      <c r="O502" t="n">
        <v>18956.65</v>
      </c>
      <c r="P502" t="n">
        <v>162.86</v>
      </c>
      <c r="Q502" t="n">
        <v>467.07</v>
      </c>
      <c r="R502" t="n">
        <v>64.03</v>
      </c>
      <c r="S502" t="n">
        <v>39.61</v>
      </c>
      <c r="T502" t="n">
        <v>7227.97</v>
      </c>
      <c r="U502" t="n">
        <v>0.62</v>
      </c>
      <c r="V502" t="n">
        <v>0.74</v>
      </c>
      <c r="W502" t="n">
        <v>2.64</v>
      </c>
      <c r="X502" t="n">
        <v>0.44</v>
      </c>
      <c r="Y502" t="n">
        <v>1</v>
      </c>
      <c r="Z502" t="n">
        <v>10</v>
      </c>
    </row>
    <row r="503">
      <c r="A503" t="n">
        <v>30</v>
      </c>
      <c r="B503" t="n">
        <v>70</v>
      </c>
      <c r="C503" t="inlineStr">
        <is>
          <t xml:space="preserve">CONCLUIDO	</t>
        </is>
      </c>
      <c r="D503" t="n">
        <v>5.4388</v>
      </c>
      <c r="E503" t="n">
        <v>18.39</v>
      </c>
      <c r="F503" t="n">
        <v>15.72</v>
      </c>
      <c r="G503" t="n">
        <v>62.9</v>
      </c>
      <c r="H503" t="n">
        <v>0.99</v>
      </c>
      <c r="I503" t="n">
        <v>15</v>
      </c>
      <c r="J503" t="n">
        <v>152.15</v>
      </c>
      <c r="K503" t="n">
        <v>47.83</v>
      </c>
      <c r="L503" t="n">
        <v>8.5</v>
      </c>
      <c r="M503" t="n">
        <v>13</v>
      </c>
      <c r="N503" t="n">
        <v>25.83</v>
      </c>
      <c r="O503" t="n">
        <v>18999.67</v>
      </c>
      <c r="P503" t="n">
        <v>161.52</v>
      </c>
      <c r="Q503" t="n">
        <v>467.1</v>
      </c>
      <c r="R503" t="n">
        <v>62.58</v>
      </c>
      <c r="S503" t="n">
        <v>39.61</v>
      </c>
      <c r="T503" t="n">
        <v>6508.36</v>
      </c>
      <c r="U503" t="n">
        <v>0.63</v>
      </c>
      <c r="V503" t="n">
        <v>0.74</v>
      </c>
      <c r="W503" t="n">
        <v>2.64</v>
      </c>
      <c r="X503" t="n">
        <v>0.39</v>
      </c>
      <c r="Y503" t="n">
        <v>1</v>
      </c>
      <c r="Z503" t="n">
        <v>10</v>
      </c>
    </row>
    <row r="504">
      <c r="A504" t="n">
        <v>31</v>
      </c>
      <c r="B504" t="n">
        <v>70</v>
      </c>
      <c r="C504" t="inlineStr">
        <is>
          <t xml:space="preserve">CONCLUIDO	</t>
        </is>
      </c>
      <c r="D504" t="n">
        <v>5.438</v>
      </c>
      <c r="E504" t="n">
        <v>18.39</v>
      </c>
      <c r="F504" t="n">
        <v>15.73</v>
      </c>
      <c r="G504" t="n">
        <v>62.91</v>
      </c>
      <c r="H504" t="n">
        <v>1.02</v>
      </c>
      <c r="I504" t="n">
        <v>15</v>
      </c>
      <c r="J504" t="n">
        <v>152.5</v>
      </c>
      <c r="K504" t="n">
        <v>47.83</v>
      </c>
      <c r="L504" t="n">
        <v>8.75</v>
      </c>
      <c r="M504" t="n">
        <v>13</v>
      </c>
      <c r="N504" t="n">
        <v>25.93</v>
      </c>
      <c r="O504" t="n">
        <v>19042.73</v>
      </c>
      <c r="P504" t="n">
        <v>161.21</v>
      </c>
      <c r="Q504" t="n">
        <v>467.21</v>
      </c>
      <c r="R504" t="n">
        <v>62.65</v>
      </c>
      <c r="S504" t="n">
        <v>39.61</v>
      </c>
      <c r="T504" t="n">
        <v>6541.09</v>
      </c>
      <c r="U504" t="n">
        <v>0.63</v>
      </c>
      <c r="V504" t="n">
        <v>0.74</v>
      </c>
      <c r="W504" t="n">
        <v>2.64</v>
      </c>
      <c r="X504" t="n">
        <v>0.39</v>
      </c>
      <c r="Y504" t="n">
        <v>1</v>
      </c>
      <c r="Z504" t="n">
        <v>10</v>
      </c>
    </row>
    <row r="505">
      <c r="A505" t="n">
        <v>32</v>
      </c>
      <c r="B505" t="n">
        <v>70</v>
      </c>
      <c r="C505" t="inlineStr">
        <is>
          <t xml:space="preserve">CONCLUIDO	</t>
        </is>
      </c>
      <c r="D505" t="n">
        <v>5.452</v>
      </c>
      <c r="E505" t="n">
        <v>18.34</v>
      </c>
      <c r="F505" t="n">
        <v>15.71</v>
      </c>
      <c r="G505" t="n">
        <v>67.33</v>
      </c>
      <c r="H505" t="n">
        <v>1.04</v>
      </c>
      <c r="I505" t="n">
        <v>14</v>
      </c>
      <c r="J505" t="n">
        <v>152.85</v>
      </c>
      <c r="K505" t="n">
        <v>47.83</v>
      </c>
      <c r="L505" t="n">
        <v>9</v>
      </c>
      <c r="M505" t="n">
        <v>12</v>
      </c>
      <c r="N505" t="n">
        <v>26.03</v>
      </c>
      <c r="O505" t="n">
        <v>19085.83</v>
      </c>
      <c r="P505" t="n">
        <v>160.67</v>
      </c>
      <c r="Q505" t="n">
        <v>467.08</v>
      </c>
      <c r="R505" t="n">
        <v>62.11</v>
      </c>
      <c r="S505" t="n">
        <v>39.61</v>
      </c>
      <c r="T505" t="n">
        <v>6276.36</v>
      </c>
      <c r="U505" t="n">
        <v>0.64</v>
      </c>
      <c r="V505" t="n">
        <v>0.74</v>
      </c>
      <c r="W505" t="n">
        <v>2.63</v>
      </c>
      <c r="X505" t="n">
        <v>0.38</v>
      </c>
      <c r="Y505" t="n">
        <v>1</v>
      </c>
      <c r="Z505" t="n">
        <v>10</v>
      </c>
    </row>
    <row r="506">
      <c r="A506" t="n">
        <v>33</v>
      </c>
      <c r="B506" t="n">
        <v>70</v>
      </c>
      <c r="C506" t="inlineStr">
        <is>
          <t xml:space="preserve">CONCLUIDO	</t>
        </is>
      </c>
      <c r="D506" t="n">
        <v>5.4563</v>
      </c>
      <c r="E506" t="n">
        <v>18.33</v>
      </c>
      <c r="F506" t="n">
        <v>15.69</v>
      </c>
      <c r="G506" t="n">
        <v>67.26000000000001</v>
      </c>
      <c r="H506" t="n">
        <v>1.07</v>
      </c>
      <c r="I506" t="n">
        <v>14</v>
      </c>
      <c r="J506" t="n">
        <v>153.2</v>
      </c>
      <c r="K506" t="n">
        <v>47.83</v>
      </c>
      <c r="L506" t="n">
        <v>9.25</v>
      </c>
      <c r="M506" t="n">
        <v>12</v>
      </c>
      <c r="N506" t="n">
        <v>26.12</v>
      </c>
      <c r="O506" t="n">
        <v>19128.96</v>
      </c>
      <c r="P506" t="n">
        <v>159.54</v>
      </c>
      <c r="Q506" t="n">
        <v>467.07</v>
      </c>
      <c r="R506" t="n">
        <v>61.8</v>
      </c>
      <c r="S506" t="n">
        <v>39.61</v>
      </c>
      <c r="T506" t="n">
        <v>6118.7</v>
      </c>
      <c r="U506" t="n">
        <v>0.64</v>
      </c>
      <c r="V506" t="n">
        <v>0.74</v>
      </c>
      <c r="W506" t="n">
        <v>2.63</v>
      </c>
      <c r="X506" t="n">
        <v>0.36</v>
      </c>
      <c r="Y506" t="n">
        <v>1</v>
      </c>
      <c r="Z506" t="n">
        <v>10</v>
      </c>
    </row>
    <row r="507">
      <c r="A507" t="n">
        <v>34</v>
      </c>
      <c r="B507" t="n">
        <v>70</v>
      </c>
      <c r="C507" t="inlineStr">
        <is>
          <t xml:space="preserve">CONCLUIDO	</t>
        </is>
      </c>
      <c r="D507" t="n">
        <v>5.4669</v>
      </c>
      <c r="E507" t="n">
        <v>18.29</v>
      </c>
      <c r="F507" t="n">
        <v>15.69</v>
      </c>
      <c r="G507" t="n">
        <v>72.41</v>
      </c>
      <c r="H507" t="n">
        <v>1.1</v>
      </c>
      <c r="I507" t="n">
        <v>13</v>
      </c>
      <c r="J507" t="n">
        <v>153.55</v>
      </c>
      <c r="K507" t="n">
        <v>47.83</v>
      </c>
      <c r="L507" t="n">
        <v>9.5</v>
      </c>
      <c r="M507" t="n">
        <v>11</v>
      </c>
      <c r="N507" t="n">
        <v>26.22</v>
      </c>
      <c r="O507" t="n">
        <v>19172.12</v>
      </c>
      <c r="P507" t="n">
        <v>158.57</v>
      </c>
      <c r="Q507" t="n">
        <v>467.07</v>
      </c>
      <c r="R507" t="n">
        <v>61.48</v>
      </c>
      <c r="S507" t="n">
        <v>39.61</v>
      </c>
      <c r="T507" t="n">
        <v>5967.93</v>
      </c>
      <c r="U507" t="n">
        <v>0.64</v>
      </c>
      <c r="V507" t="n">
        <v>0.74</v>
      </c>
      <c r="W507" t="n">
        <v>2.63</v>
      </c>
      <c r="X507" t="n">
        <v>0.35</v>
      </c>
      <c r="Y507" t="n">
        <v>1</v>
      </c>
      <c r="Z507" t="n">
        <v>10</v>
      </c>
    </row>
    <row r="508">
      <c r="A508" t="n">
        <v>35</v>
      </c>
      <c r="B508" t="n">
        <v>70</v>
      </c>
      <c r="C508" t="inlineStr">
        <is>
          <t xml:space="preserve">CONCLUIDO	</t>
        </is>
      </c>
      <c r="D508" t="n">
        <v>5.471</v>
      </c>
      <c r="E508" t="n">
        <v>18.28</v>
      </c>
      <c r="F508" t="n">
        <v>15.67</v>
      </c>
      <c r="G508" t="n">
        <v>72.34</v>
      </c>
      <c r="H508" t="n">
        <v>1.12</v>
      </c>
      <c r="I508" t="n">
        <v>13</v>
      </c>
      <c r="J508" t="n">
        <v>153.9</v>
      </c>
      <c r="K508" t="n">
        <v>47.83</v>
      </c>
      <c r="L508" t="n">
        <v>9.75</v>
      </c>
      <c r="M508" t="n">
        <v>11</v>
      </c>
      <c r="N508" t="n">
        <v>26.32</v>
      </c>
      <c r="O508" t="n">
        <v>19215.32</v>
      </c>
      <c r="P508" t="n">
        <v>158.7</v>
      </c>
      <c r="Q508" t="n">
        <v>467.07</v>
      </c>
      <c r="R508" t="n">
        <v>61.01</v>
      </c>
      <c r="S508" t="n">
        <v>39.61</v>
      </c>
      <c r="T508" t="n">
        <v>5731.59</v>
      </c>
      <c r="U508" t="n">
        <v>0.65</v>
      </c>
      <c r="V508" t="n">
        <v>0.74</v>
      </c>
      <c r="W508" t="n">
        <v>2.63</v>
      </c>
      <c r="X508" t="n">
        <v>0.34</v>
      </c>
      <c r="Y508" t="n">
        <v>1</v>
      </c>
      <c r="Z508" t="n">
        <v>10</v>
      </c>
    </row>
    <row r="509">
      <c r="A509" t="n">
        <v>36</v>
      </c>
      <c r="B509" t="n">
        <v>70</v>
      </c>
      <c r="C509" t="inlineStr">
        <is>
          <t xml:space="preserve">CONCLUIDO	</t>
        </is>
      </c>
      <c r="D509" t="n">
        <v>5.4693</v>
      </c>
      <c r="E509" t="n">
        <v>18.28</v>
      </c>
      <c r="F509" t="n">
        <v>15.68</v>
      </c>
      <c r="G509" t="n">
        <v>72.37</v>
      </c>
      <c r="H509" t="n">
        <v>1.15</v>
      </c>
      <c r="I509" t="n">
        <v>13</v>
      </c>
      <c r="J509" t="n">
        <v>154.25</v>
      </c>
      <c r="K509" t="n">
        <v>47.83</v>
      </c>
      <c r="L509" t="n">
        <v>10</v>
      </c>
      <c r="M509" t="n">
        <v>11</v>
      </c>
      <c r="N509" t="n">
        <v>26.43</v>
      </c>
      <c r="O509" t="n">
        <v>19258.55</v>
      </c>
      <c r="P509" t="n">
        <v>158.06</v>
      </c>
      <c r="Q509" t="n">
        <v>467.08</v>
      </c>
      <c r="R509" t="n">
        <v>61.38</v>
      </c>
      <c r="S509" t="n">
        <v>39.61</v>
      </c>
      <c r="T509" t="n">
        <v>5915.86</v>
      </c>
      <c r="U509" t="n">
        <v>0.65</v>
      </c>
      <c r="V509" t="n">
        <v>0.74</v>
      </c>
      <c r="W509" t="n">
        <v>2.63</v>
      </c>
      <c r="X509" t="n">
        <v>0.35</v>
      </c>
      <c r="Y509" t="n">
        <v>1</v>
      </c>
      <c r="Z509" t="n">
        <v>10</v>
      </c>
    </row>
    <row r="510">
      <c r="A510" t="n">
        <v>37</v>
      </c>
      <c r="B510" t="n">
        <v>70</v>
      </c>
      <c r="C510" t="inlineStr">
        <is>
          <t xml:space="preserve">CONCLUIDO	</t>
        </is>
      </c>
      <c r="D510" t="n">
        <v>5.4911</v>
      </c>
      <c r="E510" t="n">
        <v>18.21</v>
      </c>
      <c r="F510" t="n">
        <v>15.64</v>
      </c>
      <c r="G510" t="n">
        <v>78.18000000000001</v>
      </c>
      <c r="H510" t="n">
        <v>1.17</v>
      </c>
      <c r="I510" t="n">
        <v>12</v>
      </c>
      <c r="J510" t="n">
        <v>154.6</v>
      </c>
      <c r="K510" t="n">
        <v>47.83</v>
      </c>
      <c r="L510" t="n">
        <v>10.25</v>
      </c>
      <c r="M510" t="n">
        <v>10</v>
      </c>
      <c r="N510" t="n">
        <v>26.53</v>
      </c>
      <c r="O510" t="n">
        <v>19301.82</v>
      </c>
      <c r="P510" t="n">
        <v>156.21</v>
      </c>
      <c r="Q510" t="n">
        <v>467.07</v>
      </c>
      <c r="R510" t="n">
        <v>59.85</v>
      </c>
      <c r="S510" t="n">
        <v>39.61</v>
      </c>
      <c r="T510" t="n">
        <v>5156.97</v>
      </c>
      <c r="U510" t="n">
        <v>0.66</v>
      </c>
      <c r="V510" t="n">
        <v>0.75</v>
      </c>
      <c r="W510" t="n">
        <v>2.63</v>
      </c>
      <c r="X510" t="n">
        <v>0.3</v>
      </c>
      <c r="Y510" t="n">
        <v>1</v>
      </c>
      <c r="Z510" t="n">
        <v>10</v>
      </c>
    </row>
    <row r="511">
      <c r="A511" t="n">
        <v>38</v>
      </c>
      <c r="B511" t="n">
        <v>70</v>
      </c>
      <c r="C511" t="inlineStr">
        <is>
          <t xml:space="preserve">CONCLUIDO	</t>
        </is>
      </c>
      <c r="D511" t="n">
        <v>5.488</v>
      </c>
      <c r="E511" t="n">
        <v>18.22</v>
      </c>
      <c r="F511" t="n">
        <v>15.65</v>
      </c>
      <c r="G511" t="n">
        <v>78.23</v>
      </c>
      <c r="H511" t="n">
        <v>1.2</v>
      </c>
      <c r="I511" t="n">
        <v>12</v>
      </c>
      <c r="J511" t="n">
        <v>154.95</v>
      </c>
      <c r="K511" t="n">
        <v>47.83</v>
      </c>
      <c r="L511" t="n">
        <v>10.5</v>
      </c>
      <c r="M511" t="n">
        <v>10</v>
      </c>
      <c r="N511" t="n">
        <v>26.63</v>
      </c>
      <c r="O511" t="n">
        <v>19345.12</v>
      </c>
      <c r="P511" t="n">
        <v>156.11</v>
      </c>
      <c r="Q511" t="n">
        <v>467.07</v>
      </c>
      <c r="R511" t="n">
        <v>60.31</v>
      </c>
      <c r="S511" t="n">
        <v>39.61</v>
      </c>
      <c r="T511" t="n">
        <v>5384.99</v>
      </c>
      <c r="U511" t="n">
        <v>0.66</v>
      </c>
      <c r="V511" t="n">
        <v>0.75</v>
      </c>
      <c r="W511" t="n">
        <v>2.62</v>
      </c>
      <c r="X511" t="n">
        <v>0.31</v>
      </c>
      <c r="Y511" t="n">
        <v>1</v>
      </c>
      <c r="Z511" t="n">
        <v>10</v>
      </c>
    </row>
    <row r="512">
      <c r="A512" t="n">
        <v>39</v>
      </c>
      <c r="B512" t="n">
        <v>70</v>
      </c>
      <c r="C512" t="inlineStr">
        <is>
          <t xml:space="preserve">CONCLUIDO	</t>
        </is>
      </c>
      <c r="D512" t="n">
        <v>5.4887</v>
      </c>
      <c r="E512" t="n">
        <v>18.22</v>
      </c>
      <c r="F512" t="n">
        <v>15.64</v>
      </c>
      <c r="G512" t="n">
        <v>78.22</v>
      </c>
      <c r="H512" t="n">
        <v>1.23</v>
      </c>
      <c r="I512" t="n">
        <v>12</v>
      </c>
      <c r="J512" t="n">
        <v>155.31</v>
      </c>
      <c r="K512" t="n">
        <v>47.83</v>
      </c>
      <c r="L512" t="n">
        <v>10.75</v>
      </c>
      <c r="M512" t="n">
        <v>10</v>
      </c>
      <c r="N512" t="n">
        <v>26.73</v>
      </c>
      <c r="O512" t="n">
        <v>19388.45</v>
      </c>
      <c r="P512" t="n">
        <v>155.37</v>
      </c>
      <c r="Q512" t="n">
        <v>467.07</v>
      </c>
      <c r="R512" t="n">
        <v>60.23</v>
      </c>
      <c r="S512" t="n">
        <v>39.61</v>
      </c>
      <c r="T512" t="n">
        <v>5348.1</v>
      </c>
      <c r="U512" t="n">
        <v>0.66</v>
      </c>
      <c r="V512" t="n">
        <v>0.75</v>
      </c>
      <c r="W512" t="n">
        <v>2.62</v>
      </c>
      <c r="X512" t="n">
        <v>0.31</v>
      </c>
      <c r="Y512" t="n">
        <v>1</v>
      </c>
      <c r="Z512" t="n">
        <v>10</v>
      </c>
    </row>
    <row r="513">
      <c r="A513" t="n">
        <v>40</v>
      </c>
      <c r="B513" t="n">
        <v>70</v>
      </c>
      <c r="C513" t="inlineStr">
        <is>
          <t xml:space="preserve">CONCLUIDO	</t>
        </is>
      </c>
      <c r="D513" t="n">
        <v>5.486</v>
      </c>
      <c r="E513" t="n">
        <v>18.23</v>
      </c>
      <c r="F513" t="n">
        <v>15.65</v>
      </c>
      <c r="G513" t="n">
        <v>78.27</v>
      </c>
      <c r="H513" t="n">
        <v>1.25</v>
      </c>
      <c r="I513" t="n">
        <v>12</v>
      </c>
      <c r="J513" t="n">
        <v>155.66</v>
      </c>
      <c r="K513" t="n">
        <v>47.83</v>
      </c>
      <c r="L513" t="n">
        <v>11</v>
      </c>
      <c r="M513" t="n">
        <v>10</v>
      </c>
      <c r="N513" t="n">
        <v>26.83</v>
      </c>
      <c r="O513" t="n">
        <v>19431.82</v>
      </c>
      <c r="P513" t="n">
        <v>154.19</v>
      </c>
      <c r="Q513" t="n">
        <v>467.07</v>
      </c>
      <c r="R513" t="n">
        <v>60.33</v>
      </c>
      <c r="S513" t="n">
        <v>39.61</v>
      </c>
      <c r="T513" t="n">
        <v>5393.43</v>
      </c>
      <c r="U513" t="n">
        <v>0.66</v>
      </c>
      <c r="V513" t="n">
        <v>0.75</v>
      </c>
      <c r="W513" t="n">
        <v>2.63</v>
      </c>
      <c r="X513" t="n">
        <v>0.32</v>
      </c>
      <c r="Y513" t="n">
        <v>1</v>
      </c>
      <c r="Z513" t="n">
        <v>10</v>
      </c>
    </row>
    <row r="514">
      <c r="A514" t="n">
        <v>41</v>
      </c>
      <c r="B514" t="n">
        <v>70</v>
      </c>
      <c r="C514" t="inlineStr">
        <is>
          <t xml:space="preserve">CONCLUIDO	</t>
        </is>
      </c>
      <c r="D514" t="n">
        <v>5.5082</v>
      </c>
      <c r="E514" t="n">
        <v>18.15</v>
      </c>
      <c r="F514" t="n">
        <v>15.61</v>
      </c>
      <c r="G514" t="n">
        <v>85.14</v>
      </c>
      <c r="H514" t="n">
        <v>1.28</v>
      </c>
      <c r="I514" t="n">
        <v>11</v>
      </c>
      <c r="J514" t="n">
        <v>156.01</v>
      </c>
      <c r="K514" t="n">
        <v>47.83</v>
      </c>
      <c r="L514" t="n">
        <v>11.25</v>
      </c>
      <c r="M514" t="n">
        <v>9</v>
      </c>
      <c r="N514" t="n">
        <v>26.93</v>
      </c>
      <c r="O514" t="n">
        <v>19475.23</v>
      </c>
      <c r="P514" t="n">
        <v>153.41</v>
      </c>
      <c r="Q514" t="n">
        <v>467.07</v>
      </c>
      <c r="R514" t="n">
        <v>58.85</v>
      </c>
      <c r="S514" t="n">
        <v>39.61</v>
      </c>
      <c r="T514" t="n">
        <v>4662.15</v>
      </c>
      <c r="U514" t="n">
        <v>0.67</v>
      </c>
      <c r="V514" t="n">
        <v>0.75</v>
      </c>
      <c r="W514" t="n">
        <v>2.63</v>
      </c>
      <c r="X514" t="n">
        <v>0.28</v>
      </c>
      <c r="Y514" t="n">
        <v>1</v>
      </c>
      <c r="Z514" t="n">
        <v>10</v>
      </c>
    </row>
    <row r="515">
      <c r="A515" t="n">
        <v>42</v>
      </c>
      <c r="B515" t="n">
        <v>70</v>
      </c>
      <c r="C515" t="inlineStr">
        <is>
          <t xml:space="preserve">CONCLUIDO	</t>
        </is>
      </c>
      <c r="D515" t="n">
        <v>5.5049</v>
      </c>
      <c r="E515" t="n">
        <v>18.17</v>
      </c>
      <c r="F515" t="n">
        <v>15.62</v>
      </c>
      <c r="G515" t="n">
        <v>85.2</v>
      </c>
      <c r="H515" t="n">
        <v>1.3</v>
      </c>
      <c r="I515" t="n">
        <v>11</v>
      </c>
      <c r="J515" t="n">
        <v>156.36</v>
      </c>
      <c r="K515" t="n">
        <v>47.83</v>
      </c>
      <c r="L515" t="n">
        <v>11.5</v>
      </c>
      <c r="M515" t="n">
        <v>9</v>
      </c>
      <c r="N515" t="n">
        <v>27.03</v>
      </c>
      <c r="O515" t="n">
        <v>19518.67</v>
      </c>
      <c r="P515" t="n">
        <v>153.19</v>
      </c>
      <c r="Q515" t="n">
        <v>467.08</v>
      </c>
      <c r="R515" t="n">
        <v>59.29</v>
      </c>
      <c r="S515" t="n">
        <v>39.61</v>
      </c>
      <c r="T515" t="n">
        <v>4881.54</v>
      </c>
      <c r="U515" t="n">
        <v>0.67</v>
      </c>
      <c r="V515" t="n">
        <v>0.75</v>
      </c>
      <c r="W515" t="n">
        <v>2.63</v>
      </c>
      <c r="X515" t="n">
        <v>0.29</v>
      </c>
      <c r="Y515" t="n">
        <v>1</v>
      </c>
      <c r="Z515" t="n">
        <v>10</v>
      </c>
    </row>
    <row r="516">
      <c r="A516" t="n">
        <v>43</v>
      </c>
      <c r="B516" t="n">
        <v>70</v>
      </c>
      <c r="C516" t="inlineStr">
        <is>
          <t xml:space="preserve">CONCLUIDO	</t>
        </is>
      </c>
      <c r="D516" t="n">
        <v>5.505</v>
      </c>
      <c r="E516" t="n">
        <v>18.17</v>
      </c>
      <c r="F516" t="n">
        <v>15.62</v>
      </c>
      <c r="G516" t="n">
        <v>85.2</v>
      </c>
      <c r="H516" t="n">
        <v>1.33</v>
      </c>
      <c r="I516" t="n">
        <v>11</v>
      </c>
      <c r="J516" t="n">
        <v>156.71</v>
      </c>
      <c r="K516" t="n">
        <v>47.83</v>
      </c>
      <c r="L516" t="n">
        <v>11.75</v>
      </c>
      <c r="M516" t="n">
        <v>9</v>
      </c>
      <c r="N516" t="n">
        <v>27.14</v>
      </c>
      <c r="O516" t="n">
        <v>19562.15</v>
      </c>
      <c r="P516" t="n">
        <v>152.7</v>
      </c>
      <c r="Q516" t="n">
        <v>467.07</v>
      </c>
      <c r="R516" t="n">
        <v>59.35</v>
      </c>
      <c r="S516" t="n">
        <v>39.61</v>
      </c>
      <c r="T516" t="n">
        <v>4908.55</v>
      </c>
      <c r="U516" t="n">
        <v>0.67</v>
      </c>
      <c r="V516" t="n">
        <v>0.75</v>
      </c>
      <c r="W516" t="n">
        <v>2.62</v>
      </c>
      <c r="X516" t="n">
        <v>0.29</v>
      </c>
      <c r="Y516" t="n">
        <v>1</v>
      </c>
      <c r="Z516" t="n">
        <v>10</v>
      </c>
    </row>
    <row r="517">
      <c r="A517" t="n">
        <v>44</v>
      </c>
      <c r="B517" t="n">
        <v>70</v>
      </c>
      <c r="C517" t="inlineStr">
        <is>
          <t xml:space="preserve">CONCLUIDO	</t>
        </is>
      </c>
      <c r="D517" t="n">
        <v>5.5238</v>
      </c>
      <c r="E517" t="n">
        <v>18.1</v>
      </c>
      <c r="F517" t="n">
        <v>15.59</v>
      </c>
      <c r="G517" t="n">
        <v>93.52</v>
      </c>
      <c r="H517" t="n">
        <v>1.35</v>
      </c>
      <c r="I517" t="n">
        <v>10</v>
      </c>
      <c r="J517" t="n">
        <v>157.07</v>
      </c>
      <c r="K517" t="n">
        <v>47.83</v>
      </c>
      <c r="L517" t="n">
        <v>12</v>
      </c>
      <c r="M517" t="n">
        <v>8</v>
      </c>
      <c r="N517" t="n">
        <v>27.24</v>
      </c>
      <c r="O517" t="n">
        <v>19605.66</v>
      </c>
      <c r="P517" t="n">
        <v>150.93</v>
      </c>
      <c r="Q517" t="n">
        <v>467.1</v>
      </c>
      <c r="R517" t="n">
        <v>58.21</v>
      </c>
      <c r="S517" t="n">
        <v>39.61</v>
      </c>
      <c r="T517" t="n">
        <v>4344.63</v>
      </c>
      <c r="U517" t="n">
        <v>0.68</v>
      </c>
      <c r="V517" t="n">
        <v>0.75</v>
      </c>
      <c r="W517" t="n">
        <v>2.62</v>
      </c>
      <c r="X517" t="n">
        <v>0.25</v>
      </c>
      <c r="Y517" t="n">
        <v>1</v>
      </c>
      <c r="Z517" t="n">
        <v>10</v>
      </c>
    </row>
    <row r="518">
      <c r="A518" t="n">
        <v>45</v>
      </c>
      <c r="B518" t="n">
        <v>70</v>
      </c>
      <c r="C518" t="inlineStr">
        <is>
          <t xml:space="preserve">CONCLUIDO	</t>
        </is>
      </c>
      <c r="D518" t="n">
        <v>5.5224</v>
      </c>
      <c r="E518" t="n">
        <v>18.11</v>
      </c>
      <c r="F518" t="n">
        <v>15.59</v>
      </c>
      <c r="G518" t="n">
        <v>93.55</v>
      </c>
      <c r="H518" t="n">
        <v>1.38</v>
      </c>
      <c r="I518" t="n">
        <v>10</v>
      </c>
      <c r="J518" t="n">
        <v>157.42</v>
      </c>
      <c r="K518" t="n">
        <v>47.83</v>
      </c>
      <c r="L518" t="n">
        <v>12.25</v>
      </c>
      <c r="M518" t="n">
        <v>8</v>
      </c>
      <c r="N518" t="n">
        <v>27.34</v>
      </c>
      <c r="O518" t="n">
        <v>19649.2</v>
      </c>
      <c r="P518" t="n">
        <v>150.96</v>
      </c>
      <c r="Q518" t="n">
        <v>467.11</v>
      </c>
      <c r="R518" t="n">
        <v>58.35</v>
      </c>
      <c r="S518" t="n">
        <v>39.61</v>
      </c>
      <c r="T518" t="n">
        <v>4415.19</v>
      </c>
      <c r="U518" t="n">
        <v>0.68</v>
      </c>
      <c r="V518" t="n">
        <v>0.75</v>
      </c>
      <c r="W518" t="n">
        <v>2.62</v>
      </c>
      <c r="X518" t="n">
        <v>0.26</v>
      </c>
      <c r="Y518" t="n">
        <v>1</v>
      </c>
      <c r="Z518" t="n">
        <v>10</v>
      </c>
    </row>
    <row r="519">
      <c r="A519" t="n">
        <v>46</v>
      </c>
      <c r="B519" t="n">
        <v>70</v>
      </c>
      <c r="C519" t="inlineStr">
        <is>
          <t xml:space="preserve">CONCLUIDO	</t>
        </is>
      </c>
      <c r="D519" t="n">
        <v>5.5213</v>
      </c>
      <c r="E519" t="n">
        <v>18.11</v>
      </c>
      <c r="F519" t="n">
        <v>15.59</v>
      </c>
      <c r="G519" t="n">
        <v>93.56999999999999</v>
      </c>
      <c r="H519" t="n">
        <v>1.4</v>
      </c>
      <c r="I519" t="n">
        <v>10</v>
      </c>
      <c r="J519" t="n">
        <v>157.77</v>
      </c>
      <c r="K519" t="n">
        <v>47.83</v>
      </c>
      <c r="L519" t="n">
        <v>12.5</v>
      </c>
      <c r="M519" t="n">
        <v>8</v>
      </c>
      <c r="N519" t="n">
        <v>27.45</v>
      </c>
      <c r="O519" t="n">
        <v>19692.79</v>
      </c>
      <c r="P519" t="n">
        <v>150.56</v>
      </c>
      <c r="Q519" t="n">
        <v>467.08</v>
      </c>
      <c r="R519" t="n">
        <v>58.55</v>
      </c>
      <c r="S519" t="n">
        <v>39.61</v>
      </c>
      <c r="T519" t="n">
        <v>4516.37</v>
      </c>
      <c r="U519" t="n">
        <v>0.68</v>
      </c>
      <c r="V519" t="n">
        <v>0.75</v>
      </c>
      <c r="W519" t="n">
        <v>2.62</v>
      </c>
      <c r="X519" t="n">
        <v>0.26</v>
      </c>
      <c r="Y519" t="n">
        <v>1</v>
      </c>
      <c r="Z519" t="n">
        <v>10</v>
      </c>
    </row>
    <row r="520">
      <c r="A520" t="n">
        <v>47</v>
      </c>
      <c r="B520" t="n">
        <v>70</v>
      </c>
      <c r="C520" t="inlineStr">
        <is>
          <t xml:space="preserve">CONCLUIDO	</t>
        </is>
      </c>
      <c r="D520" t="n">
        <v>5.5231</v>
      </c>
      <c r="E520" t="n">
        <v>18.11</v>
      </c>
      <c r="F520" t="n">
        <v>15.59</v>
      </c>
      <c r="G520" t="n">
        <v>93.53</v>
      </c>
      <c r="H520" t="n">
        <v>1.43</v>
      </c>
      <c r="I520" t="n">
        <v>10</v>
      </c>
      <c r="J520" t="n">
        <v>158.13</v>
      </c>
      <c r="K520" t="n">
        <v>47.83</v>
      </c>
      <c r="L520" t="n">
        <v>12.75</v>
      </c>
      <c r="M520" t="n">
        <v>8</v>
      </c>
      <c r="N520" t="n">
        <v>27.55</v>
      </c>
      <c r="O520" t="n">
        <v>19736.4</v>
      </c>
      <c r="P520" t="n">
        <v>149.07</v>
      </c>
      <c r="Q520" t="n">
        <v>467.07</v>
      </c>
      <c r="R520" t="n">
        <v>58.26</v>
      </c>
      <c r="S520" t="n">
        <v>39.61</v>
      </c>
      <c r="T520" t="n">
        <v>4369.51</v>
      </c>
      <c r="U520" t="n">
        <v>0.68</v>
      </c>
      <c r="V520" t="n">
        <v>0.75</v>
      </c>
      <c r="W520" t="n">
        <v>2.62</v>
      </c>
      <c r="X520" t="n">
        <v>0.25</v>
      </c>
      <c r="Y520" t="n">
        <v>1</v>
      </c>
      <c r="Z520" t="n">
        <v>10</v>
      </c>
    </row>
    <row r="521">
      <c r="A521" t="n">
        <v>48</v>
      </c>
      <c r="B521" t="n">
        <v>70</v>
      </c>
      <c r="C521" t="inlineStr">
        <is>
          <t xml:space="preserve">CONCLUIDO	</t>
        </is>
      </c>
      <c r="D521" t="n">
        <v>5.5236</v>
      </c>
      <c r="E521" t="n">
        <v>18.1</v>
      </c>
      <c r="F521" t="n">
        <v>15.59</v>
      </c>
      <c r="G521" t="n">
        <v>93.52</v>
      </c>
      <c r="H521" t="n">
        <v>1.45</v>
      </c>
      <c r="I521" t="n">
        <v>10</v>
      </c>
      <c r="J521" t="n">
        <v>158.48</v>
      </c>
      <c r="K521" t="n">
        <v>47.83</v>
      </c>
      <c r="L521" t="n">
        <v>13</v>
      </c>
      <c r="M521" t="n">
        <v>8</v>
      </c>
      <c r="N521" t="n">
        <v>27.65</v>
      </c>
      <c r="O521" t="n">
        <v>19780.06</v>
      </c>
      <c r="P521" t="n">
        <v>147.07</v>
      </c>
      <c r="Q521" t="n">
        <v>467.07</v>
      </c>
      <c r="R521" t="n">
        <v>58.36</v>
      </c>
      <c r="S521" t="n">
        <v>39.61</v>
      </c>
      <c r="T521" t="n">
        <v>4423.11</v>
      </c>
      <c r="U521" t="n">
        <v>0.68</v>
      </c>
      <c r="V521" t="n">
        <v>0.75</v>
      </c>
      <c r="W521" t="n">
        <v>2.62</v>
      </c>
      <c r="X521" t="n">
        <v>0.25</v>
      </c>
      <c r="Y521" t="n">
        <v>1</v>
      </c>
      <c r="Z521" t="n">
        <v>10</v>
      </c>
    </row>
    <row r="522">
      <c r="A522" t="n">
        <v>49</v>
      </c>
      <c r="B522" t="n">
        <v>70</v>
      </c>
      <c r="C522" t="inlineStr">
        <is>
          <t xml:space="preserve">CONCLUIDO	</t>
        </is>
      </c>
      <c r="D522" t="n">
        <v>5.5403</v>
      </c>
      <c r="E522" t="n">
        <v>18.05</v>
      </c>
      <c r="F522" t="n">
        <v>15.56</v>
      </c>
      <c r="G522" t="n">
        <v>103.74</v>
      </c>
      <c r="H522" t="n">
        <v>1.48</v>
      </c>
      <c r="I522" t="n">
        <v>9</v>
      </c>
      <c r="J522" t="n">
        <v>158.84</v>
      </c>
      <c r="K522" t="n">
        <v>47.83</v>
      </c>
      <c r="L522" t="n">
        <v>13.25</v>
      </c>
      <c r="M522" t="n">
        <v>7</v>
      </c>
      <c r="N522" t="n">
        <v>27.76</v>
      </c>
      <c r="O522" t="n">
        <v>19823.75</v>
      </c>
      <c r="P522" t="n">
        <v>146.12</v>
      </c>
      <c r="Q522" t="n">
        <v>467.07</v>
      </c>
      <c r="R522" t="n">
        <v>57.31</v>
      </c>
      <c r="S522" t="n">
        <v>39.61</v>
      </c>
      <c r="T522" t="n">
        <v>3900.86</v>
      </c>
      <c r="U522" t="n">
        <v>0.6899999999999999</v>
      </c>
      <c r="V522" t="n">
        <v>0.75</v>
      </c>
      <c r="W522" t="n">
        <v>2.63</v>
      </c>
      <c r="X522" t="n">
        <v>0.23</v>
      </c>
      <c r="Y522" t="n">
        <v>1</v>
      </c>
      <c r="Z522" t="n">
        <v>10</v>
      </c>
    </row>
    <row r="523">
      <c r="A523" t="n">
        <v>50</v>
      </c>
      <c r="B523" t="n">
        <v>70</v>
      </c>
      <c r="C523" t="inlineStr">
        <is>
          <t xml:space="preserve">CONCLUIDO	</t>
        </is>
      </c>
      <c r="D523" t="n">
        <v>5.5426</v>
      </c>
      <c r="E523" t="n">
        <v>18.04</v>
      </c>
      <c r="F523" t="n">
        <v>15.55</v>
      </c>
      <c r="G523" t="n">
        <v>103.69</v>
      </c>
      <c r="H523" t="n">
        <v>1.5</v>
      </c>
      <c r="I523" t="n">
        <v>9</v>
      </c>
      <c r="J523" t="n">
        <v>159.19</v>
      </c>
      <c r="K523" t="n">
        <v>47.83</v>
      </c>
      <c r="L523" t="n">
        <v>13.5</v>
      </c>
      <c r="M523" t="n">
        <v>7</v>
      </c>
      <c r="N523" t="n">
        <v>27.86</v>
      </c>
      <c r="O523" t="n">
        <v>19867.59</v>
      </c>
      <c r="P523" t="n">
        <v>146.74</v>
      </c>
      <c r="Q523" t="n">
        <v>467.07</v>
      </c>
      <c r="R523" t="n">
        <v>57.25</v>
      </c>
      <c r="S523" t="n">
        <v>39.61</v>
      </c>
      <c r="T523" t="n">
        <v>3871.87</v>
      </c>
      <c r="U523" t="n">
        <v>0.6899999999999999</v>
      </c>
      <c r="V523" t="n">
        <v>0.75</v>
      </c>
      <c r="W523" t="n">
        <v>2.62</v>
      </c>
      <c r="X523" t="n">
        <v>0.22</v>
      </c>
      <c r="Y523" t="n">
        <v>1</v>
      </c>
      <c r="Z523" t="n">
        <v>10</v>
      </c>
    </row>
    <row r="524">
      <c r="A524" t="n">
        <v>51</v>
      </c>
      <c r="B524" t="n">
        <v>70</v>
      </c>
      <c r="C524" t="inlineStr">
        <is>
          <t xml:space="preserve">CONCLUIDO	</t>
        </is>
      </c>
      <c r="D524" t="n">
        <v>5.5391</v>
      </c>
      <c r="E524" t="n">
        <v>18.05</v>
      </c>
      <c r="F524" t="n">
        <v>15.56</v>
      </c>
      <c r="G524" t="n">
        <v>103.77</v>
      </c>
      <c r="H524" t="n">
        <v>1.53</v>
      </c>
      <c r="I524" t="n">
        <v>9</v>
      </c>
      <c r="J524" t="n">
        <v>159.55</v>
      </c>
      <c r="K524" t="n">
        <v>47.83</v>
      </c>
      <c r="L524" t="n">
        <v>13.75</v>
      </c>
      <c r="M524" t="n">
        <v>7</v>
      </c>
      <c r="N524" t="n">
        <v>27.97</v>
      </c>
      <c r="O524" t="n">
        <v>19911.36</v>
      </c>
      <c r="P524" t="n">
        <v>146.89</v>
      </c>
      <c r="Q524" t="n">
        <v>467.07</v>
      </c>
      <c r="R524" t="n">
        <v>57.48</v>
      </c>
      <c r="S524" t="n">
        <v>39.61</v>
      </c>
      <c r="T524" t="n">
        <v>3985.77</v>
      </c>
      <c r="U524" t="n">
        <v>0.6899999999999999</v>
      </c>
      <c r="V524" t="n">
        <v>0.75</v>
      </c>
      <c r="W524" t="n">
        <v>2.62</v>
      </c>
      <c r="X524" t="n">
        <v>0.23</v>
      </c>
      <c r="Y524" t="n">
        <v>1</v>
      </c>
      <c r="Z524" t="n">
        <v>10</v>
      </c>
    </row>
    <row r="525">
      <c r="A525" t="n">
        <v>52</v>
      </c>
      <c r="B525" t="n">
        <v>70</v>
      </c>
      <c r="C525" t="inlineStr">
        <is>
          <t xml:space="preserve">CONCLUIDO	</t>
        </is>
      </c>
      <c r="D525" t="n">
        <v>5.5419</v>
      </c>
      <c r="E525" t="n">
        <v>18.04</v>
      </c>
      <c r="F525" t="n">
        <v>15.56</v>
      </c>
      <c r="G525" t="n">
        <v>103.71</v>
      </c>
      <c r="H525" t="n">
        <v>1.55</v>
      </c>
      <c r="I525" t="n">
        <v>9</v>
      </c>
      <c r="J525" t="n">
        <v>159.9</v>
      </c>
      <c r="K525" t="n">
        <v>47.83</v>
      </c>
      <c r="L525" t="n">
        <v>14</v>
      </c>
      <c r="M525" t="n">
        <v>7</v>
      </c>
      <c r="N525" t="n">
        <v>28.07</v>
      </c>
      <c r="O525" t="n">
        <v>19955.16</v>
      </c>
      <c r="P525" t="n">
        <v>145.13</v>
      </c>
      <c r="Q525" t="n">
        <v>467.08</v>
      </c>
      <c r="R525" t="n">
        <v>57.19</v>
      </c>
      <c r="S525" t="n">
        <v>39.61</v>
      </c>
      <c r="T525" t="n">
        <v>3841.73</v>
      </c>
      <c r="U525" t="n">
        <v>0.6899999999999999</v>
      </c>
      <c r="V525" t="n">
        <v>0.75</v>
      </c>
      <c r="W525" t="n">
        <v>2.62</v>
      </c>
      <c r="X525" t="n">
        <v>0.22</v>
      </c>
      <c r="Y525" t="n">
        <v>1</v>
      </c>
      <c r="Z525" t="n">
        <v>10</v>
      </c>
    </row>
    <row r="526">
      <c r="A526" t="n">
        <v>53</v>
      </c>
      <c r="B526" t="n">
        <v>70</v>
      </c>
      <c r="C526" t="inlineStr">
        <is>
          <t xml:space="preserve">CONCLUIDO	</t>
        </is>
      </c>
      <c r="D526" t="n">
        <v>5.5366</v>
      </c>
      <c r="E526" t="n">
        <v>18.06</v>
      </c>
      <c r="F526" t="n">
        <v>15.57</v>
      </c>
      <c r="G526" t="n">
        <v>103.82</v>
      </c>
      <c r="H526" t="n">
        <v>1.58</v>
      </c>
      <c r="I526" t="n">
        <v>9</v>
      </c>
      <c r="J526" t="n">
        <v>160.26</v>
      </c>
      <c r="K526" t="n">
        <v>47.83</v>
      </c>
      <c r="L526" t="n">
        <v>14.25</v>
      </c>
      <c r="M526" t="n">
        <v>6</v>
      </c>
      <c r="N526" t="n">
        <v>28.18</v>
      </c>
      <c r="O526" t="n">
        <v>19998.99</v>
      </c>
      <c r="P526" t="n">
        <v>144.11</v>
      </c>
      <c r="Q526" t="n">
        <v>467.07</v>
      </c>
      <c r="R526" t="n">
        <v>57.75</v>
      </c>
      <c r="S526" t="n">
        <v>39.61</v>
      </c>
      <c r="T526" t="n">
        <v>4122.56</v>
      </c>
      <c r="U526" t="n">
        <v>0.6899999999999999</v>
      </c>
      <c r="V526" t="n">
        <v>0.75</v>
      </c>
      <c r="W526" t="n">
        <v>2.63</v>
      </c>
      <c r="X526" t="n">
        <v>0.24</v>
      </c>
      <c r="Y526" t="n">
        <v>1</v>
      </c>
      <c r="Z526" t="n">
        <v>10</v>
      </c>
    </row>
    <row r="527">
      <c r="A527" t="n">
        <v>54</v>
      </c>
      <c r="B527" t="n">
        <v>70</v>
      </c>
      <c r="C527" t="inlineStr">
        <is>
          <t xml:space="preserve">CONCLUIDO	</t>
        </is>
      </c>
      <c r="D527" t="n">
        <v>5.5392</v>
      </c>
      <c r="E527" t="n">
        <v>18.05</v>
      </c>
      <c r="F527" t="n">
        <v>15.56</v>
      </c>
      <c r="G527" t="n">
        <v>103.76</v>
      </c>
      <c r="H527" t="n">
        <v>1.6</v>
      </c>
      <c r="I527" t="n">
        <v>9</v>
      </c>
      <c r="J527" t="n">
        <v>160.61</v>
      </c>
      <c r="K527" t="n">
        <v>47.83</v>
      </c>
      <c r="L527" t="n">
        <v>14.5</v>
      </c>
      <c r="M527" t="n">
        <v>6</v>
      </c>
      <c r="N527" t="n">
        <v>28.28</v>
      </c>
      <c r="O527" t="n">
        <v>20042.86</v>
      </c>
      <c r="P527" t="n">
        <v>143.38</v>
      </c>
      <c r="Q527" t="n">
        <v>467.07</v>
      </c>
      <c r="R527" t="n">
        <v>57.51</v>
      </c>
      <c r="S527" t="n">
        <v>39.61</v>
      </c>
      <c r="T527" t="n">
        <v>4001.75</v>
      </c>
      <c r="U527" t="n">
        <v>0.6899999999999999</v>
      </c>
      <c r="V527" t="n">
        <v>0.75</v>
      </c>
      <c r="W527" t="n">
        <v>2.62</v>
      </c>
      <c r="X527" t="n">
        <v>0.23</v>
      </c>
      <c r="Y527" t="n">
        <v>1</v>
      </c>
      <c r="Z527" t="n">
        <v>10</v>
      </c>
    </row>
    <row r="528">
      <c r="A528" t="n">
        <v>55</v>
      </c>
      <c r="B528" t="n">
        <v>70</v>
      </c>
      <c r="C528" t="inlineStr">
        <is>
          <t xml:space="preserve">CONCLUIDO	</t>
        </is>
      </c>
      <c r="D528" t="n">
        <v>5.5616</v>
      </c>
      <c r="E528" t="n">
        <v>17.98</v>
      </c>
      <c r="F528" t="n">
        <v>15.52</v>
      </c>
      <c r="G528" t="n">
        <v>116.41</v>
      </c>
      <c r="H528" t="n">
        <v>1.62</v>
      </c>
      <c r="I528" t="n">
        <v>8</v>
      </c>
      <c r="J528" t="n">
        <v>160.97</v>
      </c>
      <c r="K528" t="n">
        <v>47.83</v>
      </c>
      <c r="L528" t="n">
        <v>14.75</v>
      </c>
      <c r="M528" t="n">
        <v>3</v>
      </c>
      <c r="N528" t="n">
        <v>28.39</v>
      </c>
      <c r="O528" t="n">
        <v>20086.77</v>
      </c>
      <c r="P528" t="n">
        <v>142.17</v>
      </c>
      <c r="Q528" t="n">
        <v>467.12</v>
      </c>
      <c r="R528" t="n">
        <v>55.93</v>
      </c>
      <c r="S528" t="n">
        <v>39.61</v>
      </c>
      <c r="T528" t="n">
        <v>3213.82</v>
      </c>
      <c r="U528" t="n">
        <v>0.71</v>
      </c>
      <c r="V528" t="n">
        <v>0.75</v>
      </c>
      <c r="W528" t="n">
        <v>2.62</v>
      </c>
      <c r="X528" t="n">
        <v>0.19</v>
      </c>
      <c r="Y528" t="n">
        <v>1</v>
      </c>
      <c r="Z528" t="n">
        <v>10</v>
      </c>
    </row>
    <row r="529">
      <c r="A529" t="n">
        <v>56</v>
      </c>
      <c r="B529" t="n">
        <v>70</v>
      </c>
      <c r="C529" t="inlineStr">
        <is>
          <t xml:space="preserve">CONCLUIDO	</t>
        </is>
      </c>
      <c r="D529" t="n">
        <v>5.5571</v>
      </c>
      <c r="E529" t="n">
        <v>18</v>
      </c>
      <c r="F529" t="n">
        <v>15.54</v>
      </c>
      <c r="G529" t="n">
        <v>116.52</v>
      </c>
      <c r="H529" t="n">
        <v>1.65</v>
      </c>
      <c r="I529" t="n">
        <v>8</v>
      </c>
      <c r="J529" t="n">
        <v>161.32</v>
      </c>
      <c r="K529" t="n">
        <v>47.83</v>
      </c>
      <c r="L529" t="n">
        <v>15</v>
      </c>
      <c r="M529" t="n">
        <v>1</v>
      </c>
      <c r="N529" t="n">
        <v>28.5</v>
      </c>
      <c r="O529" t="n">
        <v>20130.71</v>
      </c>
      <c r="P529" t="n">
        <v>142.36</v>
      </c>
      <c r="Q529" t="n">
        <v>467.08</v>
      </c>
      <c r="R529" t="n">
        <v>56.43</v>
      </c>
      <c r="S529" t="n">
        <v>39.61</v>
      </c>
      <c r="T529" t="n">
        <v>3465.75</v>
      </c>
      <c r="U529" t="n">
        <v>0.7</v>
      </c>
      <c r="V529" t="n">
        <v>0.75</v>
      </c>
      <c r="W529" t="n">
        <v>2.62</v>
      </c>
      <c r="X529" t="n">
        <v>0.2</v>
      </c>
      <c r="Y529" t="n">
        <v>1</v>
      </c>
      <c r="Z529" t="n">
        <v>10</v>
      </c>
    </row>
    <row r="530">
      <c r="A530" t="n">
        <v>57</v>
      </c>
      <c r="B530" t="n">
        <v>70</v>
      </c>
      <c r="C530" t="inlineStr">
        <is>
          <t xml:space="preserve">CONCLUIDO	</t>
        </is>
      </c>
      <c r="D530" t="n">
        <v>5.5566</v>
      </c>
      <c r="E530" t="n">
        <v>18</v>
      </c>
      <c r="F530" t="n">
        <v>15.54</v>
      </c>
      <c r="G530" t="n">
        <v>116.53</v>
      </c>
      <c r="H530" t="n">
        <v>1.67</v>
      </c>
      <c r="I530" t="n">
        <v>8</v>
      </c>
      <c r="J530" t="n">
        <v>161.68</v>
      </c>
      <c r="K530" t="n">
        <v>47.83</v>
      </c>
      <c r="L530" t="n">
        <v>15.25</v>
      </c>
      <c r="M530" t="n">
        <v>1</v>
      </c>
      <c r="N530" t="n">
        <v>28.6</v>
      </c>
      <c r="O530" t="n">
        <v>20174.69</v>
      </c>
      <c r="P530" t="n">
        <v>142.66</v>
      </c>
      <c r="Q530" t="n">
        <v>467.07</v>
      </c>
      <c r="R530" t="n">
        <v>56.45</v>
      </c>
      <c r="S530" t="n">
        <v>39.61</v>
      </c>
      <c r="T530" t="n">
        <v>3477.51</v>
      </c>
      <c r="U530" t="n">
        <v>0.7</v>
      </c>
      <c r="V530" t="n">
        <v>0.75</v>
      </c>
      <c r="W530" t="n">
        <v>2.63</v>
      </c>
      <c r="X530" t="n">
        <v>0.2</v>
      </c>
      <c r="Y530" t="n">
        <v>1</v>
      </c>
      <c r="Z530" t="n">
        <v>10</v>
      </c>
    </row>
    <row r="531">
      <c r="A531" t="n">
        <v>58</v>
      </c>
      <c r="B531" t="n">
        <v>70</v>
      </c>
      <c r="C531" t="inlineStr">
        <is>
          <t xml:space="preserve">CONCLUIDO	</t>
        </is>
      </c>
      <c r="D531" t="n">
        <v>5.5555</v>
      </c>
      <c r="E531" t="n">
        <v>18</v>
      </c>
      <c r="F531" t="n">
        <v>15.54</v>
      </c>
      <c r="G531" t="n">
        <v>116.56</v>
      </c>
      <c r="H531" t="n">
        <v>1.69</v>
      </c>
      <c r="I531" t="n">
        <v>8</v>
      </c>
      <c r="J531" t="n">
        <v>162.04</v>
      </c>
      <c r="K531" t="n">
        <v>47.83</v>
      </c>
      <c r="L531" t="n">
        <v>15.5</v>
      </c>
      <c r="M531" t="n">
        <v>1</v>
      </c>
      <c r="N531" t="n">
        <v>28.71</v>
      </c>
      <c r="O531" t="n">
        <v>20218.71</v>
      </c>
      <c r="P531" t="n">
        <v>142.91</v>
      </c>
      <c r="Q531" t="n">
        <v>467.07</v>
      </c>
      <c r="R531" t="n">
        <v>56.52</v>
      </c>
      <c r="S531" t="n">
        <v>39.61</v>
      </c>
      <c r="T531" t="n">
        <v>3509.07</v>
      </c>
      <c r="U531" t="n">
        <v>0.7</v>
      </c>
      <c r="V531" t="n">
        <v>0.75</v>
      </c>
      <c r="W531" t="n">
        <v>2.63</v>
      </c>
      <c r="X531" t="n">
        <v>0.21</v>
      </c>
      <c r="Y531" t="n">
        <v>1</v>
      </c>
      <c r="Z531" t="n">
        <v>10</v>
      </c>
    </row>
    <row r="532">
      <c r="A532" t="n">
        <v>59</v>
      </c>
      <c r="B532" t="n">
        <v>70</v>
      </c>
      <c r="C532" t="inlineStr">
        <is>
          <t xml:space="preserve">CONCLUIDO	</t>
        </is>
      </c>
      <c r="D532" t="n">
        <v>5.5574</v>
      </c>
      <c r="E532" t="n">
        <v>17.99</v>
      </c>
      <c r="F532" t="n">
        <v>15.53</v>
      </c>
      <c r="G532" t="n">
        <v>116.51</v>
      </c>
      <c r="H532" t="n">
        <v>1.72</v>
      </c>
      <c r="I532" t="n">
        <v>8</v>
      </c>
      <c r="J532" t="n">
        <v>162.4</v>
      </c>
      <c r="K532" t="n">
        <v>47.83</v>
      </c>
      <c r="L532" t="n">
        <v>15.75</v>
      </c>
      <c r="M532" t="n">
        <v>1</v>
      </c>
      <c r="N532" t="n">
        <v>28.82</v>
      </c>
      <c r="O532" t="n">
        <v>20262.76</v>
      </c>
      <c r="P532" t="n">
        <v>142.9</v>
      </c>
      <c r="Q532" t="n">
        <v>467.07</v>
      </c>
      <c r="R532" t="n">
        <v>56.3</v>
      </c>
      <c r="S532" t="n">
        <v>39.61</v>
      </c>
      <c r="T532" t="n">
        <v>3402.89</v>
      </c>
      <c r="U532" t="n">
        <v>0.7</v>
      </c>
      <c r="V532" t="n">
        <v>0.75</v>
      </c>
      <c r="W532" t="n">
        <v>2.63</v>
      </c>
      <c r="X532" t="n">
        <v>0.2</v>
      </c>
      <c r="Y532" t="n">
        <v>1</v>
      </c>
      <c r="Z532" t="n">
        <v>10</v>
      </c>
    </row>
    <row r="533">
      <c r="A533" t="n">
        <v>60</v>
      </c>
      <c r="B533" t="n">
        <v>70</v>
      </c>
      <c r="C533" t="inlineStr">
        <is>
          <t xml:space="preserve">CONCLUIDO	</t>
        </is>
      </c>
      <c r="D533" t="n">
        <v>5.5586</v>
      </c>
      <c r="E533" t="n">
        <v>17.99</v>
      </c>
      <c r="F533" t="n">
        <v>15.53</v>
      </c>
      <c r="G533" t="n">
        <v>116.48</v>
      </c>
      <c r="H533" t="n">
        <v>1.74</v>
      </c>
      <c r="I533" t="n">
        <v>8</v>
      </c>
      <c r="J533" t="n">
        <v>162.75</v>
      </c>
      <c r="K533" t="n">
        <v>47.83</v>
      </c>
      <c r="L533" t="n">
        <v>16</v>
      </c>
      <c r="M533" t="n">
        <v>1</v>
      </c>
      <c r="N533" t="n">
        <v>28.92</v>
      </c>
      <c r="O533" t="n">
        <v>20306.85</v>
      </c>
      <c r="P533" t="n">
        <v>143.17</v>
      </c>
      <c r="Q533" t="n">
        <v>467.07</v>
      </c>
      <c r="R533" t="n">
        <v>56.26</v>
      </c>
      <c r="S533" t="n">
        <v>39.61</v>
      </c>
      <c r="T533" t="n">
        <v>3378.55</v>
      </c>
      <c r="U533" t="n">
        <v>0.7</v>
      </c>
      <c r="V533" t="n">
        <v>0.75</v>
      </c>
      <c r="W533" t="n">
        <v>2.63</v>
      </c>
      <c r="X533" t="n">
        <v>0.2</v>
      </c>
      <c r="Y533" t="n">
        <v>1</v>
      </c>
      <c r="Z533" t="n">
        <v>10</v>
      </c>
    </row>
    <row r="534">
      <c r="A534" t="n">
        <v>61</v>
      </c>
      <c r="B534" t="n">
        <v>70</v>
      </c>
      <c r="C534" t="inlineStr">
        <is>
          <t xml:space="preserve">CONCLUIDO	</t>
        </is>
      </c>
      <c r="D534" t="n">
        <v>5.5576</v>
      </c>
      <c r="E534" t="n">
        <v>17.99</v>
      </c>
      <c r="F534" t="n">
        <v>15.53</v>
      </c>
      <c r="G534" t="n">
        <v>116.5</v>
      </c>
      <c r="H534" t="n">
        <v>1.77</v>
      </c>
      <c r="I534" t="n">
        <v>8</v>
      </c>
      <c r="J534" t="n">
        <v>163.11</v>
      </c>
      <c r="K534" t="n">
        <v>47.83</v>
      </c>
      <c r="L534" t="n">
        <v>16.25</v>
      </c>
      <c r="M534" t="n">
        <v>1</v>
      </c>
      <c r="N534" t="n">
        <v>29.03</v>
      </c>
      <c r="O534" t="n">
        <v>20350.97</v>
      </c>
      <c r="P534" t="n">
        <v>143.45</v>
      </c>
      <c r="Q534" t="n">
        <v>467.07</v>
      </c>
      <c r="R534" t="n">
        <v>56.33</v>
      </c>
      <c r="S534" t="n">
        <v>39.61</v>
      </c>
      <c r="T534" t="n">
        <v>3415.42</v>
      </c>
      <c r="U534" t="n">
        <v>0.7</v>
      </c>
      <c r="V534" t="n">
        <v>0.75</v>
      </c>
      <c r="W534" t="n">
        <v>2.63</v>
      </c>
      <c r="X534" t="n">
        <v>0.2</v>
      </c>
      <c r="Y534" t="n">
        <v>1</v>
      </c>
      <c r="Z534" t="n">
        <v>10</v>
      </c>
    </row>
    <row r="535">
      <c r="A535" t="n">
        <v>62</v>
      </c>
      <c r="B535" t="n">
        <v>70</v>
      </c>
      <c r="C535" t="inlineStr">
        <is>
          <t xml:space="preserve">CONCLUIDO	</t>
        </is>
      </c>
      <c r="D535" t="n">
        <v>5.5573</v>
      </c>
      <c r="E535" t="n">
        <v>17.99</v>
      </c>
      <c r="F535" t="n">
        <v>15.54</v>
      </c>
      <c r="G535" t="n">
        <v>116.51</v>
      </c>
      <c r="H535" t="n">
        <v>1.79</v>
      </c>
      <c r="I535" t="n">
        <v>8</v>
      </c>
      <c r="J535" t="n">
        <v>163.47</v>
      </c>
      <c r="K535" t="n">
        <v>47.83</v>
      </c>
      <c r="L535" t="n">
        <v>16.5</v>
      </c>
      <c r="M535" t="n">
        <v>0</v>
      </c>
      <c r="N535" t="n">
        <v>29.14</v>
      </c>
      <c r="O535" t="n">
        <v>20395.14</v>
      </c>
      <c r="P535" t="n">
        <v>143.7</v>
      </c>
      <c r="Q535" t="n">
        <v>467.1</v>
      </c>
      <c r="R535" t="n">
        <v>56.27</v>
      </c>
      <c r="S535" t="n">
        <v>39.61</v>
      </c>
      <c r="T535" t="n">
        <v>3385.06</v>
      </c>
      <c r="U535" t="n">
        <v>0.7</v>
      </c>
      <c r="V535" t="n">
        <v>0.75</v>
      </c>
      <c r="W535" t="n">
        <v>2.63</v>
      </c>
      <c r="X535" t="n">
        <v>0.2</v>
      </c>
      <c r="Y535" t="n">
        <v>1</v>
      </c>
      <c r="Z535" t="n">
        <v>10</v>
      </c>
    </row>
    <row r="536">
      <c r="A536" t="n">
        <v>0</v>
      </c>
      <c r="B536" t="n">
        <v>90</v>
      </c>
      <c r="C536" t="inlineStr">
        <is>
          <t xml:space="preserve">CONCLUIDO	</t>
        </is>
      </c>
      <c r="D536" t="n">
        <v>3.2168</v>
      </c>
      <c r="E536" t="n">
        <v>31.09</v>
      </c>
      <c r="F536" t="n">
        <v>21.41</v>
      </c>
      <c r="G536" t="n">
        <v>6.3</v>
      </c>
      <c r="H536" t="n">
        <v>0.1</v>
      </c>
      <c r="I536" t="n">
        <v>204</v>
      </c>
      <c r="J536" t="n">
        <v>176.73</v>
      </c>
      <c r="K536" t="n">
        <v>52.44</v>
      </c>
      <c r="L536" t="n">
        <v>1</v>
      </c>
      <c r="M536" t="n">
        <v>202</v>
      </c>
      <c r="N536" t="n">
        <v>33.29</v>
      </c>
      <c r="O536" t="n">
        <v>22031.19</v>
      </c>
      <c r="P536" t="n">
        <v>281.19</v>
      </c>
      <c r="Q536" t="n">
        <v>467.32</v>
      </c>
      <c r="R536" t="n">
        <v>248.08</v>
      </c>
      <c r="S536" t="n">
        <v>39.61</v>
      </c>
      <c r="T536" t="n">
        <v>98308.60000000001</v>
      </c>
      <c r="U536" t="n">
        <v>0.16</v>
      </c>
      <c r="V536" t="n">
        <v>0.54</v>
      </c>
      <c r="W536" t="n">
        <v>2.95</v>
      </c>
      <c r="X536" t="n">
        <v>6.07</v>
      </c>
      <c r="Y536" t="n">
        <v>1</v>
      </c>
      <c r="Z536" t="n">
        <v>10</v>
      </c>
    </row>
    <row r="537">
      <c r="A537" t="n">
        <v>1</v>
      </c>
      <c r="B537" t="n">
        <v>90</v>
      </c>
      <c r="C537" t="inlineStr">
        <is>
          <t xml:space="preserve">CONCLUIDO	</t>
        </is>
      </c>
      <c r="D537" t="n">
        <v>3.6301</v>
      </c>
      <c r="E537" t="n">
        <v>27.55</v>
      </c>
      <c r="F537" t="n">
        <v>19.76</v>
      </c>
      <c r="G537" t="n">
        <v>7.85</v>
      </c>
      <c r="H537" t="n">
        <v>0.13</v>
      </c>
      <c r="I537" t="n">
        <v>151</v>
      </c>
      <c r="J537" t="n">
        <v>177.1</v>
      </c>
      <c r="K537" t="n">
        <v>52.44</v>
      </c>
      <c r="L537" t="n">
        <v>1.25</v>
      </c>
      <c r="M537" t="n">
        <v>149</v>
      </c>
      <c r="N537" t="n">
        <v>33.41</v>
      </c>
      <c r="O537" t="n">
        <v>22076.81</v>
      </c>
      <c r="P537" t="n">
        <v>258.99</v>
      </c>
      <c r="Q537" t="n">
        <v>467.19</v>
      </c>
      <c r="R537" t="n">
        <v>194.64</v>
      </c>
      <c r="S537" t="n">
        <v>39.61</v>
      </c>
      <c r="T537" t="n">
        <v>71855.03999999999</v>
      </c>
      <c r="U537" t="n">
        <v>0.2</v>
      </c>
      <c r="V537" t="n">
        <v>0.59</v>
      </c>
      <c r="W537" t="n">
        <v>2.84</v>
      </c>
      <c r="X537" t="n">
        <v>4.42</v>
      </c>
      <c r="Y537" t="n">
        <v>1</v>
      </c>
      <c r="Z537" t="n">
        <v>10</v>
      </c>
    </row>
    <row r="538">
      <c r="A538" t="n">
        <v>2</v>
      </c>
      <c r="B538" t="n">
        <v>90</v>
      </c>
      <c r="C538" t="inlineStr">
        <is>
          <t xml:space="preserve">CONCLUIDO	</t>
        </is>
      </c>
      <c r="D538" t="n">
        <v>3.9319</v>
      </c>
      <c r="E538" t="n">
        <v>25.43</v>
      </c>
      <c r="F538" t="n">
        <v>18.78</v>
      </c>
      <c r="G538" t="n">
        <v>9.470000000000001</v>
      </c>
      <c r="H538" t="n">
        <v>0.15</v>
      </c>
      <c r="I538" t="n">
        <v>119</v>
      </c>
      <c r="J538" t="n">
        <v>177.47</v>
      </c>
      <c r="K538" t="n">
        <v>52.44</v>
      </c>
      <c r="L538" t="n">
        <v>1.5</v>
      </c>
      <c r="M538" t="n">
        <v>117</v>
      </c>
      <c r="N538" t="n">
        <v>33.53</v>
      </c>
      <c r="O538" t="n">
        <v>22122.46</v>
      </c>
      <c r="P538" t="n">
        <v>245.71</v>
      </c>
      <c r="Q538" t="n">
        <v>467.23</v>
      </c>
      <c r="R538" t="n">
        <v>162.15</v>
      </c>
      <c r="S538" t="n">
        <v>39.61</v>
      </c>
      <c r="T538" t="n">
        <v>55771.68</v>
      </c>
      <c r="U538" t="n">
        <v>0.24</v>
      </c>
      <c r="V538" t="n">
        <v>0.62</v>
      </c>
      <c r="W538" t="n">
        <v>2.81</v>
      </c>
      <c r="X538" t="n">
        <v>3.44</v>
      </c>
      <c r="Y538" t="n">
        <v>1</v>
      </c>
      <c r="Z538" t="n">
        <v>10</v>
      </c>
    </row>
    <row r="539">
      <c r="A539" t="n">
        <v>3</v>
      </c>
      <c r="B539" t="n">
        <v>90</v>
      </c>
      <c r="C539" t="inlineStr">
        <is>
          <t xml:space="preserve">CONCLUIDO	</t>
        </is>
      </c>
      <c r="D539" t="n">
        <v>4.1456</v>
      </c>
      <c r="E539" t="n">
        <v>24.12</v>
      </c>
      <c r="F539" t="n">
        <v>18.18</v>
      </c>
      <c r="G539" t="n">
        <v>11.02</v>
      </c>
      <c r="H539" t="n">
        <v>0.17</v>
      </c>
      <c r="I539" t="n">
        <v>99</v>
      </c>
      <c r="J539" t="n">
        <v>177.84</v>
      </c>
      <c r="K539" t="n">
        <v>52.44</v>
      </c>
      <c r="L539" t="n">
        <v>1.75</v>
      </c>
      <c r="M539" t="n">
        <v>97</v>
      </c>
      <c r="N539" t="n">
        <v>33.65</v>
      </c>
      <c r="O539" t="n">
        <v>22168.15</v>
      </c>
      <c r="P539" t="n">
        <v>237.41</v>
      </c>
      <c r="Q539" t="n">
        <v>467.12</v>
      </c>
      <c r="R539" t="n">
        <v>142.72</v>
      </c>
      <c r="S539" t="n">
        <v>39.61</v>
      </c>
      <c r="T539" t="n">
        <v>46154.13</v>
      </c>
      <c r="U539" t="n">
        <v>0.28</v>
      </c>
      <c r="V539" t="n">
        <v>0.64</v>
      </c>
      <c r="W539" t="n">
        <v>2.77</v>
      </c>
      <c r="X539" t="n">
        <v>2.85</v>
      </c>
      <c r="Y539" t="n">
        <v>1</v>
      </c>
      <c r="Z539" t="n">
        <v>10</v>
      </c>
    </row>
    <row r="540">
      <c r="A540" t="n">
        <v>4</v>
      </c>
      <c r="B540" t="n">
        <v>90</v>
      </c>
      <c r="C540" t="inlineStr">
        <is>
          <t xml:space="preserve">CONCLUIDO	</t>
        </is>
      </c>
      <c r="D540" t="n">
        <v>4.3024</v>
      </c>
      <c r="E540" t="n">
        <v>23.24</v>
      </c>
      <c r="F540" t="n">
        <v>17.8</v>
      </c>
      <c r="G540" t="n">
        <v>12.56</v>
      </c>
      <c r="H540" t="n">
        <v>0.2</v>
      </c>
      <c r="I540" t="n">
        <v>85</v>
      </c>
      <c r="J540" t="n">
        <v>178.21</v>
      </c>
      <c r="K540" t="n">
        <v>52.44</v>
      </c>
      <c r="L540" t="n">
        <v>2</v>
      </c>
      <c r="M540" t="n">
        <v>83</v>
      </c>
      <c r="N540" t="n">
        <v>33.77</v>
      </c>
      <c r="O540" t="n">
        <v>22213.89</v>
      </c>
      <c r="P540" t="n">
        <v>231.99</v>
      </c>
      <c r="Q540" t="n">
        <v>467.21</v>
      </c>
      <c r="R540" t="n">
        <v>129.89</v>
      </c>
      <c r="S540" t="n">
        <v>39.61</v>
      </c>
      <c r="T540" t="n">
        <v>39810.89</v>
      </c>
      <c r="U540" t="n">
        <v>0.3</v>
      </c>
      <c r="V540" t="n">
        <v>0.66</v>
      </c>
      <c r="W540" t="n">
        <v>2.76</v>
      </c>
      <c r="X540" t="n">
        <v>2.46</v>
      </c>
      <c r="Y540" t="n">
        <v>1</v>
      </c>
      <c r="Z540" t="n">
        <v>10</v>
      </c>
    </row>
    <row r="541">
      <c r="A541" t="n">
        <v>5</v>
      </c>
      <c r="B541" t="n">
        <v>90</v>
      </c>
      <c r="C541" t="inlineStr">
        <is>
          <t xml:space="preserve">CONCLUIDO	</t>
        </is>
      </c>
      <c r="D541" t="n">
        <v>4.4442</v>
      </c>
      <c r="E541" t="n">
        <v>22.5</v>
      </c>
      <c r="F541" t="n">
        <v>17.45</v>
      </c>
      <c r="G541" t="n">
        <v>14.15</v>
      </c>
      <c r="H541" t="n">
        <v>0.22</v>
      </c>
      <c r="I541" t="n">
        <v>74</v>
      </c>
      <c r="J541" t="n">
        <v>178.59</v>
      </c>
      <c r="K541" t="n">
        <v>52.44</v>
      </c>
      <c r="L541" t="n">
        <v>2.25</v>
      </c>
      <c r="M541" t="n">
        <v>72</v>
      </c>
      <c r="N541" t="n">
        <v>33.89</v>
      </c>
      <c r="O541" t="n">
        <v>22259.66</v>
      </c>
      <c r="P541" t="n">
        <v>227</v>
      </c>
      <c r="Q541" t="n">
        <v>467.15</v>
      </c>
      <c r="R541" t="n">
        <v>118.72</v>
      </c>
      <c r="S541" t="n">
        <v>39.61</v>
      </c>
      <c r="T541" t="n">
        <v>34280.12</v>
      </c>
      <c r="U541" t="n">
        <v>0.33</v>
      </c>
      <c r="V541" t="n">
        <v>0.67</v>
      </c>
      <c r="W541" t="n">
        <v>2.73</v>
      </c>
      <c r="X541" t="n">
        <v>2.11</v>
      </c>
      <c r="Y541" t="n">
        <v>1</v>
      </c>
      <c r="Z541" t="n">
        <v>10</v>
      </c>
    </row>
    <row r="542">
      <c r="A542" t="n">
        <v>6</v>
      </c>
      <c r="B542" t="n">
        <v>90</v>
      </c>
      <c r="C542" t="inlineStr">
        <is>
          <t xml:space="preserve">CONCLUIDO	</t>
        </is>
      </c>
      <c r="D542" t="n">
        <v>4.5426</v>
      </c>
      <c r="E542" t="n">
        <v>22.01</v>
      </c>
      <c r="F542" t="n">
        <v>17.25</v>
      </c>
      <c r="G542" t="n">
        <v>15.68</v>
      </c>
      <c r="H542" t="n">
        <v>0.25</v>
      </c>
      <c r="I542" t="n">
        <v>66</v>
      </c>
      <c r="J542" t="n">
        <v>178.96</v>
      </c>
      <c r="K542" t="n">
        <v>52.44</v>
      </c>
      <c r="L542" t="n">
        <v>2.5</v>
      </c>
      <c r="M542" t="n">
        <v>64</v>
      </c>
      <c r="N542" t="n">
        <v>34.02</v>
      </c>
      <c r="O542" t="n">
        <v>22305.48</v>
      </c>
      <c r="P542" t="n">
        <v>223.93</v>
      </c>
      <c r="Q542" t="n">
        <v>467.12</v>
      </c>
      <c r="R542" t="n">
        <v>112.2</v>
      </c>
      <c r="S542" t="n">
        <v>39.61</v>
      </c>
      <c r="T542" t="n">
        <v>31059.98</v>
      </c>
      <c r="U542" t="n">
        <v>0.35</v>
      </c>
      <c r="V542" t="n">
        <v>0.68</v>
      </c>
      <c r="W542" t="n">
        <v>2.72</v>
      </c>
      <c r="X542" t="n">
        <v>1.91</v>
      </c>
      <c r="Y542" t="n">
        <v>1</v>
      </c>
      <c r="Z542" t="n">
        <v>10</v>
      </c>
    </row>
    <row r="543">
      <c r="A543" t="n">
        <v>7</v>
      </c>
      <c r="B543" t="n">
        <v>90</v>
      </c>
      <c r="C543" t="inlineStr">
        <is>
          <t xml:space="preserve">CONCLUIDO	</t>
        </is>
      </c>
      <c r="D543" t="n">
        <v>4.6439</v>
      </c>
      <c r="E543" t="n">
        <v>21.53</v>
      </c>
      <c r="F543" t="n">
        <v>17.02</v>
      </c>
      <c r="G543" t="n">
        <v>17.3</v>
      </c>
      <c r="H543" t="n">
        <v>0.27</v>
      </c>
      <c r="I543" t="n">
        <v>59</v>
      </c>
      <c r="J543" t="n">
        <v>179.33</v>
      </c>
      <c r="K543" t="n">
        <v>52.44</v>
      </c>
      <c r="L543" t="n">
        <v>2.75</v>
      </c>
      <c r="M543" t="n">
        <v>57</v>
      </c>
      <c r="N543" t="n">
        <v>34.14</v>
      </c>
      <c r="O543" t="n">
        <v>22351.34</v>
      </c>
      <c r="P543" t="n">
        <v>220.51</v>
      </c>
      <c r="Q543" t="n">
        <v>467.1</v>
      </c>
      <c r="R543" t="n">
        <v>104.67</v>
      </c>
      <c r="S543" t="n">
        <v>39.61</v>
      </c>
      <c r="T543" t="n">
        <v>27332.38</v>
      </c>
      <c r="U543" t="n">
        <v>0.38</v>
      </c>
      <c r="V543" t="n">
        <v>0.6899999999999999</v>
      </c>
      <c r="W543" t="n">
        <v>2.71</v>
      </c>
      <c r="X543" t="n">
        <v>1.68</v>
      </c>
      <c r="Y543" t="n">
        <v>1</v>
      </c>
      <c r="Z543" t="n">
        <v>10</v>
      </c>
    </row>
    <row r="544">
      <c r="A544" t="n">
        <v>8</v>
      </c>
      <c r="B544" t="n">
        <v>90</v>
      </c>
      <c r="C544" t="inlineStr">
        <is>
          <t xml:space="preserve">CONCLUIDO	</t>
        </is>
      </c>
      <c r="D544" t="n">
        <v>4.7087</v>
      </c>
      <c r="E544" t="n">
        <v>21.24</v>
      </c>
      <c r="F544" t="n">
        <v>16.9</v>
      </c>
      <c r="G544" t="n">
        <v>18.77</v>
      </c>
      <c r="H544" t="n">
        <v>0.3</v>
      </c>
      <c r="I544" t="n">
        <v>54</v>
      </c>
      <c r="J544" t="n">
        <v>179.7</v>
      </c>
      <c r="K544" t="n">
        <v>52.44</v>
      </c>
      <c r="L544" t="n">
        <v>3</v>
      </c>
      <c r="M544" t="n">
        <v>52</v>
      </c>
      <c r="N544" t="n">
        <v>34.26</v>
      </c>
      <c r="O544" t="n">
        <v>22397.24</v>
      </c>
      <c r="P544" t="n">
        <v>218.49</v>
      </c>
      <c r="Q544" t="n">
        <v>467.13</v>
      </c>
      <c r="R544" t="n">
        <v>100.79</v>
      </c>
      <c r="S544" t="n">
        <v>39.61</v>
      </c>
      <c r="T544" t="n">
        <v>25416.51</v>
      </c>
      <c r="U544" t="n">
        <v>0.39</v>
      </c>
      <c r="V544" t="n">
        <v>0.6899999999999999</v>
      </c>
      <c r="W544" t="n">
        <v>2.7</v>
      </c>
      <c r="X544" t="n">
        <v>1.56</v>
      </c>
      <c r="Y544" t="n">
        <v>1</v>
      </c>
      <c r="Z544" t="n">
        <v>10</v>
      </c>
    </row>
    <row r="545">
      <c r="A545" t="n">
        <v>9</v>
      </c>
      <c r="B545" t="n">
        <v>90</v>
      </c>
      <c r="C545" t="inlineStr">
        <is>
          <t xml:space="preserve">CONCLUIDO	</t>
        </is>
      </c>
      <c r="D545" t="n">
        <v>4.7869</v>
      </c>
      <c r="E545" t="n">
        <v>20.89</v>
      </c>
      <c r="F545" t="n">
        <v>16.73</v>
      </c>
      <c r="G545" t="n">
        <v>20.48</v>
      </c>
      <c r="H545" t="n">
        <v>0.32</v>
      </c>
      <c r="I545" t="n">
        <v>49</v>
      </c>
      <c r="J545" t="n">
        <v>180.07</v>
      </c>
      <c r="K545" t="n">
        <v>52.44</v>
      </c>
      <c r="L545" t="n">
        <v>3.25</v>
      </c>
      <c r="M545" t="n">
        <v>47</v>
      </c>
      <c r="N545" t="n">
        <v>34.38</v>
      </c>
      <c r="O545" t="n">
        <v>22443.18</v>
      </c>
      <c r="P545" t="n">
        <v>215.91</v>
      </c>
      <c r="Q545" t="n">
        <v>467.08</v>
      </c>
      <c r="R545" t="n">
        <v>95.14</v>
      </c>
      <c r="S545" t="n">
        <v>39.61</v>
      </c>
      <c r="T545" t="n">
        <v>22617.79</v>
      </c>
      <c r="U545" t="n">
        <v>0.42</v>
      </c>
      <c r="V545" t="n">
        <v>0.7</v>
      </c>
      <c r="W545" t="n">
        <v>2.7</v>
      </c>
      <c r="X545" t="n">
        <v>1.39</v>
      </c>
      <c r="Y545" t="n">
        <v>1</v>
      </c>
      <c r="Z545" t="n">
        <v>10</v>
      </c>
    </row>
    <row r="546">
      <c r="A546" t="n">
        <v>10</v>
      </c>
      <c r="B546" t="n">
        <v>90</v>
      </c>
      <c r="C546" t="inlineStr">
        <is>
          <t xml:space="preserve">CONCLUIDO	</t>
        </is>
      </c>
      <c r="D546" t="n">
        <v>4.8509</v>
      </c>
      <c r="E546" t="n">
        <v>20.61</v>
      </c>
      <c r="F546" t="n">
        <v>16.59</v>
      </c>
      <c r="G546" t="n">
        <v>22.13</v>
      </c>
      <c r="H546" t="n">
        <v>0.34</v>
      </c>
      <c r="I546" t="n">
        <v>45</v>
      </c>
      <c r="J546" t="n">
        <v>180.45</v>
      </c>
      <c r="K546" t="n">
        <v>52.44</v>
      </c>
      <c r="L546" t="n">
        <v>3.5</v>
      </c>
      <c r="M546" t="n">
        <v>43</v>
      </c>
      <c r="N546" t="n">
        <v>34.51</v>
      </c>
      <c r="O546" t="n">
        <v>22489.16</v>
      </c>
      <c r="P546" t="n">
        <v>213.84</v>
      </c>
      <c r="Q546" t="n">
        <v>467.11</v>
      </c>
      <c r="R546" t="n">
        <v>91.04000000000001</v>
      </c>
      <c r="S546" t="n">
        <v>39.61</v>
      </c>
      <c r="T546" t="n">
        <v>20588.27</v>
      </c>
      <c r="U546" t="n">
        <v>0.44</v>
      </c>
      <c r="V546" t="n">
        <v>0.7</v>
      </c>
      <c r="W546" t="n">
        <v>2.68</v>
      </c>
      <c r="X546" t="n">
        <v>1.26</v>
      </c>
      <c r="Y546" t="n">
        <v>1</v>
      </c>
      <c r="Z546" t="n">
        <v>10</v>
      </c>
    </row>
    <row r="547">
      <c r="A547" t="n">
        <v>11</v>
      </c>
      <c r="B547" t="n">
        <v>90</v>
      </c>
      <c r="C547" t="inlineStr">
        <is>
          <t xml:space="preserve">CONCLUIDO	</t>
        </is>
      </c>
      <c r="D547" t="n">
        <v>4.8978</v>
      </c>
      <c r="E547" t="n">
        <v>20.42</v>
      </c>
      <c r="F547" t="n">
        <v>16.5</v>
      </c>
      <c r="G547" t="n">
        <v>23.58</v>
      </c>
      <c r="H547" t="n">
        <v>0.37</v>
      </c>
      <c r="I547" t="n">
        <v>42</v>
      </c>
      <c r="J547" t="n">
        <v>180.82</v>
      </c>
      <c r="K547" t="n">
        <v>52.44</v>
      </c>
      <c r="L547" t="n">
        <v>3.75</v>
      </c>
      <c r="M547" t="n">
        <v>40</v>
      </c>
      <c r="N547" t="n">
        <v>34.63</v>
      </c>
      <c r="O547" t="n">
        <v>22535.19</v>
      </c>
      <c r="P547" t="n">
        <v>212.22</v>
      </c>
      <c r="Q547" t="n">
        <v>467.09</v>
      </c>
      <c r="R547" t="n">
        <v>87.78</v>
      </c>
      <c r="S547" t="n">
        <v>39.61</v>
      </c>
      <c r="T547" t="n">
        <v>18972.91</v>
      </c>
      <c r="U547" t="n">
        <v>0.45</v>
      </c>
      <c r="V547" t="n">
        <v>0.71</v>
      </c>
      <c r="W547" t="n">
        <v>2.68</v>
      </c>
      <c r="X547" t="n">
        <v>1.17</v>
      </c>
      <c r="Y547" t="n">
        <v>1</v>
      </c>
      <c r="Z547" t="n">
        <v>10</v>
      </c>
    </row>
    <row r="548">
      <c r="A548" t="n">
        <v>12</v>
      </c>
      <c r="B548" t="n">
        <v>90</v>
      </c>
      <c r="C548" t="inlineStr">
        <is>
          <t xml:space="preserve">CONCLUIDO	</t>
        </is>
      </c>
      <c r="D548" t="n">
        <v>4.9387</v>
      </c>
      <c r="E548" t="n">
        <v>20.25</v>
      </c>
      <c r="F548" t="n">
        <v>16.44</v>
      </c>
      <c r="G548" t="n">
        <v>25.29</v>
      </c>
      <c r="H548" t="n">
        <v>0.39</v>
      </c>
      <c r="I548" t="n">
        <v>39</v>
      </c>
      <c r="J548" t="n">
        <v>181.19</v>
      </c>
      <c r="K548" t="n">
        <v>52.44</v>
      </c>
      <c r="L548" t="n">
        <v>4</v>
      </c>
      <c r="M548" t="n">
        <v>37</v>
      </c>
      <c r="N548" t="n">
        <v>34.75</v>
      </c>
      <c r="O548" t="n">
        <v>22581.25</v>
      </c>
      <c r="P548" t="n">
        <v>210.99</v>
      </c>
      <c r="Q548" t="n">
        <v>467.09</v>
      </c>
      <c r="R548" t="n">
        <v>86.09</v>
      </c>
      <c r="S548" t="n">
        <v>39.61</v>
      </c>
      <c r="T548" t="n">
        <v>18140.25</v>
      </c>
      <c r="U548" t="n">
        <v>0.46</v>
      </c>
      <c r="V548" t="n">
        <v>0.71</v>
      </c>
      <c r="W548" t="n">
        <v>2.67</v>
      </c>
      <c r="X548" t="n">
        <v>1.11</v>
      </c>
      <c r="Y548" t="n">
        <v>1</v>
      </c>
      <c r="Z548" t="n">
        <v>10</v>
      </c>
    </row>
    <row r="549">
      <c r="A549" t="n">
        <v>13</v>
      </c>
      <c r="B549" t="n">
        <v>90</v>
      </c>
      <c r="C549" t="inlineStr">
        <is>
          <t xml:space="preserve">CONCLUIDO	</t>
        </is>
      </c>
      <c r="D549" t="n">
        <v>4.9704</v>
      </c>
      <c r="E549" t="n">
        <v>20.12</v>
      </c>
      <c r="F549" t="n">
        <v>16.38</v>
      </c>
      <c r="G549" t="n">
        <v>26.57</v>
      </c>
      <c r="H549" t="n">
        <v>0.42</v>
      </c>
      <c r="I549" t="n">
        <v>37</v>
      </c>
      <c r="J549" t="n">
        <v>181.57</v>
      </c>
      <c r="K549" t="n">
        <v>52.44</v>
      </c>
      <c r="L549" t="n">
        <v>4.25</v>
      </c>
      <c r="M549" t="n">
        <v>35</v>
      </c>
      <c r="N549" t="n">
        <v>34.88</v>
      </c>
      <c r="O549" t="n">
        <v>22627.36</v>
      </c>
      <c r="P549" t="n">
        <v>210.22</v>
      </c>
      <c r="Q549" t="n">
        <v>467.1</v>
      </c>
      <c r="R549" t="n">
        <v>83.76000000000001</v>
      </c>
      <c r="S549" t="n">
        <v>39.61</v>
      </c>
      <c r="T549" t="n">
        <v>16983.69</v>
      </c>
      <c r="U549" t="n">
        <v>0.47</v>
      </c>
      <c r="V549" t="n">
        <v>0.71</v>
      </c>
      <c r="W549" t="n">
        <v>2.68</v>
      </c>
      <c r="X549" t="n">
        <v>1.05</v>
      </c>
      <c r="Y549" t="n">
        <v>1</v>
      </c>
      <c r="Z549" t="n">
        <v>10</v>
      </c>
    </row>
    <row r="550">
      <c r="A550" t="n">
        <v>14</v>
      </c>
      <c r="B550" t="n">
        <v>90</v>
      </c>
      <c r="C550" t="inlineStr">
        <is>
          <t xml:space="preserve">CONCLUIDO	</t>
        </is>
      </c>
      <c r="D550" t="n">
        <v>5.007</v>
      </c>
      <c r="E550" t="n">
        <v>19.97</v>
      </c>
      <c r="F550" t="n">
        <v>16.31</v>
      </c>
      <c r="G550" t="n">
        <v>27.95</v>
      </c>
      <c r="H550" t="n">
        <v>0.44</v>
      </c>
      <c r="I550" t="n">
        <v>35</v>
      </c>
      <c r="J550" t="n">
        <v>181.94</v>
      </c>
      <c r="K550" t="n">
        <v>52.44</v>
      </c>
      <c r="L550" t="n">
        <v>4.5</v>
      </c>
      <c r="M550" t="n">
        <v>33</v>
      </c>
      <c r="N550" t="n">
        <v>35</v>
      </c>
      <c r="O550" t="n">
        <v>22673.63</v>
      </c>
      <c r="P550" t="n">
        <v>208.45</v>
      </c>
      <c r="Q550" t="n">
        <v>467.15</v>
      </c>
      <c r="R550" t="n">
        <v>81.84</v>
      </c>
      <c r="S550" t="n">
        <v>39.61</v>
      </c>
      <c r="T550" t="n">
        <v>16036.82</v>
      </c>
      <c r="U550" t="n">
        <v>0.48</v>
      </c>
      <c r="V550" t="n">
        <v>0.72</v>
      </c>
      <c r="W550" t="n">
        <v>2.66</v>
      </c>
      <c r="X550" t="n">
        <v>0.97</v>
      </c>
      <c r="Y550" t="n">
        <v>1</v>
      </c>
      <c r="Z550" t="n">
        <v>10</v>
      </c>
    </row>
    <row r="551">
      <c r="A551" t="n">
        <v>15</v>
      </c>
      <c r="B551" t="n">
        <v>90</v>
      </c>
      <c r="C551" t="inlineStr">
        <is>
          <t xml:space="preserve">CONCLUIDO	</t>
        </is>
      </c>
      <c r="D551" t="n">
        <v>5.04</v>
      </c>
      <c r="E551" t="n">
        <v>19.84</v>
      </c>
      <c r="F551" t="n">
        <v>16.25</v>
      </c>
      <c r="G551" t="n">
        <v>29.54</v>
      </c>
      <c r="H551" t="n">
        <v>0.46</v>
      </c>
      <c r="I551" t="n">
        <v>33</v>
      </c>
      <c r="J551" t="n">
        <v>182.32</v>
      </c>
      <c r="K551" t="n">
        <v>52.44</v>
      </c>
      <c r="L551" t="n">
        <v>4.75</v>
      </c>
      <c r="M551" t="n">
        <v>31</v>
      </c>
      <c r="N551" t="n">
        <v>35.12</v>
      </c>
      <c r="O551" t="n">
        <v>22719.83</v>
      </c>
      <c r="P551" t="n">
        <v>207.09</v>
      </c>
      <c r="Q551" t="n">
        <v>467.2</v>
      </c>
      <c r="R551" t="n">
        <v>79.70999999999999</v>
      </c>
      <c r="S551" t="n">
        <v>39.61</v>
      </c>
      <c r="T551" t="n">
        <v>14980.62</v>
      </c>
      <c r="U551" t="n">
        <v>0.5</v>
      </c>
      <c r="V551" t="n">
        <v>0.72</v>
      </c>
      <c r="W551" t="n">
        <v>2.66</v>
      </c>
      <c r="X551" t="n">
        <v>0.91</v>
      </c>
      <c r="Y551" t="n">
        <v>1</v>
      </c>
      <c r="Z551" t="n">
        <v>10</v>
      </c>
    </row>
    <row r="552">
      <c r="A552" t="n">
        <v>16</v>
      </c>
      <c r="B552" t="n">
        <v>90</v>
      </c>
      <c r="C552" t="inlineStr">
        <is>
          <t xml:space="preserve">CONCLUIDO	</t>
        </is>
      </c>
      <c r="D552" t="n">
        <v>5.073</v>
      </c>
      <c r="E552" t="n">
        <v>19.71</v>
      </c>
      <c r="F552" t="n">
        <v>16.19</v>
      </c>
      <c r="G552" t="n">
        <v>31.33</v>
      </c>
      <c r="H552" t="n">
        <v>0.49</v>
      </c>
      <c r="I552" t="n">
        <v>31</v>
      </c>
      <c r="J552" t="n">
        <v>182.69</v>
      </c>
      <c r="K552" t="n">
        <v>52.44</v>
      </c>
      <c r="L552" t="n">
        <v>5</v>
      </c>
      <c r="M552" t="n">
        <v>29</v>
      </c>
      <c r="N552" t="n">
        <v>35.25</v>
      </c>
      <c r="O552" t="n">
        <v>22766.06</v>
      </c>
      <c r="P552" t="n">
        <v>206.15</v>
      </c>
      <c r="Q552" t="n">
        <v>467.14</v>
      </c>
      <c r="R552" t="n">
        <v>77.87</v>
      </c>
      <c r="S552" t="n">
        <v>39.61</v>
      </c>
      <c r="T552" t="n">
        <v>14072.52</v>
      </c>
      <c r="U552" t="n">
        <v>0.51</v>
      </c>
      <c r="V552" t="n">
        <v>0.72</v>
      </c>
      <c r="W552" t="n">
        <v>2.66</v>
      </c>
      <c r="X552" t="n">
        <v>0.86</v>
      </c>
      <c r="Y552" t="n">
        <v>1</v>
      </c>
      <c r="Z552" t="n">
        <v>10</v>
      </c>
    </row>
    <row r="553">
      <c r="A553" t="n">
        <v>17</v>
      </c>
      <c r="B553" t="n">
        <v>90</v>
      </c>
      <c r="C553" t="inlineStr">
        <is>
          <t xml:space="preserve">CONCLUIDO	</t>
        </is>
      </c>
      <c r="D553" t="n">
        <v>5.106</v>
      </c>
      <c r="E553" t="n">
        <v>19.58</v>
      </c>
      <c r="F553" t="n">
        <v>16.13</v>
      </c>
      <c r="G553" t="n">
        <v>33.38</v>
      </c>
      <c r="H553" t="n">
        <v>0.51</v>
      </c>
      <c r="I553" t="n">
        <v>29</v>
      </c>
      <c r="J553" t="n">
        <v>183.07</v>
      </c>
      <c r="K553" t="n">
        <v>52.44</v>
      </c>
      <c r="L553" t="n">
        <v>5.25</v>
      </c>
      <c r="M553" t="n">
        <v>27</v>
      </c>
      <c r="N553" t="n">
        <v>35.37</v>
      </c>
      <c r="O553" t="n">
        <v>22812.34</v>
      </c>
      <c r="P553" t="n">
        <v>204.95</v>
      </c>
      <c r="Q553" t="n">
        <v>467.07</v>
      </c>
      <c r="R553" t="n">
        <v>75.88</v>
      </c>
      <c r="S553" t="n">
        <v>39.61</v>
      </c>
      <c r="T553" t="n">
        <v>13086.83</v>
      </c>
      <c r="U553" t="n">
        <v>0.52</v>
      </c>
      <c r="V553" t="n">
        <v>0.72</v>
      </c>
      <c r="W553" t="n">
        <v>2.66</v>
      </c>
      <c r="X553" t="n">
        <v>0.8</v>
      </c>
      <c r="Y553" t="n">
        <v>1</v>
      </c>
      <c r="Z553" t="n">
        <v>10</v>
      </c>
    </row>
    <row r="554">
      <c r="A554" t="n">
        <v>18</v>
      </c>
      <c r="B554" t="n">
        <v>90</v>
      </c>
      <c r="C554" t="inlineStr">
        <is>
          <t xml:space="preserve">CONCLUIDO	</t>
        </is>
      </c>
      <c r="D554" t="n">
        <v>5.1242</v>
      </c>
      <c r="E554" t="n">
        <v>19.52</v>
      </c>
      <c r="F554" t="n">
        <v>16.1</v>
      </c>
      <c r="G554" t="n">
        <v>34.5</v>
      </c>
      <c r="H554" t="n">
        <v>0.53</v>
      </c>
      <c r="I554" t="n">
        <v>28</v>
      </c>
      <c r="J554" t="n">
        <v>183.44</v>
      </c>
      <c r="K554" t="n">
        <v>52.44</v>
      </c>
      <c r="L554" t="n">
        <v>5.5</v>
      </c>
      <c r="M554" t="n">
        <v>26</v>
      </c>
      <c r="N554" t="n">
        <v>35.5</v>
      </c>
      <c r="O554" t="n">
        <v>22858.66</v>
      </c>
      <c r="P554" t="n">
        <v>204.08</v>
      </c>
      <c r="Q554" t="n">
        <v>467.07</v>
      </c>
      <c r="R554" t="n">
        <v>74.91</v>
      </c>
      <c r="S554" t="n">
        <v>39.61</v>
      </c>
      <c r="T554" t="n">
        <v>12607.52</v>
      </c>
      <c r="U554" t="n">
        <v>0.53</v>
      </c>
      <c r="V554" t="n">
        <v>0.72</v>
      </c>
      <c r="W554" t="n">
        <v>2.65</v>
      </c>
      <c r="X554" t="n">
        <v>0.77</v>
      </c>
      <c r="Y554" t="n">
        <v>1</v>
      </c>
      <c r="Z554" t="n">
        <v>10</v>
      </c>
    </row>
    <row r="555">
      <c r="A555" t="n">
        <v>19</v>
      </c>
      <c r="B555" t="n">
        <v>90</v>
      </c>
      <c r="C555" t="inlineStr">
        <is>
          <t xml:space="preserve">CONCLUIDO	</t>
        </is>
      </c>
      <c r="D555" t="n">
        <v>5.1371</v>
      </c>
      <c r="E555" t="n">
        <v>19.47</v>
      </c>
      <c r="F555" t="n">
        <v>16.09</v>
      </c>
      <c r="G555" t="n">
        <v>35.75</v>
      </c>
      <c r="H555" t="n">
        <v>0.55</v>
      </c>
      <c r="I555" t="n">
        <v>27</v>
      </c>
      <c r="J555" t="n">
        <v>183.82</v>
      </c>
      <c r="K555" t="n">
        <v>52.44</v>
      </c>
      <c r="L555" t="n">
        <v>5.75</v>
      </c>
      <c r="M555" t="n">
        <v>25</v>
      </c>
      <c r="N555" t="n">
        <v>35.63</v>
      </c>
      <c r="O555" t="n">
        <v>22905.03</v>
      </c>
      <c r="P555" t="n">
        <v>203.5</v>
      </c>
      <c r="Q555" t="n">
        <v>467.07</v>
      </c>
      <c r="R555" t="n">
        <v>74.45999999999999</v>
      </c>
      <c r="S555" t="n">
        <v>39.61</v>
      </c>
      <c r="T555" t="n">
        <v>12385.84</v>
      </c>
      <c r="U555" t="n">
        <v>0.53</v>
      </c>
      <c r="V555" t="n">
        <v>0.73</v>
      </c>
      <c r="W555" t="n">
        <v>2.65</v>
      </c>
      <c r="X555" t="n">
        <v>0.75</v>
      </c>
      <c r="Y555" t="n">
        <v>1</v>
      </c>
      <c r="Z555" t="n">
        <v>10</v>
      </c>
    </row>
    <row r="556">
      <c r="A556" t="n">
        <v>20</v>
      </c>
      <c r="B556" t="n">
        <v>90</v>
      </c>
      <c r="C556" t="inlineStr">
        <is>
          <t xml:space="preserve">CONCLUIDO	</t>
        </is>
      </c>
      <c r="D556" t="n">
        <v>5.1557</v>
      </c>
      <c r="E556" t="n">
        <v>19.4</v>
      </c>
      <c r="F556" t="n">
        <v>16.05</v>
      </c>
      <c r="G556" t="n">
        <v>37.04</v>
      </c>
      <c r="H556" t="n">
        <v>0.58</v>
      </c>
      <c r="I556" t="n">
        <v>26</v>
      </c>
      <c r="J556" t="n">
        <v>184.19</v>
      </c>
      <c r="K556" t="n">
        <v>52.44</v>
      </c>
      <c r="L556" t="n">
        <v>6</v>
      </c>
      <c r="M556" t="n">
        <v>24</v>
      </c>
      <c r="N556" t="n">
        <v>35.75</v>
      </c>
      <c r="O556" t="n">
        <v>22951.43</v>
      </c>
      <c r="P556" t="n">
        <v>202.85</v>
      </c>
      <c r="Q556" t="n">
        <v>467.08</v>
      </c>
      <c r="R556" t="n">
        <v>73.44</v>
      </c>
      <c r="S556" t="n">
        <v>39.61</v>
      </c>
      <c r="T556" t="n">
        <v>11879.94</v>
      </c>
      <c r="U556" t="n">
        <v>0.54</v>
      </c>
      <c r="V556" t="n">
        <v>0.73</v>
      </c>
      <c r="W556" t="n">
        <v>2.65</v>
      </c>
      <c r="X556" t="n">
        <v>0.72</v>
      </c>
      <c r="Y556" t="n">
        <v>1</v>
      </c>
      <c r="Z556" t="n">
        <v>10</v>
      </c>
    </row>
    <row r="557">
      <c r="A557" t="n">
        <v>21</v>
      </c>
      <c r="B557" t="n">
        <v>90</v>
      </c>
      <c r="C557" t="inlineStr">
        <is>
          <t xml:space="preserve">CONCLUIDO	</t>
        </is>
      </c>
      <c r="D557" t="n">
        <v>5.1731</v>
      </c>
      <c r="E557" t="n">
        <v>19.33</v>
      </c>
      <c r="F557" t="n">
        <v>16.02</v>
      </c>
      <c r="G557" t="n">
        <v>38.45</v>
      </c>
      <c r="H557" t="n">
        <v>0.6</v>
      </c>
      <c r="I557" t="n">
        <v>25</v>
      </c>
      <c r="J557" t="n">
        <v>184.57</v>
      </c>
      <c r="K557" t="n">
        <v>52.44</v>
      </c>
      <c r="L557" t="n">
        <v>6.25</v>
      </c>
      <c r="M557" t="n">
        <v>23</v>
      </c>
      <c r="N557" t="n">
        <v>35.88</v>
      </c>
      <c r="O557" t="n">
        <v>22997.88</v>
      </c>
      <c r="P557" t="n">
        <v>201.85</v>
      </c>
      <c r="Q557" t="n">
        <v>467.08</v>
      </c>
      <c r="R557" t="n">
        <v>72.2</v>
      </c>
      <c r="S557" t="n">
        <v>39.61</v>
      </c>
      <c r="T557" t="n">
        <v>11264.47</v>
      </c>
      <c r="U557" t="n">
        <v>0.55</v>
      </c>
      <c r="V557" t="n">
        <v>0.73</v>
      </c>
      <c r="W557" t="n">
        <v>2.65</v>
      </c>
      <c r="X557" t="n">
        <v>0.6899999999999999</v>
      </c>
      <c r="Y557" t="n">
        <v>1</v>
      </c>
      <c r="Z557" t="n">
        <v>10</v>
      </c>
    </row>
    <row r="558">
      <c r="A558" t="n">
        <v>22</v>
      </c>
      <c r="B558" t="n">
        <v>90</v>
      </c>
      <c r="C558" t="inlineStr">
        <is>
          <t xml:space="preserve">CONCLUIDO	</t>
        </is>
      </c>
      <c r="D558" t="n">
        <v>5.1894</v>
      </c>
      <c r="E558" t="n">
        <v>19.27</v>
      </c>
      <c r="F558" t="n">
        <v>16</v>
      </c>
      <c r="G558" t="n">
        <v>39.99</v>
      </c>
      <c r="H558" t="n">
        <v>0.62</v>
      </c>
      <c r="I558" t="n">
        <v>24</v>
      </c>
      <c r="J558" t="n">
        <v>184.95</v>
      </c>
      <c r="K558" t="n">
        <v>52.44</v>
      </c>
      <c r="L558" t="n">
        <v>6.5</v>
      </c>
      <c r="M558" t="n">
        <v>22</v>
      </c>
      <c r="N558" t="n">
        <v>36.01</v>
      </c>
      <c r="O558" t="n">
        <v>23044.38</v>
      </c>
      <c r="P558" t="n">
        <v>201.02</v>
      </c>
      <c r="Q558" t="n">
        <v>467.1</v>
      </c>
      <c r="R558" t="n">
        <v>71.61</v>
      </c>
      <c r="S558" t="n">
        <v>39.61</v>
      </c>
      <c r="T558" t="n">
        <v>10977.38</v>
      </c>
      <c r="U558" t="n">
        <v>0.55</v>
      </c>
      <c r="V558" t="n">
        <v>0.73</v>
      </c>
      <c r="W558" t="n">
        <v>2.65</v>
      </c>
      <c r="X558" t="n">
        <v>0.66</v>
      </c>
      <c r="Y558" t="n">
        <v>1</v>
      </c>
      <c r="Z558" t="n">
        <v>10</v>
      </c>
    </row>
    <row r="559">
      <c r="A559" t="n">
        <v>23</v>
      </c>
      <c r="B559" t="n">
        <v>90</v>
      </c>
      <c r="C559" t="inlineStr">
        <is>
          <t xml:space="preserve">CONCLUIDO	</t>
        </is>
      </c>
      <c r="D559" t="n">
        <v>5.208</v>
      </c>
      <c r="E559" t="n">
        <v>19.2</v>
      </c>
      <c r="F559" t="n">
        <v>15.96</v>
      </c>
      <c r="G559" t="n">
        <v>41.64</v>
      </c>
      <c r="H559" t="n">
        <v>0.65</v>
      </c>
      <c r="I559" t="n">
        <v>23</v>
      </c>
      <c r="J559" t="n">
        <v>185.33</v>
      </c>
      <c r="K559" t="n">
        <v>52.44</v>
      </c>
      <c r="L559" t="n">
        <v>6.75</v>
      </c>
      <c r="M559" t="n">
        <v>21</v>
      </c>
      <c r="N559" t="n">
        <v>36.13</v>
      </c>
      <c r="O559" t="n">
        <v>23090.91</v>
      </c>
      <c r="P559" t="n">
        <v>200.17</v>
      </c>
      <c r="Q559" t="n">
        <v>467.07</v>
      </c>
      <c r="R559" t="n">
        <v>70.53</v>
      </c>
      <c r="S559" t="n">
        <v>39.61</v>
      </c>
      <c r="T559" t="n">
        <v>10441.81</v>
      </c>
      <c r="U559" t="n">
        <v>0.5600000000000001</v>
      </c>
      <c r="V559" t="n">
        <v>0.73</v>
      </c>
      <c r="W559" t="n">
        <v>2.64</v>
      </c>
      <c r="X559" t="n">
        <v>0.63</v>
      </c>
      <c r="Y559" t="n">
        <v>1</v>
      </c>
      <c r="Z559" t="n">
        <v>10</v>
      </c>
    </row>
    <row r="560">
      <c r="A560" t="n">
        <v>24</v>
      </c>
      <c r="B560" t="n">
        <v>90</v>
      </c>
      <c r="C560" t="inlineStr">
        <is>
          <t xml:space="preserve">CONCLUIDO	</t>
        </is>
      </c>
      <c r="D560" t="n">
        <v>5.2237</v>
      </c>
      <c r="E560" t="n">
        <v>19.14</v>
      </c>
      <c r="F560" t="n">
        <v>15.94</v>
      </c>
      <c r="G560" t="n">
        <v>43.48</v>
      </c>
      <c r="H560" t="n">
        <v>0.67</v>
      </c>
      <c r="I560" t="n">
        <v>22</v>
      </c>
      <c r="J560" t="n">
        <v>185.7</v>
      </c>
      <c r="K560" t="n">
        <v>52.44</v>
      </c>
      <c r="L560" t="n">
        <v>7</v>
      </c>
      <c r="M560" t="n">
        <v>20</v>
      </c>
      <c r="N560" t="n">
        <v>36.26</v>
      </c>
      <c r="O560" t="n">
        <v>23137.49</v>
      </c>
      <c r="P560" t="n">
        <v>199.54</v>
      </c>
      <c r="Q560" t="n">
        <v>467.07</v>
      </c>
      <c r="R560" t="n">
        <v>69.68000000000001</v>
      </c>
      <c r="S560" t="n">
        <v>39.61</v>
      </c>
      <c r="T560" t="n">
        <v>10018.94</v>
      </c>
      <c r="U560" t="n">
        <v>0.57</v>
      </c>
      <c r="V560" t="n">
        <v>0.73</v>
      </c>
      <c r="W560" t="n">
        <v>2.65</v>
      </c>
      <c r="X560" t="n">
        <v>0.61</v>
      </c>
      <c r="Y560" t="n">
        <v>1</v>
      </c>
      <c r="Z560" t="n">
        <v>10</v>
      </c>
    </row>
    <row r="561">
      <c r="A561" t="n">
        <v>25</v>
      </c>
      <c r="B561" t="n">
        <v>90</v>
      </c>
      <c r="C561" t="inlineStr">
        <is>
          <t xml:space="preserve">CONCLUIDO	</t>
        </is>
      </c>
      <c r="D561" t="n">
        <v>5.2419</v>
      </c>
      <c r="E561" t="n">
        <v>19.08</v>
      </c>
      <c r="F561" t="n">
        <v>15.91</v>
      </c>
      <c r="G561" t="n">
        <v>45.46</v>
      </c>
      <c r="H561" t="n">
        <v>0.6899999999999999</v>
      </c>
      <c r="I561" t="n">
        <v>21</v>
      </c>
      <c r="J561" t="n">
        <v>186.08</v>
      </c>
      <c r="K561" t="n">
        <v>52.44</v>
      </c>
      <c r="L561" t="n">
        <v>7.25</v>
      </c>
      <c r="M561" t="n">
        <v>19</v>
      </c>
      <c r="N561" t="n">
        <v>36.39</v>
      </c>
      <c r="O561" t="n">
        <v>23184.11</v>
      </c>
      <c r="P561" t="n">
        <v>198.8</v>
      </c>
      <c r="Q561" t="n">
        <v>467.09</v>
      </c>
      <c r="R561" t="n">
        <v>68.54000000000001</v>
      </c>
      <c r="S561" t="n">
        <v>39.61</v>
      </c>
      <c r="T561" t="n">
        <v>9454.139999999999</v>
      </c>
      <c r="U561" t="n">
        <v>0.58</v>
      </c>
      <c r="V561" t="n">
        <v>0.73</v>
      </c>
      <c r="W561" t="n">
        <v>2.65</v>
      </c>
      <c r="X561" t="n">
        <v>0.58</v>
      </c>
      <c r="Y561" t="n">
        <v>1</v>
      </c>
      <c r="Z561" t="n">
        <v>10</v>
      </c>
    </row>
    <row r="562">
      <c r="A562" t="n">
        <v>26</v>
      </c>
      <c r="B562" t="n">
        <v>90</v>
      </c>
      <c r="C562" t="inlineStr">
        <is>
          <t xml:space="preserve">CONCLUIDO	</t>
        </is>
      </c>
      <c r="D562" t="n">
        <v>5.2579</v>
      </c>
      <c r="E562" t="n">
        <v>19.02</v>
      </c>
      <c r="F562" t="n">
        <v>15.89</v>
      </c>
      <c r="G562" t="n">
        <v>47.66</v>
      </c>
      <c r="H562" t="n">
        <v>0.71</v>
      </c>
      <c r="I562" t="n">
        <v>20</v>
      </c>
      <c r="J562" t="n">
        <v>186.46</v>
      </c>
      <c r="K562" t="n">
        <v>52.44</v>
      </c>
      <c r="L562" t="n">
        <v>7.5</v>
      </c>
      <c r="M562" t="n">
        <v>18</v>
      </c>
      <c r="N562" t="n">
        <v>36.52</v>
      </c>
      <c r="O562" t="n">
        <v>23230.78</v>
      </c>
      <c r="P562" t="n">
        <v>197.75</v>
      </c>
      <c r="Q562" t="n">
        <v>467.07</v>
      </c>
      <c r="R562" t="n">
        <v>67.90000000000001</v>
      </c>
      <c r="S562" t="n">
        <v>39.61</v>
      </c>
      <c r="T562" t="n">
        <v>9139.01</v>
      </c>
      <c r="U562" t="n">
        <v>0.58</v>
      </c>
      <c r="V562" t="n">
        <v>0.73</v>
      </c>
      <c r="W562" t="n">
        <v>2.64</v>
      </c>
      <c r="X562" t="n">
        <v>0.55</v>
      </c>
      <c r="Y562" t="n">
        <v>1</v>
      </c>
      <c r="Z562" t="n">
        <v>10</v>
      </c>
    </row>
    <row r="563">
      <c r="A563" t="n">
        <v>27</v>
      </c>
      <c r="B563" t="n">
        <v>90</v>
      </c>
      <c r="C563" t="inlineStr">
        <is>
          <t xml:space="preserve">CONCLUIDO	</t>
        </is>
      </c>
      <c r="D563" t="n">
        <v>5.2602</v>
      </c>
      <c r="E563" t="n">
        <v>19.01</v>
      </c>
      <c r="F563" t="n">
        <v>15.88</v>
      </c>
      <c r="G563" t="n">
        <v>47.64</v>
      </c>
      <c r="H563" t="n">
        <v>0.74</v>
      </c>
      <c r="I563" t="n">
        <v>20</v>
      </c>
      <c r="J563" t="n">
        <v>186.84</v>
      </c>
      <c r="K563" t="n">
        <v>52.44</v>
      </c>
      <c r="L563" t="n">
        <v>7.75</v>
      </c>
      <c r="M563" t="n">
        <v>18</v>
      </c>
      <c r="N563" t="n">
        <v>36.65</v>
      </c>
      <c r="O563" t="n">
        <v>23277.49</v>
      </c>
      <c r="P563" t="n">
        <v>197.69</v>
      </c>
      <c r="Q563" t="n">
        <v>467.11</v>
      </c>
      <c r="R563" t="n">
        <v>67.54000000000001</v>
      </c>
      <c r="S563" t="n">
        <v>39.61</v>
      </c>
      <c r="T563" t="n">
        <v>8963.09</v>
      </c>
      <c r="U563" t="n">
        <v>0.59</v>
      </c>
      <c r="V563" t="n">
        <v>0.73</v>
      </c>
      <c r="W563" t="n">
        <v>2.64</v>
      </c>
      <c r="X563" t="n">
        <v>0.55</v>
      </c>
      <c r="Y563" t="n">
        <v>1</v>
      </c>
      <c r="Z563" t="n">
        <v>10</v>
      </c>
    </row>
    <row r="564">
      <c r="A564" t="n">
        <v>28</v>
      </c>
      <c r="B564" t="n">
        <v>90</v>
      </c>
      <c r="C564" t="inlineStr">
        <is>
          <t xml:space="preserve">CONCLUIDO	</t>
        </is>
      </c>
      <c r="D564" t="n">
        <v>5.2744</v>
      </c>
      <c r="E564" t="n">
        <v>18.96</v>
      </c>
      <c r="F564" t="n">
        <v>15.86</v>
      </c>
      <c r="G564" t="n">
        <v>50.09</v>
      </c>
      <c r="H564" t="n">
        <v>0.76</v>
      </c>
      <c r="I564" t="n">
        <v>19</v>
      </c>
      <c r="J564" t="n">
        <v>187.22</v>
      </c>
      <c r="K564" t="n">
        <v>52.44</v>
      </c>
      <c r="L564" t="n">
        <v>8</v>
      </c>
      <c r="M564" t="n">
        <v>17</v>
      </c>
      <c r="N564" t="n">
        <v>36.78</v>
      </c>
      <c r="O564" t="n">
        <v>23324.24</v>
      </c>
      <c r="P564" t="n">
        <v>197.34</v>
      </c>
      <c r="Q564" t="n">
        <v>467.08</v>
      </c>
      <c r="R564" t="n">
        <v>67.38</v>
      </c>
      <c r="S564" t="n">
        <v>39.61</v>
      </c>
      <c r="T564" t="n">
        <v>8885.799999999999</v>
      </c>
      <c r="U564" t="n">
        <v>0.59</v>
      </c>
      <c r="V564" t="n">
        <v>0.74</v>
      </c>
      <c r="W564" t="n">
        <v>2.64</v>
      </c>
      <c r="X564" t="n">
        <v>0.53</v>
      </c>
      <c r="Y564" t="n">
        <v>1</v>
      </c>
      <c r="Z564" t="n">
        <v>10</v>
      </c>
    </row>
    <row r="565">
      <c r="A565" t="n">
        <v>29</v>
      </c>
      <c r="B565" t="n">
        <v>90</v>
      </c>
      <c r="C565" t="inlineStr">
        <is>
          <t xml:space="preserve">CONCLUIDO	</t>
        </is>
      </c>
      <c r="D565" t="n">
        <v>5.276</v>
      </c>
      <c r="E565" t="n">
        <v>18.95</v>
      </c>
      <c r="F565" t="n">
        <v>15.86</v>
      </c>
      <c r="G565" t="n">
        <v>50.08</v>
      </c>
      <c r="H565" t="n">
        <v>0.78</v>
      </c>
      <c r="I565" t="n">
        <v>19</v>
      </c>
      <c r="J565" t="n">
        <v>187.6</v>
      </c>
      <c r="K565" t="n">
        <v>52.44</v>
      </c>
      <c r="L565" t="n">
        <v>8.25</v>
      </c>
      <c r="M565" t="n">
        <v>17</v>
      </c>
      <c r="N565" t="n">
        <v>36.9</v>
      </c>
      <c r="O565" t="n">
        <v>23371.04</v>
      </c>
      <c r="P565" t="n">
        <v>196.76</v>
      </c>
      <c r="Q565" t="n">
        <v>467.07</v>
      </c>
      <c r="R565" t="n">
        <v>67.06</v>
      </c>
      <c r="S565" t="n">
        <v>39.61</v>
      </c>
      <c r="T565" t="n">
        <v>8728.049999999999</v>
      </c>
      <c r="U565" t="n">
        <v>0.59</v>
      </c>
      <c r="V565" t="n">
        <v>0.74</v>
      </c>
      <c r="W565" t="n">
        <v>2.64</v>
      </c>
      <c r="X565" t="n">
        <v>0.52</v>
      </c>
      <c r="Y565" t="n">
        <v>1</v>
      </c>
      <c r="Z565" t="n">
        <v>10</v>
      </c>
    </row>
    <row r="566">
      <c r="A566" t="n">
        <v>30</v>
      </c>
      <c r="B566" t="n">
        <v>90</v>
      </c>
      <c r="C566" t="inlineStr">
        <is>
          <t xml:space="preserve">CONCLUIDO	</t>
        </is>
      </c>
      <c r="D566" t="n">
        <v>5.3019</v>
      </c>
      <c r="E566" t="n">
        <v>18.86</v>
      </c>
      <c r="F566" t="n">
        <v>15.8</v>
      </c>
      <c r="G566" t="n">
        <v>52.67</v>
      </c>
      <c r="H566" t="n">
        <v>0.8</v>
      </c>
      <c r="I566" t="n">
        <v>18</v>
      </c>
      <c r="J566" t="n">
        <v>187.98</v>
      </c>
      <c r="K566" t="n">
        <v>52.44</v>
      </c>
      <c r="L566" t="n">
        <v>8.5</v>
      </c>
      <c r="M566" t="n">
        <v>16</v>
      </c>
      <c r="N566" t="n">
        <v>37.03</v>
      </c>
      <c r="O566" t="n">
        <v>23417.88</v>
      </c>
      <c r="P566" t="n">
        <v>195.41</v>
      </c>
      <c r="Q566" t="n">
        <v>467.14</v>
      </c>
      <c r="R566" t="n">
        <v>65.22</v>
      </c>
      <c r="S566" t="n">
        <v>39.61</v>
      </c>
      <c r="T566" t="n">
        <v>7812.43</v>
      </c>
      <c r="U566" t="n">
        <v>0.61</v>
      </c>
      <c r="V566" t="n">
        <v>0.74</v>
      </c>
      <c r="W566" t="n">
        <v>2.63</v>
      </c>
      <c r="X566" t="n">
        <v>0.47</v>
      </c>
      <c r="Y566" t="n">
        <v>1</v>
      </c>
      <c r="Z566" t="n">
        <v>10</v>
      </c>
    </row>
    <row r="567">
      <c r="A567" t="n">
        <v>31</v>
      </c>
      <c r="B567" t="n">
        <v>90</v>
      </c>
      <c r="C567" t="inlineStr">
        <is>
          <t xml:space="preserve">CONCLUIDO	</t>
        </is>
      </c>
      <c r="D567" t="n">
        <v>5.3166</v>
      </c>
      <c r="E567" t="n">
        <v>18.81</v>
      </c>
      <c r="F567" t="n">
        <v>15.78</v>
      </c>
      <c r="G567" t="n">
        <v>55.71</v>
      </c>
      <c r="H567" t="n">
        <v>0.82</v>
      </c>
      <c r="I567" t="n">
        <v>17</v>
      </c>
      <c r="J567" t="n">
        <v>188.36</v>
      </c>
      <c r="K567" t="n">
        <v>52.44</v>
      </c>
      <c r="L567" t="n">
        <v>8.75</v>
      </c>
      <c r="M567" t="n">
        <v>15</v>
      </c>
      <c r="N567" t="n">
        <v>37.16</v>
      </c>
      <c r="O567" t="n">
        <v>23464.76</v>
      </c>
      <c r="P567" t="n">
        <v>194.28</v>
      </c>
      <c r="Q567" t="n">
        <v>467.07</v>
      </c>
      <c r="R567" t="n">
        <v>64.7</v>
      </c>
      <c r="S567" t="n">
        <v>39.61</v>
      </c>
      <c r="T567" t="n">
        <v>7558.19</v>
      </c>
      <c r="U567" t="n">
        <v>0.61</v>
      </c>
      <c r="V567" t="n">
        <v>0.74</v>
      </c>
      <c r="W567" t="n">
        <v>2.63</v>
      </c>
      <c r="X567" t="n">
        <v>0.45</v>
      </c>
      <c r="Y567" t="n">
        <v>1</v>
      </c>
      <c r="Z567" t="n">
        <v>10</v>
      </c>
    </row>
    <row r="568">
      <c r="A568" t="n">
        <v>32</v>
      </c>
      <c r="B568" t="n">
        <v>90</v>
      </c>
      <c r="C568" t="inlineStr">
        <is>
          <t xml:space="preserve">CONCLUIDO	</t>
        </is>
      </c>
      <c r="D568" t="n">
        <v>5.3153</v>
      </c>
      <c r="E568" t="n">
        <v>18.81</v>
      </c>
      <c r="F568" t="n">
        <v>15.79</v>
      </c>
      <c r="G568" t="n">
        <v>55.72</v>
      </c>
      <c r="H568" t="n">
        <v>0.85</v>
      </c>
      <c r="I568" t="n">
        <v>17</v>
      </c>
      <c r="J568" t="n">
        <v>188.74</v>
      </c>
      <c r="K568" t="n">
        <v>52.44</v>
      </c>
      <c r="L568" t="n">
        <v>9</v>
      </c>
      <c r="M568" t="n">
        <v>15</v>
      </c>
      <c r="N568" t="n">
        <v>37.3</v>
      </c>
      <c r="O568" t="n">
        <v>23511.69</v>
      </c>
      <c r="P568" t="n">
        <v>194.49</v>
      </c>
      <c r="Q568" t="n">
        <v>467.07</v>
      </c>
      <c r="R568" t="n">
        <v>64.86</v>
      </c>
      <c r="S568" t="n">
        <v>39.61</v>
      </c>
      <c r="T568" t="n">
        <v>7638.28</v>
      </c>
      <c r="U568" t="n">
        <v>0.61</v>
      </c>
      <c r="V568" t="n">
        <v>0.74</v>
      </c>
      <c r="W568" t="n">
        <v>2.63</v>
      </c>
      <c r="X568" t="n">
        <v>0.46</v>
      </c>
      <c r="Y568" t="n">
        <v>1</v>
      </c>
      <c r="Z568" t="n">
        <v>10</v>
      </c>
    </row>
    <row r="569">
      <c r="A569" t="n">
        <v>33</v>
      </c>
      <c r="B569" t="n">
        <v>90</v>
      </c>
      <c r="C569" t="inlineStr">
        <is>
          <t xml:space="preserve">CONCLUIDO	</t>
        </is>
      </c>
      <c r="D569" t="n">
        <v>5.3289</v>
      </c>
      <c r="E569" t="n">
        <v>18.77</v>
      </c>
      <c r="F569" t="n">
        <v>15.78</v>
      </c>
      <c r="G569" t="n">
        <v>59.16</v>
      </c>
      <c r="H569" t="n">
        <v>0.87</v>
      </c>
      <c r="I569" t="n">
        <v>16</v>
      </c>
      <c r="J569" t="n">
        <v>189.12</v>
      </c>
      <c r="K569" t="n">
        <v>52.44</v>
      </c>
      <c r="L569" t="n">
        <v>9.25</v>
      </c>
      <c r="M569" t="n">
        <v>14</v>
      </c>
      <c r="N569" t="n">
        <v>37.43</v>
      </c>
      <c r="O569" t="n">
        <v>23558.67</v>
      </c>
      <c r="P569" t="n">
        <v>193.71</v>
      </c>
      <c r="Q569" t="n">
        <v>467.08</v>
      </c>
      <c r="R569" t="n">
        <v>64.26000000000001</v>
      </c>
      <c r="S569" t="n">
        <v>39.61</v>
      </c>
      <c r="T569" t="n">
        <v>7342.11</v>
      </c>
      <c r="U569" t="n">
        <v>0.62</v>
      </c>
      <c r="V569" t="n">
        <v>0.74</v>
      </c>
      <c r="W569" t="n">
        <v>2.64</v>
      </c>
      <c r="X569" t="n">
        <v>0.44</v>
      </c>
      <c r="Y569" t="n">
        <v>1</v>
      </c>
      <c r="Z569" t="n">
        <v>10</v>
      </c>
    </row>
    <row r="570">
      <c r="A570" t="n">
        <v>34</v>
      </c>
      <c r="B570" t="n">
        <v>90</v>
      </c>
      <c r="C570" t="inlineStr">
        <is>
          <t xml:space="preserve">CONCLUIDO	</t>
        </is>
      </c>
      <c r="D570" t="n">
        <v>5.3345</v>
      </c>
      <c r="E570" t="n">
        <v>18.75</v>
      </c>
      <c r="F570" t="n">
        <v>15.76</v>
      </c>
      <c r="G570" t="n">
        <v>59.09</v>
      </c>
      <c r="H570" t="n">
        <v>0.89</v>
      </c>
      <c r="I570" t="n">
        <v>16</v>
      </c>
      <c r="J570" t="n">
        <v>189.5</v>
      </c>
      <c r="K570" t="n">
        <v>52.44</v>
      </c>
      <c r="L570" t="n">
        <v>9.5</v>
      </c>
      <c r="M570" t="n">
        <v>14</v>
      </c>
      <c r="N570" t="n">
        <v>37.56</v>
      </c>
      <c r="O570" t="n">
        <v>23605.68</v>
      </c>
      <c r="P570" t="n">
        <v>193.46</v>
      </c>
      <c r="Q570" t="n">
        <v>467.08</v>
      </c>
      <c r="R570" t="n">
        <v>63.65</v>
      </c>
      <c r="S570" t="n">
        <v>39.61</v>
      </c>
      <c r="T570" t="n">
        <v>7035.35</v>
      </c>
      <c r="U570" t="n">
        <v>0.62</v>
      </c>
      <c r="V570" t="n">
        <v>0.74</v>
      </c>
      <c r="W570" t="n">
        <v>2.64</v>
      </c>
      <c r="X570" t="n">
        <v>0.42</v>
      </c>
      <c r="Y570" t="n">
        <v>1</v>
      </c>
      <c r="Z570" t="n">
        <v>10</v>
      </c>
    </row>
    <row r="571">
      <c r="A571" t="n">
        <v>35</v>
      </c>
      <c r="B571" t="n">
        <v>90</v>
      </c>
      <c r="C571" t="inlineStr">
        <is>
          <t xml:space="preserve">CONCLUIDO	</t>
        </is>
      </c>
      <c r="D571" t="n">
        <v>5.3278</v>
      </c>
      <c r="E571" t="n">
        <v>18.77</v>
      </c>
      <c r="F571" t="n">
        <v>15.78</v>
      </c>
      <c r="G571" t="n">
        <v>59.17</v>
      </c>
      <c r="H571" t="n">
        <v>0.91</v>
      </c>
      <c r="I571" t="n">
        <v>16</v>
      </c>
      <c r="J571" t="n">
        <v>189.88</v>
      </c>
      <c r="K571" t="n">
        <v>52.44</v>
      </c>
      <c r="L571" t="n">
        <v>9.75</v>
      </c>
      <c r="M571" t="n">
        <v>14</v>
      </c>
      <c r="N571" t="n">
        <v>37.69</v>
      </c>
      <c r="O571" t="n">
        <v>23652.75</v>
      </c>
      <c r="P571" t="n">
        <v>193.05</v>
      </c>
      <c r="Q571" t="n">
        <v>467.07</v>
      </c>
      <c r="R571" t="n">
        <v>64.45999999999999</v>
      </c>
      <c r="S571" t="n">
        <v>39.61</v>
      </c>
      <c r="T571" t="n">
        <v>7440.12</v>
      </c>
      <c r="U571" t="n">
        <v>0.61</v>
      </c>
      <c r="V571" t="n">
        <v>0.74</v>
      </c>
      <c r="W571" t="n">
        <v>2.64</v>
      </c>
      <c r="X571" t="n">
        <v>0.45</v>
      </c>
      <c r="Y571" t="n">
        <v>1</v>
      </c>
      <c r="Z571" t="n">
        <v>10</v>
      </c>
    </row>
    <row r="572">
      <c r="A572" t="n">
        <v>36</v>
      </c>
      <c r="B572" t="n">
        <v>90</v>
      </c>
      <c r="C572" t="inlineStr">
        <is>
          <t xml:space="preserve">CONCLUIDO	</t>
        </is>
      </c>
      <c r="D572" t="n">
        <v>5.3522</v>
      </c>
      <c r="E572" t="n">
        <v>18.68</v>
      </c>
      <c r="F572" t="n">
        <v>15.73</v>
      </c>
      <c r="G572" t="n">
        <v>62.92</v>
      </c>
      <c r="H572" t="n">
        <v>0.93</v>
      </c>
      <c r="I572" t="n">
        <v>15</v>
      </c>
      <c r="J572" t="n">
        <v>190.26</v>
      </c>
      <c r="K572" t="n">
        <v>52.44</v>
      </c>
      <c r="L572" t="n">
        <v>10</v>
      </c>
      <c r="M572" t="n">
        <v>13</v>
      </c>
      <c r="N572" t="n">
        <v>37.82</v>
      </c>
      <c r="O572" t="n">
        <v>23699.85</v>
      </c>
      <c r="P572" t="n">
        <v>191.84</v>
      </c>
      <c r="Q572" t="n">
        <v>467.07</v>
      </c>
      <c r="R572" t="n">
        <v>62.88</v>
      </c>
      <c r="S572" t="n">
        <v>39.61</v>
      </c>
      <c r="T572" t="n">
        <v>6657.85</v>
      </c>
      <c r="U572" t="n">
        <v>0.63</v>
      </c>
      <c r="V572" t="n">
        <v>0.74</v>
      </c>
      <c r="W572" t="n">
        <v>2.63</v>
      </c>
      <c r="X572" t="n">
        <v>0.4</v>
      </c>
      <c r="Y572" t="n">
        <v>1</v>
      </c>
      <c r="Z572" t="n">
        <v>10</v>
      </c>
    </row>
    <row r="573">
      <c r="A573" t="n">
        <v>37</v>
      </c>
      <c r="B573" t="n">
        <v>90</v>
      </c>
      <c r="C573" t="inlineStr">
        <is>
          <t xml:space="preserve">CONCLUIDO	</t>
        </is>
      </c>
      <c r="D573" t="n">
        <v>5.352</v>
      </c>
      <c r="E573" t="n">
        <v>18.68</v>
      </c>
      <c r="F573" t="n">
        <v>15.73</v>
      </c>
      <c r="G573" t="n">
        <v>62.92</v>
      </c>
      <c r="H573" t="n">
        <v>0.95</v>
      </c>
      <c r="I573" t="n">
        <v>15</v>
      </c>
      <c r="J573" t="n">
        <v>190.65</v>
      </c>
      <c r="K573" t="n">
        <v>52.44</v>
      </c>
      <c r="L573" t="n">
        <v>10.25</v>
      </c>
      <c r="M573" t="n">
        <v>13</v>
      </c>
      <c r="N573" t="n">
        <v>37.95</v>
      </c>
      <c r="O573" t="n">
        <v>23747</v>
      </c>
      <c r="P573" t="n">
        <v>191.46</v>
      </c>
      <c r="Q573" t="n">
        <v>467.07</v>
      </c>
      <c r="R573" t="n">
        <v>62.89</v>
      </c>
      <c r="S573" t="n">
        <v>39.61</v>
      </c>
      <c r="T573" t="n">
        <v>6659.85</v>
      </c>
      <c r="U573" t="n">
        <v>0.63</v>
      </c>
      <c r="V573" t="n">
        <v>0.74</v>
      </c>
      <c r="W573" t="n">
        <v>2.63</v>
      </c>
      <c r="X573" t="n">
        <v>0.4</v>
      </c>
      <c r="Y573" t="n">
        <v>1</v>
      </c>
      <c r="Z573" t="n">
        <v>10</v>
      </c>
    </row>
    <row r="574">
      <c r="A574" t="n">
        <v>38</v>
      </c>
      <c r="B574" t="n">
        <v>90</v>
      </c>
      <c r="C574" t="inlineStr">
        <is>
          <t xml:space="preserve">CONCLUIDO	</t>
        </is>
      </c>
      <c r="D574" t="n">
        <v>5.3686</v>
      </c>
      <c r="E574" t="n">
        <v>18.63</v>
      </c>
      <c r="F574" t="n">
        <v>15.71</v>
      </c>
      <c r="G574" t="n">
        <v>67.31999999999999</v>
      </c>
      <c r="H574" t="n">
        <v>0.98</v>
      </c>
      <c r="I574" t="n">
        <v>14</v>
      </c>
      <c r="J574" t="n">
        <v>191.03</v>
      </c>
      <c r="K574" t="n">
        <v>52.44</v>
      </c>
      <c r="L574" t="n">
        <v>10.5</v>
      </c>
      <c r="M574" t="n">
        <v>12</v>
      </c>
      <c r="N574" t="n">
        <v>38.09</v>
      </c>
      <c r="O574" t="n">
        <v>23794.2</v>
      </c>
      <c r="P574" t="n">
        <v>190.75</v>
      </c>
      <c r="Q574" t="n">
        <v>467.07</v>
      </c>
      <c r="R574" t="n">
        <v>62.04</v>
      </c>
      <c r="S574" t="n">
        <v>39.61</v>
      </c>
      <c r="T574" t="n">
        <v>6243.25</v>
      </c>
      <c r="U574" t="n">
        <v>0.64</v>
      </c>
      <c r="V574" t="n">
        <v>0.74</v>
      </c>
      <c r="W574" t="n">
        <v>2.63</v>
      </c>
      <c r="X574" t="n">
        <v>0.37</v>
      </c>
      <c r="Y574" t="n">
        <v>1</v>
      </c>
      <c r="Z574" t="n">
        <v>10</v>
      </c>
    </row>
    <row r="575">
      <c r="A575" t="n">
        <v>39</v>
      </c>
      <c r="B575" t="n">
        <v>90</v>
      </c>
      <c r="C575" t="inlineStr">
        <is>
          <t xml:space="preserve">CONCLUIDO	</t>
        </is>
      </c>
      <c r="D575" t="n">
        <v>5.3705</v>
      </c>
      <c r="E575" t="n">
        <v>18.62</v>
      </c>
      <c r="F575" t="n">
        <v>15.7</v>
      </c>
      <c r="G575" t="n">
        <v>67.29000000000001</v>
      </c>
      <c r="H575" t="n">
        <v>1</v>
      </c>
      <c r="I575" t="n">
        <v>14</v>
      </c>
      <c r="J575" t="n">
        <v>191.41</v>
      </c>
      <c r="K575" t="n">
        <v>52.44</v>
      </c>
      <c r="L575" t="n">
        <v>10.75</v>
      </c>
      <c r="M575" t="n">
        <v>12</v>
      </c>
      <c r="N575" t="n">
        <v>38.22</v>
      </c>
      <c r="O575" t="n">
        <v>23841.44</v>
      </c>
      <c r="P575" t="n">
        <v>190.52</v>
      </c>
      <c r="Q575" t="n">
        <v>467.1</v>
      </c>
      <c r="R575" t="n">
        <v>61.96</v>
      </c>
      <c r="S575" t="n">
        <v>39.61</v>
      </c>
      <c r="T575" t="n">
        <v>6203.32</v>
      </c>
      <c r="U575" t="n">
        <v>0.64</v>
      </c>
      <c r="V575" t="n">
        <v>0.74</v>
      </c>
      <c r="W575" t="n">
        <v>2.63</v>
      </c>
      <c r="X575" t="n">
        <v>0.37</v>
      </c>
      <c r="Y575" t="n">
        <v>1</v>
      </c>
      <c r="Z575" t="n">
        <v>10</v>
      </c>
    </row>
    <row r="576">
      <c r="A576" t="n">
        <v>40</v>
      </c>
      <c r="B576" t="n">
        <v>90</v>
      </c>
      <c r="C576" t="inlineStr">
        <is>
          <t xml:space="preserve">CONCLUIDO	</t>
        </is>
      </c>
      <c r="D576" t="n">
        <v>5.3715</v>
      </c>
      <c r="E576" t="n">
        <v>18.62</v>
      </c>
      <c r="F576" t="n">
        <v>15.7</v>
      </c>
      <c r="G576" t="n">
        <v>67.28</v>
      </c>
      <c r="H576" t="n">
        <v>1.02</v>
      </c>
      <c r="I576" t="n">
        <v>14</v>
      </c>
      <c r="J576" t="n">
        <v>191.79</v>
      </c>
      <c r="K576" t="n">
        <v>52.44</v>
      </c>
      <c r="L576" t="n">
        <v>11</v>
      </c>
      <c r="M576" t="n">
        <v>12</v>
      </c>
      <c r="N576" t="n">
        <v>38.35</v>
      </c>
      <c r="O576" t="n">
        <v>23888.73</v>
      </c>
      <c r="P576" t="n">
        <v>189.83</v>
      </c>
      <c r="Q576" t="n">
        <v>467.19</v>
      </c>
      <c r="R576" t="n">
        <v>61.91</v>
      </c>
      <c r="S576" t="n">
        <v>39.61</v>
      </c>
      <c r="T576" t="n">
        <v>6175.71</v>
      </c>
      <c r="U576" t="n">
        <v>0.64</v>
      </c>
      <c r="V576" t="n">
        <v>0.74</v>
      </c>
      <c r="W576" t="n">
        <v>2.63</v>
      </c>
      <c r="X576" t="n">
        <v>0.36</v>
      </c>
      <c r="Y576" t="n">
        <v>1</v>
      </c>
      <c r="Z576" t="n">
        <v>10</v>
      </c>
    </row>
    <row r="577">
      <c r="A577" t="n">
        <v>41</v>
      </c>
      <c r="B577" t="n">
        <v>90</v>
      </c>
      <c r="C577" t="inlineStr">
        <is>
          <t xml:space="preserve">CONCLUIDO	</t>
        </is>
      </c>
      <c r="D577" t="n">
        <v>5.3866</v>
      </c>
      <c r="E577" t="n">
        <v>18.56</v>
      </c>
      <c r="F577" t="n">
        <v>15.68</v>
      </c>
      <c r="G577" t="n">
        <v>72.38</v>
      </c>
      <c r="H577" t="n">
        <v>1.04</v>
      </c>
      <c r="I577" t="n">
        <v>13</v>
      </c>
      <c r="J577" t="n">
        <v>192.18</v>
      </c>
      <c r="K577" t="n">
        <v>52.44</v>
      </c>
      <c r="L577" t="n">
        <v>11.25</v>
      </c>
      <c r="M577" t="n">
        <v>11</v>
      </c>
      <c r="N577" t="n">
        <v>38.49</v>
      </c>
      <c r="O577" t="n">
        <v>23936.06</v>
      </c>
      <c r="P577" t="n">
        <v>188.61</v>
      </c>
      <c r="Q577" t="n">
        <v>467.07</v>
      </c>
      <c r="R577" t="n">
        <v>61.35</v>
      </c>
      <c r="S577" t="n">
        <v>39.61</v>
      </c>
      <c r="T577" t="n">
        <v>5900.1</v>
      </c>
      <c r="U577" t="n">
        <v>0.65</v>
      </c>
      <c r="V577" t="n">
        <v>0.74</v>
      </c>
      <c r="W577" t="n">
        <v>2.63</v>
      </c>
      <c r="X577" t="n">
        <v>0.35</v>
      </c>
      <c r="Y577" t="n">
        <v>1</v>
      </c>
      <c r="Z577" t="n">
        <v>10</v>
      </c>
    </row>
    <row r="578">
      <c r="A578" t="n">
        <v>42</v>
      </c>
      <c r="B578" t="n">
        <v>90</v>
      </c>
      <c r="C578" t="inlineStr">
        <is>
          <t xml:space="preserve">CONCLUIDO	</t>
        </is>
      </c>
      <c r="D578" t="n">
        <v>5.3857</v>
      </c>
      <c r="E578" t="n">
        <v>18.57</v>
      </c>
      <c r="F578" t="n">
        <v>15.69</v>
      </c>
      <c r="G578" t="n">
        <v>72.39</v>
      </c>
      <c r="H578" t="n">
        <v>1.06</v>
      </c>
      <c r="I578" t="n">
        <v>13</v>
      </c>
      <c r="J578" t="n">
        <v>192.56</v>
      </c>
      <c r="K578" t="n">
        <v>52.44</v>
      </c>
      <c r="L578" t="n">
        <v>11.5</v>
      </c>
      <c r="M578" t="n">
        <v>11</v>
      </c>
      <c r="N578" t="n">
        <v>38.62</v>
      </c>
      <c r="O578" t="n">
        <v>23983.44</v>
      </c>
      <c r="P578" t="n">
        <v>189.27</v>
      </c>
      <c r="Q578" t="n">
        <v>467.07</v>
      </c>
      <c r="R578" t="n">
        <v>61.52</v>
      </c>
      <c r="S578" t="n">
        <v>39.61</v>
      </c>
      <c r="T578" t="n">
        <v>5984.8</v>
      </c>
      <c r="U578" t="n">
        <v>0.64</v>
      </c>
      <c r="V578" t="n">
        <v>0.74</v>
      </c>
      <c r="W578" t="n">
        <v>2.63</v>
      </c>
      <c r="X578" t="n">
        <v>0.35</v>
      </c>
      <c r="Y578" t="n">
        <v>1</v>
      </c>
      <c r="Z578" t="n">
        <v>10</v>
      </c>
    </row>
    <row r="579">
      <c r="A579" t="n">
        <v>43</v>
      </c>
      <c r="B579" t="n">
        <v>90</v>
      </c>
      <c r="C579" t="inlineStr">
        <is>
          <t xml:space="preserve">CONCLUIDO	</t>
        </is>
      </c>
      <c r="D579" t="n">
        <v>5.3855</v>
      </c>
      <c r="E579" t="n">
        <v>18.57</v>
      </c>
      <c r="F579" t="n">
        <v>15.69</v>
      </c>
      <c r="G579" t="n">
        <v>72.39</v>
      </c>
      <c r="H579" t="n">
        <v>1.08</v>
      </c>
      <c r="I579" t="n">
        <v>13</v>
      </c>
      <c r="J579" t="n">
        <v>192.95</v>
      </c>
      <c r="K579" t="n">
        <v>52.44</v>
      </c>
      <c r="L579" t="n">
        <v>11.75</v>
      </c>
      <c r="M579" t="n">
        <v>11</v>
      </c>
      <c r="N579" t="n">
        <v>38.75</v>
      </c>
      <c r="O579" t="n">
        <v>24030.86</v>
      </c>
      <c r="P579" t="n">
        <v>189.22</v>
      </c>
      <c r="Q579" t="n">
        <v>467.12</v>
      </c>
      <c r="R579" t="n">
        <v>61.49</v>
      </c>
      <c r="S579" t="n">
        <v>39.61</v>
      </c>
      <c r="T579" t="n">
        <v>5968.46</v>
      </c>
      <c r="U579" t="n">
        <v>0.64</v>
      </c>
      <c r="V579" t="n">
        <v>0.74</v>
      </c>
      <c r="W579" t="n">
        <v>2.63</v>
      </c>
      <c r="X579" t="n">
        <v>0.35</v>
      </c>
      <c r="Y579" t="n">
        <v>1</v>
      </c>
      <c r="Z579" t="n">
        <v>10</v>
      </c>
    </row>
    <row r="580">
      <c r="A580" t="n">
        <v>44</v>
      </c>
      <c r="B580" t="n">
        <v>90</v>
      </c>
      <c r="C580" t="inlineStr">
        <is>
          <t xml:space="preserve">CONCLUIDO	</t>
        </is>
      </c>
      <c r="D580" t="n">
        <v>5.3833</v>
      </c>
      <c r="E580" t="n">
        <v>18.58</v>
      </c>
      <c r="F580" t="n">
        <v>15.69</v>
      </c>
      <c r="G580" t="n">
        <v>72.43000000000001</v>
      </c>
      <c r="H580" t="n">
        <v>1.1</v>
      </c>
      <c r="I580" t="n">
        <v>13</v>
      </c>
      <c r="J580" t="n">
        <v>193.33</v>
      </c>
      <c r="K580" t="n">
        <v>52.44</v>
      </c>
      <c r="L580" t="n">
        <v>12</v>
      </c>
      <c r="M580" t="n">
        <v>11</v>
      </c>
      <c r="N580" t="n">
        <v>38.89</v>
      </c>
      <c r="O580" t="n">
        <v>24078.33</v>
      </c>
      <c r="P580" t="n">
        <v>188.65</v>
      </c>
      <c r="Q580" t="n">
        <v>467.07</v>
      </c>
      <c r="R580" t="n">
        <v>61.65</v>
      </c>
      <c r="S580" t="n">
        <v>39.61</v>
      </c>
      <c r="T580" t="n">
        <v>6052.64</v>
      </c>
      <c r="U580" t="n">
        <v>0.64</v>
      </c>
      <c r="V580" t="n">
        <v>0.74</v>
      </c>
      <c r="W580" t="n">
        <v>2.63</v>
      </c>
      <c r="X580" t="n">
        <v>0.36</v>
      </c>
      <c r="Y580" t="n">
        <v>1</v>
      </c>
      <c r="Z580" t="n">
        <v>10</v>
      </c>
    </row>
    <row r="581">
      <c r="A581" t="n">
        <v>45</v>
      </c>
      <c r="B581" t="n">
        <v>90</v>
      </c>
      <c r="C581" t="inlineStr">
        <is>
          <t xml:space="preserve">CONCLUIDO	</t>
        </is>
      </c>
      <c r="D581" t="n">
        <v>5.4101</v>
      </c>
      <c r="E581" t="n">
        <v>18.48</v>
      </c>
      <c r="F581" t="n">
        <v>15.64</v>
      </c>
      <c r="G581" t="n">
        <v>78.18000000000001</v>
      </c>
      <c r="H581" t="n">
        <v>1.12</v>
      </c>
      <c r="I581" t="n">
        <v>12</v>
      </c>
      <c r="J581" t="n">
        <v>193.72</v>
      </c>
      <c r="K581" t="n">
        <v>52.44</v>
      </c>
      <c r="L581" t="n">
        <v>12.25</v>
      </c>
      <c r="M581" t="n">
        <v>10</v>
      </c>
      <c r="N581" t="n">
        <v>39.02</v>
      </c>
      <c r="O581" t="n">
        <v>24125.85</v>
      </c>
      <c r="P581" t="n">
        <v>186.68</v>
      </c>
      <c r="Q581" t="n">
        <v>467.08</v>
      </c>
      <c r="R581" t="n">
        <v>59.8</v>
      </c>
      <c r="S581" t="n">
        <v>39.61</v>
      </c>
      <c r="T581" t="n">
        <v>5132.67</v>
      </c>
      <c r="U581" t="n">
        <v>0.66</v>
      </c>
      <c r="V581" t="n">
        <v>0.75</v>
      </c>
      <c r="W581" t="n">
        <v>2.63</v>
      </c>
      <c r="X581" t="n">
        <v>0.3</v>
      </c>
      <c r="Y581" t="n">
        <v>1</v>
      </c>
      <c r="Z581" t="n">
        <v>10</v>
      </c>
    </row>
    <row r="582">
      <c r="A582" t="n">
        <v>46</v>
      </c>
      <c r="B582" t="n">
        <v>90</v>
      </c>
      <c r="C582" t="inlineStr">
        <is>
          <t xml:space="preserve">CONCLUIDO	</t>
        </is>
      </c>
      <c r="D582" t="n">
        <v>5.4072</v>
      </c>
      <c r="E582" t="n">
        <v>18.49</v>
      </c>
      <c r="F582" t="n">
        <v>15.65</v>
      </c>
      <c r="G582" t="n">
        <v>78.23</v>
      </c>
      <c r="H582" t="n">
        <v>1.14</v>
      </c>
      <c r="I582" t="n">
        <v>12</v>
      </c>
      <c r="J582" t="n">
        <v>194.1</v>
      </c>
      <c r="K582" t="n">
        <v>52.44</v>
      </c>
      <c r="L582" t="n">
        <v>12.5</v>
      </c>
      <c r="M582" t="n">
        <v>10</v>
      </c>
      <c r="N582" t="n">
        <v>39.16</v>
      </c>
      <c r="O582" t="n">
        <v>24173.41</v>
      </c>
      <c r="P582" t="n">
        <v>186.89</v>
      </c>
      <c r="Q582" t="n">
        <v>467.08</v>
      </c>
      <c r="R582" t="n">
        <v>60.22</v>
      </c>
      <c r="S582" t="n">
        <v>39.61</v>
      </c>
      <c r="T582" t="n">
        <v>5341.13</v>
      </c>
      <c r="U582" t="n">
        <v>0.66</v>
      </c>
      <c r="V582" t="n">
        <v>0.75</v>
      </c>
      <c r="W582" t="n">
        <v>2.63</v>
      </c>
      <c r="X582" t="n">
        <v>0.31</v>
      </c>
      <c r="Y582" t="n">
        <v>1</v>
      </c>
      <c r="Z582" t="n">
        <v>10</v>
      </c>
    </row>
    <row r="583">
      <c r="A583" t="n">
        <v>47</v>
      </c>
      <c r="B583" t="n">
        <v>90</v>
      </c>
      <c r="C583" t="inlineStr">
        <is>
          <t xml:space="preserve">CONCLUIDO	</t>
        </is>
      </c>
      <c r="D583" t="n">
        <v>5.4099</v>
      </c>
      <c r="E583" t="n">
        <v>18.48</v>
      </c>
      <c r="F583" t="n">
        <v>15.64</v>
      </c>
      <c r="G583" t="n">
        <v>78.19</v>
      </c>
      <c r="H583" t="n">
        <v>1.16</v>
      </c>
      <c r="I583" t="n">
        <v>12</v>
      </c>
      <c r="J583" t="n">
        <v>194.49</v>
      </c>
      <c r="K583" t="n">
        <v>52.44</v>
      </c>
      <c r="L583" t="n">
        <v>12.75</v>
      </c>
      <c r="M583" t="n">
        <v>10</v>
      </c>
      <c r="N583" t="n">
        <v>39.3</v>
      </c>
      <c r="O583" t="n">
        <v>24221.02</v>
      </c>
      <c r="P583" t="n">
        <v>186.27</v>
      </c>
      <c r="Q583" t="n">
        <v>467.07</v>
      </c>
      <c r="R583" t="n">
        <v>59.86</v>
      </c>
      <c r="S583" t="n">
        <v>39.61</v>
      </c>
      <c r="T583" t="n">
        <v>5161.04</v>
      </c>
      <c r="U583" t="n">
        <v>0.66</v>
      </c>
      <c r="V583" t="n">
        <v>0.75</v>
      </c>
      <c r="W583" t="n">
        <v>2.63</v>
      </c>
      <c r="X583" t="n">
        <v>0.3</v>
      </c>
      <c r="Y583" t="n">
        <v>1</v>
      </c>
      <c r="Z583" t="n">
        <v>10</v>
      </c>
    </row>
    <row r="584">
      <c r="A584" t="n">
        <v>48</v>
      </c>
      <c r="B584" t="n">
        <v>90</v>
      </c>
      <c r="C584" t="inlineStr">
        <is>
          <t xml:space="preserve">CONCLUIDO	</t>
        </is>
      </c>
      <c r="D584" t="n">
        <v>5.4064</v>
      </c>
      <c r="E584" t="n">
        <v>18.5</v>
      </c>
      <c r="F584" t="n">
        <v>15.65</v>
      </c>
      <c r="G584" t="n">
        <v>78.25</v>
      </c>
      <c r="H584" t="n">
        <v>1.18</v>
      </c>
      <c r="I584" t="n">
        <v>12</v>
      </c>
      <c r="J584" t="n">
        <v>194.88</v>
      </c>
      <c r="K584" t="n">
        <v>52.44</v>
      </c>
      <c r="L584" t="n">
        <v>13</v>
      </c>
      <c r="M584" t="n">
        <v>10</v>
      </c>
      <c r="N584" t="n">
        <v>39.43</v>
      </c>
      <c r="O584" t="n">
        <v>24268.67</v>
      </c>
      <c r="P584" t="n">
        <v>186.07</v>
      </c>
      <c r="Q584" t="n">
        <v>467.08</v>
      </c>
      <c r="R584" t="n">
        <v>60.28</v>
      </c>
      <c r="S584" t="n">
        <v>39.61</v>
      </c>
      <c r="T584" t="n">
        <v>5371.82</v>
      </c>
      <c r="U584" t="n">
        <v>0.66</v>
      </c>
      <c r="V584" t="n">
        <v>0.75</v>
      </c>
      <c r="W584" t="n">
        <v>2.63</v>
      </c>
      <c r="X584" t="n">
        <v>0.32</v>
      </c>
      <c r="Y584" t="n">
        <v>1</v>
      </c>
      <c r="Z584" t="n">
        <v>10</v>
      </c>
    </row>
    <row r="585">
      <c r="A585" t="n">
        <v>49</v>
      </c>
      <c r="B585" t="n">
        <v>90</v>
      </c>
      <c r="C585" t="inlineStr">
        <is>
          <t xml:space="preserve">CONCLUIDO	</t>
        </is>
      </c>
      <c r="D585" t="n">
        <v>5.4254</v>
      </c>
      <c r="E585" t="n">
        <v>18.43</v>
      </c>
      <c r="F585" t="n">
        <v>15.62</v>
      </c>
      <c r="G585" t="n">
        <v>85.2</v>
      </c>
      <c r="H585" t="n">
        <v>1.2</v>
      </c>
      <c r="I585" t="n">
        <v>11</v>
      </c>
      <c r="J585" t="n">
        <v>195.26</v>
      </c>
      <c r="K585" t="n">
        <v>52.44</v>
      </c>
      <c r="L585" t="n">
        <v>13.25</v>
      </c>
      <c r="M585" t="n">
        <v>9</v>
      </c>
      <c r="N585" t="n">
        <v>39.57</v>
      </c>
      <c r="O585" t="n">
        <v>24316.37</v>
      </c>
      <c r="P585" t="n">
        <v>184.72</v>
      </c>
      <c r="Q585" t="n">
        <v>467.07</v>
      </c>
      <c r="R585" t="n">
        <v>59.39</v>
      </c>
      <c r="S585" t="n">
        <v>39.61</v>
      </c>
      <c r="T585" t="n">
        <v>4933.37</v>
      </c>
      <c r="U585" t="n">
        <v>0.67</v>
      </c>
      <c r="V585" t="n">
        <v>0.75</v>
      </c>
      <c r="W585" t="n">
        <v>2.62</v>
      </c>
      <c r="X585" t="n">
        <v>0.29</v>
      </c>
      <c r="Y585" t="n">
        <v>1</v>
      </c>
      <c r="Z585" t="n">
        <v>10</v>
      </c>
    </row>
    <row r="586">
      <c r="A586" t="n">
        <v>50</v>
      </c>
      <c r="B586" t="n">
        <v>90</v>
      </c>
      <c r="C586" t="inlineStr">
        <is>
          <t xml:space="preserve">CONCLUIDO	</t>
        </is>
      </c>
      <c r="D586" t="n">
        <v>5.4293</v>
      </c>
      <c r="E586" t="n">
        <v>18.42</v>
      </c>
      <c r="F586" t="n">
        <v>15.61</v>
      </c>
      <c r="G586" t="n">
        <v>85.13</v>
      </c>
      <c r="H586" t="n">
        <v>1.22</v>
      </c>
      <c r="I586" t="n">
        <v>11</v>
      </c>
      <c r="J586" t="n">
        <v>195.65</v>
      </c>
      <c r="K586" t="n">
        <v>52.44</v>
      </c>
      <c r="L586" t="n">
        <v>13.5</v>
      </c>
      <c r="M586" t="n">
        <v>9</v>
      </c>
      <c r="N586" t="n">
        <v>39.71</v>
      </c>
      <c r="O586" t="n">
        <v>24364.12</v>
      </c>
      <c r="P586" t="n">
        <v>184.43</v>
      </c>
      <c r="Q586" t="n">
        <v>467.07</v>
      </c>
      <c r="R586" t="n">
        <v>58.85</v>
      </c>
      <c r="S586" t="n">
        <v>39.61</v>
      </c>
      <c r="T586" t="n">
        <v>4663.02</v>
      </c>
      <c r="U586" t="n">
        <v>0.67</v>
      </c>
      <c r="V586" t="n">
        <v>0.75</v>
      </c>
      <c r="W586" t="n">
        <v>2.63</v>
      </c>
      <c r="X586" t="n">
        <v>0.27</v>
      </c>
      <c r="Y586" t="n">
        <v>1</v>
      </c>
      <c r="Z586" t="n">
        <v>10</v>
      </c>
    </row>
    <row r="587">
      <c r="A587" t="n">
        <v>51</v>
      </c>
      <c r="B587" t="n">
        <v>90</v>
      </c>
      <c r="C587" t="inlineStr">
        <is>
          <t xml:space="preserve">CONCLUIDO	</t>
        </is>
      </c>
      <c r="D587" t="n">
        <v>5.4255</v>
      </c>
      <c r="E587" t="n">
        <v>18.43</v>
      </c>
      <c r="F587" t="n">
        <v>15.62</v>
      </c>
      <c r="G587" t="n">
        <v>85.2</v>
      </c>
      <c r="H587" t="n">
        <v>1.25</v>
      </c>
      <c r="I587" t="n">
        <v>11</v>
      </c>
      <c r="J587" t="n">
        <v>196.04</v>
      </c>
      <c r="K587" t="n">
        <v>52.44</v>
      </c>
      <c r="L587" t="n">
        <v>13.75</v>
      </c>
      <c r="M587" t="n">
        <v>9</v>
      </c>
      <c r="N587" t="n">
        <v>39.84</v>
      </c>
      <c r="O587" t="n">
        <v>24411.91</v>
      </c>
      <c r="P587" t="n">
        <v>184.23</v>
      </c>
      <c r="Q587" t="n">
        <v>467.16</v>
      </c>
      <c r="R587" t="n">
        <v>59.3</v>
      </c>
      <c r="S587" t="n">
        <v>39.61</v>
      </c>
      <c r="T587" t="n">
        <v>4885.9</v>
      </c>
      <c r="U587" t="n">
        <v>0.67</v>
      </c>
      <c r="V587" t="n">
        <v>0.75</v>
      </c>
      <c r="W587" t="n">
        <v>2.62</v>
      </c>
      <c r="X587" t="n">
        <v>0.29</v>
      </c>
      <c r="Y587" t="n">
        <v>1</v>
      </c>
      <c r="Z587" t="n">
        <v>10</v>
      </c>
    </row>
    <row r="588">
      <c r="A588" t="n">
        <v>52</v>
      </c>
      <c r="B588" t="n">
        <v>90</v>
      </c>
      <c r="C588" t="inlineStr">
        <is>
          <t xml:space="preserve">CONCLUIDO	</t>
        </is>
      </c>
      <c r="D588" t="n">
        <v>5.4272</v>
      </c>
      <c r="E588" t="n">
        <v>18.43</v>
      </c>
      <c r="F588" t="n">
        <v>15.61</v>
      </c>
      <c r="G588" t="n">
        <v>85.17</v>
      </c>
      <c r="H588" t="n">
        <v>1.27</v>
      </c>
      <c r="I588" t="n">
        <v>11</v>
      </c>
      <c r="J588" t="n">
        <v>196.42</v>
      </c>
      <c r="K588" t="n">
        <v>52.44</v>
      </c>
      <c r="L588" t="n">
        <v>14</v>
      </c>
      <c r="M588" t="n">
        <v>9</v>
      </c>
      <c r="N588" t="n">
        <v>39.98</v>
      </c>
      <c r="O588" t="n">
        <v>24459.75</v>
      </c>
      <c r="P588" t="n">
        <v>184.2</v>
      </c>
      <c r="Q588" t="n">
        <v>467.07</v>
      </c>
      <c r="R588" t="n">
        <v>59.28</v>
      </c>
      <c r="S588" t="n">
        <v>39.61</v>
      </c>
      <c r="T588" t="n">
        <v>4874.46</v>
      </c>
      <c r="U588" t="n">
        <v>0.67</v>
      </c>
      <c r="V588" t="n">
        <v>0.75</v>
      </c>
      <c r="W588" t="n">
        <v>2.62</v>
      </c>
      <c r="X588" t="n">
        <v>0.28</v>
      </c>
      <c r="Y588" t="n">
        <v>1</v>
      </c>
      <c r="Z588" t="n">
        <v>10</v>
      </c>
    </row>
    <row r="589">
      <c r="A589" t="n">
        <v>53</v>
      </c>
      <c r="B589" t="n">
        <v>90</v>
      </c>
      <c r="C589" t="inlineStr">
        <is>
          <t xml:space="preserve">CONCLUIDO	</t>
        </is>
      </c>
      <c r="D589" t="n">
        <v>5.4294</v>
      </c>
      <c r="E589" t="n">
        <v>18.42</v>
      </c>
      <c r="F589" t="n">
        <v>15.61</v>
      </c>
      <c r="G589" t="n">
        <v>85.13</v>
      </c>
      <c r="H589" t="n">
        <v>1.29</v>
      </c>
      <c r="I589" t="n">
        <v>11</v>
      </c>
      <c r="J589" t="n">
        <v>196.81</v>
      </c>
      <c r="K589" t="n">
        <v>52.44</v>
      </c>
      <c r="L589" t="n">
        <v>14.25</v>
      </c>
      <c r="M589" t="n">
        <v>9</v>
      </c>
      <c r="N589" t="n">
        <v>40.12</v>
      </c>
      <c r="O589" t="n">
        <v>24507.64</v>
      </c>
      <c r="P589" t="n">
        <v>182.91</v>
      </c>
      <c r="Q589" t="n">
        <v>467.07</v>
      </c>
      <c r="R589" t="n">
        <v>58.87</v>
      </c>
      <c r="S589" t="n">
        <v>39.61</v>
      </c>
      <c r="T589" t="n">
        <v>4669.29</v>
      </c>
      <c r="U589" t="n">
        <v>0.67</v>
      </c>
      <c r="V589" t="n">
        <v>0.75</v>
      </c>
      <c r="W589" t="n">
        <v>2.63</v>
      </c>
      <c r="X589" t="n">
        <v>0.27</v>
      </c>
      <c r="Y589" t="n">
        <v>1</v>
      </c>
      <c r="Z589" t="n">
        <v>10</v>
      </c>
    </row>
    <row r="590">
      <c r="A590" t="n">
        <v>54</v>
      </c>
      <c r="B590" t="n">
        <v>90</v>
      </c>
      <c r="C590" t="inlineStr">
        <is>
          <t xml:space="preserve">CONCLUIDO	</t>
        </is>
      </c>
      <c r="D590" t="n">
        <v>5.4447</v>
      </c>
      <c r="E590" t="n">
        <v>18.37</v>
      </c>
      <c r="F590" t="n">
        <v>15.59</v>
      </c>
      <c r="G590" t="n">
        <v>93.54000000000001</v>
      </c>
      <c r="H590" t="n">
        <v>1.31</v>
      </c>
      <c r="I590" t="n">
        <v>10</v>
      </c>
      <c r="J590" t="n">
        <v>197.2</v>
      </c>
      <c r="K590" t="n">
        <v>52.44</v>
      </c>
      <c r="L590" t="n">
        <v>14.5</v>
      </c>
      <c r="M590" t="n">
        <v>8</v>
      </c>
      <c r="N590" t="n">
        <v>40.26</v>
      </c>
      <c r="O590" t="n">
        <v>24555.57</v>
      </c>
      <c r="P590" t="n">
        <v>182.02</v>
      </c>
      <c r="Q590" t="n">
        <v>467.07</v>
      </c>
      <c r="R590" t="n">
        <v>58.3</v>
      </c>
      <c r="S590" t="n">
        <v>39.61</v>
      </c>
      <c r="T590" t="n">
        <v>4390.7</v>
      </c>
      <c r="U590" t="n">
        <v>0.68</v>
      </c>
      <c r="V590" t="n">
        <v>0.75</v>
      </c>
      <c r="W590" t="n">
        <v>2.62</v>
      </c>
      <c r="X590" t="n">
        <v>0.26</v>
      </c>
      <c r="Y590" t="n">
        <v>1</v>
      </c>
      <c r="Z590" t="n">
        <v>10</v>
      </c>
    </row>
    <row r="591">
      <c r="A591" t="n">
        <v>55</v>
      </c>
      <c r="B591" t="n">
        <v>90</v>
      </c>
      <c r="C591" t="inlineStr">
        <is>
          <t xml:space="preserve">CONCLUIDO	</t>
        </is>
      </c>
      <c r="D591" t="n">
        <v>5.4451</v>
      </c>
      <c r="E591" t="n">
        <v>18.36</v>
      </c>
      <c r="F591" t="n">
        <v>15.59</v>
      </c>
      <c r="G591" t="n">
        <v>93.53</v>
      </c>
      <c r="H591" t="n">
        <v>1.33</v>
      </c>
      <c r="I591" t="n">
        <v>10</v>
      </c>
      <c r="J591" t="n">
        <v>197.59</v>
      </c>
      <c r="K591" t="n">
        <v>52.44</v>
      </c>
      <c r="L591" t="n">
        <v>14.75</v>
      </c>
      <c r="M591" t="n">
        <v>8</v>
      </c>
      <c r="N591" t="n">
        <v>40.4</v>
      </c>
      <c r="O591" t="n">
        <v>24603.55</v>
      </c>
      <c r="P591" t="n">
        <v>181.99</v>
      </c>
      <c r="Q591" t="n">
        <v>467.08</v>
      </c>
      <c r="R591" t="n">
        <v>58.3</v>
      </c>
      <c r="S591" t="n">
        <v>39.61</v>
      </c>
      <c r="T591" t="n">
        <v>4388.57</v>
      </c>
      <c r="U591" t="n">
        <v>0.68</v>
      </c>
      <c r="V591" t="n">
        <v>0.75</v>
      </c>
      <c r="W591" t="n">
        <v>2.62</v>
      </c>
      <c r="X591" t="n">
        <v>0.26</v>
      </c>
      <c r="Y591" t="n">
        <v>1</v>
      </c>
      <c r="Z591" t="n">
        <v>10</v>
      </c>
    </row>
    <row r="592">
      <c r="A592" t="n">
        <v>56</v>
      </c>
      <c r="B592" t="n">
        <v>90</v>
      </c>
      <c r="C592" t="inlineStr">
        <is>
          <t xml:space="preserve">CONCLUIDO	</t>
        </is>
      </c>
      <c r="D592" t="n">
        <v>5.4434</v>
      </c>
      <c r="E592" t="n">
        <v>18.37</v>
      </c>
      <c r="F592" t="n">
        <v>15.59</v>
      </c>
      <c r="G592" t="n">
        <v>93.56999999999999</v>
      </c>
      <c r="H592" t="n">
        <v>1.35</v>
      </c>
      <c r="I592" t="n">
        <v>10</v>
      </c>
      <c r="J592" t="n">
        <v>197.98</v>
      </c>
      <c r="K592" t="n">
        <v>52.44</v>
      </c>
      <c r="L592" t="n">
        <v>15</v>
      </c>
      <c r="M592" t="n">
        <v>8</v>
      </c>
      <c r="N592" t="n">
        <v>40.54</v>
      </c>
      <c r="O592" t="n">
        <v>24651.58</v>
      </c>
      <c r="P592" t="n">
        <v>181.77</v>
      </c>
      <c r="Q592" t="n">
        <v>467.07</v>
      </c>
      <c r="R592" t="n">
        <v>58.52</v>
      </c>
      <c r="S592" t="n">
        <v>39.61</v>
      </c>
      <c r="T592" t="n">
        <v>4498.71</v>
      </c>
      <c r="U592" t="n">
        <v>0.68</v>
      </c>
      <c r="V592" t="n">
        <v>0.75</v>
      </c>
      <c r="W592" t="n">
        <v>2.62</v>
      </c>
      <c r="X592" t="n">
        <v>0.26</v>
      </c>
      <c r="Y592" t="n">
        <v>1</v>
      </c>
      <c r="Z592" t="n">
        <v>10</v>
      </c>
    </row>
    <row r="593">
      <c r="A593" t="n">
        <v>57</v>
      </c>
      <c r="B593" t="n">
        <v>90</v>
      </c>
      <c r="C593" t="inlineStr">
        <is>
          <t xml:space="preserve">CONCLUIDO	</t>
        </is>
      </c>
      <c r="D593" t="n">
        <v>5.4442</v>
      </c>
      <c r="E593" t="n">
        <v>18.37</v>
      </c>
      <c r="F593" t="n">
        <v>15.59</v>
      </c>
      <c r="G593" t="n">
        <v>93.55</v>
      </c>
      <c r="H593" t="n">
        <v>1.36</v>
      </c>
      <c r="I593" t="n">
        <v>10</v>
      </c>
      <c r="J593" t="n">
        <v>198.37</v>
      </c>
      <c r="K593" t="n">
        <v>52.44</v>
      </c>
      <c r="L593" t="n">
        <v>15.25</v>
      </c>
      <c r="M593" t="n">
        <v>8</v>
      </c>
      <c r="N593" t="n">
        <v>40.68</v>
      </c>
      <c r="O593" t="n">
        <v>24699.65</v>
      </c>
      <c r="P593" t="n">
        <v>181.34</v>
      </c>
      <c r="Q593" t="n">
        <v>467.07</v>
      </c>
      <c r="R593" t="n">
        <v>58.37</v>
      </c>
      <c r="S593" t="n">
        <v>39.61</v>
      </c>
      <c r="T593" t="n">
        <v>4426.17</v>
      </c>
      <c r="U593" t="n">
        <v>0.68</v>
      </c>
      <c r="V593" t="n">
        <v>0.75</v>
      </c>
      <c r="W593" t="n">
        <v>2.63</v>
      </c>
      <c r="X593" t="n">
        <v>0.26</v>
      </c>
      <c r="Y593" t="n">
        <v>1</v>
      </c>
      <c r="Z593" t="n">
        <v>10</v>
      </c>
    </row>
    <row r="594">
      <c r="A594" t="n">
        <v>58</v>
      </c>
      <c r="B594" t="n">
        <v>90</v>
      </c>
      <c r="C594" t="inlineStr">
        <is>
          <t xml:space="preserve">CONCLUIDO	</t>
        </is>
      </c>
      <c r="D594" t="n">
        <v>5.4444</v>
      </c>
      <c r="E594" t="n">
        <v>18.37</v>
      </c>
      <c r="F594" t="n">
        <v>15.59</v>
      </c>
      <c r="G594" t="n">
        <v>93.55</v>
      </c>
      <c r="H594" t="n">
        <v>1.38</v>
      </c>
      <c r="I594" t="n">
        <v>10</v>
      </c>
      <c r="J594" t="n">
        <v>198.76</v>
      </c>
      <c r="K594" t="n">
        <v>52.44</v>
      </c>
      <c r="L594" t="n">
        <v>15.5</v>
      </c>
      <c r="M594" t="n">
        <v>8</v>
      </c>
      <c r="N594" t="n">
        <v>40.82</v>
      </c>
      <c r="O594" t="n">
        <v>24747.78</v>
      </c>
      <c r="P594" t="n">
        <v>180.5</v>
      </c>
      <c r="Q594" t="n">
        <v>467.07</v>
      </c>
      <c r="R594" t="n">
        <v>58.28</v>
      </c>
      <c r="S594" t="n">
        <v>39.61</v>
      </c>
      <c r="T594" t="n">
        <v>4379.73</v>
      </c>
      <c r="U594" t="n">
        <v>0.68</v>
      </c>
      <c r="V594" t="n">
        <v>0.75</v>
      </c>
      <c r="W594" t="n">
        <v>2.63</v>
      </c>
      <c r="X594" t="n">
        <v>0.26</v>
      </c>
      <c r="Y594" t="n">
        <v>1</v>
      </c>
      <c r="Z594" t="n">
        <v>10</v>
      </c>
    </row>
    <row r="595">
      <c r="A595" t="n">
        <v>59</v>
      </c>
      <c r="B595" t="n">
        <v>90</v>
      </c>
      <c r="C595" t="inlineStr">
        <is>
          <t xml:space="preserve">CONCLUIDO	</t>
        </is>
      </c>
      <c r="D595" t="n">
        <v>5.4476</v>
      </c>
      <c r="E595" t="n">
        <v>18.36</v>
      </c>
      <c r="F595" t="n">
        <v>15.58</v>
      </c>
      <c r="G595" t="n">
        <v>93.48</v>
      </c>
      <c r="H595" t="n">
        <v>1.4</v>
      </c>
      <c r="I595" t="n">
        <v>10</v>
      </c>
      <c r="J595" t="n">
        <v>199.15</v>
      </c>
      <c r="K595" t="n">
        <v>52.44</v>
      </c>
      <c r="L595" t="n">
        <v>15.75</v>
      </c>
      <c r="M595" t="n">
        <v>8</v>
      </c>
      <c r="N595" t="n">
        <v>40.96</v>
      </c>
      <c r="O595" t="n">
        <v>24795.95</v>
      </c>
      <c r="P595" t="n">
        <v>178.89</v>
      </c>
      <c r="Q595" t="n">
        <v>467.07</v>
      </c>
      <c r="R595" t="n">
        <v>58.05</v>
      </c>
      <c r="S595" t="n">
        <v>39.61</v>
      </c>
      <c r="T595" t="n">
        <v>4265.06</v>
      </c>
      <c r="U595" t="n">
        <v>0.68</v>
      </c>
      <c r="V595" t="n">
        <v>0.75</v>
      </c>
      <c r="W595" t="n">
        <v>2.62</v>
      </c>
      <c r="X595" t="n">
        <v>0.25</v>
      </c>
      <c r="Y595" t="n">
        <v>1</v>
      </c>
      <c r="Z595" t="n">
        <v>10</v>
      </c>
    </row>
    <row r="596">
      <c r="A596" t="n">
        <v>60</v>
      </c>
      <c r="B596" t="n">
        <v>90</v>
      </c>
      <c r="C596" t="inlineStr">
        <is>
          <t xml:space="preserve">CONCLUIDO	</t>
        </is>
      </c>
      <c r="D596" t="n">
        <v>5.466</v>
      </c>
      <c r="E596" t="n">
        <v>18.3</v>
      </c>
      <c r="F596" t="n">
        <v>15.55</v>
      </c>
      <c r="G596" t="n">
        <v>103.7</v>
      </c>
      <c r="H596" t="n">
        <v>1.42</v>
      </c>
      <c r="I596" t="n">
        <v>9</v>
      </c>
      <c r="J596" t="n">
        <v>199.54</v>
      </c>
      <c r="K596" t="n">
        <v>52.44</v>
      </c>
      <c r="L596" t="n">
        <v>16</v>
      </c>
      <c r="M596" t="n">
        <v>7</v>
      </c>
      <c r="N596" t="n">
        <v>41.1</v>
      </c>
      <c r="O596" t="n">
        <v>24844.17</v>
      </c>
      <c r="P596" t="n">
        <v>177.99</v>
      </c>
      <c r="Q596" t="n">
        <v>467.14</v>
      </c>
      <c r="R596" t="n">
        <v>57.2</v>
      </c>
      <c r="S596" t="n">
        <v>39.61</v>
      </c>
      <c r="T596" t="n">
        <v>3846.93</v>
      </c>
      <c r="U596" t="n">
        <v>0.6899999999999999</v>
      </c>
      <c r="V596" t="n">
        <v>0.75</v>
      </c>
      <c r="W596" t="n">
        <v>2.62</v>
      </c>
      <c r="X596" t="n">
        <v>0.22</v>
      </c>
      <c r="Y596" t="n">
        <v>1</v>
      </c>
      <c r="Z596" t="n">
        <v>10</v>
      </c>
    </row>
    <row r="597">
      <c r="A597" t="n">
        <v>61</v>
      </c>
      <c r="B597" t="n">
        <v>90</v>
      </c>
      <c r="C597" t="inlineStr">
        <is>
          <t xml:space="preserve">CONCLUIDO	</t>
        </is>
      </c>
      <c r="D597" t="n">
        <v>5.4643</v>
      </c>
      <c r="E597" t="n">
        <v>18.3</v>
      </c>
      <c r="F597" t="n">
        <v>15.56</v>
      </c>
      <c r="G597" t="n">
        <v>103.73</v>
      </c>
      <c r="H597" t="n">
        <v>1.44</v>
      </c>
      <c r="I597" t="n">
        <v>9</v>
      </c>
      <c r="J597" t="n">
        <v>199.93</v>
      </c>
      <c r="K597" t="n">
        <v>52.44</v>
      </c>
      <c r="L597" t="n">
        <v>16.25</v>
      </c>
      <c r="M597" t="n">
        <v>7</v>
      </c>
      <c r="N597" t="n">
        <v>41.24</v>
      </c>
      <c r="O597" t="n">
        <v>24892.44</v>
      </c>
      <c r="P597" t="n">
        <v>178.15</v>
      </c>
      <c r="Q597" t="n">
        <v>467.08</v>
      </c>
      <c r="R597" t="n">
        <v>57.39</v>
      </c>
      <c r="S597" t="n">
        <v>39.61</v>
      </c>
      <c r="T597" t="n">
        <v>3940.82</v>
      </c>
      <c r="U597" t="n">
        <v>0.6899999999999999</v>
      </c>
      <c r="V597" t="n">
        <v>0.75</v>
      </c>
      <c r="W597" t="n">
        <v>2.62</v>
      </c>
      <c r="X597" t="n">
        <v>0.23</v>
      </c>
      <c r="Y597" t="n">
        <v>1</v>
      </c>
      <c r="Z597" t="n">
        <v>10</v>
      </c>
    </row>
    <row r="598">
      <c r="A598" t="n">
        <v>62</v>
      </c>
      <c r="B598" t="n">
        <v>90</v>
      </c>
      <c r="C598" t="inlineStr">
        <is>
          <t xml:space="preserve">CONCLUIDO	</t>
        </is>
      </c>
      <c r="D598" t="n">
        <v>5.4648</v>
      </c>
      <c r="E598" t="n">
        <v>18.3</v>
      </c>
      <c r="F598" t="n">
        <v>15.56</v>
      </c>
      <c r="G598" t="n">
        <v>103.72</v>
      </c>
      <c r="H598" t="n">
        <v>1.46</v>
      </c>
      <c r="I598" t="n">
        <v>9</v>
      </c>
      <c r="J598" t="n">
        <v>200.32</v>
      </c>
      <c r="K598" t="n">
        <v>52.44</v>
      </c>
      <c r="L598" t="n">
        <v>16.5</v>
      </c>
      <c r="M598" t="n">
        <v>7</v>
      </c>
      <c r="N598" t="n">
        <v>41.38</v>
      </c>
      <c r="O598" t="n">
        <v>24940.75</v>
      </c>
      <c r="P598" t="n">
        <v>178.5</v>
      </c>
      <c r="Q598" t="n">
        <v>467.07</v>
      </c>
      <c r="R598" t="n">
        <v>57.37</v>
      </c>
      <c r="S598" t="n">
        <v>39.61</v>
      </c>
      <c r="T598" t="n">
        <v>3929.83</v>
      </c>
      <c r="U598" t="n">
        <v>0.6899999999999999</v>
      </c>
      <c r="V598" t="n">
        <v>0.75</v>
      </c>
      <c r="W598" t="n">
        <v>2.62</v>
      </c>
      <c r="X598" t="n">
        <v>0.23</v>
      </c>
      <c r="Y598" t="n">
        <v>1</v>
      </c>
      <c r="Z598" t="n">
        <v>10</v>
      </c>
    </row>
    <row r="599">
      <c r="A599" t="n">
        <v>63</v>
      </c>
      <c r="B599" t="n">
        <v>90</v>
      </c>
      <c r="C599" t="inlineStr">
        <is>
          <t xml:space="preserve">CONCLUIDO	</t>
        </is>
      </c>
      <c r="D599" t="n">
        <v>5.4651</v>
      </c>
      <c r="E599" t="n">
        <v>18.3</v>
      </c>
      <c r="F599" t="n">
        <v>15.56</v>
      </c>
      <c r="G599" t="n">
        <v>103.72</v>
      </c>
      <c r="H599" t="n">
        <v>1.48</v>
      </c>
      <c r="I599" t="n">
        <v>9</v>
      </c>
      <c r="J599" t="n">
        <v>200.72</v>
      </c>
      <c r="K599" t="n">
        <v>52.44</v>
      </c>
      <c r="L599" t="n">
        <v>16.75</v>
      </c>
      <c r="M599" t="n">
        <v>7</v>
      </c>
      <c r="N599" t="n">
        <v>41.52</v>
      </c>
      <c r="O599" t="n">
        <v>24989.11</v>
      </c>
      <c r="P599" t="n">
        <v>178.58</v>
      </c>
      <c r="Q599" t="n">
        <v>467.07</v>
      </c>
      <c r="R599" t="n">
        <v>57.26</v>
      </c>
      <c r="S599" t="n">
        <v>39.61</v>
      </c>
      <c r="T599" t="n">
        <v>3875.11</v>
      </c>
      <c r="U599" t="n">
        <v>0.6899999999999999</v>
      </c>
      <c r="V599" t="n">
        <v>0.75</v>
      </c>
      <c r="W599" t="n">
        <v>2.62</v>
      </c>
      <c r="X599" t="n">
        <v>0.22</v>
      </c>
      <c r="Y599" t="n">
        <v>1</v>
      </c>
      <c r="Z599" t="n">
        <v>10</v>
      </c>
    </row>
    <row r="600">
      <c r="A600" t="n">
        <v>64</v>
      </c>
      <c r="B600" t="n">
        <v>90</v>
      </c>
      <c r="C600" t="inlineStr">
        <is>
          <t xml:space="preserve">CONCLUIDO	</t>
        </is>
      </c>
      <c r="D600" t="n">
        <v>5.4617</v>
      </c>
      <c r="E600" t="n">
        <v>18.31</v>
      </c>
      <c r="F600" t="n">
        <v>15.57</v>
      </c>
      <c r="G600" t="n">
        <v>103.79</v>
      </c>
      <c r="H600" t="n">
        <v>1.5</v>
      </c>
      <c r="I600" t="n">
        <v>9</v>
      </c>
      <c r="J600" t="n">
        <v>201.11</v>
      </c>
      <c r="K600" t="n">
        <v>52.44</v>
      </c>
      <c r="L600" t="n">
        <v>17</v>
      </c>
      <c r="M600" t="n">
        <v>7</v>
      </c>
      <c r="N600" t="n">
        <v>41.67</v>
      </c>
      <c r="O600" t="n">
        <v>25037.53</v>
      </c>
      <c r="P600" t="n">
        <v>178.19</v>
      </c>
      <c r="Q600" t="n">
        <v>467.07</v>
      </c>
      <c r="R600" t="n">
        <v>57.61</v>
      </c>
      <c r="S600" t="n">
        <v>39.61</v>
      </c>
      <c r="T600" t="n">
        <v>4051.93</v>
      </c>
      <c r="U600" t="n">
        <v>0.6899999999999999</v>
      </c>
      <c r="V600" t="n">
        <v>0.75</v>
      </c>
      <c r="W600" t="n">
        <v>2.62</v>
      </c>
      <c r="X600" t="n">
        <v>0.24</v>
      </c>
      <c r="Y600" t="n">
        <v>1</v>
      </c>
      <c r="Z600" t="n">
        <v>10</v>
      </c>
    </row>
    <row r="601">
      <c r="A601" t="n">
        <v>65</v>
      </c>
      <c r="B601" t="n">
        <v>90</v>
      </c>
      <c r="C601" t="inlineStr">
        <is>
          <t xml:space="preserve">CONCLUIDO	</t>
        </is>
      </c>
      <c r="D601" t="n">
        <v>5.4641</v>
      </c>
      <c r="E601" t="n">
        <v>18.3</v>
      </c>
      <c r="F601" t="n">
        <v>15.56</v>
      </c>
      <c r="G601" t="n">
        <v>103.74</v>
      </c>
      <c r="H601" t="n">
        <v>1.52</v>
      </c>
      <c r="I601" t="n">
        <v>9</v>
      </c>
      <c r="J601" t="n">
        <v>201.5</v>
      </c>
      <c r="K601" t="n">
        <v>52.44</v>
      </c>
      <c r="L601" t="n">
        <v>17.25</v>
      </c>
      <c r="M601" t="n">
        <v>7</v>
      </c>
      <c r="N601" t="n">
        <v>41.81</v>
      </c>
      <c r="O601" t="n">
        <v>25085.99</v>
      </c>
      <c r="P601" t="n">
        <v>177.34</v>
      </c>
      <c r="Q601" t="n">
        <v>467.07</v>
      </c>
      <c r="R601" t="n">
        <v>57.45</v>
      </c>
      <c r="S601" t="n">
        <v>39.61</v>
      </c>
      <c r="T601" t="n">
        <v>3973.24</v>
      </c>
      <c r="U601" t="n">
        <v>0.6899999999999999</v>
      </c>
      <c r="V601" t="n">
        <v>0.75</v>
      </c>
      <c r="W601" t="n">
        <v>2.62</v>
      </c>
      <c r="X601" t="n">
        <v>0.23</v>
      </c>
      <c r="Y601" t="n">
        <v>1</v>
      </c>
      <c r="Z601" t="n">
        <v>10</v>
      </c>
    </row>
    <row r="602">
      <c r="A602" t="n">
        <v>66</v>
      </c>
      <c r="B602" t="n">
        <v>90</v>
      </c>
      <c r="C602" t="inlineStr">
        <is>
          <t xml:space="preserve">CONCLUIDO	</t>
        </is>
      </c>
      <c r="D602" t="n">
        <v>5.4598</v>
      </c>
      <c r="E602" t="n">
        <v>18.32</v>
      </c>
      <c r="F602" t="n">
        <v>15.58</v>
      </c>
      <c r="G602" t="n">
        <v>103.84</v>
      </c>
      <c r="H602" t="n">
        <v>1.54</v>
      </c>
      <c r="I602" t="n">
        <v>9</v>
      </c>
      <c r="J602" t="n">
        <v>201.9</v>
      </c>
      <c r="K602" t="n">
        <v>52.44</v>
      </c>
      <c r="L602" t="n">
        <v>17.5</v>
      </c>
      <c r="M602" t="n">
        <v>7</v>
      </c>
      <c r="N602" t="n">
        <v>41.95</v>
      </c>
      <c r="O602" t="n">
        <v>25134.5</v>
      </c>
      <c r="P602" t="n">
        <v>176.27</v>
      </c>
      <c r="Q602" t="n">
        <v>467.07</v>
      </c>
      <c r="R602" t="n">
        <v>57.9</v>
      </c>
      <c r="S602" t="n">
        <v>39.61</v>
      </c>
      <c r="T602" t="n">
        <v>4198.3</v>
      </c>
      <c r="U602" t="n">
        <v>0.68</v>
      </c>
      <c r="V602" t="n">
        <v>0.75</v>
      </c>
      <c r="W602" t="n">
        <v>2.62</v>
      </c>
      <c r="X602" t="n">
        <v>0.24</v>
      </c>
      <c r="Y602" t="n">
        <v>1</v>
      </c>
      <c r="Z602" t="n">
        <v>10</v>
      </c>
    </row>
    <row r="603">
      <c r="A603" t="n">
        <v>67</v>
      </c>
      <c r="B603" t="n">
        <v>90</v>
      </c>
      <c r="C603" t="inlineStr">
        <is>
          <t xml:space="preserve">CONCLUIDO	</t>
        </is>
      </c>
      <c r="D603" t="n">
        <v>5.4645</v>
      </c>
      <c r="E603" t="n">
        <v>18.3</v>
      </c>
      <c r="F603" t="n">
        <v>15.56</v>
      </c>
      <c r="G603" t="n">
        <v>103.73</v>
      </c>
      <c r="H603" t="n">
        <v>1.56</v>
      </c>
      <c r="I603" t="n">
        <v>9</v>
      </c>
      <c r="J603" t="n">
        <v>202.29</v>
      </c>
      <c r="K603" t="n">
        <v>52.44</v>
      </c>
      <c r="L603" t="n">
        <v>17.75</v>
      </c>
      <c r="M603" t="n">
        <v>7</v>
      </c>
      <c r="N603" t="n">
        <v>42.1</v>
      </c>
      <c r="O603" t="n">
        <v>25183.06</v>
      </c>
      <c r="P603" t="n">
        <v>175.61</v>
      </c>
      <c r="Q603" t="n">
        <v>467.07</v>
      </c>
      <c r="R603" t="n">
        <v>57.36</v>
      </c>
      <c r="S603" t="n">
        <v>39.61</v>
      </c>
      <c r="T603" t="n">
        <v>3925.15</v>
      </c>
      <c r="U603" t="n">
        <v>0.6899999999999999</v>
      </c>
      <c r="V603" t="n">
        <v>0.75</v>
      </c>
      <c r="W603" t="n">
        <v>2.62</v>
      </c>
      <c r="X603" t="n">
        <v>0.23</v>
      </c>
      <c r="Y603" t="n">
        <v>1</v>
      </c>
      <c r="Z603" t="n">
        <v>10</v>
      </c>
    </row>
    <row r="604">
      <c r="A604" t="n">
        <v>68</v>
      </c>
      <c r="B604" t="n">
        <v>90</v>
      </c>
      <c r="C604" t="inlineStr">
        <is>
          <t xml:space="preserve">CONCLUIDO	</t>
        </is>
      </c>
      <c r="D604" t="n">
        <v>5.4865</v>
      </c>
      <c r="E604" t="n">
        <v>18.23</v>
      </c>
      <c r="F604" t="n">
        <v>15.52</v>
      </c>
      <c r="G604" t="n">
        <v>116.41</v>
      </c>
      <c r="H604" t="n">
        <v>1.58</v>
      </c>
      <c r="I604" t="n">
        <v>8</v>
      </c>
      <c r="J604" t="n">
        <v>202.68</v>
      </c>
      <c r="K604" t="n">
        <v>52.44</v>
      </c>
      <c r="L604" t="n">
        <v>18</v>
      </c>
      <c r="M604" t="n">
        <v>6</v>
      </c>
      <c r="N604" t="n">
        <v>42.24</v>
      </c>
      <c r="O604" t="n">
        <v>25231.66</v>
      </c>
      <c r="P604" t="n">
        <v>174.31</v>
      </c>
      <c r="Q604" t="n">
        <v>467.07</v>
      </c>
      <c r="R604" t="n">
        <v>56.09</v>
      </c>
      <c r="S604" t="n">
        <v>39.61</v>
      </c>
      <c r="T604" t="n">
        <v>3294.4</v>
      </c>
      <c r="U604" t="n">
        <v>0.71</v>
      </c>
      <c r="V604" t="n">
        <v>0.75</v>
      </c>
      <c r="W604" t="n">
        <v>2.62</v>
      </c>
      <c r="X604" t="n">
        <v>0.19</v>
      </c>
      <c r="Y604" t="n">
        <v>1</v>
      </c>
      <c r="Z604" t="n">
        <v>10</v>
      </c>
    </row>
    <row r="605">
      <c r="A605" t="n">
        <v>69</v>
      </c>
      <c r="B605" t="n">
        <v>90</v>
      </c>
      <c r="C605" t="inlineStr">
        <is>
          <t xml:space="preserve">CONCLUIDO	</t>
        </is>
      </c>
      <c r="D605" t="n">
        <v>5.4858</v>
      </c>
      <c r="E605" t="n">
        <v>18.23</v>
      </c>
      <c r="F605" t="n">
        <v>15.52</v>
      </c>
      <c r="G605" t="n">
        <v>116.43</v>
      </c>
      <c r="H605" t="n">
        <v>1.6</v>
      </c>
      <c r="I605" t="n">
        <v>8</v>
      </c>
      <c r="J605" t="n">
        <v>203.08</v>
      </c>
      <c r="K605" t="n">
        <v>52.44</v>
      </c>
      <c r="L605" t="n">
        <v>18.25</v>
      </c>
      <c r="M605" t="n">
        <v>6</v>
      </c>
      <c r="N605" t="n">
        <v>42.39</v>
      </c>
      <c r="O605" t="n">
        <v>25280.45</v>
      </c>
      <c r="P605" t="n">
        <v>174.05</v>
      </c>
      <c r="Q605" t="n">
        <v>467.07</v>
      </c>
      <c r="R605" t="n">
        <v>56.18</v>
      </c>
      <c r="S605" t="n">
        <v>39.61</v>
      </c>
      <c r="T605" t="n">
        <v>3342.3</v>
      </c>
      <c r="U605" t="n">
        <v>0.7</v>
      </c>
      <c r="V605" t="n">
        <v>0.75</v>
      </c>
      <c r="W605" t="n">
        <v>2.62</v>
      </c>
      <c r="X605" t="n">
        <v>0.19</v>
      </c>
      <c r="Y605" t="n">
        <v>1</v>
      </c>
      <c r="Z605" t="n">
        <v>10</v>
      </c>
    </row>
    <row r="606">
      <c r="A606" t="n">
        <v>70</v>
      </c>
      <c r="B606" t="n">
        <v>90</v>
      </c>
      <c r="C606" t="inlineStr">
        <is>
          <t xml:space="preserve">CONCLUIDO	</t>
        </is>
      </c>
      <c r="D606" t="n">
        <v>5.483</v>
      </c>
      <c r="E606" t="n">
        <v>18.24</v>
      </c>
      <c r="F606" t="n">
        <v>15.53</v>
      </c>
      <c r="G606" t="n">
        <v>116.5</v>
      </c>
      <c r="H606" t="n">
        <v>1.61</v>
      </c>
      <c r="I606" t="n">
        <v>8</v>
      </c>
      <c r="J606" t="n">
        <v>203.47</v>
      </c>
      <c r="K606" t="n">
        <v>52.44</v>
      </c>
      <c r="L606" t="n">
        <v>18.5</v>
      </c>
      <c r="M606" t="n">
        <v>6</v>
      </c>
      <c r="N606" t="n">
        <v>42.53</v>
      </c>
      <c r="O606" t="n">
        <v>25329.15</v>
      </c>
      <c r="P606" t="n">
        <v>174.08</v>
      </c>
      <c r="Q606" t="n">
        <v>467.11</v>
      </c>
      <c r="R606" t="n">
        <v>56.46</v>
      </c>
      <c r="S606" t="n">
        <v>39.61</v>
      </c>
      <c r="T606" t="n">
        <v>3479.27</v>
      </c>
      <c r="U606" t="n">
        <v>0.7</v>
      </c>
      <c r="V606" t="n">
        <v>0.75</v>
      </c>
      <c r="W606" t="n">
        <v>2.62</v>
      </c>
      <c r="X606" t="n">
        <v>0.2</v>
      </c>
      <c r="Y606" t="n">
        <v>1</v>
      </c>
      <c r="Z606" t="n">
        <v>10</v>
      </c>
    </row>
    <row r="607">
      <c r="A607" t="n">
        <v>71</v>
      </c>
      <c r="B607" t="n">
        <v>90</v>
      </c>
      <c r="C607" t="inlineStr">
        <is>
          <t xml:space="preserve">CONCLUIDO	</t>
        </is>
      </c>
      <c r="D607" t="n">
        <v>5.4855</v>
      </c>
      <c r="E607" t="n">
        <v>18.23</v>
      </c>
      <c r="F607" t="n">
        <v>15.52</v>
      </c>
      <c r="G607" t="n">
        <v>116.44</v>
      </c>
      <c r="H607" t="n">
        <v>1.63</v>
      </c>
      <c r="I607" t="n">
        <v>8</v>
      </c>
      <c r="J607" t="n">
        <v>203.87</v>
      </c>
      <c r="K607" t="n">
        <v>52.44</v>
      </c>
      <c r="L607" t="n">
        <v>18.75</v>
      </c>
      <c r="M607" t="n">
        <v>6</v>
      </c>
      <c r="N607" t="n">
        <v>42.68</v>
      </c>
      <c r="O607" t="n">
        <v>25377.91</v>
      </c>
      <c r="P607" t="n">
        <v>173.97</v>
      </c>
      <c r="Q607" t="n">
        <v>467.1</v>
      </c>
      <c r="R607" t="n">
        <v>56.03</v>
      </c>
      <c r="S607" t="n">
        <v>39.61</v>
      </c>
      <c r="T607" t="n">
        <v>3263.48</v>
      </c>
      <c r="U607" t="n">
        <v>0.71</v>
      </c>
      <c r="V607" t="n">
        <v>0.75</v>
      </c>
      <c r="W607" t="n">
        <v>2.62</v>
      </c>
      <c r="X607" t="n">
        <v>0.19</v>
      </c>
      <c r="Y607" t="n">
        <v>1</v>
      </c>
      <c r="Z607" t="n">
        <v>10</v>
      </c>
    </row>
    <row r="608">
      <c r="A608" t="n">
        <v>72</v>
      </c>
      <c r="B608" t="n">
        <v>90</v>
      </c>
      <c r="C608" t="inlineStr">
        <is>
          <t xml:space="preserve">CONCLUIDO	</t>
        </is>
      </c>
      <c r="D608" t="n">
        <v>5.4845</v>
      </c>
      <c r="E608" t="n">
        <v>18.23</v>
      </c>
      <c r="F608" t="n">
        <v>15.53</v>
      </c>
      <c r="G608" t="n">
        <v>116.46</v>
      </c>
      <c r="H608" t="n">
        <v>1.65</v>
      </c>
      <c r="I608" t="n">
        <v>8</v>
      </c>
      <c r="J608" t="n">
        <v>204.26</v>
      </c>
      <c r="K608" t="n">
        <v>52.44</v>
      </c>
      <c r="L608" t="n">
        <v>19</v>
      </c>
      <c r="M608" t="n">
        <v>6</v>
      </c>
      <c r="N608" t="n">
        <v>42.82</v>
      </c>
      <c r="O608" t="n">
        <v>25426.72</v>
      </c>
      <c r="P608" t="n">
        <v>173.93</v>
      </c>
      <c r="Q608" t="n">
        <v>467.07</v>
      </c>
      <c r="R608" t="n">
        <v>56.34</v>
      </c>
      <c r="S608" t="n">
        <v>39.61</v>
      </c>
      <c r="T608" t="n">
        <v>3419.32</v>
      </c>
      <c r="U608" t="n">
        <v>0.7</v>
      </c>
      <c r="V608" t="n">
        <v>0.75</v>
      </c>
      <c r="W608" t="n">
        <v>2.62</v>
      </c>
      <c r="X608" t="n">
        <v>0.2</v>
      </c>
      <c r="Y608" t="n">
        <v>1</v>
      </c>
      <c r="Z608" t="n">
        <v>10</v>
      </c>
    </row>
    <row r="609">
      <c r="A609" t="n">
        <v>73</v>
      </c>
      <c r="B609" t="n">
        <v>90</v>
      </c>
      <c r="C609" t="inlineStr">
        <is>
          <t xml:space="preserve">CONCLUIDO	</t>
        </is>
      </c>
      <c r="D609" t="n">
        <v>5.4848</v>
      </c>
      <c r="E609" t="n">
        <v>18.23</v>
      </c>
      <c r="F609" t="n">
        <v>15.53</v>
      </c>
      <c r="G609" t="n">
        <v>116.45</v>
      </c>
      <c r="H609" t="n">
        <v>1.67</v>
      </c>
      <c r="I609" t="n">
        <v>8</v>
      </c>
      <c r="J609" t="n">
        <v>204.66</v>
      </c>
      <c r="K609" t="n">
        <v>52.44</v>
      </c>
      <c r="L609" t="n">
        <v>19.25</v>
      </c>
      <c r="M609" t="n">
        <v>6</v>
      </c>
      <c r="N609" t="n">
        <v>42.97</v>
      </c>
      <c r="O609" t="n">
        <v>25475.58</v>
      </c>
      <c r="P609" t="n">
        <v>172.68</v>
      </c>
      <c r="Q609" t="n">
        <v>467.07</v>
      </c>
      <c r="R609" t="n">
        <v>56.32</v>
      </c>
      <c r="S609" t="n">
        <v>39.61</v>
      </c>
      <c r="T609" t="n">
        <v>3410.68</v>
      </c>
      <c r="U609" t="n">
        <v>0.7</v>
      </c>
      <c r="V609" t="n">
        <v>0.75</v>
      </c>
      <c r="W609" t="n">
        <v>2.62</v>
      </c>
      <c r="X609" t="n">
        <v>0.19</v>
      </c>
      <c r="Y609" t="n">
        <v>1</v>
      </c>
      <c r="Z609" t="n">
        <v>10</v>
      </c>
    </row>
    <row r="610">
      <c r="A610" t="n">
        <v>74</v>
      </c>
      <c r="B610" t="n">
        <v>90</v>
      </c>
      <c r="C610" t="inlineStr">
        <is>
          <t xml:space="preserve">CONCLUIDO	</t>
        </is>
      </c>
      <c r="D610" t="n">
        <v>5.4821</v>
      </c>
      <c r="E610" t="n">
        <v>18.24</v>
      </c>
      <c r="F610" t="n">
        <v>15.54</v>
      </c>
      <c r="G610" t="n">
        <v>116.52</v>
      </c>
      <c r="H610" t="n">
        <v>1.69</v>
      </c>
      <c r="I610" t="n">
        <v>8</v>
      </c>
      <c r="J610" t="n">
        <v>205.06</v>
      </c>
      <c r="K610" t="n">
        <v>52.44</v>
      </c>
      <c r="L610" t="n">
        <v>19.5</v>
      </c>
      <c r="M610" t="n">
        <v>6</v>
      </c>
      <c r="N610" t="n">
        <v>43.11</v>
      </c>
      <c r="O610" t="n">
        <v>25524.49</v>
      </c>
      <c r="P610" t="n">
        <v>171.85</v>
      </c>
      <c r="Q610" t="n">
        <v>467.07</v>
      </c>
      <c r="R610" t="n">
        <v>56.66</v>
      </c>
      <c r="S610" t="n">
        <v>39.61</v>
      </c>
      <c r="T610" t="n">
        <v>3581.39</v>
      </c>
      <c r="U610" t="n">
        <v>0.7</v>
      </c>
      <c r="V610" t="n">
        <v>0.75</v>
      </c>
      <c r="W610" t="n">
        <v>2.62</v>
      </c>
      <c r="X610" t="n">
        <v>0.2</v>
      </c>
      <c r="Y610" t="n">
        <v>1</v>
      </c>
      <c r="Z610" t="n">
        <v>10</v>
      </c>
    </row>
    <row r="611">
      <c r="A611" t="n">
        <v>75</v>
      </c>
      <c r="B611" t="n">
        <v>90</v>
      </c>
      <c r="C611" t="inlineStr">
        <is>
          <t xml:space="preserve">CONCLUIDO	</t>
        </is>
      </c>
      <c r="D611" t="n">
        <v>5.4825</v>
      </c>
      <c r="E611" t="n">
        <v>18.24</v>
      </c>
      <c r="F611" t="n">
        <v>15.54</v>
      </c>
      <c r="G611" t="n">
        <v>116.51</v>
      </c>
      <c r="H611" t="n">
        <v>1.71</v>
      </c>
      <c r="I611" t="n">
        <v>8</v>
      </c>
      <c r="J611" t="n">
        <v>205.45</v>
      </c>
      <c r="K611" t="n">
        <v>52.44</v>
      </c>
      <c r="L611" t="n">
        <v>19.75</v>
      </c>
      <c r="M611" t="n">
        <v>6</v>
      </c>
      <c r="N611" t="n">
        <v>43.26</v>
      </c>
      <c r="O611" t="n">
        <v>25573.44</v>
      </c>
      <c r="P611" t="n">
        <v>171.67</v>
      </c>
      <c r="Q611" t="n">
        <v>467.14</v>
      </c>
      <c r="R611" t="n">
        <v>56.47</v>
      </c>
      <c r="S611" t="n">
        <v>39.61</v>
      </c>
      <c r="T611" t="n">
        <v>3486.45</v>
      </c>
      <c r="U611" t="n">
        <v>0.7</v>
      </c>
      <c r="V611" t="n">
        <v>0.75</v>
      </c>
      <c r="W611" t="n">
        <v>2.62</v>
      </c>
      <c r="X611" t="n">
        <v>0.2</v>
      </c>
      <c r="Y611" t="n">
        <v>1</v>
      </c>
      <c r="Z611" t="n">
        <v>10</v>
      </c>
    </row>
    <row r="612">
      <c r="A612" t="n">
        <v>76</v>
      </c>
      <c r="B612" t="n">
        <v>90</v>
      </c>
      <c r="C612" t="inlineStr">
        <is>
          <t xml:space="preserve">CONCLUIDO	</t>
        </is>
      </c>
      <c r="D612" t="n">
        <v>5.4788</v>
      </c>
      <c r="E612" t="n">
        <v>18.25</v>
      </c>
      <c r="F612" t="n">
        <v>15.55</v>
      </c>
      <c r="G612" t="n">
        <v>116.6</v>
      </c>
      <c r="H612" t="n">
        <v>1.73</v>
      </c>
      <c r="I612" t="n">
        <v>8</v>
      </c>
      <c r="J612" t="n">
        <v>205.85</v>
      </c>
      <c r="K612" t="n">
        <v>52.44</v>
      </c>
      <c r="L612" t="n">
        <v>20</v>
      </c>
      <c r="M612" t="n">
        <v>6</v>
      </c>
      <c r="N612" t="n">
        <v>43.41</v>
      </c>
      <c r="O612" t="n">
        <v>25622.45</v>
      </c>
      <c r="P612" t="n">
        <v>169.78</v>
      </c>
      <c r="Q612" t="n">
        <v>467.11</v>
      </c>
      <c r="R612" t="n">
        <v>57</v>
      </c>
      <c r="S612" t="n">
        <v>39.61</v>
      </c>
      <c r="T612" t="n">
        <v>3751.44</v>
      </c>
      <c r="U612" t="n">
        <v>0.6899999999999999</v>
      </c>
      <c r="V612" t="n">
        <v>0.75</v>
      </c>
      <c r="W612" t="n">
        <v>2.62</v>
      </c>
      <c r="X612" t="n">
        <v>0.21</v>
      </c>
      <c r="Y612" t="n">
        <v>1</v>
      </c>
      <c r="Z612" t="n">
        <v>10</v>
      </c>
    </row>
    <row r="613">
      <c r="A613" t="n">
        <v>77</v>
      </c>
      <c r="B613" t="n">
        <v>90</v>
      </c>
      <c r="C613" t="inlineStr">
        <is>
          <t xml:space="preserve">CONCLUIDO	</t>
        </is>
      </c>
      <c r="D613" t="n">
        <v>5.4988</v>
      </c>
      <c r="E613" t="n">
        <v>18.19</v>
      </c>
      <c r="F613" t="n">
        <v>15.52</v>
      </c>
      <c r="G613" t="n">
        <v>133</v>
      </c>
      <c r="H613" t="n">
        <v>1.74</v>
      </c>
      <c r="I613" t="n">
        <v>7</v>
      </c>
      <c r="J613" t="n">
        <v>206.25</v>
      </c>
      <c r="K613" t="n">
        <v>52.44</v>
      </c>
      <c r="L613" t="n">
        <v>20.25</v>
      </c>
      <c r="M613" t="n">
        <v>5</v>
      </c>
      <c r="N613" t="n">
        <v>43.56</v>
      </c>
      <c r="O613" t="n">
        <v>25671.51</v>
      </c>
      <c r="P613" t="n">
        <v>168.97</v>
      </c>
      <c r="Q613" t="n">
        <v>467.07</v>
      </c>
      <c r="R613" t="n">
        <v>55.88</v>
      </c>
      <c r="S613" t="n">
        <v>39.61</v>
      </c>
      <c r="T613" t="n">
        <v>3197.78</v>
      </c>
      <c r="U613" t="n">
        <v>0.71</v>
      </c>
      <c r="V613" t="n">
        <v>0.75</v>
      </c>
      <c r="W613" t="n">
        <v>2.62</v>
      </c>
      <c r="X613" t="n">
        <v>0.18</v>
      </c>
      <c r="Y613" t="n">
        <v>1</v>
      </c>
      <c r="Z613" t="n">
        <v>10</v>
      </c>
    </row>
    <row r="614">
      <c r="A614" t="n">
        <v>78</v>
      </c>
      <c r="B614" t="n">
        <v>90</v>
      </c>
      <c r="C614" t="inlineStr">
        <is>
          <t xml:space="preserve">CONCLUIDO	</t>
        </is>
      </c>
      <c r="D614" t="n">
        <v>5.499</v>
      </c>
      <c r="E614" t="n">
        <v>18.19</v>
      </c>
      <c r="F614" t="n">
        <v>15.52</v>
      </c>
      <c r="G614" t="n">
        <v>132.99</v>
      </c>
      <c r="H614" t="n">
        <v>1.76</v>
      </c>
      <c r="I614" t="n">
        <v>7</v>
      </c>
      <c r="J614" t="n">
        <v>206.65</v>
      </c>
      <c r="K614" t="n">
        <v>52.44</v>
      </c>
      <c r="L614" t="n">
        <v>20.5</v>
      </c>
      <c r="M614" t="n">
        <v>5</v>
      </c>
      <c r="N614" t="n">
        <v>43.71</v>
      </c>
      <c r="O614" t="n">
        <v>25720.62</v>
      </c>
      <c r="P614" t="n">
        <v>169.5</v>
      </c>
      <c r="Q614" t="n">
        <v>467.07</v>
      </c>
      <c r="R614" t="n">
        <v>56.03</v>
      </c>
      <c r="S614" t="n">
        <v>39.61</v>
      </c>
      <c r="T614" t="n">
        <v>3270.05</v>
      </c>
      <c r="U614" t="n">
        <v>0.71</v>
      </c>
      <c r="V614" t="n">
        <v>0.75</v>
      </c>
      <c r="W614" t="n">
        <v>2.62</v>
      </c>
      <c r="X614" t="n">
        <v>0.18</v>
      </c>
      <c r="Y614" t="n">
        <v>1</v>
      </c>
      <c r="Z614" t="n">
        <v>10</v>
      </c>
    </row>
    <row r="615">
      <c r="A615" t="n">
        <v>79</v>
      </c>
      <c r="B615" t="n">
        <v>90</v>
      </c>
      <c r="C615" t="inlineStr">
        <is>
          <t xml:space="preserve">CONCLUIDO	</t>
        </is>
      </c>
      <c r="D615" t="n">
        <v>5.499</v>
      </c>
      <c r="E615" t="n">
        <v>18.18</v>
      </c>
      <c r="F615" t="n">
        <v>15.52</v>
      </c>
      <c r="G615" t="n">
        <v>132.99</v>
      </c>
      <c r="H615" t="n">
        <v>1.78</v>
      </c>
      <c r="I615" t="n">
        <v>7</v>
      </c>
      <c r="J615" t="n">
        <v>207.05</v>
      </c>
      <c r="K615" t="n">
        <v>52.44</v>
      </c>
      <c r="L615" t="n">
        <v>20.75</v>
      </c>
      <c r="M615" t="n">
        <v>4</v>
      </c>
      <c r="N615" t="n">
        <v>43.85</v>
      </c>
      <c r="O615" t="n">
        <v>25769.78</v>
      </c>
      <c r="P615" t="n">
        <v>170.12</v>
      </c>
      <c r="Q615" t="n">
        <v>467.07</v>
      </c>
      <c r="R615" t="n">
        <v>55.93</v>
      </c>
      <c r="S615" t="n">
        <v>39.61</v>
      </c>
      <c r="T615" t="n">
        <v>3219.12</v>
      </c>
      <c r="U615" t="n">
        <v>0.71</v>
      </c>
      <c r="V615" t="n">
        <v>0.75</v>
      </c>
      <c r="W615" t="n">
        <v>2.62</v>
      </c>
      <c r="X615" t="n">
        <v>0.18</v>
      </c>
      <c r="Y615" t="n">
        <v>1</v>
      </c>
      <c r="Z615" t="n">
        <v>10</v>
      </c>
    </row>
    <row r="616">
      <c r="A616" t="n">
        <v>80</v>
      </c>
      <c r="B616" t="n">
        <v>90</v>
      </c>
      <c r="C616" t="inlineStr">
        <is>
          <t xml:space="preserve">CONCLUIDO	</t>
        </is>
      </c>
      <c r="D616" t="n">
        <v>5.5007</v>
      </c>
      <c r="E616" t="n">
        <v>18.18</v>
      </c>
      <c r="F616" t="n">
        <v>15.51</v>
      </c>
      <c r="G616" t="n">
        <v>132.94</v>
      </c>
      <c r="H616" t="n">
        <v>1.8</v>
      </c>
      <c r="I616" t="n">
        <v>7</v>
      </c>
      <c r="J616" t="n">
        <v>207.45</v>
      </c>
      <c r="K616" t="n">
        <v>52.44</v>
      </c>
      <c r="L616" t="n">
        <v>21</v>
      </c>
      <c r="M616" t="n">
        <v>4</v>
      </c>
      <c r="N616" t="n">
        <v>44</v>
      </c>
      <c r="O616" t="n">
        <v>25818.99</v>
      </c>
      <c r="P616" t="n">
        <v>169.81</v>
      </c>
      <c r="Q616" t="n">
        <v>467.11</v>
      </c>
      <c r="R616" t="n">
        <v>55.7</v>
      </c>
      <c r="S616" t="n">
        <v>39.61</v>
      </c>
      <c r="T616" t="n">
        <v>3104.74</v>
      </c>
      <c r="U616" t="n">
        <v>0.71</v>
      </c>
      <c r="V616" t="n">
        <v>0.75</v>
      </c>
      <c r="W616" t="n">
        <v>2.62</v>
      </c>
      <c r="X616" t="n">
        <v>0.18</v>
      </c>
      <c r="Y616" t="n">
        <v>1</v>
      </c>
      <c r="Z616" t="n">
        <v>10</v>
      </c>
    </row>
    <row r="617">
      <c r="A617" t="n">
        <v>81</v>
      </c>
      <c r="B617" t="n">
        <v>90</v>
      </c>
      <c r="C617" t="inlineStr">
        <is>
          <t xml:space="preserve">CONCLUIDO	</t>
        </is>
      </c>
      <c r="D617" t="n">
        <v>5.498</v>
      </c>
      <c r="E617" t="n">
        <v>18.19</v>
      </c>
      <c r="F617" t="n">
        <v>15.52</v>
      </c>
      <c r="G617" t="n">
        <v>133.02</v>
      </c>
      <c r="H617" t="n">
        <v>1.82</v>
      </c>
      <c r="I617" t="n">
        <v>7</v>
      </c>
      <c r="J617" t="n">
        <v>207.84</v>
      </c>
      <c r="K617" t="n">
        <v>52.44</v>
      </c>
      <c r="L617" t="n">
        <v>21.25</v>
      </c>
      <c r="M617" t="n">
        <v>4</v>
      </c>
      <c r="N617" t="n">
        <v>44.15</v>
      </c>
      <c r="O617" t="n">
        <v>25868.26</v>
      </c>
      <c r="P617" t="n">
        <v>170.45</v>
      </c>
      <c r="Q617" t="n">
        <v>467.08</v>
      </c>
      <c r="R617" t="n">
        <v>56.06</v>
      </c>
      <c r="S617" t="n">
        <v>39.61</v>
      </c>
      <c r="T617" t="n">
        <v>3284.61</v>
      </c>
      <c r="U617" t="n">
        <v>0.71</v>
      </c>
      <c r="V617" t="n">
        <v>0.75</v>
      </c>
      <c r="W617" t="n">
        <v>2.62</v>
      </c>
      <c r="X617" t="n">
        <v>0.19</v>
      </c>
      <c r="Y617" t="n">
        <v>1</v>
      </c>
      <c r="Z617" t="n">
        <v>10</v>
      </c>
    </row>
    <row r="618">
      <c r="A618" t="n">
        <v>82</v>
      </c>
      <c r="B618" t="n">
        <v>90</v>
      </c>
      <c r="C618" t="inlineStr">
        <is>
          <t xml:space="preserve">CONCLUIDO	</t>
        </is>
      </c>
      <c r="D618" t="n">
        <v>5.502</v>
      </c>
      <c r="E618" t="n">
        <v>18.18</v>
      </c>
      <c r="F618" t="n">
        <v>15.51</v>
      </c>
      <c r="G618" t="n">
        <v>132.91</v>
      </c>
      <c r="H618" t="n">
        <v>1.83</v>
      </c>
      <c r="I618" t="n">
        <v>7</v>
      </c>
      <c r="J618" t="n">
        <v>208.24</v>
      </c>
      <c r="K618" t="n">
        <v>52.44</v>
      </c>
      <c r="L618" t="n">
        <v>21.5</v>
      </c>
      <c r="M618" t="n">
        <v>4</v>
      </c>
      <c r="N618" t="n">
        <v>44.3</v>
      </c>
      <c r="O618" t="n">
        <v>25917.57</v>
      </c>
      <c r="P618" t="n">
        <v>170.17</v>
      </c>
      <c r="Q618" t="n">
        <v>467.07</v>
      </c>
      <c r="R618" t="n">
        <v>55.58</v>
      </c>
      <c r="S618" t="n">
        <v>39.61</v>
      </c>
      <c r="T618" t="n">
        <v>3043.63</v>
      </c>
      <c r="U618" t="n">
        <v>0.71</v>
      </c>
      <c r="V618" t="n">
        <v>0.75</v>
      </c>
      <c r="W618" t="n">
        <v>2.62</v>
      </c>
      <c r="X618" t="n">
        <v>0.17</v>
      </c>
      <c r="Y618" t="n">
        <v>1</v>
      </c>
      <c r="Z618" t="n">
        <v>10</v>
      </c>
    </row>
    <row r="619">
      <c r="A619" t="n">
        <v>83</v>
      </c>
      <c r="B619" t="n">
        <v>90</v>
      </c>
      <c r="C619" t="inlineStr">
        <is>
          <t xml:space="preserve">CONCLUIDO	</t>
        </is>
      </c>
      <c r="D619" t="n">
        <v>5.4998</v>
      </c>
      <c r="E619" t="n">
        <v>18.18</v>
      </c>
      <c r="F619" t="n">
        <v>15.51</v>
      </c>
      <c r="G619" t="n">
        <v>132.97</v>
      </c>
      <c r="H619" t="n">
        <v>1.85</v>
      </c>
      <c r="I619" t="n">
        <v>7</v>
      </c>
      <c r="J619" t="n">
        <v>208.64</v>
      </c>
      <c r="K619" t="n">
        <v>52.44</v>
      </c>
      <c r="L619" t="n">
        <v>21.75</v>
      </c>
      <c r="M619" t="n">
        <v>4</v>
      </c>
      <c r="N619" t="n">
        <v>44.45</v>
      </c>
      <c r="O619" t="n">
        <v>25966.93</v>
      </c>
      <c r="P619" t="n">
        <v>170.52</v>
      </c>
      <c r="Q619" t="n">
        <v>467.08</v>
      </c>
      <c r="R619" t="n">
        <v>55.77</v>
      </c>
      <c r="S619" t="n">
        <v>39.61</v>
      </c>
      <c r="T619" t="n">
        <v>3140.29</v>
      </c>
      <c r="U619" t="n">
        <v>0.71</v>
      </c>
      <c r="V619" t="n">
        <v>0.75</v>
      </c>
      <c r="W619" t="n">
        <v>2.62</v>
      </c>
      <c r="X619" t="n">
        <v>0.18</v>
      </c>
      <c r="Y619" t="n">
        <v>1</v>
      </c>
      <c r="Z619" t="n">
        <v>10</v>
      </c>
    </row>
    <row r="620">
      <c r="A620" t="n">
        <v>84</v>
      </c>
      <c r="B620" t="n">
        <v>90</v>
      </c>
      <c r="C620" t="inlineStr">
        <is>
          <t xml:space="preserve">CONCLUIDO	</t>
        </is>
      </c>
      <c r="D620" t="n">
        <v>5.4988</v>
      </c>
      <c r="E620" t="n">
        <v>18.19</v>
      </c>
      <c r="F620" t="n">
        <v>15.52</v>
      </c>
      <c r="G620" t="n">
        <v>133</v>
      </c>
      <c r="H620" t="n">
        <v>1.87</v>
      </c>
      <c r="I620" t="n">
        <v>7</v>
      </c>
      <c r="J620" t="n">
        <v>209.05</v>
      </c>
      <c r="K620" t="n">
        <v>52.44</v>
      </c>
      <c r="L620" t="n">
        <v>22</v>
      </c>
      <c r="M620" t="n">
        <v>3</v>
      </c>
      <c r="N620" t="n">
        <v>44.6</v>
      </c>
      <c r="O620" t="n">
        <v>26016.35</v>
      </c>
      <c r="P620" t="n">
        <v>170.05</v>
      </c>
      <c r="Q620" t="n">
        <v>467.07</v>
      </c>
      <c r="R620" t="n">
        <v>55.86</v>
      </c>
      <c r="S620" t="n">
        <v>39.61</v>
      </c>
      <c r="T620" t="n">
        <v>3186.04</v>
      </c>
      <c r="U620" t="n">
        <v>0.71</v>
      </c>
      <c r="V620" t="n">
        <v>0.75</v>
      </c>
      <c r="W620" t="n">
        <v>2.62</v>
      </c>
      <c r="X620" t="n">
        <v>0.18</v>
      </c>
      <c r="Y620" t="n">
        <v>1</v>
      </c>
      <c r="Z620" t="n">
        <v>10</v>
      </c>
    </row>
    <row r="621">
      <c r="A621" t="n">
        <v>85</v>
      </c>
      <c r="B621" t="n">
        <v>90</v>
      </c>
      <c r="C621" t="inlineStr">
        <is>
          <t xml:space="preserve">CONCLUIDO	</t>
        </is>
      </c>
      <c r="D621" t="n">
        <v>5.4992</v>
      </c>
      <c r="E621" t="n">
        <v>18.18</v>
      </c>
      <c r="F621" t="n">
        <v>15.52</v>
      </c>
      <c r="G621" t="n">
        <v>132.99</v>
      </c>
      <c r="H621" t="n">
        <v>1.89</v>
      </c>
      <c r="I621" t="n">
        <v>7</v>
      </c>
      <c r="J621" t="n">
        <v>209.45</v>
      </c>
      <c r="K621" t="n">
        <v>52.44</v>
      </c>
      <c r="L621" t="n">
        <v>22.25</v>
      </c>
      <c r="M621" t="n">
        <v>2</v>
      </c>
      <c r="N621" t="n">
        <v>44.75</v>
      </c>
      <c r="O621" t="n">
        <v>26065.82</v>
      </c>
      <c r="P621" t="n">
        <v>169.87</v>
      </c>
      <c r="Q621" t="n">
        <v>467.07</v>
      </c>
      <c r="R621" t="n">
        <v>55.83</v>
      </c>
      <c r="S621" t="n">
        <v>39.61</v>
      </c>
      <c r="T621" t="n">
        <v>3170.1</v>
      </c>
      <c r="U621" t="n">
        <v>0.71</v>
      </c>
      <c r="V621" t="n">
        <v>0.75</v>
      </c>
      <c r="W621" t="n">
        <v>2.62</v>
      </c>
      <c r="X621" t="n">
        <v>0.18</v>
      </c>
      <c r="Y621" t="n">
        <v>1</v>
      </c>
      <c r="Z621" t="n">
        <v>10</v>
      </c>
    </row>
    <row r="622">
      <c r="A622" t="n">
        <v>86</v>
      </c>
      <c r="B622" t="n">
        <v>90</v>
      </c>
      <c r="C622" t="inlineStr">
        <is>
          <t xml:space="preserve">CONCLUIDO	</t>
        </is>
      </c>
      <c r="D622" t="n">
        <v>5.4998</v>
      </c>
      <c r="E622" t="n">
        <v>18.18</v>
      </c>
      <c r="F622" t="n">
        <v>15.51</v>
      </c>
      <c r="G622" t="n">
        <v>132.97</v>
      </c>
      <c r="H622" t="n">
        <v>1.9</v>
      </c>
      <c r="I622" t="n">
        <v>7</v>
      </c>
      <c r="J622" t="n">
        <v>209.85</v>
      </c>
      <c r="K622" t="n">
        <v>52.44</v>
      </c>
      <c r="L622" t="n">
        <v>22.5</v>
      </c>
      <c r="M622" t="n">
        <v>2</v>
      </c>
      <c r="N622" t="n">
        <v>44.91</v>
      </c>
      <c r="O622" t="n">
        <v>26115.34</v>
      </c>
      <c r="P622" t="n">
        <v>169.2</v>
      </c>
      <c r="Q622" t="n">
        <v>467.07</v>
      </c>
      <c r="R622" t="n">
        <v>55.58</v>
      </c>
      <c r="S622" t="n">
        <v>39.61</v>
      </c>
      <c r="T622" t="n">
        <v>3043.89</v>
      </c>
      <c r="U622" t="n">
        <v>0.71</v>
      </c>
      <c r="V622" t="n">
        <v>0.75</v>
      </c>
      <c r="W622" t="n">
        <v>2.63</v>
      </c>
      <c r="X622" t="n">
        <v>0.18</v>
      </c>
      <c r="Y622" t="n">
        <v>1</v>
      </c>
      <c r="Z622" t="n">
        <v>10</v>
      </c>
    </row>
    <row r="623">
      <c r="A623" t="n">
        <v>87</v>
      </c>
      <c r="B623" t="n">
        <v>90</v>
      </c>
      <c r="C623" t="inlineStr">
        <is>
          <t xml:space="preserve">CONCLUIDO	</t>
        </is>
      </c>
      <c r="D623" t="n">
        <v>5.5008</v>
      </c>
      <c r="E623" t="n">
        <v>18.18</v>
      </c>
      <c r="F623" t="n">
        <v>15.51</v>
      </c>
      <c r="G623" t="n">
        <v>132.94</v>
      </c>
      <c r="H623" t="n">
        <v>1.92</v>
      </c>
      <c r="I623" t="n">
        <v>7</v>
      </c>
      <c r="J623" t="n">
        <v>210.25</v>
      </c>
      <c r="K623" t="n">
        <v>52.44</v>
      </c>
      <c r="L623" t="n">
        <v>22.75</v>
      </c>
      <c r="M623" t="n">
        <v>2</v>
      </c>
      <c r="N623" t="n">
        <v>45.06</v>
      </c>
      <c r="O623" t="n">
        <v>26164.91</v>
      </c>
      <c r="P623" t="n">
        <v>168.94</v>
      </c>
      <c r="Q623" t="n">
        <v>467.07</v>
      </c>
      <c r="R623" t="n">
        <v>55.56</v>
      </c>
      <c r="S623" t="n">
        <v>39.61</v>
      </c>
      <c r="T623" t="n">
        <v>3036.29</v>
      </c>
      <c r="U623" t="n">
        <v>0.71</v>
      </c>
      <c r="V623" t="n">
        <v>0.75</v>
      </c>
      <c r="W623" t="n">
        <v>2.62</v>
      </c>
      <c r="X623" t="n">
        <v>0.18</v>
      </c>
      <c r="Y623" t="n">
        <v>1</v>
      </c>
      <c r="Z623" t="n">
        <v>10</v>
      </c>
    </row>
    <row r="624">
      <c r="A624" t="n">
        <v>88</v>
      </c>
      <c r="B624" t="n">
        <v>90</v>
      </c>
      <c r="C624" t="inlineStr">
        <is>
          <t xml:space="preserve">CONCLUIDO	</t>
        </is>
      </c>
      <c r="D624" t="n">
        <v>5.4985</v>
      </c>
      <c r="E624" t="n">
        <v>18.19</v>
      </c>
      <c r="F624" t="n">
        <v>15.52</v>
      </c>
      <c r="G624" t="n">
        <v>133</v>
      </c>
      <c r="H624" t="n">
        <v>1.94</v>
      </c>
      <c r="I624" t="n">
        <v>7</v>
      </c>
      <c r="J624" t="n">
        <v>210.65</v>
      </c>
      <c r="K624" t="n">
        <v>52.44</v>
      </c>
      <c r="L624" t="n">
        <v>23</v>
      </c>
      <c r="M624" t="n">
        <v>2</v>
      </c>
      <c r="N624" t="n">
        <v>45.21</v>
      </c>
      <c r="O624" t="n">
        <v>26214.54</v>
      </c>
      <c r="P624" t="n">
        <v>168.82</v>
      </c>
      <c r="Q624" t="n">
        <v>467.07</v>
      </c>
      <c r="R624" t="n">
        <v>55.84</v>
      </c>
      <c r="S624" t="n">
        <v>39.61</v>
      </c>
      <c r="T624" t="n">
        <v>3177.03</v>
      </c>
      <c r="U624" t="n">
        <v>0.71</v>
      </c>
      <c r="V624" t="n">
        <v>0.75</v>
      </c>
      <c r="W624" t="n">
        <v>2.62</v>
      </c>
      <c r="X624" t="n">
        <v>0.18</v>
      </c>
      <c r="Y624" t="n">
        <v>1</v>
      </c>
      <c r="Z624" t="n">
        <v>10</v>
      </c>
    </row>
    <row r="625">
      <c r="A625" t="n">
        <v>89</v>
      </c>
      <c r="B625" t="n">
        <v>90</v>
      </c>
      <c r="C625" t="inlineStr">
        <is>
          <t xml:space="preserve">CONCLUIDO	</t>
        </is>
      </c>
      <c r="D625" t="n">
        <v>5.5011</v>
      </c>
      <c r="E625" t="n">
        <v>18.18</v>
      </c>
      <c r="F625" t="n">
        <v>15.51</v>
      </c>
      <c r="G625" t="n">
        <v>132.93</v>
      </c>
      <c r="H625" t="n">
        <v>1.96</v>
      </c>
      <c r="I625" t="n">
        <v>7</v>
      </c>
      <c r="J625" t="n">
        <v>211.05</v>
      </c>
      <c r="K625" t="n">
        <v>52.44</v>
      </c>
      <c r="L625" t="n">
        <v>23.25</v>
      </c>
      <c r="M625" t="n">
        <v>2</v>
      </c>
      <c r="N625" t="n">
        <v>45.36</v>
      </c>
      <c r="O625" t="n">
        <v>26264.21</v>
      </c>
      <c r="P625" t="n">
        <v>168.61</v>
      </c>
      <c r="Q625" t="n">
        <v>467.1</v>
      </c>
      <c r="R625" t="n">
        <v>55.62</v>
      </c>
      <c r="S625" t="n">
        <v>39.61</v>
      </c>
      <c r="T625" t="n">
        <v>3065.99</v>
      </c>
      <c r="U625" t="n">
        <v>0.71</v>
      </c>
      <c r="V625" t="n">
        <v>0.75</v>
      </c>
      <c r="W625" t="n">
        <v>2.62</v>
      </c>
      <c r="X625" t="n">
        <v>0.18</v>
      </c>
      <c r="Y625" t="n">
        <v>1</v>
      </c>
      <c r="Z625" t="n">
        <v>10</v>
      </c>
    </row>
    <row r="626">
      <c r="A626" t="n">
        <v>90</v>
      </c>
      <c r="B626" t="n">
        <v>90</v>
      </c>
      <c r="C626" t="inlineStr">
        <is>
          <t xml:space="preserve">CONCLUIDO	</t>
        </is>
      </c>
      <c r="D626" t="n">
        <v>5.4996</v>
      </c>
      <c r="E626" t="n">
        <v>18.18</v>
      </c>
      <c r="F626" t="n">
        <v>15.51</v>
      </c>
      <c r="G626" t="n">
        <v>132.97</v>
      </c>
      <c r="H626" t="n">
        <v>1.97</v>
      </c>
      <c r="I626" t="n">
        <v>7</v>
      </c>
      <c r="J626" t="n">
        <v>211.46</v>
      </c>
      <c r="K626" t="n">
        <v>52.44</v>
      </c>
      <c r="L626" t="n">
        <v>23.5</v>
      </c>
      <c r="M626" t="n">
        <v>1</v>
      </c>
      <c r="N626" t="n">
        <v>45.52</v>
      </c>
      <c r="O626" t="n">
        <v>26313.94</v>
      </c>
      <c r="P626" t="n">
        <v>168.73</v>
      </c>
      <c r="Q626" t="n">
        <v>467.07</v>
      </c>
      <c r="R626" t="n">
        <v>55.64</v>
      </c>
      <c r="S626" t="n">
        <v>39.61</v>
      </c>
      <c r="T626" t="n">
        <v>3078.36</v>
      </c>
      <c r="U626" t="n">
        <v>0.71</v>
      </c>
      <c r="V626" t="n">
        <v>0.75</v>
      </c>
      <c r="W626" t="n">
        <v>2.63</v>
      </c>
      <c r="X626" t="n">
        <v>0.18</v>
      </c>
      <c r="Y626" t="n">
        <v>1</v>
      </c>
      <c r="Z626" t="n">
        <v>10</v>
      </c>
    </row>
    <row r="627">
      <c r="A627" t="n">
        <v>91</v>
      </c>
      <c r="B627" t="n">
        <v>90</v>
      </c>
      <c r="C627" t="inlineStr">
        <is>
          <t xml:space="preserve">CONCLUIDO	</t>
        </is>
      </c>
      <c r="D627" t="n">
        <v>5.5009</v>
      </c>
      <c r="E627" t="n">
        <v>18.18</v>
      </c>
      <c r="F627" t="n">
        <v>15.51</v>
      </c>
      <c r="G627" t="n">
        <v>132.94</v>
      </c>
      <c r="H627" t="n">
        <v>1.99</v>
      </c>
      <c r="I627" t="n">
        <v>7</v>
      </c>
      <c r="J627" t="n">
        <v>211.86</v>
      </c>
      <c r="K627" t="n">
        <v>52.44</v>
      </c>
      <c r="L627" t="n">
        <v>23.75</v>
      </c>
      <c r="M627" t="n">
        <v>1</v>
      </c>
      <c r="N627" t="n">
        <v>45.67</v>
      </c>
      <c r="O627" t="n">
        <v>26363.73</v>
      </c>
      <c r="P627" t="n">
        <v>168.68</v>
      </c>
      <c r="Q627" t="n">
        <v>467.16</v>
      </c>
      <c r="R627" t="n">
        <v>55.61</v>
      </c>
      <c r="S627" t="n">
        <v>39.61</v>
      </c>
      <c r="T627" t="n">
        <v>3060.12</v>
      </c>
      <c r="U627" t="n">
        <v>0.71</v>
      </c>
      <c r="V627" t="n">
        <v>0.75</v>
      </c>
      <c r="W627" t="n">
        <v>2.62</v>
      </c>
      <c r="X627" t="n">
        <v>0.18</v>
      </c>
      <c r="Y627" t="n">
        <v>1</v>
      </c>
      <c r="Z627" t="n">
        <v>10</v>
      </c>
    </row>
    <row r="628">
      <c r="A628" t="n">
        <v>92</v>
      </c>
      <c r="B628" t="n">
        <v>90</v>
      </c>
      <c r="C628" t="inlineStr">
        <is>
          <t xml:space="preserve">CONCLUIDO	</t>
        </is>
      </c>
      <c r="D628" t="n">
        <v>5.4995</v>
      </c>
      <c r="E628" t="n">
        <v>18.18</v>
      </c>
      <c r="F628" t="n">
        <v>15.51</v>
      </c>
      <c r="G628" t="n">
        <v>132.98</v>
      </c>
      <c r="H628" t="n">
        <v>2.01</v>
      </c>
      <c r="I628" t="n">
        <v>7</v>
      </c>
      <c r="J628" t="n">
        <v>212.27</v>
      </c>
      <c r="K628" t="n">
        <v>52.44</v>
      </c>
      <c r="L628" t="n">
        <v>24</v>
      </c>
      <c r="M628" t="n">
        <v>1</v>
      </c>
      <c r="N628" t="n">
        <v>45.82</v>
      </c>
      <c r="O628" t="n">
        <v>26413.56</v>
      </c>
      <c r="P628" t="n">
        <v>168.89</v>
      </c>
      <c r="Q628" t="n">
        <v>467.08</v>
      </c>
      <c r="R628" t="n">
        <v>55.76</v>
      </c>
      <c r="S628" t="n">
        <v>39.61</v>
      </c>
      <c r="T628" t="n">
        <v>3138.31</v>
      </c>
      <c r="U628" t="n">
        <v>0.71</v>
      </c>
      <c r="V628" t="n">
        <v>0.75</v>
      </c>
      <c r="W628" t="n">
        <v>2.62</v>
      </c>
      <c r="X628" t="n">
        <v>0.18</v>
      </c>
      <c r="Y628" t="n">
        <v>1</v>
      </c>
      <c r="Z628" t="n">
        <v>10</v>
      </c>
    </row>
    <row r="629">
      <c r="A629" t="n">
        <v>93</v>
      </c>
      <c r="B629" t="n">
        <v>90</v>
      </c>
      <c r="C629" t="inlineStr">
        <is>
          <t xml:space="preserve">CONCLUIDO	</t>
        </is>
      </c>
      <c r="D629" t="n">
        <v>5.4997</v>
      </c>
      <c r="E629" t="n">
        <v>18.18</v>
      </c>
      <c r="F629" t="n">
        <v>15.51</v>
      </c>
      <c r="G629" t="n">
        <v>132.97</v>
      </c>
      <c r="H629" t="n">
        <v>2.03</v>
      </c>
      <c r="I629" t="n">
        <v>7</v>
      </c>
      <c r="J629" t="n">
        <v>212.67</v>
      </c>
      <c r="K629" t="n">
        <v>52.44</v>
      </c>
      <c r="L629" t="n">
        <v>24.25</v>
      </c>
      <c r="M629" t="n">
        <v>0</v>
      </c>
      <c r="N629" t="n">
        <v>45.98</v>
      </c>
      <c r="O629" t="n">
        <v>26463.45</v>
      </c>
      <c r="P629" t="n">
        <v>169.03</v>
      </c>
      <c r="Q629" t="n">
        <v>467.07</v>
      </c>
      <c r="R629" t="n">
        <v>55.71</v>
      </c>
      <c r="S629" t="n">
        <v>39.61</v>
      </c>
      <c r="T629" t="n">
        <v>3109.79</v>
      </c>
      <c r="U629" t="n">
        <v>0.71</v>
      </c>
      <c r="V629" t="n">
        <v>0.75</v>
      </c>
      <c r="W629" t="n">
        <v>2.62</v>
      </c>
      <c r="X629" t="n">
        <v>0.18</v>
      </c>
      <c r="Y629" t="n">
        <v>1</v>
      </c>
      <c r="Z629" t="n">
        <v>10</v>
      </c>
    </row>
    <row r="630">
      <c r="A630" t="n">
        <v>0</v>
      </c>
      <c r="B630" t="n">
        <v>110</v>
      </c>
      <c r="C630" t="inlineStr">
        <is>
          <t xml:space="preserve">CONCLUIDO	</t>
        </is>
      </c>
      <c r="D630" t="n">
        <v>2.813</v>
      </c>
      <c r="E630" t="n">
        <v>35.55</v>
      </c>
      <c r="F630" t="n">
        <v>22.63</v>
      </c>
      <c r="G630" t="n">
        <v>5.57</v>
      </c>
      <c r="H630" t="n">
        <v>0.08</v>
      </c>
      <c r="I630" t="n">
        <v>244</v>
      </c>
      <c r="J630" t="n">
        <v>213.37</v>
      </c>
      <c r="K630" t="n">
        <v>56.13</v>
      </c>
      <c r="L630" t="n">
        <v>1</v>
      </c>
      <c r="M630" t="n">
        <v>242</v>
      </c>
      <c r="N630" t="n">
        <v>46.25</v>
      </c>
      <c r="O630" t="n">
        <v>26550.29</v>
      </c>
      <c r="P630" t="n">
        <v>335.43</v>
      </c>
      <c r="Q630" t="n">
        <v>467.47</v>
      </c>
      <c r="R630" t="n">
        <v>288.84</v>
      </c>
      <c r="S630" t="n">
        <v>39.61</v>
      </c>
      <c r="T630" t="n">
        <v>118491.39</v>
      </c>
      <c r="U630" t="n">
        <v>0.14</v>
      </c>
      <c r="V630" t="n">
        <v>0.52</v>
      </c>
      <c r="W630" t="n">
        <v>3</v>
      </c>
      <c r="X630" t="n">
        <v>7.29</v>
      </c>
      <c r="Y630" t="n">
        <v>1</v>
      </c>
      <c r="Z630" t="n">
        <v>10</v>
      </c>
    </row>
    <row r="631">
      <c r="A631" t="n">
        <v>1</v>
      </c>
      <c r="B631" t="n">
        <v>110</v>
      </c>
      <c r="C631" t="inlineStr">
        <is>
          <t xml:space="preserve">CONCLUIDO	</t>
        </is>
      </c>
      <c r="D631" t="n">
        <v>3.2606</v>
      </c>
      <c r="E631" t="n">
        <v>30.67</v>
      </c>
      <c r="F631" t="n">
        <v>20.58</v>
      </c>
      <c r="G631" t="n">
        <v>6.98</v>
      </c>
      <c r="H631" t="n">
        <v>0.1</v>
      </c>
      <c r="I631" t="n">
        <v>177</v>
      </c>
      <c r="J631" t="n">
        <v>213.78</v>
      </c>
      <c r="K631" t="n">
        <v>56.13</v>
      </c>
      <c r="L631" t="n">
        <v>1.25</v>
      </c>
      <c r="M631" t="n">
        <v>175</v>
      </c>
      <c r="N631" t="n">
        <v>46.4</v>
      </c>
      <c r="O631" t="n">
        <v>26600.32</v>
      </c>
      <c r="P631" t="n">
        <v>304.74</v>
      </c>
      <c r="Q631" t="n">
        <v>467.19</v>
      </c>
      <c r="R631" t="n">
        <v>221.14</v>
      </c>
      <c r="S631" t="n">
        <v>39.61</v>
      </c>
      <c r="T631" t="n">
        <v>84974.41</v>
      </c>
      <c r="U631" t="n">
        <v>0.18</v>
      </c>
      <c r="V631" t="n">
        <v>0.57</v>
      </c>
      <c r="W631" t="n">
        <v>2.9</v>
      </c>
      <c r="X631" t="n">
        <v>5.24</v>
      </c>
      <c r="Y631" t="n">
        <v>1</v>
      </c>
      <c r="Z631" t="n">
        <v>10</v>
      </c>
    </row>
    <row r="632">
      <c r="A632" t="n">
        <v>2</v>
      </c>
      <c r="B632" t="n">
        <v>110</v>
      </c>
      <c r="C632" t="inlineStr">
        <is>
          <t xml:space="preserve">CONCLUIDO	</t>
        </is>
      </c>
      <c r="D632" t="n">
        <v>3.5862</v>
      </c>
      <c r="E632" t="n">
        <v>27.88</v>
      </c>
      <c r="F632" t="n">
        <v>19.4</v>
      </c>
      <c r="G632" t="n">
        <v>8.380000000000001</v>
      </c>
      <c r="H632" t="n">
        <v>0.12</v>
      </c>
      <c r="I632" t="n">
        <v>139</v>
      </c>
      <c r="J632" t="n">
        <v>214.19</v>
      </c>
      <c r="K632" t="n">
        <v>56.13</v>
      </c>
      <c r="L632" t="n">
        <v>1.5</v>
      </c>
      <c r="M632" t="n">
        <v>137</v>
      </c>
      <c r="N632" t="n">
        <v>46.56</v>
      </c>
      <c r="O632" t="n">
        <v>26650.41</v>
      </c>
      <c r="P632" t="n">
        <v>286.89</v>
      </c>
      <c r="Q632" t="n">
        <v>467.26</v>
      </c>
      <c r="R632" t="n">
        <v>182.77</v>
      </c>
      <c r="S632" t="n">
        <v>39.61</v>
      </c>
      <c r="T632" t="n">
        <v>65979.39999999999</v>
      </c>
      <c r="U632" t="n">
        <v>0.22</v>
      </c>
      <c r="V632" t="n">
        <v>0.6</v>
      </c>
      <c r="W632" t="n">
        <v>2.84</v>
      </c>
      <c r="X632" t="n">
        <v>4.07</v>
      </c>
      <c r="Y632" t="n">
        <v>1</v>
      </c>
      <c r="Z632" t="n">
        <v>10</v>
      </c>
    </row>
    <row r="633">
      <c r="A633" t="n">
        <v>3</v>
      </c>
      <c r="B633" t="n">
        <v>110</v>
      </c>
      <c r="C633" t="inlineStr">
        <is>
          <t xml:space="preserve">CONCLUIDO	</t>
        </is>
      </c>
      <c r="D633" t="n">
        <v>3.8206</v>
      </c>
      <c r="E633" t="n">
        <v>26.17</v>
      </c>
      <c r="F633" t="n">
        <v>18.71</v>
      </c>
      <c r="G633" t="n">
        <v>9.76</v>
      </c>
      <c r="H633" t="n">
        <v>0.14</v>
      </c>
      <c r="I633" t="n">
        <v>115</v>
      </c>
      <c r="J633" t="n">
        <v>214.59</v>
      </c>
      <c r="K633" t="n">
        <v>56.13</v>
      </c>
      <c r="L633" t="n">
        <v>1.75</v>
      </c>
      <c r="M633" t="n">
        <v>113</v>
      </c>
      <c r="N633" t="n">
        <v>46.72</v>
      </c>
      <c r="O633" t="n">
        <v>26700.55</v>
      </c>
      <c r="P633" t="n">
        <v>276.27</v>
      </c>
      <c r="Q633" t="n">
        <v>467.25</v>
      </c>
      <c r="R633" t="n">
        <v>159.2</v>
      </c>
      <c r="S633" t="n">
        <v>39.61</v>
      </c>
      <c r="T633" t="n">
        <v>54315.22</v>
      </c>
      <c r="U633" t="n">
        <v>0.25</v>
      </c>
      <c r="V633" t="n">
        <v>0.62</v>
      </c>
      <c r="W633" t="n">
        <v>2.82</v>
      </c>
      <c r="X633" t="n">
        <v>3.37</v>
      </c>
      <c r="Y633" t="n">
        <v>1</v>
      </c>
      <c r="Z633" t="n">
        <v>10</v>
      </c>
    </row>
    <row r="634">
      <c r="A634" t="n">
        <v>4</v>
      </c>
      <c r="B634" t="n">
        <v>110</v>
      </c>
      <c r="C634" t="inlineStr">
        <is>
          <t xml:space="preserve">CONCLUIDO	</t>
        </is>
      </c>
      <c r="D634" t="n">
        <v>4.0111</v>
      </c>
      <c r="E634" t="n">
        <v>24.93</v>
      </c>
      <c r="F634" t="n">
        <v>18.18</v>
      </c>
      <c r="G634" t="n">
        <v>11.13</v>
      </c>
      <c r="H634" t="n">
        <v>0.17</v>
      </c>
      <c r="I634" t="n">
        <v>98</v>
      </c>
      <c r="J634" t="n">
        <v>215</v>
      </c>
      <c r="K634" t="n">
        <v>56.13</v>
      </c>
      <c r="L634" t="n">
        <v>2</v>
      </c>
      <c r="M634" t="n">
        <v>96</v>
      </c>
      <c r="N634" t="n">
        <v>46.87</v>
      </c>
      <c r="O634" t="n">
        <v>26750.75</v>
      </c>
      <c r="P634" t="n">
        <v>268.15</v>
      </c>
      <c r="Q634" t="n">
        <v>467.21</v>
      </c>
      <c r="R634" t="n">
        <v>142.6</v>
      </c>
      <c r="S634" t="n">
        <v>39.61</v>
      </c>
      <c r="T634" t="n">
        <v>46098.97</v>
      </c>
      <c r="U634" t="n">
        <v>0.28</v>
      </c>
      <c r="V634" t="n">
        <v>0.64</v>
      </c>
      <c r="W634" t="n">
        <v>2.77</v>
      </c>
      <c r="X634" t="n">
        <v>2.84</v>
      </c>
      <c r="Y634" t="n">
        <v>1</v>
      </c>
      <c r="Z634" t="n">
        <v>10</v>
      </c>
    </row>
    <row r="635">
      <c r="A635" t="n">
        <v>5</v>
      </c>
      <c r="B635" t="n">
        <v>110</v>
      </c>
      <c r="C635" t="inlineStr">
        <is>
          <t xml:space="preserve">CONCLUIDO	</t>
        </is>
      </c>
      <c r="D635" t="n">
        <v>4.17</v>
      </c>
      <c r="E635" t="n">
        <v>23.98</v>
      </c>
      <c r="F635" t="n">
        <v>17.78</v>
      </c>
      <c r="G635" t="n">
        <v>12.55</v>
      </c>
      <c r="H635" t="n">
        <v>0.19</v>
      </c>
      <c r="I635" t="n">
        <v>85</v>
      </c>
      <c r="J635" t="n">
        <v>215.41</v>
      </c>
      <c r="K635" t="n">
        <v>56.13</v>
      </c>
      <c r="L635" t="n">
        <v>2.25</v>
      </c>
      <c r="M635" t="n">
        <v>83</v>
      </c>
      <c r="N635" t="n">
        <v>47.03</v>
      </c>
      <c r="O635" t="n">
        <v>26801</v>
      </c>
      <c r="P635" t="n">
        <v>261.97</v>
      </c>
      <c r="Q635" t="n">
        <v>467.24</v>
      </c>
      <c r="R635" t="n">
        <v>129.7</v>
      </c>
      <c r="S635" t="n">
        <v>39.61</v>
      </c>
      <c r="T635" t="n">
        <v>39716.13</v>
      </c>
      <c r="U635" t="n">
        <v>0.31</v>
      </c>
      <c r="V635" t="n">
        <v>0.66</v>
      </c>
      <c r="W635" t="n">
        <v>2.74</v>
      </c>
      <c r="X635" t="n">
        <v>2.44</v>
      </c>
      <c r="Y635" t="n">
        <v>1</v>
      </c>
      <c r="Z635" t="n">
        <v>10</v>
      </c>
    </row>
    <row r="636">
      <c r="A636" t="n">
        <v>6</v>
      </c>
      <c r="B636" t="n">
        <v>110</v>
      </c>
      <c r="C636" t="inlineStr">
        <is>
          <t xml:space="preserve">CONCLUIDO	</t>
        </is>
      </c>
      <c r="D636" t="n">
        <v>4.3037</v>
      </c>
      <c r="E636" t="n">
        <v>23.24</v>
      </c>
      <c r="F636" t="n">
        <v>17.46</v>
      </c>
      <c r="G636" t="n">
        <v>13.96</v>
      </c>
      <c r="H636" t="n">
        <v>0.21</v>
      </c>
      <c r="I636" t="n">
        <v>75</v>
      </c>
      <c r="J636" t="n">
        <v>215.82</v>
      </c>
      <c r="K636" t="n">
        <v>56.13</v>
      </c>
      <c r="L636" t="n">
        <v>2.5</v>
      </c>
      <c r="M636" t="n">
        <v>73</v>
      </c>
      <c r="N636" t="n">
        <v>47.19</v>
      </c>
      <c r="O636" t="n">
        <v>26851.31</v>
      </c>
      <c r="P636" t="n">
        <v>256.88</v>
      </c>
      <c r="Q636" t="n">
        <v>467.16</v>
      </c>
      <c r="R636" t="n">
        <v>118.85</v>
      </c>
      <c r="S636" t="n">
        <v>39.61</v>
      </c>
      <c r="T636" t="n">
        <v>34340.08</v>
      </c>
      <c r="U636" t="n">
        <v>0.33</v>
      </c>
      <c r="V636" t="n">
        <v>0.67</v>
      </c>
      <c r="W636" t="n">
        <v>2.73</v>
      </c>
      <c r="X636" t="n">
        <v>2.12</v>
      </c>
      <c r="Y636" t="n">
        <v>1</v>
      </c>
      <c r="Z636" t="n">
        <v>10</v>
      </c>
    </row>
    <row r="637">
      <c r="A637" t="n">
        <v>7</v>
      </c>
      <c r="B637" t="n">
        <v>110</v>
      </c>
      <c r="C637" t="inlineStr">
        <is>
          <t xml:space="preserve">CONCLUIDO	</t>
        </is>
      </c>
      <c r="D637" t="n">
        <v>4.3919</v>
      </c>
      <c r="E637" t="n">
        <v>22.77</v>
      </c>
      <c r="F637" t="n">
        <v>17.29</v>
      </c>
      <c r="G637" t="n">
        <v>15.25</v>
      </c>
      <c r="H637" t="n">
        <v>0.23</v>
      </c>
      <c r="I637" t="n">
        <v>68</v>
      </c>
      <c r="J637" t="n">
        <v>216.22</v>
      </c>
      <c r="K637" t="n">
        <v>56.13</v>
      </c>
      <c r="L637" t="n">
        <v>2.75</v>
      </c>
      <c r="M637" t="n">
        <v>66</v>
      </c>
      <c r="N637" t="n">
        <v>47.35</v>
      </c>
      <c r="O637" t="n">
        <v>26901.66</v>
      </c>
      <c r="P637" t="n">
        <v>254</v>
      </c>
      <c r="Q637" t="n">
        <v>467.24</v>
      </c>
      <c r="R637" t="n">
        <v>113.53</v>
      </c>
      <c r="S637" t="n">
        <v>39.61</v>
      </c>
      <c r="T637" t="n">
        <v>31716.93</v>
      </c>
      <c r="U637" t="n">
        <v>0.35</v>
      </c>
      <c r="V637" t="n">
        <v>0.67</v>
      </c>
      <c r="W637" t="n">
        <v>2.72</v>
      </c>
      <c r="X637" t="n">
        <v>1.95</v>
      </c>
      <c r="Y637" t="n">
        <v>1</v>
      </c>
      <c r="Z637" t="n">
        <v>10</v>
      </c>
    </row>
    <row r="638">
      <c r="A638" t="n">
        <v>8</v>
      </c>
      <c r="B638" t="n">
        <v>110</v>
      </c>
      <c r="C638" t="inlineStr">
        <is>
          <t xml:space="preserve">CONCLUIDO	</t>
        </is>
      </c>
      <c r="D638" t="n">
        <v>4.4933</v>
      </c>
      <c r="E638" t="n">
        <v>22.26</v>
      </c>
      <c r="F638" t="n">
        <v>17.07</v>
      </c>
      <c r="G638" t="n">
        <v>16.79</v>
      </c>
      <c r="H638" t="n">
        <v>0.25</v>
      </c>
      <c r="I638" t="n">
        <v>61</v>
      </c>
      <c r="J638" t="n">
        <v>216.63</v>
      </c>
      <c r="K638" t="n">
        <v>56.13</v>
      </c>
      <c r="L638" t="n">
        <v>3</v>
      </c>
      <c r="M638" t="n">
        <v>59</v>
      </c>
      <c r="N638" t="n">
        <v>47.51</v>
      </c>
      <c r="O638" t="n">
        <v>26952.08</v>
      </c>
      <c r="P638" t="n">
        <v>250.53</v>
      </c>
      <c r="Q638" t="n">
        <v>467.09</v>
      </c>
      <c r="R638" t="n">
        <v>106.19</v>
      </c>
      <c r="S638" t="n">
        <v>39.61</v>
      </c>
      <c r="T638" t="n">
        <v>28080.96</v>
      </c>
      <c r="U638" t="n">
        <v>0.37</v>
      </c>
      <c r="V638" t="n">
        <v>0.68</v>
      </c>
      <c r="W638" t="n">
        <v>2.71</v>
      </c>
      <c r="X638" t="n">
        <v>1.73</v>
      </c>
      <c r="Y638" t="n">
        <v>1</v>
      </c>
      <c r="Z638" t="n">
        <v>10</v>
      </c>
    </row>
    <row r="639">
      <c r="A639" t="n">
        <v>9</v>
      </c>
      <c r="B639" t="n">
        <v>110</v>
      </c>
      <c r="C639" t="inlineStr">
        <is>
          <t xml:space="preserve">CONCLUIDO	</t>
        </is>
      </c>
      <c r="D639" t="n">
        <v>4.5668</v>
      </c>
      <c r="E639" t="n">
        <v>21.9</v>
      </c>
      <c r="F639" t="n">
        <v>16.92</v>
      </c>
      <c r="G639" t="n">
        <v>18.13</v>
      </c>
      <c r="H639" t="n">
        <v>0.27</v>
      </c>
      <c r="I639" t="n">
        <v>56</v>
      </c>
      <c r="J639" t="n">
        <v>217.04</v>
      </c>
      <c r="K639" t="n">
        <v>56.13</v>
      </c>
      <c r="L639" t="n">
        <v>3.25</v>
      </c>
      <c r="M639" t="n">
        <v>54</v>
      </c>
      <c r="N639" t="n">
        <v>47.66</v>
      </c>
      <c r="O639" t="n">
        <v>27002.55</v>
      </c>
      <c r="P639" t="n">
        <v>248.12</v>
      </c>
      <c r="Q639" t="n">
        <v>467.11</v>
      </c>
      <c r="R639" t="n">
        <v>101.72</v>
      </c>
      <c r="S639" t="n">
        <v>39.61</v>
      </c>
      <c r="T639" t="n">
        <v>25868.78</v>
      </c>
      <c r="U639" t="n">
        <v>0.39</v>
      </c>
      <c r="V639" t="n">
        <v>0.6899999999999999</v>
      </c>
      <c r="W639" t="n">
        <v>2.7</v>
      </c>
      <c r="X639" t="n">
        <v>1.59</v>
      </c>
      <c r="Y639" t="n">
        <v>1</v>
      </c>
      <c r="Z639" t="n">
        <v>10</v>
      </c>
    </row>
    <row r="640">
      <c r="A640" t="n">
        <v>10</v>
      </c>
      <c r="B640" t="n">
        <v>110</v>
      </c>
      <c r="C640" t="inlineStr">
        <is>
          <t xml:space="preserve">CONCLUIDO	</t>
        </is>
      </c>
      <c r="D640" t="n">
        <v>4.6239</v>
      </c>
      <c r="E640" t="n">
        <v>21.63</v>
      </c>
      <c r="F640" t="n">
        <v>16.82</v>
      </c>
      <c r="G640" t="n">
        <v>19.41</v>
      </c>
      <c r="H640" t="n">
        <v>0.29</v>
      </c>
      <c r="I640" t="n">
        <v>52</v>
      </c>
      <c r="J640" t="n">
        <v>217.45</v>
      </c>
      <c r="K640" t="n">
        <v>56.13</v>
      </c>
      <c r="L640" t="n">
        <v>3.5</v>
      </c>
      <c r="M640" t="n">
        <v>50</v>
      </c>
      <c r="N640" t="n">
        <v>47.82</v>
      </c>
      <c r="O640" t="n">
        <v>27053.07</v>
      </c>
      <c r="P640" t="n">
        <v>246.27</v>
      </c>
      <c r="Q640" t="n">
        <v>467.11</v>
      </c>
      <c r="R640" t="n">
        <v>98.03</v>
      </c>
      <c r="S640" t="n">
        <v>39.61</v>
      </c>
      <c r="T640" t="n">
        <v>24047.51</v>
      </c>
      <c r="U640" t="n">
        <v>0.4</v>
      </c>
      <c r="V640" t="n">
        <v>0.6899999999999999</v>
      </c>
      <c r="W640" t="n">
        <v>2.7</v>
      </c>
      <c r="X640" t="n">
        <v>1.48</v>
      </c>
      <c r="Y640" t="n">
        <v>1</v>
      </c>
      <c r="Z640" t="n">
        <v>10</v>
      </c>
    </row>
    <row r="641">
      <c r="A641" t="n">
        <v>11</v>
      </c>
      <c r="B641" t="n">
        <v>110</v>
      </c>
      <c r="C641" t="inlineStr">
        <is>
          <t xml:space="preserve">CONCLUIDO	</t>
        </is>
      </c>
      <c r="D641" t="n">
        <v>4.6863</v>
      </c>
      <c r="E641" t="n">
        <v>21.34</v>
      </c>
      <c r="F641" t="n">
        <v>16.7</v>
      </c>
      <c r="G641" t="n">
        <v>20.87</v>
      </c>
      <c r="H641" t="n">
        <v>0.31</v>
      </c>
      <c r="I641" t="n">
        <v>48</v>
      </c>
      <c r="J641" t="n">
        <v>217.86</v>
      </c>
      <c r="K641" t="n">
        <v>56.13</v>
      </c>
      <c r="L641" t="n">
        <v>3.75</v>
      </c>
      <c r="M641" t="n">
        <v>46</v>
      </c>
      <c r="N641" t="n">
        <v>47.98</v>
      </c>
      <c r="O641" t="n">
        <v>27103.65</v>
      </c>
      <c r="P641" t="n">
        <v>244.19</v>
      </c>
      <c r="Q641" t="n">
        <v>467.07</v>
      </c>
      <c r="R641" t="n">
        <v>94.79000000000001</v>
      </c>
      <c r="S641" t="n">
        <v>39.61</v>
      </c>
      <c r="T641" t="n">
        <v>22447.14</v>
      </c>
      <c r="U641" t="n">
        <v>0.42</v>
      </c>
      <c r="V641" t="n">
        <v>0.7</v>
      </c>
      <c r="W641" t="n">
        <v>2.68</v>
      </c>
      <c r="X641" t="n">
        <v>1.36</v>
      </c>
      <c r="Y641" t="n">
        <v>1</v>
      </c>
      <c r="Z641" t="n">
        <v>10</v>
      </c>
    </row>
    <row r="642">
      <c r="A642" t="n">
        <v>12</v>
      </c>
      <c r="B642" t="n">
        <v>110</v>
      </c>
      <c r="C642" t="inlineStr">
        <is>
          <t xml:space="preserve">CONCLUIDO	</t>
        </is>
      </c>
      <c r="D642" t="n">
        <v>4.7336</v>
      </c>
      <c r="E642" t="n">
        <v>21.13</v>
      </c>
      <c r="F642" t="n">
        <v>16.61</v>
      </c>
      <c r="G642" t="n">
        <v>22.15</v>
      </c>
      <c r="H642" t="n">
        <v>0.33</v>
      </c>
      <c r="I642" t="n">
        <v>45</v>
      </c>
      <c r="J642" t="n">
        <v>218.27</v>
      </c>
      <c r="K642" t="n">
        <v>56.13</v>
      </c>
      <c r="L642" t="n">
        <v>4</v>
      </c>
      <c r="M642" t="n">
        <v>43</v>
      </c>
      <c r="N642" t="n">
        <v>48.15</v>
      </c>
      <c r="O642" t="n">
        <v>27154.29</v>
      </c>
      <c r="P642" t="n">
        <v>242.68</v>
      </c>
      <c r="Q642" t="n">
        <v>467.08</v>
      </c>
      <c r="R642" t="n">
        <v>91.52</v>
      </c>
      <c r="S642" t="n">
        <v>39.61</v>
      </c>
      <c r="T642" t="n">
        <v>20827.19</v>
      </c>
      <c r="U642" t="n">
        <v>0.43</v>
      </c>
      <c r="V642" t="n">
        <v>0.7</v>
      </c>
      <c r="W642" t="n">
        <v>2.69</v>
      </c>
      <c r="X642" t="n">
        <v>1.28</v>
      </c>
      <c r="Y642" t="n">
        <v>1</v>
      </c>
      <c r="Z642" t="n">
        <v>10</v>
      </c>
    </row>
    <row r="643">
      <c r="A643" t="n">
        <v>13</v>
      </c>
      <c r="B643" t="n">
        <v>110</v>
      </c>
      <c r="C643" t="inlineStr">
        <is>
          <t xml:space="preserve">CONCLUIDO	</t>
        </is>
      </c>
      <c r="D643" t="n">
        <v>4.7865</v>
      </c>
      <c r="E643" t="n">
        <v>20.89</v>
      </c>
      <c r="F643" t="n">
        <v>16.51</v>
      </c>
      <c r="G643" t="n">
        <v>23.58</v>
      </c>
      <c r="H643" t="n">
        <v>0.35</v>
      </c>
      <c r="I643" t="n">
        <v>42</v>
      </c>
      <c r="J643" t="n">
        <v>218.68</v>
      </c>
      <c r="K643" t="n">
        <v>56.13</v>
      </c>
      <c r="L643" t="n">
        <v>4.25</v>
      </c>
      <c r="M643" t="n">
        <v>40</v>
      </c>
      <c r="N643" t="n">
        <v>48.31</v>
      </c>
      <c r="O643" t="n">
        <v>27204.98</v>
      </c>
      <c r="P643" t="n">
        <v>240.74</v>
      </c>
      <c r="Q643" t="n">
        <v>467.11</v>
      </c>
      <c r="R643" t="n">
        <v>88.03</v>
      </c>
      <c r="S643" t="n">
        <v>39.61</v>
      </c>
      <c r="T643" t="n">
        <v>19094.37</v>
      </c>
      <c r="U643" t="n">
        <v>0.45</v>
      </c>
      <c r="V643" t="n">
        <v>0.71</v>
      </c>
      <c r="W643" t="n">
        <v>2.68</v>
      </c>
      <c r="X643" t="n">
        <v>1.17</v>
      </c>
      <c r="Y643" t="n">
        <v>1</v>
      </c>
      <c r="Z643" t="n">
        <v>10</v>
      </c>
    </row>
    <row r="644">
      <c r="A644" t="n">
        <v>14</v>
      </c>
      <c r="B644" t="n">
        <v>110</v>
      </c>
      <c r="C644" t="inlineStr">
        <is>
          <t xml:space="preserve">CONCLUIDO	</t>
        </is>
      </c>
      <c r="D644" t="n">
        <v>4.8181</v>
      </c>
      <c r="E644" t="n">
        <v>20.76</v>
      </c>
      <c r="F644" t="n">
        <v>16.45</v>
      </c>
      <c r="G644" t="n">
        <v>24.68</v>
      </c>
      <c r="H644" t="n">
        <v>0.36</v>
      </c>
      <c r="I644" t="n">
        <v>40</v>
      </c>
      <c r="J644" t="n">
        <v>219.09</v>
      </c>
      <c r="K644" t="n">
        <v>56.13</v>
      </c>
      <c r="L644" t="n">
        <v>4.5</v>
      </c>
      <c r="M644" t="n">
        <v>38</v>
      </c>
      <c r="N644" t="n">
        <v>48.47</v>
      </c>
      <c r="O644" t="n">
        <v>27255.72</v>
      </c>
      <c r="P644" t="n">
        <v>239.56</v>
      </c>
      <c r="Q644" t="n">
        <v>467.18</v>
      </c>
      <c r="R644" t="n">
        <v>86.40000000000001</v>
      </c>
      <c r="S644" t="n">
        <v>39.61</v>
      </c>
      <c r="T644" t="n">
        <v>18292.6</v>
      </c>
      <c r="U644" t="n">
        <v>0.46</v>
      </c>
      <c r="V644" t="n">
        <v>0.71</v>
      </c>
      <c r="W644" t="n">
        <v>2.67</v>
      </c>
      <c r="X644" t="n">
        <v>1.12</v>
      </c>
      <c r="Y644" t="n">
        <v>1</v>
      </c>
      <c r="Z644" t="n">
        <v>10</v>
      </c>
    </row>
    <row r="645">
      <c r="A645" t="n">
        <v>15</v>
      </c>
      <c r="B645" t="n">
        <v>110</v>
      </c>
      <c r="C645" t="inlineStr">
        <is>
          <t xml:space="preserve">CONCLUIDO	</t>
        </is>
      </c>
      <c r="D645" t="n">
        <v>4.8653</v>
      </c>
      <c r="E645" t="n">
        <v>20.55</v>
      </c>
      <c r="F645" t="n">
        <v>16.38</v>
      </c>
      <c r="G645" t="n">
        <v>26.56</v>
      </c>
      <c r="H645" t="n">
        <v>0.38</v>
      </c>
      <c r="I645" t="n">
        <v>37</v>
      </c>
      <c r="J645" t="n">
        <v>219.51</v>
      </c>
      <c r="K645" t="n">
        <v>56.13</v>
      </c>
      <c r="L645" t="n">
        <v>4.75</v>
      </c>
      <c r="M645" t="n">
        <v>35</v>
      </c>
      <c r="N645" t="n">
        <v>48.63</v>
      </c>
      <c r="O645" t="n">
        <v>27306.53</v>
      </c>
      <c r="P645" t="n">
        <v>238.17</v>
      </c>
      <c r="Q645" t="n">
        <v>467.11</v>
      </c>
      <c r="R645" t="n">
        <v>84.26000000000001</v>
      </c>
      <c r="S645" t="n">
        <v>39.61</v>
      </c>
      <c r="T645" t="n">
        <v>17236.98</v>
      </c>
      <c r="U645" t="n">
        <v>0.47</v>
      </c>
      <c r="V645" t="n">
        <v>0.71</v>
      </c>
      <c r="W645" t="n">
        <v>2.66</v>
      </c>
      <c r="X645" t="n">
        <v>1.04</v>
      </c>
      <c r="Y645" t="n">
        <v>1</v>
      </c>
      <c r="Z645" t="n">
        <v>10</v>
      </c>
    </row>
    <row r="646">
      <c r="A646" t="n">
        <v>16</v>
      </c>
      <c r="B646" t="n">
        <v>110</v>
      </c>
      <c r="C646" t="inlineStr">
        <is>
          <t xml:space="preserve">CONCLUIDO	</t>
        </is>
      </c>
      <c r="D646" t="n">
        <v>4.8791</v>
      </c>
      <c r="E646" t="n">
        <v>20.5</v>
      </c>
      <c r="F646" t="n">
        <v>16.36</v>
      </c>
      <c r="G646" t="n">
        <v>27.27</v>
      </c>
      <c r="H646" t="n">
        <v>0.4</v>
      </c>
      <c r="I646" t="n">
        <v>36</v>
      </c>
      <c r="J646" t="n">
        <v>219.92</v>
      </c>
      <c r="K646" t="n">
        <v>56.13</v>
      </c>
      <c r="L646" t="n">
        <v>5</v>
      </c>
      <c r="M646" t="n">
        <v>34</v>
      </c>
      <c r="N646" t="n">
        <v>48.79</v>
      </c>
      <c r="O646" t="n">
        <v>27357.39</v>
      </c>
      <c r="P646" t="n">
        <v>237.84</v>
      </c>
      <c r="Q646" t="n">
        <v>467.09</v>
      </c>
      <c r="R646" t="n">
        <v>83.59999999999999</v>
      </c>
      <c r="S646" t="n">
        <v>39.61</v>
      </c>
      <c r="T646" t="n">
        <v>16912.69</v>
      </c>
      <c r="U646" t="n">
        <v>0.47</v>
      </c>
      <c r="V646" t="n">
        <v>0.71</v>
      </c>
      <c r="W646" t="n">
        <v>2.67</v>
      </c>
      <c r="X646" t="n">
        <v>1.03</v>
      </c>
      <c r="Y646" t="n">
        <v>1</v>
      </c>
      <c r="Z646" t="n">
        <v>10</v>
      </c>
    </row>
    <row r="647">
      <c r="A647" t="n">
        <v>17</v>
      </c>
      <c r="B647" t="n">
        <v>110</v>
      </c>
      <c r="C647" t="inlineStr">
        <is>
          <t xml:space="preserve">CONCLUIDO	</t>
        </is>
      </c>
      <c r="D647" t="n">
        <v>4.9184</v>
      </c>
      <c r="E647" t="n">
        <v>20.33</v>
      </c>
      <c r="F647" t="n">
        <v>16.28</v>
      </c>
      <c r="G647" t="n">
        <v>28.74</v>
      </c>
      <c r="H647" t="n">
        <v>0.42</v>
      </c>
      <c r="I647" t="n">
        <v>34</v>
      </c>
      <c r="J647" t="n">
        <v>220.33</v>
      </c>
      <c r="K647" t="n">
        <v>56.13</v>
      </c>
      <c r="L647" t="n">
        <v>5.25</v>
      </c>
      <c r="M647" t="n">
        <v>32</v>
      </c>
      <c r="N647" t="n">
        <v>48.95</v>
      </c>
      <c r="O647" t="n">
        <v>27408.3</v>
      </c>
      <c r="P647" t="n">
        <v>236.41</v>
      </c>
      <c r="Q647" t="n">
        <v>467.1</v>
      </c>
      <c r="R647" t="n">
        <v>81.02</v>
      </c>
      <c r="S647" t="n">
        <v>39.61</v>
      </c>
      <c r="T647" t="n">
        <v>15632.15</v>
      </c>
      <c r="U647" t="n">
        <v>0.49</v>
      </c>
      <c r="V647" t="n">
        <v>0.72</v>
      </c>
      <c r="W647" t="n">
        <v>2.66</v>
      </c>
      <c r="X647" t="n">
        <v>0.95</v>
      </c>
      <c r="Y647" t="n">
        <v>1</v>
      </c>
      <c r="Z647" t="n">
        <v>10</v>
      </c>
    </row>
    <row r="648">
      <c r="A648" t="n">
        <v>18</v>
      </c>
      <c r="B648" t="n">
        <v>110</v>
      </c>
      <c r="C648" t="inlineStr">
        <is>
          <t xml:space="preserve">CONCLUIDO	</t>
        </is>
      </c>
      <c r="D648" t="n">
        <v>4.9571</v>
      </c>
      <c r="E648" t="n">
        <v>20.17</v>
      </c>
      <c r="F648" t="n">
        <v>16.21</v>
      </c>
      <c r="G648" t="n">
        <v>30.39</v>
      </c>
      <c r="H648" t="n">
        <v>0.44</v>
      </c>
      <c r="I648" t="n">
        <v>32</v>
      </c>
      <c r="J648" t="n">
        <v>220.74</v>
      </c>
      <c r="K648" t="n">
        <v>56.13</v>
      </c>
      <c r="L648" t="n">
        <v>5.5</v>
      </c>
      <c r="M648" t="n">
        <v>30</v>
      </c>
      <c r="N648" t="n">
        <v>49.12</v>
      </c>
      <c r="O648" t="n">
        <v>27459.27</v>
      </c>
      <c r="P648" t="n">
        <v>234.99</v>
      </c>
      <c r="Q648" t="n">
        <v>467.07</v>
      </c>
      <c r="R648" t="n">
        <v>78.53</v>
      </c>
      <c r="S648" t="n">
        <v>39.61</v>
      </c>
      <c r="T648" t="n">
        <v>14397.56</v>
      </c>
      <c r="U648" t="n">
        <v>0.5</v>
      </c>
      <c r="V648" t="n">
        <v>0.72</v>
      </c>
      <c r="W648" t="n">
        <v>2.66</v>
      </c>
      <c r="X648" t="n">
        <v>0.88</v>
      </c>
      <c r="Y648" t="n">
        <v>1</v>
      </c>
      <c r="Z648" t="n">
        <v>10</v>
      </c>
    </row>
    <row r="649">
      <c r="A649" t="n">
        <v>19</v>
      </c>
      <c r="B649" t="n">
        <v>110</v>
      </c>
      <c r="C649" t="inlineStr">
        <is>
          <t xml:space="preserve">CONCLUIDO	</t>
        </is>
      </c>
      <c r="D649" t="n">
        <v>4.9764</v>
      </c>
      <c r="E649" t="n">
        <v>20.1</v>
      </c>
      <c r="F649" t="n">
        <v>16.17</v>
      </c>
      <c r="G649" t="n">
        <v>31.3</v>
      </c>
      <c r="H649" t="n">
        <v>0.46</v>
      </c>
      <c r="I649" t="n">
        <v>31</v>
      </c>
      <c r="J649" t="n">
        <v>221.16</v>
      </c>
      <c r="K649" t="n">
        <v>56.13</v>
      </c>
      <c r="L649" t="n">
        <v>5.75</v>
      </c>
      <c r="M649" t="n">
        <v>29</v>
      </c>
      <c r="N649" t="n">
        <v>49.28</v>
      </c>
      <c r="O649" t="n">
        <v>27510.3</v>
      </c>
      <c r="P649" t="n">
        <v>234.18</v>
      </c>
      <c r="Q649" t="n">
        <v>467.07</v>
      </c>
      <c r="R649" t="n">
        <v>77.59</v>
      </c>
      <c r="S649" t="n">
        <v>39.61</v>
      </c>
      <c r="T649" t="n">
        <v>13932.04</v>
      </c>
      <c r="U649" t="n">
        <v>0.51</v>
      </c>
      <c r="V649" t="n">
        <v>0.72</v>
      </c>
      <c r="W649" t="n">
        <v>2.65</v>
      </c>
      <c r="X649" t="n">
        <v>0.84</v>
      </c>
      <c r="Y649" t="n">
        <v>1</v>
      </c>
      <c r="Z649" t="n">
        <v>10</v>
      </c>
    </row>
    <row r="650">
      <c r="A650" t="n">
        <v>20</v>
      </c>
      <c r="B650" t="n">
        <v>110</v>
      </c>
      <c r="C650" t="inlineStr">
        <is>
          <t xml:space="preserve">CONCLUIDO	</t>
        </is>
      </c>
      <c r="D650" t="n">
        <v>5.0078</v>
      </c>
      <c r="E650" t="n">
        <v>19.97</v>
      </c>
      <c r="F650" t="n">
        <v>16.13</v>
      </c>
      <c r="G650" t="n">
        <v>33.38</v>
      </c>
      <c r="H650" t="n">
        <v>0.48</v>
      </c>
      <c r="I650" t="n">
        <v>29</v>
      </c>
      <c r="J650" t="n">
        <v>221.57</v>
      </c>
      <c r="K650" t="n">
        <v>56.13</v>
      </c>
      <c r="L650" t="n">
        <v>6</v>
      </c>
      <c r="M650" t="n">
        <v>27</v>
      </c>
      <c r="N650" t="n">
        <v>49.45</v>
      </c>
      <c r="O650" t="n">
        <v>27561.39</v>
      </c>
      <c r="P650" t="n">
        <v>233.13</v>
      </c>
      <c r="Q650" t="n">
        <v>467.08</v>
      </c>
      <c r="R650" t="n">
        <v>76.2</v>
      </c>
      <c r="S650" t="n">
        <v>39.61</v>
      </c>
      <c r="T650" t="n">
        <v>13246.93</v>
      </c>
      <c r="U650" t="n">
        <v>0.52</v>
      </c>
      <c r="V650" t="n">
        <v>0.72</v>
      </c>
      <c r="W650" t="n">
        <v>2.65</v>
      </c>
      <c r="X650" t="n">
        <v>0.8</v>
      </c>
      <c r="Y650" t="n">
        <v>1</v>
      </c>
      <c r="Z650" t="n">
        <v>10</v>
      </c>
    </row>
    <row r="651">
      <c r="A651" t="n">
        <v>21</v>
      </c>
      <c r="B651" t="n">
        <v>110</v>
      </c>
      <c r="C651" t="inlineStr">
        <is>
          <t xml:space="preserve">CONCLUIDO	</t>
        </is>
      </c>
      <c r="D651" t="n">
        <v>5.0247</v>
      </c>
      <c r="E651" t="n">
        <v>19.9</v>
      </c>
      <c r="F651" t="n">
        <v>16.11</v>
      </c>
      <c r="G651" t="n">
        <v>34.51</v>
      </c>
      <c r="H651" t="n">
        <v>0.5</v>
      </c>
      <c r="I651" t="n">
        <v>28</v>
      </c>
      <c r="J651" t="n">
        <v>221.99</v>
      </c>
      <c r="K651" t="n">
        <v>56.13</v>
      </c>
      <c r="L651" t="n">
        <v>6.25</v>
      </c>
      <c r="M651" t="n">
        <v>26</v>
      </c>
      <c r="N651" t="n">
        <v>49.61</v>
      </c>
      <c r="O651" t="n">
        <v>27612.53</v>
      </c>
      <c r="P651" t="n">
        <v>232.48</v>
      </c>
      <c r="Q651" t="n">
        <v>467.13</v>
      </c>
      <c r="R651" t="n">
        <v>75.02</v>
      </c>
      <c r="S651" t="n">
        <v>39.61</v>
      </c>
      <c r="T651" t="n">
        <v>12660.46</v>
      </c>
      <c r="U651" t="n">
        <v>0.53</v>
      </c>
      <c r="V651" t="n">
        <v>0.72</v>
      </c>
      <c r="W651" t="n">
        <v>2.66</v>
      </c>
      <c r="X651" t="n">
        <v>0.77</v>
      </c>
      <c r="Y651" t="n">
        <v>1</v>
      </c>
      <c r="Z651" t="n">
        <v>10</v>
      </c>
    </row>
    <row r="652">
      <c r="A652" t="n">
        <v>22</v>
      </c>
      <c r="B652" t="n">
        <v>110</v>
      </c>
      <c r="C652" t="inlineStr">
        <is>
          <t xml:space="preserve">CONCLUIDO	</t>
        </is>
      </c>
      <c r="D652" t="n">
        <v>5.0408</v>
      </c>
      <c r="E652" t="n">
        <v>19.84</v>
      </c>
      <c r="F652" t="n">
        <v>16.09</v>
      </c>
      <c r="G652" t="n">
        <v>35.75</v>
      </c>
      <c r="H652" t="n">
        <v>0.52</v>
      </c>
      <c r="I652" t="n">
        <v>27</v>
      </c>
      <c r="J652" t="n">
        <v>222.4</v>
      </c>
      <c r="K652" t="n">
        <v>56.13</v>
      </c>
      <c r="L652" t="n">
        <v>6.5</v>
      </c>
      <c r="M652" t="n">
        <v>25</v>
      </c>
      <c r="N652" t="n">
        <v>49.78</v>
      </c>
      <c r="O652" t="n">
        <v>27663.85</v>
      </c>
      <c r="P652" t="n">
        <v>232.07</v>
      </c>
      <c r="Q652" t="n">
        <v>467.07</v>
      </c>
      <c r="R652" t="n">
        <v>74.55</v>
      </c>
      <c r="S652" t="n">
        <v>39.61</v>
      </c>
      <c r="T652" t="n">
        <v>12433.17</v>
      </c>
      <c r="U652" t="n">
        <v>0.53</v>
      </c>
      <c r="V652" t="n">
        <v>0.73</v>
      </c>
      <c r="W652" t="n">
        <v>2.65</v>
      </c>
      <c r="X652" t="n">
        <v>0.75</v>
      </c>
      <c r="Y652" t="n">
        <v>1</v>
      </c>
      <c r="Z652" t="n">
        <v>10</v>
      </c>
    </row>
    <row r="653">
      <c r="A653" t="n">
        <v>23</v>
      </c>
      <c r="B653" t="n">
        <v>110</v>
      </c>
      <c r="C653" t="inlineStr">
        <is>
          <t xml:space="preserve">CONCLUIDO	</t>
        </is>
      </c>
      <c r="D653" t="n">
        <v>5.0601</v>
      </c>
      <c r="E653" t="n">
        <v>19.76</v>
      </c>
      <c r="F653" t="n">
        <v>16.05</v>
      </c>
      <c r="G653" t="n">
        <v>37.04</v>
      </c>
      <c r="H653" t="n">
        <v>0.54</v>
      </c>
      <c r="I653" t="n">
        <v>26</v>
      </c>
      <c r="J653" t="n">
        <v>222.82</v>
      </c>
      <c r="K653" t="n">
        <v>56.13</v>
      </c>
      <c r="L653" t="n">
        <v>6.75</v>
      </c>
      <c r="M653" t="n">
        <v>24</v>
      </c>
      <c r="N653" t="n">
        <v>49.94</v>
      </c>
      <c r="O653" t="n">
        <v>27715.11</v>
      </c>
      <c r="P653" t="n">
        <v>231.27</v>
      </c>
      <c r="Q653" t="n">
        <v>467.07</v>
      </c>
      <c r="R653" t="n">
        <v>73.13</v>
      </c>
      <c r="S653" t="n">
        <v>39.61</v>
      </c>
      <c r="T653" t="n">
        <v>11723.63</v>
      </c>
      <c r="U653" t="n">
        <v>0.54</v>
      </c>
      <c r="V653" t="n">
        <v>0.73</v>
      </c>
      <c r="W653" t="n">
        <v>2.66</v>
      </c>
      <c r="X653" t="n">
        <v>0.72</v>
      </c>
      <c r="Y653" t="n">
        <v>1</v>
      </c>
      <c r="Z653" t="n">
        <v>10</v>
      </c>
    </row>
    <row r="654">
      <c r="A654" t="n">
        <v>24</v>
      </c>
      <c r="B654" t="n">
        <v>110</v>
      </c>
      <c r="C654" t="inlineStr">
        <is>
          <t xml:space="preserve">CONCLUIDO	</t>
        </is>
      </c>
      <c r="D654" t="n">
        <v>5.0755</v>
      </c>
      <c r="E654" t="n">
        <v>19.7</v>
      </c>
      <c r="F654" t="n">
        <v>16.03</v>
      </c>
      <c r="G654" t="n">
        <v>38.48</v>
      </c>
      <c r="H654" t="n">
        <v>0.5600000000000001</v>
      </c>
      <c r="I654" t="n">
        <v>25</v>
      </c>
      <c r="J654" t="n">
        <v>223.23</v>
      </c>
      <c r="K654" t="n">
        <v>56.13</v>
      </c>
      <c r="L654" t="n">
        <v>7</v>
      </c>
      <c r="M654" t="n">
        <v>23</v>
      </c>
      <c r="N654" t="n">
        <v>50.11</v>
      </c>
      <c r="O654" t="n">
        <v>27766.43</v>
      </c>
      <c r="P654" t="n">
        <v>230.49</v>
      </c>
      <c r="Q654" t="n">
        <v>467.1</v>
      </c>
      <c r="R654" t="n">
        <v>72.8</v>
      </c>
      <c r="S654" t="n">
        <v>39.61</v>
      </c>
      <c r="T654" t="n">
        <v>11563.58</v>
      </c>
      <c r="U654" t="n">
        <v>0.54</v>
      </c>
      <c r="V654" t="n">
        <v>0.73</v>
      </c>
      <c r="W654" t="n">
        <v>2.65</v>
      </c>
      <c r="X654" t="n">
        <v>0.7</v>
      </c>
      <c r="Y654" t="n">
        <v>1</v>
      </c>
      <c r="Z654" t="n">
        <v>10</v>
      </c>
    </row>
    <row r="655">
      <c r="A655" t="n">
        <v>25</v>
      </c>
      <c r="B655" t="n">
        <v>110</v>
      </c>
      <c r="C655" t="inlineStr">
        <is>
          <t xml:space="preserve">CONCLUIDO	</t>
        </is>
      </c>
      <c r="D655" t="n">
        <v>5.0978</v>
      </c>
      <c r="E655" t="n">
        <v>19.62</v>
      </c>
      <c r="F655" t="n">
        <v>15.99</v>
      </c>
      <c r="G655" t="n">
        <v>39.98</v>
      </c>
      <c r="H655" t="n">
        <v>0.58</v>
      </c>
      <c r="I655" t="n">
        <v>24</v>
      </c>
      <c r="J655" t="n">
        <v>223.65</v>
      </c>
      <c r="K655" t="n">
        <v>56.13</v>
      </c>
      <c r="L655" t="n">
        <v>7.25</v>
      </c>
      <c r="M655" t="n">
        <v>22</v>
      </c>
      <c r="N655" t="n">
        <v>50.27</v>
      </c>
      <c r="O655" t="n">
        <v>27817.81</v>
      </c>
      <c r="P655" t="n">
        <v>229.87</v>
      </c>
      <c r="Q655" t="n">
        <v>467.11</v>
      </c>
      <c r="R655" t="n">
        <v>71.44</v>
      </c>
      <c r="S655" t="n">
        <v>39.61</v>
      </c>
      <c r="T655" t="n">
        <v>10892.23</v>
      </c>
      <c r="U655" t="n">
        <v>0.55</v>
      </c>
      <c r="V655" t="n">
        <v>0.73</v>
      </c>
      <c r="W655" t="n">
        <v>2.64</v>
      </c>
      <c r="X655" t="n">
        <v>0.66</v>
      </c>
      <c r="Y655" t="n">
        <v>1</v>
      </c>
      <c r="Z655" t="n">
        <v>10</v>
      </c>
    </row>
    <row r="656">
      <c r="A656" t="n">
        <v>26</v>
      </c>
      <c r="B656" t="n">
        <v>110</v>
      </c>
      <c r="C656" t="inlineStr">
        <is>
          <t xml:space="preserve">CONCLUIDO	</t>
        </is>
      </c>
      <c r="D656" t="n">
        <v>5.116</v>
      </c>
      <c r="E656" t="n">
        <v>19.55</v>
      </c>
      <c r="F656" t="n">
        <v>15.96</v>
      </c>
      <c r="G656" t="n">
        <v>41.64</v>
      </c>
      <c r="H656" t="n">
        <v>0.59</v>
      </c>
      <c r="I656" t="n">
        <v>23</v>
      </c>
      <c r="J656" t="n">
        <v>224.07</v>
      </c>
      <c r="K656" t="n">
        <v>56.13</v>
      </c>
      <c r="L656" t="n">
        <v>7.5</v>
      </c>
      <c r="M656" t="n">
        <v>21</v>
      </c>
      <c r="N656" t="n">
        <v>50.44</v>
      </c>
      <c r="O656" t="n">
        <v>27869.24</v>
      </c>
      <c r="P656" t="n">
        <v>228.96</v>
      </c>
      <c r="Q656" t="n">
        <v>467.07</v>
      </c>
      <c r="R656" t="n">
        <v>70.42</v>
      </c>
      <c r="S656" t="n">
        <v>39.61</v>
      </c>
      <c r="T656" t="n">
        <v>10387.07</v>
      </c>
      <c r="U656" t="n">
        <v>0.5600000000000001</v>
      </c>
      <c r="V656" t="n">
        <v>0.73</v>
      </c>
      <c r="W656" t="n">
        <v>2.65</v>
      </c>
      <c r="X656" t="n">
        <v>0.63</v>
      </c>
      <c r="Y656" t="n">
        <v>1</v>
      </c>
      <c r="Z656" t="n">
        <v>10</v>
      </c>
    </row>
    <row r="657">
      <c r="A657" t="n">
        <v>27</v>
      </c>
      <c r="B657" t="n">
        <v>110</v>
      </c>
      <c r="C657" t="inlineStr">
        <is>
          <t xml:space="preserve">CONCLUIDO	</t>
        </is>
      </c>
      <c r="D657" t="n">
        <v>5.117</v>
      </c>
      <c r="E657" t="n">
        <v>19.54</v>
      </c>
      <c r="F657" t="n">
        <v>15.96</v>
      </c>
      <c r="G657" t="n">
        <v>41.63</v>
      </c>
      <c r="H657" t="n">
        <v>0.61</v>
      </c>
      <c r="I657" t="n">
        <v>23</v>
      </c>
      <c r="J657" t="n">
        <v>224.49</v>
      </c>
      <c r="K657" t="n">
        <v>56.13</v>
      </c>
      <c r="L657" t="n">
        <v>7.75</v>
      </c>
      <c r="M657" t="n">
        <v>21</v>
      </c>
      <c r="N657" t="n">
        <v>50.61</v>
      </c>
      <c r="O657" t="n">
        <v>27920.73</v>
      </c>
      <c r="P657" t="n">
        <v>228.56</v>
      </c>
      <c r="Q657" t="n">
        <v>467.07</v>
      </c>
      <c r="R657" t="n">
        <v>70.41</v>
      </c>
      <c r="S657" t="n">
        <v>39.61</v>
      </c>
      <c r="T657" t="n">
        <v>10381.99</v>
      </c>
      <c r="U657" t="n">
        <v>0.5600000000000001</v>
      </c>
      <c r="V657" t="n">
        <v>0.73</v>
      </c>
      <c r="W657" t="n">
        <v>2.64</v>
      </c>
      <c r="X657" t="n">
        <v>0.63</v>
      </c>
      <c r="Y657" t="n">
        <v>1</v>
      </c>
      <c r="Z657" t="n">
        <v>10</v>
      </c>
    </row>
    <row r="658">
      <c r="A658" t="n">
        <v>28</v>
      </c>
      <c r="B658" t="n">
        <v>110</v>
      </c>
      <c r="C658" t="inlineStr">
        <is>
          <t xml:space="preserve">CONCLUIDO	</t>
        </is>
      </c>
      <c r="D658" t="n">
        <v>5.1328</v>
      </c>
      <c r="E658" t="n">
        <v>19.48</v>
      </c>
      <c r="F658" t="n">
        <v>15.94</v>
      </c>
      <c r="G658" t="n">
        <v>43.48</v>
      </c>
      <c r="H658" t="n">
        <v>0.63</v>
      </c>
      <c r="I658" t="n">
        <v>22</v>
      </c>
      <c r="J658" t="n">
        <v>224.9</v>
      </c>
      <c r="K658" t="n">
        <v>56.13</v>
      </c>
      <c r="L658" t="n">
        <v>8</v>
      </c>
      <c r="M658" t="n">
        <v>20</v>
      </c>
      <c r="N658" t="n">
        <v>50.78</v>
      </c>
      <c r="O658" t="n">
        <v>27972.28</v>
      </c>
      <c r="P658" t="n">
        <v>227.98</v>
      </c>
      <c r="Q658" t="n">
        <v>467.11</v>
      </c>
      <c r="R658" t="n">
        <v>69.63</v>
      </c>
      <c r="S658" t="n">
        <v>39.61</v>
      </c>
      <c r="T658" t="n">
        <v>9995.940000000001</v>
      </c>
      <c r="U658" t="n">
        <v>0.57</v>
      </c>
      <c r="V658" t="n">
        <v>0.73</v>
      </c>
      <c r="W658" t="n">
        <v>2.65</v>
      </c>
      <c r="X658" t="n">
        <v>0.61</v>
      </c>
      <c r="Y658" t="n">
        <v>1</v>
      </c>
      <c r="Z658" t="n">
        <v>10</v>
      </c>
    </row>
    <row r="659">
      <c r="A659" t="n">
        <v>29</v>
      </c>
      <c r="B659" t="n">
        <v>110</v>
      </c>
      <c r="C659" t="inlineStr">
        <is>
          <t xml:space="preserve">CONCLUIDO	</t>
        </is>
      </c>
      <c r="D659" t="n">
        <v>5.1543</v>
      </c>
      <c r="E659" t="n">
        <v>19.4</v>
      </c>
      <c r="F659" t="n">
        <v>15.9</v>
      </c>
      <c r="G659" t="n">
        <v>45.43</v>
      </c>
      <c r="H659" t="n">
        <v>0.65</v>
      </c>
      <c r="I659" t="n">
        <v>21</v>
      </c>
      <c r="J659" t="n">
        <v>225.32</v>
      </c>
      <c r="K659" t="n">
        <v>56.13</v>
      </c>
      <c r="L659" t="n">
        <v>8.25</v>
      </c>
      <c r="M659" t="n">
        <v>19</v>
      </c>
      <c r="N659" t="n">
        <v>50.95</v>
      </c>
      <c r="O659" t="n">
        <v>28023.89</v>
      </c>
      <c r="P659" t="n">
        <v>227.13</v>
      </c>
      <c r="Q659" t="n">
        <v>467.07</v>
      </c>
      <c r="R659" t="n">
        <v>68.54000000000001</v>
      </c>
      <c r="S659" t="n">
        <v>39.61</v>
      </c>
      <c r="T659" t="n">
        <v>9453.639999999999</v>
      </c>
      <c r="U659" t="n">
        <v>0.58</v>
      </c>
      <c r="V659" t="n">
        <v>0.73</v>
      </c>
      <c r="W659" t="n">
        <v>2.64</v>
      </c>
      <c r="X659" t="n">
        <v>0.57</v>
      </c>
      <c r="Y659" t="n">
        <v>1</v>
      </c>
      <c r="Z659" t="n">
        <v>10</v>
      </c>
    </row>
    <row r="660">
      <c r="A660" t="n">
        <v>30</v>
      </c>
      <c r="B660" t="n">
        <v>110</v>
      </c>
      <c r="C660" t="inlineStr">
        <is>
          <t xml:space="preserve">CONCLUIDO	</t>
        </is>
      </c>
      <c r="D660" t="n">
        <v>5.1532</v>
      </c>
      <c r="E660" t="n">
        <v>19.41</v>
      </c>
      <c r="F660" t="n">
        <v>15.91</v>
      </c>
      <c r="G660" t="n">
        <v>45.45</v>
      </c>
      <c r="H660" t="n">
        <v>0.67</v>
      </c>
      <c r="I660" t="n">
        <v>21</v>
      </c>
      <c r="J660" t="n">
        <v>225.74</v>
      </c>
      <c r="K660" t="n">
        <v>56.13</v>
      </c>
      <c r="L660" t="n">
        <v>8.5</v>
      </c>
      <c r="M660" t="n">
        <v>19</v>
      </c>
      <c r="N660" t="n">
        <v>51.11</v>
      </c>
      <c r="O660" t="n">
        <v>28075.56</v>
      </c>
      <c r="P660" t="n">
        <v>226.48</v>
      </c>
      <c r="Q660" t="n">
        <v>467.09</v>
      </c>
      <c r="R660" t="n">
        <v>68.48999999999999</v>
      </c>
      <c r="S660" t="n">
        <v>39.61</v>
      </c>
      <c r="T660" t="n">
        <v>9429.389999999999</v>
      </c>
      <c r="U660" t="n">
        <v>0.58</v>
      </c>
      <c r="V660" t="n">
        <v>0.73</v>
      </c>
      <c r="W660" t="n">
        <v>2.64</v>
      </c>
      <c r="X660" t="n">
        <v>0.57</v>
      </c>
      <c r="Y660" t="n">
        <v>1</v>
      </c>
      <c r="Z660" t="n">
        <v>10</v>
      </c>
    </row>
    <row r="661">
      <c r="A661" t="n">
        <v>31</v>
      </c>
      <c r="B661" t="n">
        <v>110</v>
      </c>
      <c r="C661" t="inlineStr">
        <is>
          <t xml:space="preserve">CONCLUIDO	</t>
        </is>
      </c>
      <c r="D661" t="n">
        <v>5.1724</v>
      </c>
      <c r="E661" t="n">
        <v>19.33</v>
      </c>
      <c r="F661" t="n">
        <v>15.88</v>
      </c>
      <c r="G661" t="n">
        <v>47.63</v>
      </c>
      <c r="H661" t="n">
        <v>0.6899999999999999</v>
      </c>
      <c r="I661" t="n">
        <v>20</v>
      </c>
      <c r="J661" t="n">
        <v>226.16</v>
      </c>
      <c r="K661" t="n">
        <v>56.13</v>
      </c>
      <c r="L661" t="n">
        <v>8.75</v>
      </c>
      <c r="M661" t="n">
        <v>18</v>
      </c>
      <c r="N661" t="n">
        <v>51.28</v>
      </c>
      <c r="O661" t="n">
        <v>28127.29</v>
      </c>
      <c r="P661" t="n">
        <v>226.57</v>
      </c>
      <c r="Q661" t="n">
        <v>467.08</v>
      </c>
      <c r="R661" t="n">
        <v>67.78</v>
      </c>
      <c r="S661" t="n">
        <v>39.61</v>
      </c>
      <c r="T661" t="n">
        <v>9080.190000000001</v>
      </c>
      <c r="U661" t="n">
        <v>0.58</v>
      </c>
      <c r="V661" t="n">
        <v>0.73</v>
      </c>
      <c r="W661" t="n">
        <v>2.64</v>
      </c>
      <c r="X661" t="n">
        <v>0.54</v>
      </c>
      <c r="Y661" t="n">
        <v>1</v>
      </c>
      <c r="Z661" t="n">
        <v>10</v>
      </c>
    </row>
    <row r="662">
      <c r="A662" t="n">
        <v>32</v>
      </c>
      <c r="B662" t="n">
        <v>110</v>
      </c>
      <c r="C662" t="inlineStr">
        <is>
          <t xml:space="preserve">CONCLUIDO	</t>
        </is>
      </c>
      <c r="D662" t="n">
        <v>5.1891</v>
      </c>
      <c r="E662" t="n">
        <v>19.27</v>
      </c>
      <c r="F662" t="n">
        <v>15.86</v>
      </c>
      <c r="G662" t="n">
        <v>50.07</v>
      </c>
      <c r="H662" t="n">
        <v>0.71</v>
      </c>
      <c r="I662" t="n">
        <v>19</v>
      </c>
      <c r="J662" t="n">
        <v>226.58</v>
      </c>
      <c r="K662" t="n">
        <v>56.13</v>
      </c>
      <c r="L662" t="n">
        <v>9</v>
      </c>
      <c r="M662" t="n">
        <v>17</v>
      </c>
      <c r="N662" t="n">
        <v>51.45</v>
      </c>
      <c r="O662" t="n">
        <v>28179.08</v>
      </c>
      <c r="P662" t="n">
        <v>225.51</v>
      </c>
      <c r="Q662" t="n">
        <v>467.07</v>
      </c>
      <c r="R662" t="n">
        <v>66.95</v>
      </c>
      <c r="S662" t="n">
        <v>39.61</v>
      </c>
      <c r="T662" t="n">
        <v>8670.790000000001</v>
      </c>
      <c r="U662" t="n">
        <v>0.59</v>
      </c>
      <c r="V662" t="n">
        <v>0.74</v>
      </c>
      <c r="W662" t="n">
        <v>2.64</v>
      </c>
      <c r="X662" t="n">
        <v>0.52</v>
      </c>
      <c r="Y662" t="n">
        <v>1</v>
      </c>
      <c r="Z662" t="n">
        <v>10</v>
      </c>
    </row>
    <row r="663">
      <c r="A663" t="n">
        <v>33</v>
      </c>
      <c r="B663" t="n">
        <v>110</v>
      </c>
      <c r="C663" t="inlineStr">
        <is>
          <t xml:space="preserve">CONCLUIDO	</t>
        </is>
      </c>
      <c r="D663" t="n">
        <v>5.1911</v>
      </c>
      <c r="E663" t="n">
        <v>19.26</v>
      </c>
      <c r="F663" t="n">
        <v>15.85</v>
      </c>
      <c r="G663" t="n">
        <v>50.05</v>
      </c>
      <c r="H663" t="n">
        <v>0.72</v>
      </c>
      <c r="I663" t="n">
        <v>19</v>
      </c>
      <c r="J663" t="n">
        <v>227</v>
      </c>
      <c r="K663" t="n">
        <v>56.13</v>
      </c>
      <c r="L663" t="n">
        <v>9.25</v>
      </c>
      <c r="M663" t="n">
        <v>17</v>
      </c>
      <c r="N663" t="n">
        <v>51.62</v>
      </c>
      <c r="O663" t="n">
        <v>28230.92</v>
      </c>
      <c r="P663" t="n">
        <v>225.47</v>
      </c>
      <c r="Q663" t="n">
        <v>467.1</v>
      </c>
      <c r="R663" t="n">
        <v>66.64</v>
      </c>
      <c r="S663" t="n">
        <v>39.61</v>
      </c>
      <c r="T663" t="n">
        <v>8515.370000000001</v>
      </c>
      <c r="U663" t="n">
        <v>0.59</v>
      </c>
      <c r="V663" t="n">
        <v>0.74</v>
      </c>
      <c r="W663" t="n">
        <v>2.64</v>
      </c>
      <c r="X663" t="n">
        <v>0.52</v>
      </c>
      <c r="Y663" t="n">
        <v>1</v>
      </c>
      <c r="Z663" t="n">
        <v>10</v>
      </c>
    </row>
    <row r="664">
      <c r="A664" t="n">
        <v>34</v>
      </c>
      <c r="B664" t="n">
        <v>110</v>
      </c>
      <c r="C664" t="inlineStr">
        <is>
          <t xml:space="preserve">CONCLUIDO	</t>
        </is>
      </c>
      <c r="D664" t="n">
        <v>5.2113</v>
      </c>
      <c r="E664" t="n">
        <v>19.19</v>
      </c>
      <c r="F664" t="n">
        <v>15.82</v>
      </c>
      <c r="G664" t="n">
        <v>52.72</v>
      </c>
      <c r="H664" t="n">
        <v>0.74</v>
      </c>
      <c r="I664" t="n">
        <v>18</v>
      </c>
      <c r="J664" t="n">
        <v>227.42</v>
      </c>
      <c r="K664" t="n">
        <v>56.13</v>
      </c>
      <c r="L664" t="n">
        <v>9.5</v>
      </c>
      <c r="M664" t="n">
        <v>16</v>
      </c>
      <c r="N664" t="n">
        <v>51.8</v>
      </c>
      <c r="O664" t="n">
        <v>28282.83</v>
      </c>
      <c r="P664" t="n">
        <v>224.75</v>
      </c>
      <c r="Q664" t="n">
        <v>467.07</v>
      </c>
      <c r="R664" t="n">
        <v>65.73999999999999</v>
      </c>
      <c r="S664" t="n">
        <v>39.61</v>
      </c>
      <c r="T664" t="n">
        <v>8070.89</v>
      </c>
      <c r="U664" t="n">
        <v>0.6</v>
      </c>
      <c r="V664" t="n">
        <v>0.74</v>
      </c>
      <c r="W664" t="n">
        <v>2.63</v>
      </c>
      <c r="X664" t="n">
        <v>0.48</v>
      </c>
      <c r="Y664" t="n">
        <v>1</v>
      </c>
      <c r="Z664" t="n">
        <v>10</v>
      </c>
    </row>
    <row r="665">
      <c r="A665" t="n">
        <v>35</v>
      </c>
      <c r="B665" t="n">
        <v>110</v>
      </c>
      <c r="C665" t="inlineStr">
        <is>
          <t xml:space="preserve">CONCLUIDO	</t>
        </is>
      </c>
      <c r="D665" t="n">
        <v>5.2166</v>
      </c>
      <c r="E665" t="n">
        <v>19.17</v>
      </c>
      <c r="F665" t="n">
        <v>15.8</v>
      </c>
      <c r="G665" t="n">
        <v>52.66</v>
      </c>
      <c r="H665" t="n">
        <v>0.76</v>
      </c>
      <c r="I665" t="n">
        <v>18</v>
      </c>
      <c r="J665" t="n">
        <v>227.84</v>
      </c>
      <c r="K665" t="n">
        <v>56.13</v>
      </c>
      <c r="L665" t="n">
        <v>9.75</v>
      </c>
      <c r="M665" t="n">
        <v>16</v>
      </c>
      <c r="N665" t="n">
        <v>51.97</v>
      </c>
      <c r="O665" t="n">
        <v>28334.8</v>
      </c>
      <c r="P665" t="n">
        <v>223.98</v>
      </c>
      <c r="Q665" t="n">
        <v>467.08</v>
      </c>
      <c r="R665" t="n">
        <v>65.19</v>
      </c>
      <c r="S665" t="n">
        <v>39.61</v>
      </c>
      <c r="T665" t="n">
        <v>7795.07</v>
      </c>
      <c r="U665" t="n">
        <v>0.61</v>
      </c>
      <c r="V665" t="n">
        <v>0.74</v>
      </c>
      <c r="W665" t="n">
        <v>2.63</v>
      </c>
      <c r="X665" t="n">
        <v>0.46</v>
      </c>
      <c r="Y665" t="n">
        <v>1</v>
      </c>
      <c r="Z665" t="n">
        <v>10</v>
      </c>
    </row>
    <row r="666">
      <c r="A666" t="n">
        <v>36</v>
      </c>
      <c r="B666" t="n">
        <v>110</v>
      </c>
      <c r="C666" t="inlineStr">
        <is>
          <t xml:space="preserve">CONCLUIDO	</t>
        </is>
      </c>
      <c r="D666" t="n">
        <v>5.2286</v>
      </c>
      <c r="E666" t="n">
        <v>19.13</v>
      </c>
      <c r="F666" t="n">
        <v>15.79</v>
      </c>
      <c r="G666" t="n">
        <v>55.75</v>
      </c>
      <c r="H666" t="n">
        <v>0.78</v>
      </c>
      <c r="I666" t="n">
        <v>17</v>
      </c>
      <c r="J666" t="n">
        <v>228.27</v>
      </c>
      <c r="K666" t="n">
        <v>56.13</v>
      </c>
      <c r="L666" t="n">
        <v>10</v>
      </c>
      <c r="M666" t="n">
        <v>15</v>
      </c>
      <c r="N666" t="n">
        <v>52.14</v>
      </c>
      <c r="O666" t="n">
        <v>28386.82</v>
      </c>
      <c r="P666" t="n">
        <v>223.24</v>
      </c>
      <c r="Q666" t="n">
        <v>467.1</v>
      </c>
      <c r="R666" t="n">
        <v>64.92</v>
      </c>
      <c r="S666" t="n">
        <v>39.61</v>
      </c>
      <c r="T666" t="n">
        <v>7666.01</v>
      </c>
      <c r="U666" t="n">
        <v>0.61</v>
      </c>
      <c r="V666" t="n">
        <v>0.74</v>
      </c>
      <c r="W666" t="n">
        <v>2.64</v>
      </c>
      <c r="X666" t="n">
        <v>0.46</v>
      </c>
      <c r="Y666" t="n">
        <v>1</v>
      </c>
      <c r="Z666" t="n">
        <v>10</v>
      </c>
    </row>
    <row r="667">
      <c r="A667" t="n">
        <v>37</v>
      </c>
      <c r="B667" t="n">
        <v>110</v>
      </c>
      <c r="C667" t="inlineStr">
        <is>
          <t xml:space="preserve">CONCLUIDO	</t>
        </is>
      </c>
      <c r="D667" t="n">
        <v>5.23</v>
      </c>
      <c r="E667" t="n">
        <v>19.12</v>
      </c>
      <c r="F667" t="n">
        <v>15.79</v>
      </c>
      <c r="G667" t="n">
        <v>55.73</v>
      </c>
      <c r="H667" t="n">
        <v>0.8</v>
      </c>
      <c r="I667" t="n">
        <v>17</v>
      </c>
      <c r="J667" t="n">
        <v>228.69</v>
      </c>
      <c r="K667" t="n">
        <v>56.13</v>
      </c>
      <c r="L667" t="n">
        <v>10.25</v>
      </c>
      <c r="M667" t="n">
        <v>15</v>
      </c>
      <c r="N667" t="n">
        <v>52.31</v>
      </c>
      <c r="O667" t="n">
        <v>28438.91</v>
      </c>
      <c r="P667" t="n">
        <v>223.06</v>
      </c>
      <c r="Q667" t="n">
        <v>467.09</v>
      </c>
      <c r="R667" t="n">
        <v>64.84</v>
      </c>
      <c r="S667" t="n">
        <v>39.61</v>
      </c>
      <c r="T667" t="n">
        <v>7624.24</v>
      </c>
      <c r="U667" t="n">
        <v>0.61</v>
      </c>
      <c r="V667" t="n">
        <v>0.74</v>
      </c>
      <c r="W667" t="n">
        <v>2.64</v>
      </c>
      <c r="X667" t="n">
        <v>0.46</v>
      </c>
      <c r="Y667" t="n">
        <v>1</v>
      </c>
      <c r="Z667" t="n">
        <v>10</v>
      </c>
    </row>
    <row r="668">
      <c r="A668" t="n">
        <v>38</v>
      </c>
      <c r="B668" t="n">
        <v>110</v>
      </c>
      <c r="C668" t="inlineStr">
        <is>
          <t xml:space="preserve">CONCLUIDO	</t>
        </is>
      </c>
      <c r="D668" t="n">
        <v>5.2311</v>
      </c>
      <c r="E668" t="n">
        <v>19.12</v>
      </c>
      <c r="F668" t="n">
        <v>15.79</v>
      </c>
      <c r="G668" t="n">
        <v>55.71</v>
      </c>
      <c r="H668" t="n">
        <v>0.8100000000000001</v>
      </c>
      <c r="I668" t="n">
        <v>17</v>
      </c>
      <c r="J668" t="n">
        <v>229.11</v>
      </c>
      <c r="K668" t="n">
        <v>56.13</v>
      </c>
      <c r="L668" t="n">
        <v>10.5</v>
      </c>
      <c r="M668" t="n">
        <v>15</v>
      </c>
      <c r="N668" t="n">
        <v>52.48</v>
      </c>
      <c r="O668" t="n">
        <v>28491.06</v>
      </c>
      <c r="P668" t="n">
        <v>223.05</v>
      </c>
      <c r="Q668" t="n">
        <v>467.09</v>
      </c>
      <c r="R668" t="n">
        <v>64.65000000000001</v>
      </c>
      <c r="S668" t="n">
        <v>39.61</v>
      </c>
      <c r="T668" t="n">
        <v>7529.01</v>
      </c>
      <c r="U668" t="n">
        <v>0.61</v>
      </c>
      <c r="V668" t="n">
        <v>0.74</v>
      </c>
      <c r="W668" t="n">
        <v>2.64</v>
      </c>
      <c r="X668" t="n">
        <v>0.45</v>
      </c>
      <c r="Y668" t="n">
        <v>1</v>
      </c>
      <c r="Z668" t="n">
        <v>10</v>
      </c>
    </row>
    <row r="669">
      <c r="A669" t="n">
        <v>39</v>
      </c>
      <c r="B669" t="n">
        <v>110</v>
      </c>
      <c r="C669" t="inlineStr">
        <is>
          <t xml:space="preserve">CONCLUIDO	</t>
        </is>
      </c>
      <c r="D669" t="n">
        <v>5.2486</v>
      </c>
      <c r="E669" t="n">
        <v>19.05</v>
      </c>
      <c r="F669" t="n">
        <v>15.76</v>
      </c>
      <c r="G669" t="n">
        <v>59.12</v>
      </c>
      <c r="H669" t="n">
        <v>0.83</v>
      </c>
      <c r="I669" t="n">
        <v>16</v>
      </c>
      <c r="J669" t="n">
        <v>229.53</v>
      </c>
      <c r="K669" t="n">
        <v>56.13</v>
      </c>
      <c r="L669" t="n">
        <v>10.75</v>
      </c>
      <c r="M669" t="n">
        <v>14</v>
      </c>
      <c r="N669" t="n">
        <v>52.66</v>
      </c>
      <c r="O669" t="n">
        <v>28543.27</v>
      </c>
      <c r="P669" t="n">
        <v>222.45</v>
      </c>
      <c r="Q669" t="n">
        <v>467.07</v>
      </c>
      <c r="R669" t="n">
        <v>64.09999999999999</v>
      </c>
      <c r="S669" t="n">
        <v>39.61</v>
      </c>
      <c r="T669" t="n">
        <v>7260.62</v>
      </c>
      <c r="U669" t="n">
        <v>0.62</v>
      </c>
      <c r="V669" t="n">
        <v>0.74</v>
      </c>
      <c r="W669" t="n">
        <v>2.63</v>
      </c>
      <c r="X669" t="n">
        <v>0.43</v>
      </c>
      <c r="Y669" t="n">
        <v>1</v>
      </c>
      <c r="Z669" t="n">
        <v>10</v>
      </c>
    </row>
    <row r="670">
      <c r="A670" t="n">
        <v>40</v>
      </c>
      <c r="B670" t="n">
        <v>110</v>
      </c>
      <c r="C670" t="inlineStr">
        <is>
          <t xml:space="preserve">CONCLUIDO	</t>
        </is>
      </c>
      <c r="D670" t="n">
        <v>5.2451</v>
      </c>
      <c r="E670" t="n">
        <v>19.07</v>
      </c>
      <c r="F670" t="n">
        <v>15.78</v>
      </c>
      <c r="G670" t="n">
        <v>59.16</v>
      </c>
      <c r="H670" t="n">
        <v>0.85</v>
      </c>
      <c r="I670" t="n">
        <v>16</v>
      </c>
      <c r="J670" t="n">
        <v>229.96</v>
      </c>
      <c r="K670" t="n">
        <v>56.13</v>
      </c>
      <c r="L670" t="n">
        <v>11</v>
      </c>
      <c r="M670" t="n">
        <v>14</v>
      </c>
      <c r="N670" t="n">
        <v>52.83</v>
      </c>
      <c r="O670" t="n">
        <v>28595.54</v>
      </c>
      <c r="P670" t="n">
        <v>222.51</v>
      </c>
      <c r="Q670" t="n">
        <v>467.1</v>
      </c>
      <c r="R670" t="n">
        <v>64.48</v>
      </c>
      <c r="S670" t="n">
        <v>39.61</v>
      </c>
      <c r="T670" t="n">
        <v>7450.44</v>
      </c>
      <c r="U670" t="n">
        <v>0.61</v>
      </c>
      <c r="V670" t="n">
        <v>0.74</v>
      </c>
      <c r="W670" t="n">
        <v>2.63</v>
      </c>
      <c r="X670" t="n">
        <v>0.44</v>
      </c>
      <c r="Y670" t="n">
        <v>1</v>
      </c>
      <c r="Z670" t="n">
        <v>10</v>
      </c>
    </row>
    <row r="671">
      <c r="A671" t="n">
        <v>41</v>
      </c>
      <c r="B671" t="n">
        <v>110</v>
      </c>
      <c r="C671" t="inlineStr">
        <is>
          <t xml:space="preserve">CONCLUIDO	</t>
        </is>
      </c>
      <c r="D671" t="n">
        <v>5.2456</v>
      </c>
      <c r="E671" t="n">
        <v>19.06</v>
      </c>
      <c r="F671" t="n">
        <v>15.78</v>
      </c>
      <c r="G671" t="n">
        <v>59.16</v>
      </c>
      <c r="H671" t="n">
        <v>0.87</v>
      </c>
      <c r="I671" t="n">
        <v>16</v>
      </c>
      <c r="J671" t="n">
        <v>230.38</v>
      </c>
      <c r="K671" t="n">
        <v>56.13</v>
      </c>
      <c r="L671" t="n">
        <v>11.25</v>
      </c>
      <c r="M671" t="n">
        <v>14</v>
      </c>
      <c r="N671" t="n">
        <v>53</v>
      </c>
      <c r="O671" t="n">
        <v>28647.87</v>
      </c>
      <c r="P671" t="n">
        <v>221.99</v>
      </c>
      <c r="Q671" t="n">
        <v>467.07</v>
      </c>
      <c r="R671" t="n">
        <v>64.33</v>
      </c>
      <c r="S671" t="n">
        <v>39.61</v>
      </c>
      <c r="T671" t="n">
        <v>7376.57</v>
      </c>
      <c r="U671" t="n">
        <v>0.62</v>
      </c>
      <c r="V671" t="n">
        <v>0.74</v>
      </c>
      <c r="W671" t="n">
        <v>2.64</v>
      </c>
      <c r="X671" t="n">
        <v>0.44</v>
      </c>
      <c r="Y671" t="n">
        <v>1</v>
      </c>
      <c r="Z671" t="n">
        <v>10</v>
      </c>
    </row>
    <row r="672">
      <c r="A672" t="n">
        <v>42</v>
      </c>
      <c r="B672" t="n">
        <v>110</v>
      </c>
      <c r="C672" t="inlineStr">
        <is>
          <t xml:space="preserve">CONCLUIDO	</t>
        </is>
      </c>
      <c r="D672" t="n">
        <v>5.2708</v>
      </c>
      <c r="E672" t="n">
        <v>18.97</v>
      </c>
      <c r="F672" t="n">
        <v>15.73</v>
      </c>
      <c r="G672" t="n">
        <v>62.91</v>
      </c>
      <c r="H672" t="n">
        <v>0.89</v>
      </c>
      <c r="I672" t="n">
        <v>15</v>
      </c>
      <c r="J672" t="n">
        <v>230.81</v>
      </c>
      <c r="K672" t="n">
        <v>56.13</v>
      </c>
      <c r="L672" t="n">
        <v>11.5</v>
      </c>
      <c r="M672" t="n">
        <v>13</v>
      </c>
      <c r="N672" t="n">
        <v>53.18</v>
      </c>
      <c r="O672" t="n">
        <v>28700.26</v>
      </c>
      <c r="P672" t="n">
        <v>220.72</v>
      </c>
      <c r="Q672" t="n">
        <v>467.1</v>
      </c>
      <c r="R672" t="n">
        <v>62.77</v>
      </c>
      <c r="S672" t="n">
        <v>39.61</v>
      </c>
      <c r="T672" t="n">
        <v>6599.93</v>
      </c>
      <c r="U672" t="n">
        <v>0.63</v>
      </c>
      <c r="V672" t="n">
        <v>0.74</v>
      </c>
      <c r="W672" t="n">
        <v>2.63</v>
      </c>
      <c r="X672" t="n">
        <v>0.39</v>
      </c>
      <c r="Y672" t="n">
        <v>1</v>
      </c>
      <c r="Z672" t="n">
        <v>10</v>
      </c>
    </row>
    <row r="673">
      <c r="A673" t="n">
        <v>43</v>
      </c>
      <c r="B673" t="n">
        <v>110</v>
      </c>
      <c r="C673" t="inlineStr">
        <is>
          <t xml:space="preserve">CONCLUIDO	</t>
        </is>
      </c>
      <c r="D673" t="n">
        <v>5.271</v>
      </c>
      <c r="E673" t="n">
        <v>18.97</v>
      </c>
      <c r="F673" t="n">
        <v>15.73</v>
      </c>
      <c r="G673" t="n">
        <v>62.9</v>
      </c>
      <c r="H673" t="n">
        <v>0.9</v>
      </c>
      <c r="I673" t="n">
        <v>15</v>
      </c>
      <c r="J673" t="n">
        <v>231.23</v>
      </c>
      <c r="K673" t="n">
        <v>56.13</v>
      </c>
      <c r="L673" t="n">
        <v>11.75</v>
      </c>
      <c r="M673" t="n">
        <v>13</v>
      </c>
      <c r="N673" t="n">
        <v>53.36</v>
      </c>
      <c r="O673" t="n">
        <v>28752.71</v>
      </c>
      <c r="P673" t="n">
        <v>220.65</v>
      </c>
      <c r="Q673" t="n">
        <v>467.08</v>
      </c>
      <c r="R673" t="n">
        <v>62.61</v>
      </c>
      <c r="S673" t="n">
        <v>39.61</v>
      </c>
      <c r="T673" t="n">
        <v>6520.38</v>
      </c>
      <c r="U673" t="n">
        <v>0.63</v>
      </c>
      <c r="V673" t="n">
        <v>0.74</v>
      </c>
      <c r="W673" t="n">
        <v>2.64</v>
      </c>
      <c r="X673" t="n">
        <v>0.39</v>
      </c>
      <c r="Y673" t="n">
        <v>1</v>
      </c>
      <c r="Z673" t="n">
        <v>10</v>
      </c>
    </row>
    <row r="674">
      <c r="A674" t="n">
        <v>44</v>
      </c>
      <c r="B674" t="n">
        <v>110</v>
      </c>
      <c r="C674" t="inlineStr">
        <is>
          <t xml:space="preserve">CONCLUIDO	</t>
        </is>
      </c>
      <c r="D674" t="n">
        <v>5.2709</v>
      </c>
      <c r="E674" t="n">
        <v>18.97</v>
      </c>
      <c r="F674" t="n">
        <v>15.73</v>
      </c>
      <c r="G674" t="n">
        <v>62.9</v>
      </c>
      <c r="H674" t="n">
        <v>0.92</v>
      </c>
      <c r="I674" t="n">
        <v>15</v>
      </c>
      <c r="J674" t="n">
        <v>231.66</v>
      </c>
      <c r="K674" t="n">
        <v>56.13</v>
      </c>
      <c r="L674" t="n">
        <v>12</v>
      </c>
      <c r="M674" t="n">
        <v>13</v>
      </c>
      <c r="N674" t="n">
        <v>53.53</v>
      </c>
      <c r="O674" t="n">
        <v>28805.23</v>
      </c>
      <c r="P674" t="n">
        <v>220.48</v>
      </c>
      <c r="Q674" t="n">
        <v>467.07</v>
      </c>
      <c r="R674" t="n">
        <v>62.72</v>
      </c>
      <c r="S674" t="n">
        <v>39.61</v>
      </c>
      <c r="T674" t="n">
        <v>6577.06</v>
      </c>
      <c r="U674" t="n">
        <v>0.63</v>
      </c>
      <c r="V674" t="n">
        <v>0.74</v>
      </c>
      <c r="W674" t="n">
        <v>2.63</v>
      </c>
      <c r="X674" t="n">
        <v>0.39</v>
      </c>
      <c r="Y674" t="n">
        <v>1</v>
      </c>
      <c r="Z674" t="n">
        <v>10</v>
      </c>
    </row>
    <row r="675">
      <c r="A675" t="n">
        <v>45</v>
      </c>
      <c r="B675" t="n">
        <v>110</v>
      </c>
      <c r="C675" t="inlineStr">
        <is>
          <t xml:space="preserve">CONCLUIDO	</t>
        </is>
      </c>
      <c r="D675" t="n">
        <v>5.2888</v>
      </c>
      <c r="E675" t="n">
        <v>18.91</v>
      </c>
      <c r="F675" t="n">
        <v>15.7</v>
      </c>
      <c r="G675" t="n">
        <v>67.3</v>
      </c>
      <c r="H675" t="n">
        <v>0.9399999999999999</v>
      </c>
      <c r="I675" t="n">
        <v>14</v>
      </c>
      <c r="J675" t="n">
        <v>232.08</v>
      </c>
      <c r="K675" t="n">
        <v>56.13</v>
      </c>
      <c r="L675" t="n">
        <v>12.25</v>
      </c>
      <c r="M675" t="n">
        <v>12</v>
      </c>
      <c r="N675" t="n">
        <v>53.71</v>
      </c>
      <c r="O675" t="n">
        <v>28857.81</v>
      </c>
      <c r="P675" t="n">
        <v>219.99</v>
      </c>
      <c r="Q675" t="n">
        <v>467.07</v>
      </c>
      <c r="R675" t="n">
        <v>62.14</v>
      </c>
      <c r="S675" t="n">
        <v>39.61</v>
      </c>
      <c r="T675" t="n">
        <v>6292.19</v>
      </c>
      <c r="U675" t="n">
        <v>0.64</v>
      </c>
      <c r="V675" t="n">
        <v>0.74</v>
      </c>
      <c r="W675" t="n">
        <v>2.63</v>
      </c>
      <c r="X675" t="n">
        <v>0.37</v>
      </c>
      <c r="Y675" t="n">
        <v>1</v>
      </c>
      <c r="Z675" t="n">
        <v>10</v>
      </c>
    </row>
    <row r="676">
      <c r="A676" t="n">
        <v>46</v>
      </c>
      <c r="B676" t="n">
        <v>110</v>
      </c>
      <c r="C676" t="inlineStr">
        <is>
          <t xml:space="preserve">CONCLUIDO	</t>
        </is>
      </c>
      <c r="D676" t="n">
        <v>5.2864</v>
      </c>
      <c r="E676" t="n">
        <v>18.92</v>
      </c>
      <c r="F676" t="n">
        <v>15.71</v>
      </c>
      <c r="G676" t="n">
        <v>67.34</v>
      </c>
      <c r="H676" t="n">
        <v>0.96</v>
      </c>
      <c r="I676" t="n">
        <v>14</v>
      </c>
      <c r="J676" t="n">
        <v>232.51</v>
      </c>
      <c r="K676" t="n">
        <v>56.13</v>
      </c>
      <c r="L676" t="n">
        <v>12.5</v>
      </c>
      <c r="M676" t="n">
        <v>12</v>
      </c>
      <c r="N676" t="n">
        <v>53.88</v>
      </c>
      <c r="O676" t="n">
        <v>28910.45</v>
      </c>
      <c r="P676" t="n">
        <v>219.71</v>
      </c>
      <c r="Q676" t="n">
        <v>467.07</v>
      </c>
      <c r="R676" t="n">
        <v>62.39</v>
      </c>
      <c r="S676" t="n">
        <v>39.61</v>
      </c>
      <c r="T676" t="n">
        <v>6416.49</v>
      </c>
      <c r="U676" t="n">
        <v>0.63</v>
      </c>
      <c r="V676" t="n">
        <v>0.74</v>
      </c>
      <c r="W676" t="n">
        <v>2.63</v>
      </c>
      <c r="X676" t="n">
        <v>0.38</v>
      </c>
      <c r="Y676" t="n">
        <v>1</v>
      </c>
      <c r="Z676" t="n">
        <v>10</v>
      </c>
    </row>
    <row r="677">
      <c r="A677" t="n">
        <v>47</v>
      </c>
      <c r="B677" t="n">
        <v>110</v>
      </c>
      <c r="C677" t="inlineStr">
        <is>
          <t xml:space="preserve">CONCLUIDO	</t>
        </is>
      </c>
      <c r="D677" t="n">
        <v>5.2891</v>
      </c>
      <c r="E677" t="n">
        <v>18.91</v>
      </c>
      <c r="F677" t="n">
        <v>15.7</v>
      </c>
      <c r="G677" t="n">
        <v>67.3</v>
      </c>
      <c r="H677" t="n">
        <v>0.97</v>
      </c>
      <c r="I677" t="n">
        <v>14</v>
      </c>
      <c r="J677" t="n">
        <v>232.94</v>
      </c>
      <c r="K677" t="n">
        <v>56.13</v>
      </c>
      <c r="L677" t="n">
        <v>12.75</v>
      </c>
      <c r="M677" t="n">
        <v>12</v>
      </c>
      <c r="N677" t="n">
        <v>54.06</v>
      </c>
      <c r="O677" t="n">
        <v>28963.15</v>
      </c>
      <c r="P677" t="n">
        <v>219.03</v>
      </c>
      <c r="Q677" t="n">
        <v>467.07</v>
      </c>
      <c r="R677" t="n">
        <v>62.02</v>
      </c>
      <c r="S677" t="n">
        <v>39.61</v>
      </c>
      <c r="T677" t="n">
        <v>6231.62</v>
      </c>
      <c r="U677" t="n">
        <v>0.64</v>
      </c>
      <c r="V677" t="n">
        <v>0.74</v>
      </c>
      <c r="W677" t="n">
        <v>2.63</v>
      </c>
      <c r="X677" t="n">
        <v>0.37</v>
      </c>
      <c r="Y677" t="n">
        <v>1</v>
      </c>
      <c r="Z677" t="n">
        <v>10</v>
      </c>
    </row>
    <row r="678">
      <c r="A678" t="n">
        <v>48</v>
      </c>
      <c r="B678" t="n">
        <v>110</v>
      </c>
      <c r="C678" t="inlineStr">
        <is>
          <t xml:space="preserve">CONCLUIDO	</t>
        </is>
      </c>
      <c r="D678" t="n">
        <v>5.3073</v>
      </c>
      <c r="E678" t="n">
        <v>18.84</v>
      </c>
      <c r="F678" t="n">
        <v>15.68</v>
      </c>
      <c r="G678" t="n">
        <v>72.37</v>
      </c>
      <c r="H678" t="n">
        <v>0.99</v>
      </c>
      <c r="I678" t="n">
        <v>13</v>
      </c>
      <c r="J678" t="n">
        <v>233.37</v>
      </c>
      <c r="K678" t="n">
        <v>56.13</v>
      </c>
      <c r="L678" t="n">
        <v>13</v>
      </c>
      <c r="M678" t="n">
        <v>11</v>
      </c>
      <c r="N678" t="n">
        <v>54.24</v>
      </c>
      <c r="O678" t="n">
        <v>29015.91</v>
      </c>
      <c r="P678" t="n">
        <v>217.94</v>
      </c>
      <c r="Q678" t="n">
        <v>467.08</v>
      </c>
      <c r="R678" t="n">
        <v>61.37</v>
      </c>
      <c r="S678" t="n">
        <v>39.61</v>
      </c>
      <c r="T678" t="n">
        <v>5909.95</v>
      </c>
      <c r="U678" t="n">
        <v>0.65</v>
      </c>
      <c r="V678" t="n">
        <v>0.74</v>
      </c>
      <c r="W678" t="n">
        <v>2.63</v>
      </c>
      <c r="X678" t="n">
        <v>0.35</v>
      </c>
      <c r="Y678" t="n">
        <v>1</v>
      </c>
      <c r="Z678" t="n">
        <v>10</v>
      </c>
    </row>
    <row r="679">
      <c r="A679" t="n">
        <v>49</v>
      </c>
      <c r="B679" t="n">
        <v>110</v>
      </c>
      <c r="C679" t="inlineStr">
        <is>
          <t xml:space="preserve">CONCLUIDO	</t>
        </is>
      </c>
      <c r="D679" t="n">
        <v>5.3057</v>
      </c>
      <c r="E679" t="n">
        <v>18.85</v>
      </c>
      <c r="F679" t="n">
        <v>15.69</v>
      </c>
      <c r="G679" t="n">
        <v>72.40000000000001</v>
      </c>
      <c r="H679" t="n">
        <v>1.01</v>
      </c>
      <c r="I679" t="n">
        <v>13</v>
      </c>
      <c r="J679" t="n">
        <v>233.79</v>
      </c>
      <c r="K679" t="n">
        <v>56.13</v>
      </c>
      <c r="L679" t="n">
        <v>13.25</v>
      </c>
      <c r="M679" t="n">
        <v>11</v>
      </c>
      <c r="N679" t="n">
        <v>54.42</v>
      </c>
      <c r="O679" t="n">
        <v>29068.74</v>
      </c>
      <c r="P679" t="n">
        <v>218.37</v>
      </c>
      <c r="Q679" t="n">
        <v>467.07</v>
      </c>
      <c r="R679" t="n">
        <v>61.36</v>
      </c>
      <c r="S679" t="n">
        <v>39.61</v>
      </c>
      <c r="T679" t="n">
        <v>5904.15</v>
      </c>
      <c r="U679" t="n">
        <v>0.65</v>
      </c>
      <c r="V679" t="n">
        <v>0.74</v>
      </c>
      <c r="W679" t="n">
        <v>2.63</v>
      </c>
      <c r="X679" t="n">
        <v>0.35</v>
      </c>
      <c r="Y679" t="n">
        <v>1</v>
      </c>
      <c r="Z679" t="n">
        <v>10</v>
      </c>
    </row>
    <row r="680">
      <c r="A680" t="n">
        <v>50</v>
      </c>
      <c r="B680" t="n">
        <v>110</v>
      </c>
      <c r="C680" t="inlineStr">
        <is>
          <t xml:space="preserve">CONCLUIDO	</t>
        </is>
      </c>
      <c r="D680" t="n">
        <v>5.31</v>
      </c>
      <c r="E680" t="n">
        <v>18.83</v>
      </c>
      <c r="F680" t="n">
        <v>15.67</v>
      </c>
      <c r="G680" t="n">
        <v>72.33</v>
      </c>
      <c r="H680" t="n">
        <v>1.02</v>
      </c>
      <c r="I680" t="n">
        <v>13</v>
      </c>
      <c r="J680" t="n">
        <v>234.22</v>
      </c>
      <c r="K680" t="n">
        <v>56.13</v>
      </c>
      <c r="L680" t="n">
        <v>13.5</v>
      </c>
      <c r="M680" t="n">
        <v>11</v>
      </c>
      <c r="N680" t="n">
        <v>54.6</v>
      </c>
      <c r="O680" t="n">
        <v>29121.64</v>
      </c>
      <c r="P680" t="n">
        <v>218.53</v>
      </c>
      <c r="Q680" t="n">
        <v>467.08</v>
      </c>
      <c r="R680" t="n">
        <v>61.02</v>
      </c>
      <c r="S680" t="n">
        <v>39.61</v>
      </c>
      <c r="T680" t="n">
        <v>5737.26</v>
      </c>
      <c r="U680" t="n">
        <v>0.65</v>
      </c>
      <c r="V680" t="n">
        <v>0.74</v>
      </c>
      <c r="W680" t="n">
        <v>2.63</v>
      </c>
      <c r="X680" t="n">
        <v>0.34</v>
      </c>
      <c r="Y680" t="n">
        <v>1</v>
      </c>
      <c r="Z680" t="n">
        <v>10</v>
      </c>
    </row>
    <row r="681">
      <c r="A681" t="n">
        <v>51</v>
      </c>
      <c r="B681" t="n">
        <v>110</v>
      </c>
      <c r="C681" t="inlineStr">
        <is>
          <t xml:space="preserve">CONCLUIDO	</t>
        </is>
      </c>
      <c r="D681" t="n">
        <v>5.3074</v>
      </c>
      <c r="E681" t="n">
        <v>18.84</v>
      </c>
      <c r="F681" t="n">
        <v>15.68</v>
      </c>
      <c r="G681" t="n">
        <v>72.37</v>
      </c>
      <c r="H681" t="n">
        <v>1.04</v>
      </c>
      <c r="I681" t="n">
        <v>13</v>
      </c>
      <c r="J681" t="n">
        <v>234.65</v>
      </c>
      <c r="K681" t="n">
        <v>56.13</v>
      </c>
      <c r="L681" t="n">
        <v>13.75</v>
      </c>
      <c r="M681" t="n">
        <v>11</v>
      </c>
      <c r="N681" t="n">
        <v>54.78</v>
      </c>
      <c r="O681" t="n">
        <v>29174.59</v>
      </c>
      <c r="P681" t="n">
        <v>218.31</v>
      </c>
      <c r="Q681" t="n">
        <v>467.08</v>
      </c>
      <c r="R681" t="n">
        <v>61.37</v>
      </c>
      <c r="S681" t="n">
        <v>39.61</v>
      </c>
      <c r="T681" t="n">
        <v>5913.13</v>
      </c>
      <c r="U681" t="n">
        <v>0.65</v>
      </c>
      <c r="V681" t="n">
        <v>0.74</v>
      </c>
      <c r="W681" t="n">
        <v>2.63</v>
      </c>
      <c r="X681" t="n">
        <v>0.35</v>
      </c>
      <c r="Y681" t="n">
        <v>1</v>
      </c>
      <c r="Z681" t="n">
        <v>10</v>
      </c>
    </row>
    <row r="682">
      <c r="A682" t="n">
        <v>52</v>
      </c>
      <c r="B682" t="n">
        <v>110</v>
      </c>
      <c r="C682" t="inlineStr">
        <is>
          <t xml:space="preserve">CONCLUIDO	</t>
        </is>
      </c>
      <c r="D682" t="n">
        <v>5.304</v>
      </c>
      <c r="E682" t="n">
        <v>18.85</v>
      </c>
      <c r="F682" t="n">
        <v>15.69</v>
      </c>
      <c r="G682" t="n">
        <v>72.42</v>
      </c>
      <c r="H682" t="n">
        <v>1.06</v>
      </c>
      <c r="I682" t="n">
        <v>13</v>
      </c>
      <c r="J682" t="n">
        <v>235.08</v>
      </c>
      <c r="K682" t="n">
        <v>56.13</v>
      </c>
      <c r="L682" t="n">
        <v>14</v>
      </c>
      <c r="M682" t="n">
        <v>11</v>
      </c>
      <c r="N682" t="n">
        <v>54.96</v>
      </c>
      <c r="O682" t="n">
        <v>29227.61</v>
      </c>
      <c r="P682" t="n">
        <v>217.56</v>
      </c>
      <c r="Q682" t="n">
        <v>467.07</v>
      </c>
      <c r="R682" t="n">
        <v>61.67</v>
      </c>
      <c r="S682" t="n">
        <v>39.61</v>
      </c>
      <c r="T682" t="n">
        <v>6059.27</v>
      </c>
      <c r="U682" t="n">
        <v>0.64</v>
      </c>
      <c r="V682" t="n">
        <v>0.74</v>
      </c>
      <c r="W682" t="n">
        <v>2.63</v>
      </c>
      <c r="X682" t="n">
        <v>0.36</v>
      </c>
      <c r="Y682" t="n">
        <v>1</v>
      </c>
      <c r="Z682" t="n">
        <v>10</v>
      </c>
    </row>
    <row r="683">
      <c r="A683" t="n">
        <v>53</v>
      </c>
      <c r="B683" t="n">
        <v>110</v>
      </c>
      <c r="C683" t="inlineStr">
        <is>
          <t xml:space="preserve">CONCLUIDO	</t>
        </is>
      </c>
      <c r="D683" t="n">
        <v>5.3283</v>
      </c>
      <c r="E683" t="n">
        <v>18.77</v>
      </c>
      <c r="F683" t="n">
        <v>15.65</v>
      </c>
      <c r="G683" t="n">
        <v>78.23999999999999</v>
      </c>
      <c r="H683" t="n">
        <v>1.08</v>
      </c>
      <c r="I683" t="n">
        <v>12</v>
      </c>
      <c r="J683" t="n">
        <v>235.51</v>
      </c>
      <c r="K683" t="n">
        <v>56.13</v>
      </c>
      <c r="L683" t="n">
        <v>14.25</v>
      </c>
      <c r="M683" t="n">
        <v>10</v>
      </c>
      <c r="N683" t="n">
        <v>55.14</v>
      </c>
      <c r="O683" t="n">
        <v>29280.69</v>
      </c>
      <c r="P683" t="n">
        <v>216.37</v>
      </c>
      <c r="Q683" t="n">
        <v>467.07</v>
      </c>
      <c r="R683" t="n">
        <v>60.13</v>
      </c>
      <c r="S683" t="n">
        <v>39.61</v>
      </c>
      <c r="T683" t="n">
        <v>5293.92</v>
      </c>
      <c r="U683" t="n">
        <v>0.66</v>
      </c>
      <c r="V683" t="n">
        <v>0.75</v>
      </c>
      <c r="W683" t="n">
        <v>2.63</v>
      </c>
      <c r="X683" t="n">
        <v>0.32</v>
      </c>
      <c r="Y683" t="n">
        <v>1</v>
      </c>
      <c r="Z683" t="n">
        <v>10</v>
      </c>
    </row>
    <row r="684">
      <c r="A684" t="n">
        <v>54</v>
      </c>
      <c r="B684" t="n">
        <v>110</v>
      </c>
      <c r="C684" t="inlineStr">
        <is>
          <t xml:space="preserve">CONCLUIDO	</t>
        </is>
      </c>
      <c r="D684" t="n">
        <v>5.3291</v>
      </c>
      <c r="E684" t="n">
        <v>18.76</v>
      </c>
      <c r="F684" t="n">
        <v>15.65</v>
      </c>
      <c r="G684" t="n">
        <v>78.23</v>
      </c>
      <c r="H684" t="n">
        <v>1.09</v>
      </c>
      <c r="I684" t="n">
        <v>12</v>
      </c>
      <c r="J684" t="n">
        <v>235.94</v>
      </c>
      <c r="K684" t="n">
        <v>56.13</v>
      </c>
      <c r="L684" t="n">
        <v>14.5</v>
      </c>
      <c r="M684" t="n">
        <v>10</v>
      </c>
      <c r="N684" t="n">
        <v>55.32</v>
      </c>
      <c r="O684" t="n">
        <v>29333.84</v>
      </c>
      <c r="P684" t="n">
        <v>216.55</v>
      </c>
      <c r="Q684" t="n">
        <v>467.07</v>
      </c>
      <c r="R684" t="n">
        <v>60.23</v>
      </c>
      <c r="S684" t="n">
        <v>39.61</v>
      </c>
      <c r="T684" t="n">
        <v>5346.36</v>
      </c>
      <c r="U684" t="n">
        <v>0.66</v>
      </c>
      <c r="V684" t="n">
        <v>0.75</v>
      </c>
      <c r="W684" t="n">
        <v>2.62</v>
      </c>
      <c r="X684" t="n">
        <v>0.31</v>
      </c>
      <c r="Y684" t="n">
        <v>1</v>
      </c>
      <c r="Z684" t="n">
        <v>10</v>
      </c>
    </row>
    <row r="685">
      <c r="A685" t="n">
        <v>55</v>
      </c>
      <c r="B685" t="n">
        <v>110</v>
      </c>
      <c r="C685" t="inlineStr">
        <is>
          <t xml:space="preserve">CONCLUIDO	</t>
        </is>
      </c>
      <c r="D685" t="n">
        <v>5.331</v>
      </c>
      <c r="E685" t="n">
        <v>18.76</v>
      </c>
      <c r="F685" t="n">
        <v>15.64</v>
      </c>
      <c r="G685" t="n">
        <v>78.19</v>
      </c>
      <c r="H685" t="n">
        <v>1.11</v>
      </c>
      <c r="I685" t="n">
        <v>12</v>
      </c>
      <c r="J685" t="n">
        <v>236.37</v>
      </c>
      <c r="K685" t="n">
        <v>56.13</v>
      </c>
      <c r="L685" t="n">
        <v>14.75</v>
      </c>
      <c r="M685" t="n">
        <v>10</v>
      </c>
      <c r="N685" t="n">
        <v>55.5</v>
      </c>
      <c r="O685" t="n">
        <v>29387.05</v>
      </c>
      <c r="P685" t="n">
        <v>216.28</v>
      </c>
      <c r="Q685" t="n">
        <v>467.07</v>
      </c>
      <c r="R685" t="n">
        <v>59.94</v>
      </c>
      <c r="S685" t="n">
        <v>39.61</v>
      </c>
      <c r="T685" t="n">
        <v>5201.8</v>
      </c>
      <c r="U685" t="n">
        <v>0.66</v>
      </c>
      <c r="V685" t="n">
        <v>0.75</v>
      </c>
      <c r="W685" t="n">
        <v>2.63</v>
      </c>
      <c r="X685" t="n">
        <v>0.31</v>
      </c>
      <c r="Y685" t="n">
        <v>1</v>
      </c>
      <c r="Z685" t="n">
        <v>10</v>
      </c>
    </row>
    <row r="686">
      <c r="A686" t="n">
        <v>56</v>
      </c>
      <c r="B686" t="n">
        <v>110</v>
      </c>
      <c r="C686" t="inlineStr">
        <is>
          <t xml:space="preserve">CONCLUIDO	</t>
        </is>
      </c>
      <c r="D686" t="n">
        <v>5.3266</v>
      </c>
      <c r="E686" t="n">
        <v>18.77</v>
      </c>
      <c r="F686" t="n">
        <v>15.65</v>
      </c>
      <c r="G686" t="n">
        <v>78.27</v>
      </c>
      <c r="H686" t="n">
        <v>1.13</v>
      </c>
      <c r="I686" t="n">
        <v>12</v>
      </c>
      <c r="J686" t="n">
        <v>236.81</v>
      </c>
      <c r="K686" t="n">
        <v>56.13</v>
      </c>
      <c r="L686" t="n">
        <v>15</v>
      </c>
      <c r="M686" t="n">
        <v>10</v>
      </c>
      <c r="N686" t="n">
        <v>55.68</v>
      </c>
      <c r="O686" t="n">
        <v>29440.33</v>
      </c>
      <c r="P686" t="n">
        <v>216.15</v>
      </c>
      <c r="Q686" t="n">
        <v>467.07</v>
      </c>
      <c r="R686" t="n">
        <v>60.41</v>
      </c>
      <c r="S686" t="n">
        <v>39.61</v>
      </c>
      <c r="T686" t="n">
        <v>5435.68</v>
      </c>
      <c r="U686" t="n">
        <v>0.66</v>
      </c>
      <c r="V686" t="n">
        <v>0.75</v>
      </c>
      <c r="W686" t="n">
        <v>2.63</v>
      </c>
      <c r="X686" t="n">
        <v>0.32</v>
      </c>
      <c r="Y686" t="n">
        <v>1</v>
      </c>
      <c r="Z686" t="n">
        <v>10</v>
      </c>
    </row>
    <row r="687">
      <c r="A687" t="n">
        <v>57</v>
      </c>
      <c r="B687" t="n">
        <v>110</v>
      </c>
      <c r="C687" t="inlineStr">
        <is>
          <t xml:space="preserve">CONCLUIDO	</t>
        </is>
      </c>
      <c r="D687" t="n">
        <v>5.3291</v>
      </c>
      <c r="E687" t="n">
        <v>18.76</v>
      </c>
      <c r="F687" t="n">
        <v>15.65</v>
      </c>
      <c r="G687" t="n">
        <v>78.23</v>
      </c>
      <c r="H687" t="n">
        <v>1.14</v>
      </c>
      <c r="I687" t="n">
        <v>12</v>
      </c>
      <c r="J687" t="n">
        <v>237.24</v>
      </c>
      <c r="K687" t="n">
        <v>56.13</v>
      </c>
      <c r="L687" t="n">
        <v>15.25</v>
      </c>
      <c r="M687" t="n">
        <v>10</v>
      </c>
      <c r="N687" t="n">
        <v>55.86</v>
      </c>
      <c r="O687" t="n">
        <v>29493.67</v>
      </c>
      <c r="P687" t="n">
        <v>215.17</v>
      </c>
      <c r="Q687" t="n">
        <v>467.1</v>
      </c>
      <c r="R687" t="n">
        <v>60.16</v>
      </c>
      <c r="S687" t="n">
        <v>39.61</v>
      </c>
      <c r="T687" t="n">
        <v>5312.88</v>
      </c>
      <c r="U687" t="n">
        <v>0.66</v>
      </c>
      <c r="V687" t="n">
        <v>0.75</v>
      </c>
      <c r="W687" t="n">
        <v>2.63</v>
      </c>
      <c r="X687" t="n">
        <v>0.31</v>
      </c>
      <c r="Y687" t="n">
        <v>1</v>
      </c>
      <c r="Z687" t="n">
        <v>10</v>
      </c>
    </row>
    <row r="688">
      <c r="A688" t="n">
        <v>58</v>
      </c>
      <c r="B688" t="n">
        <v>110</v>
      </c>
      <c r="C688" t="inlineStr">
        <is>
          <t xml:space="preserve">CONCLUIDO	</t>
        </is>
      </c>
      <c r="D688" t="n">
        <v>5.3518</v>
      </c>
      <c r="E688" t="n">
        <v>18.69</v>
      </c>
      <c r="F688" t="n">
        <v>15.61</v>
      </c>
      <c r="G688" t="n">
        <v>85.13</v>
      </c>
      <c r="H688" t="n">
        <v>1.16</v>
      </c>
      <c r="I688" t="n">
        <v>11</v>
      </c>
      <c r="J688" t="n">
        <v>237.67</v>
      </c>
      <c r="K688" t="n">
        <v>56.13</v>
      </c>
      <c r="L688" t="n">
        <v>15.5</v>
      </c>
      <c r="M688" t="n">
        <v>9</v>
      </c>
      <c r="N688" t="n">
        <v>56.05</v>
      </c>
      <c r="O688" t="n">
        <v>29547.07</v>
      </c>
      <c r="P688" t="n">
        <v>214.46</v>
      </c>
      <c r="Q688" t="n">
        <v>467.07</v>
      </c>
      <c r="R688" t="n">
        <v>58.89</v>
      </c>
      <c r="S688" t="n">
        <v>39.61</v>
      </c>
      <c r="T688" t="n">
        <v>4682.7</v>
      </c>
      <c r="U688" t="n">
        <v>0.67</v>
      </c>
      <c r="V688" t="n">
        <v>0.75</v>
      </c>
      <c r="W688" t="n">
        <v>2.62</v>
      </c>
      <c r="X688" t="n">
        <v>0.27</v>
      </c>
      <c r="Y688" t="n">
        <v>1</v>
      </c>
      <c r="Z688" t="n">
        <v>10</v>
      </c>
    </row>
    <row r="689">
      <c r="A689" t="n">
        <v>59</v>
      </c>
      <c r="B689" t="n">
        <v>110</v>
      </c>
      <c r="C689" t="inlineStr">
        <is>
          <t xml:space="preserve">CONCLUIDO	</t>
        </is>
      </c>
      <c r="D689" t="n">
        <v>5.3532</v>
      </c>
      <c r="E689" t="n">
        <v>18.68</v>
      </c>
      <c r="F689" t="n">
        <v>15.6</v>
      </c>
      <c r="G689" t="n">
        <v>85.11</v>
      </c>
      <c r="H689" t="n">
        <v>1.18</v>
      </c>
      <c r="I689" t="n">
        <v>11</v>
      </c>
      <c r="J689" t="n">
        <v>238.11</v>
      </c>
      <c r="K689" t="n">
        <v>56.13</v>
      </c>
      <c r="L689" t="n">
        <v>15.75</v>
      </c>
      <c r="M689" t="n">
        <v>9</v>
      </c>
      <c r="N689" t="n">
        <v>56.23</v>
      </c>
      <c r="O689" t="n">
        <v>29600.54</v>
      </c>
      <c r="P689" t="n">
        <v>214.18</v>
      </c>
      <c r="Q689" t="n">
        <v>467.07</v>
      </c>
      <c r="R689" t="n">
        <v>58.72</v>
      </c>
      <c r="S689" t="n">
        <v>39.61</v>
      </c>
      <c r="T689" t="n">
        <v>4594.25</v>
      </c>
      <c r="U689" t="n">
        <v>0.67</v>
      </c>
      <c r="V689" t="n">
        <v>0.75</v>
      </c>
      <c r="W689" t="n">
        <v>2.62</v>
      </c>
      <c r="X689" t="n">
        <v>0.27</v>
      </c>
      <c r="Y689" t="n">
        <v>1</v>
      </c>
      <c r="Z689" t="n">
        <v>10</v>
      </c>
    </row>
    <row r="690">
      <c r="A690" t="n">
        <v>60</v>
      </c>
      <c r="B690" t="n">
        <v>110</v>
      </c>
      <c r="C690" t="inlineStr">
        <is>
          <t xml:space="preserve">CONCLUIDO	</t>
        </is>
      </c>
      <c r="D690" t="n">
        <v>5.347</v>
      </c>
      <c r="E690" t="n">
        <v>18.7</v>
      </c>
      <c r="F690" t="n">
        <v>15.62</v>
      </c>
      <c r="G690" t="n">
        <v>85.23</v>
      </c>
      <c r="H690" t="n">
        <v>1.19</v>
      </c>
      <c r="I690" t="n">
        <v>11</v>
      </c>
      <c r="J690" t="n">
        <v>238.54</v>
      </c>
      <c r="K690" t="n">
        <v>56.13</v>
      </c>
      <c r="L690" t="n">
        <v>16</v>
      </c>
      <c r="M690" t="n">
        <v>9</v>
      </c>
      <c r="N690" t="n">
        <v>56.41</v>
      </c>
      <c r="O690" t="n">
        <v>29654.08</v>
      </c>
      <c r="P690" t="n">
        <v>214.3</v>
      </c>
      <c r="Q690" t="n">
        <v>467.07</v>
      </c>
      <c r="R690" t="n">
        <v>59.4</v>
      </c>
      <c r="S690" t="n">
        <v>39.61</v>
      </c>
      <c r="T690" t="n">
        <v>4935.24</v>
      </c>
      <c r="U690" t="n">
        <v>0.67</v>
      </c>
      <c r="V690" t="n">
        <v>0.75</v>
      </c>
      <c r="W690" t="n">
        <v>2.63</v>
      </c>
      <c r="X690" t="n">
        <v>0.29</v>
      </c>
      <c r="Y690" t="n">
        <v>1</v>
      </c>
      <c r="Z690" t="n">
        <v>10</v>
      </c>
    </row>
    <row r="691">
      <c r="A691" t="n">
        <v>61</v>
      </c>
      <c r="B691" t="n">
        <v>110</v>
      </c>
      <c r="C691" t="inlineStr">
        <is>
          <t xml:space="preserve">CONCLUIDO	</t>
        </is>
      </c>
      <c r="D691" t="n">
        <v>5.3466</v>
      </c>
      <c r="E691" t="n">
        <v>18.7</v>
      </c>
      <c r="F691" t="n">
        <v>15.63</v>
      </c>
      <c r="G691" t="n">
        <v>85.23</v>
      </c>
      <c r="H691" t="n">
        <v>1.21</v>
      </c>
      <c r="I691" t="n">
        <v>11</v>
      </c>
      <c r="J691" t="n">
        <v>238.97</v>
      </c>
      <c r="K691" t="n">
        <v>56.13</v>
      </c>
      <c r="L691" t="n">
        <v>16.25</v>
      </c>
      <c r="M691" t="n">
        <v>9</v>
      </c>
      <c r="N691" t="n">
        <v>56.6</v>
      </c>
      <c r="O691" t="n">
        <v>29707.68</v>
      </c>
      <c r="P691" t="n">
        <v>214.41</v>
      </c>
      <c r="Q691" t="n">
        <v>467.08</v>
      </c>
      <c r="R691" t="n">
        <v>59.48</v>
      </c>
      <c r="S691" t="n">
        <v>39.61</v>
      </c>
      <c r="T691" t="n">
        <v>4974.65</v>
      </c>
      <c r="U691" t="n">
        <v>0.67</v>
      </c>
      <c r="V691" t="n">
        <v>0.75</v>
      </c>
      <c r="W691" t="n">
        <v>2.63</v>
      </c>
      <c r="X691" t="n">
        <v>0.29</v>
      </c>
      <c r="Y691" t="n">
        <v>1</v>
      </c>
      <c r="Z691" t="n">
        <v>10</v>
      </c>
    </row>
    <row r="692">
      <c r="A692" t="n">
        <v>62</v>
      </c>
      <c r="B692" t="n">
        <v>110</v>
      </c>
      <c r="C692" t="inlineStr">
        <is>
          <t xml:space="preserve">CONCLUIDO	</t>
        </is>
      </c>
      <c r="D692" t="n">
        <v>5.3479</v>
      </c>
      <c r="E692" t="n">
        <v>18.7</v>
      </c>
      <c r="F692" t="n">
        <v>15.62</v>
      </c>
      <c r="G692" t="n">
        <v>85.20999999999999</v>
      </c>
      <c r="H692" t="n">
        <v>1.23</v>
      </c>
      <c r="I692" t="n">
        <v>11</v>
      </c>
      <c r="J692" t="n">
        <v>239.41</v>
      </c>
      <c r="K692" t="n">
        <v>56.13</v>
      </c>
      <c r="L692" t="n">
        <v>16.5</v>
      </c>
      <c r="M692" t="n">
        <v>9</v>
      </c>
      <c r="N692" t="n">
        <v>56.78</v>
      </c>
      <c r="O692" t="n">
        <v>29761.35</v>
      </c>
      <c r="P692" t="n">
        <v>213.92</v>
      </c>
      <c r="Q692" t="n">
        <v>467.07</v>
      </c>
      <c r="R692" t="n">
        <v>59.24</v>
      </c>
      <c r="S692" t="n">
        <v>39.61</v>
      </c>
      <c r="T692" t="n">
        <v>4854.96</v>
      </c>
      <c r="U692" t="n">
        <v>0.67</v>
      </c>
      <c r="V692" t="n">
        <v>0.75</v>
      </c>
      <c r="W692" t="n">
        <v>2.63</v>
      </c>
      <c r="X692" t="n">
        <v>0.29</v>
      </c>
      <c r="Y692" t="n">
        <v>1</v>
      </c>
      <c r="Z692" t="n">
        <v>10</v>
      </c>
    </row>
    <row r="693">
      <c r="A693" t="n">
        <v>63</v>
      </c>
      <c r="B693" t="n">
        <v>110</v>
      </c>
      <c r="C693" t="inlineStr">
        <is>
          <t xml:space="preserve">CONCLUIDO	</t>
        </is>
      </c>
      <c r="D693" t="n">
        <v>5.3465</v>
      </c>
      <c r="E693" t="n">
        <v>18.7</v>
      </c>
      <c r="F693" t="n">
        <v>15.63</v>
      </c>
      <c r="G693" t="n">
        <v>85.23999999999999</v>
      </c>
      <c r="H693" t="n">
        <v>1.24</v>
      </c>
      <c r="I693" t="n">
        <v>11</v>
      </c>
      <c r="J693" t="n">
        <v>239.85</v>
      </c>
      <c r="K693" t="n">
        <v>56.13</v>
      </c>
      <c r="L693" t="n">
        <v>16.75</v>
      </c>
      <c r="M693" t="n">
        <v>9</v>
      </c>
      <c r="N693" t="n">
        <v>56.97</v>
      </c>
      <c r="O693" t="n">
        <v>29815.09</v>
      </c>
      <c r="P693" t="n">
        <v>213.23</v>
      </c>
      <c r="Q693" t="n">
        <v>467.07</v>
      </c>
      <c r="R693" t="n">
        <v>59.55</v>
      </c>
      <c r="S693" t="n">
        <v>39.61</v>
      </c>
      <c r="T693" t="n">
        <v>5011.69</v>
      </c>
      <c r="U693" t="n">
        <v>0.67</v>
      </c>
      <c r="V693" t="n">
        <v>0.75</v>
      </c>
      <c r="W693" t="n">
        <v>2.63</v>
      </c>
      <c r="X693" t="n">
        <v>0.29</v>
      </c>
      <c r="Y693" t="n">
        <v>1</v>
      </c>
      <c r="Z693" t="n">
        <v>10</v>
      </c>
    </row>
    <row r="694">
      <c r="A694" t="n">
        <v>64</v>
      </c>
      <c r="B694" t="n">
        <v>110</v>
      </c>
      <c r="C694" t="inlineStr">
        <is>
          <t xml:space="preserve">CONCLUIDO	</t>
        </is>
      </c>
      <c r="D694" t="n">
        <v>5.3696</v>
      </c>
      <c r="E694" t="n">
        <v>18.62</v>
      </c>
      <c r="F694" t="n">
        <v>15.59</v>
      </c>
      <c r="G694" t="n">
        <v>93.53</v>
      </c>
      <c r="H694" t="n">
        <v>1.26</v>
      </c>
      <c r="I694" t="n">
        <v>10</v>
      </c>
      <c r="J694" t="n">
        <v>240.28</v>
      </c>
      <c r="K694" t="n">
        <v>56.13</v>
      </c>
      <c r="L694" t="n">
        <v>17</v>
      </c>
      <c r="M694" t="n">
        <v>8</v>
      </c>
      <c r="N694" t="n">
        <v>57.16</v>
      </c>
      <c r="O694" t="n">
        <v>29869.01</v>
      </c>
      <c r="P694" t="n">
        <v>212.27</v>
      </c>
      <c r="Q694" t="n">
        <v>467.07</v>
      </c>
      <c r="R694" t="n">
        <v>58.35</v>
      </c>
      <c r="S694" t="n">
        <v>39.61</v>
      </c>
      <c r="T694" t="n">
        <v>4414.53</v>
      </c>
      <c r="U694" t="n">
        <v>0.68</v>
      </c>
      <c r="V694" t="n">
        <v>0.75</v>
      </c>
      <c r="W694" t="n">
        <v>2.62</v>
      </c>
      <c r="X694" t="n">
        <v>0.26</v>
      </c>
      <c r="Y694" t="n">
        <v>1</v>
      </c>
      <c r="Z694" t="n">
        <v>10</v>
      </c>
    </row>
    <row r="695">
      <c r="A695" t="n">
        <v>65</v>
      </c>
      <c r="B695" t="n">
        <v>110</v>
      </c>
      <c r="C695" t="inlineStr">
        <is>
          <t xml:space="preserve">CONCLUIDO	</t>
        </is>
      </c>
      <c r="D695" t="n">
        <v>5.3686</v>
      </c>
      <c r="E695" t="n">
        <v>18.63</v>
      </c>
      <c r="F695" t="n">
        <v>15.59</v>
      </c>
      <c r="G695" t="n">
        <v>93.55</v>
      </c>
      <c r="H695" t="n">
        <v>1.27</v>
      </c>
      <c r="I695" t="n">
        <v>10</v>
      </c>
      <c r="J695" t="n">
        <v>240.72</v>
      </c>
      <c r="K695" t="n">
        <v>56.13</v>
      </c>
      <c r="L695" t="n">
        <v>17.25</v>
      </c>
      <c r="M695" t="n">
        <v>8</v>
      </c>
      <c r="N695" t="n">
        <v>57.34</v>
      </c>
      <c r="O695" t="n">
        <v>29922.88</v>
      </c>
      <c r="P695" t="n">
        <v>212.48</v>
      </c>
      <c r="Q695" t="n">
        <v>467.08</v>
      </c>
      <c r="R695" t="n">
        <v>58.34</v>
      </c>
      <c r="S695" t="n">
        <v>39.61</v>
      </c>
      <c r="T695" t="n">
        <v>4408.76</v>
      </c>
      <c r="U695" t="n">
        <v>0.68</v>
      </c>
      <c r="V695" t="n">
        <v>0.75</v>
      </c>
      <c r="W695" t="n">
        <v>2.63</v>
      </c>
      <c r="X695" t="n">
        <v>0.26</v>
      </c>
      <c r="Y695" t="n">
        <v>1</v>
      </c>
      <c r="Z695" t="n">
        <v>10</v>
      </c>
    </row>
    <row r="696">
      <c r="A696" t="n">
        <v>66</v>
      </c>
      <c r="B696" t="n">
        <v>110</v>
      </c>
      <c r="C696" t="inlineStr">
        <is>
          <t xml:space="preserve">CONCLUIDO	</t>
        </is>
      </c>
      <c r="D696" t="n">
        <v>5.3695</v>
      </c>
      <c r="E696" t="n">
        <v>18.62</v>
      </c>
      <c r="F696" t="n">
        <v>15.59</v>
      </c>
      <c r="G696" t="n">
        <v>93.53</v>
      </c>
      <c r="H696" t="n">
        <v>1.29</v>
      </c>
      <c r="I696" t="n">
        <v>10</v>
      </c>
      <c r="J696" t="n">
        <v>241.16</v>
      </c>
      <c r="K696" t="n">
        <v>56.13</v>
      </c>
      <c r="L696" t="n">
        <v>17.5</v>
      </c>
      <c r="M696" t="n">
        <v>8</v>
      </c>
      <c r="N696" t="n">
        <v>57.53</v>
      </c>
      <c r="O696" t="n">
        <v>29976.82</v>
      </c>
      <c r="P696" t="n">
        <v>212.15</v>
      </c>
      <c r="Q696" t="n">
        <v>467.07</v>
      </c>
      <c r="R696" t="n">
        <v>58.32</v>
      </c>
      <c r="S696" t="n">
        <v>39.61</v>
      </c>
      <c r="T696" t="n">
        <v>4402.94</v>
      </c>
      <c r="U696" t="n">
        <v>0.68</v>
      </c>
      <c r="V696" t="n">
        <v>0.75</v>
      </c>
      <c r="W696" t="n">
        <v>2.62</v>
      </c>
      <c r="X696" t="n">
        <v>0.26</v>
      </c>
      <c r="Y696" t="n">
        <v>1</v>
      </c>
      <c r="Z696" t="n">
        <v>10</v>
      </c>
    </row>
    <row r="697">
      <c r="A697" t="n">
        <v>67</v>
      </c>
      <c r="B697" t="n">
        <v>110</v>
      </c>
      <c r="C697" t="inlineStr">
        <is>
          <t xml:space="preserve">CONCLUIDO	</t>
        </is>
      </c>
      <c r="D697" t="n">
        <v>5.3665</v>
      </c>
      <c r="E697" t="n">
        <v>18.63</v>
      </c>
      <c r="F697" t="n">
        <v>15.6</v>
      </c>
      <c r="G697" t="n">
        <v>93.59</v>
      </c>
      <c r="H697" t="n">
        <v>1.31</v>
      </c>
      <c r="I697" t="n">
        <v>10</v>
      </c>
      <c r="J697" t="n">
        <v>241.59</v>
      </c>
      <c r="K697" t="n">
        <v>56.13</v>
      </c>
      <c r="L697" t="n">
        <v>17.75</v>
      </c>
      <c r="M697" t="n">
        <v>8</v>
      </c>
      <c r="N697" t="n">
        <v>57.72</v>
      </c>
      <c r="O697" t="n">
        <v>30030.83</v>
      </c>
      <c r="P697" t="n">
        <v>212.43</v>
      </c>
      <c r="Q697" t="n">
        <v>467.07</v>
      </c>
      <c r="R697" t="n">
        <v>58.62</v>
      </c>
      <c r="S697" t="n">
        <v>39.61</v>
      </c>
      <c r="T697" t="n">
        <v>4550.59</v>
      </c>
      <c r="U697" t="n">
        <v>0.68</v>
      </c>
      <c r="V697" t="n">
        <v>0.75</v>
      </c>
      <c r="W697" t="n">
        <v>2.62</v>
      </c>
      <c r="X697" t="n">
        <v>0.27</v>
      </c>
      <c r="Y697" t="n">
        <v>1</v>
      </c>
      <c r="Z697" t="n">
        <v>10</v>
      </c>
    </row>
    <row r="698">
      <c r="A698" t="n">
        <v>68</v>
      </c>
      <c r="B698" t="n">
        <v>110</v>
      </c>
      <c r="C698" t="inlineStr">
        <is>
          <t xml:space="preserve">CONCLUIDO	</t>
        </is>
      </c>
      <c r="D698" t="n">
        <v>5.3663</v>
      </c>
      <c r="E698" t="n">
        <v>18.63</v>
      </c>
      <c r="F698" t="n">
        <v>15.6</v>
      </c>
      <c r="G698" t="n">
        <v>93.59999999999999</v>
      </c>
      <c r="H698" t="n">
        <v>1.32</v>
      </c>
      <c r="I698" t="n">
        <v>10</v>
      </c>
      <c r="J698" t="n">
        <v>242.03</v>
      </c>
      <c r="K698" t="n">
        <v>56.13</v>
      </c>
      <c r="L698" t="n">
        <v>18</v>
      </c>
      <c r="M698" t="n">
        <v>8</v>
      </c>
      <c r="N698" t="n">
        <v>57.91</v>
      </c>
      <c r="O698" t="n">
        <v>30084.9</v>
      </c>
      <c r="P698" t="n">
        <v>211.69</v>
      </c>
      <c r="Q698" t="n">
        <v>467.07</v>
      </c>
      <c r="R698" t="n">
        <v>58.72</v>
      </c>
      <c r="S698" t="n">
        <v>39.61</v>
      </c>
      <c r="T698" t="n">
        <v>4601.97</v>
      </c>
      <c r="U698" t="n">
        <v>0.67</v>
      </c>
      <c r="V698" t="n">
        <v>0.75</v>
      </c>
      <c r="W698" t="n">
        <v>2.62</v>
      </c>
      <c r="X698" t="n">
        <v>0.27</v>
      </c>
      <c r="Y698" t="n">
        <v>1</v>
      </c>
      <c r="Z698" t="n">
        <v>10</v>
      </c>
    </row>
    <row r="699">
      <c r="A699" t="n">
        <v>69</v>
      </c>
      <c r="B699" t="n">
        <v>110</v>
      </c>
      <c r="C699" t="inlineStr">
        <is>
          <t xml:space="preserve">CONCLUIDO	</t>
        </is>
      </c>
      <c r="D699" t="n">
        <v>5.37</v>
      </c>
      <c r="E699" t="n">
        <v>18.62</v>
      </c>
      <c r="F699" t="n">
        <v>15.59</v>
      </c>
      <c r="G699" t="n">
        <v>93.52</v>
      </c>
      <c r="H699" t="n">
        <v>1.34</v>
      </c>
      <c r="I699" t="n">
        <v>10</v>
      </c>
      <c r="J699" t="n">
        <v>242.47</v>
      </c>
      <c r="K699" t="n">
        <v>56.13</v>
      </c>
      <c r="L699" t="n">
        <v>18.25</v>
      </c>
      <c r="M699" t="n">
        <v>8</v>
      </c>
      <c r="N699" t="n">
        <v>58.1</v>
      </c>
      <c r="O699" t="n">
        <v>30139.04</v>
      </c>
      <c r="P699" t="n">
        <v>210.96</v>
      </c>
      <c r="Q699" t="n">
        <v>467.07</v>
      </c>
      <c r="R699" t="n">
        <v>58.26</v>
      </c>
      <c r="S699" t="n">
        <v>39.61</v>
      </c>
      <c r="T699" t="n">
        <v>4371.15</v>
      </c>
      <c r="U699" t="n">
        <v>0.68</v>
      </c>
      <c r="V699" t="n">
        <v>0.75</v>
      </c>
      <c r="W699" t="n">
        <v>2.62</v>
      </c>
      <c r="X699" t="n">
        <v>0.25</v>
      </c>
      <c r="Y699" t="n">
        <v>1</v>
      </c>
      <c r="Z699" t="n">
        <v>10</v>
      </c>
    </row>
    <row r="700">
      <c r="A700" t="n">
        <v>70</v>
      </c>
      <c r="B700" t="n">
        <v>110</v>
      </c>
      <c r="C700" t="inlineStr">
        <is>
          <t xml:space="preserve">CONCLUIDO	</t>
        </is>
      </c>
      <c r="D700" t="n">
        <v>5.3706</v>
      </c>
      <c r="E700" t="n">
        <v>18.62</v>
      </c>
      <c r="F700" t="n">
        <v>15.59</v>
      </c>
      <c r="G700" t="n">
        <v>93.51000000000001</v>
      </c>
      <c r="H700" t="n">
        <v>1.35</v>
      </c>
      <c r="I700" t="n">
        <v>10</v>
      </c>
      <c r="J700" t="n">
        <v>242.91</v>
      </c>
      <c r="K700" t="n">
        <v>56.13</v>
      </c>
      <c r="L700" t="n">
        <v>18.5</v>
      </c>
      <c r="M700" t="n">
        <v>8</v>
      </c>
      <c r="N700" t="n">
        <v>58.28</v>
      </c>
      <c r="O700" t="n">
        <v>30193.25</v>
      </c>
      <c r="P700" t="n">
        <v>209.75</v>
      </c>
      <c r="Q700" t="n">
        <v>467.07</v>
      </c>
      <c r="R700" t="n">
        <v>58.08</v>
      </c>
      <c r="S700" t="n">
        <v>39.61</v>
      </c>
      <c r="T700" t="n">
        <v>4282.44</v>
      </c>
      <c r="U700" t="n">
        <v>0.68</v>
      </c>
      <c r="V700" t="n">
        <v>0.75</v>
      </c>
      <c r="W700" t="n">
        <v>2.63</v>
      </c>
      <c r="X700" t="n">
        <v>0.25</v>
      </c>
      <c r="Y700" t="n">
        <v>1</v>
      </c>
      <c r="Z700" t="n">
        <v>10</v>
      </c>
    </row>
    <row r="701">
      <c r="A701" t="n">
        <v>71</v>
      </c>
      <c r="B701" t="n">
        <v>110</v>
      </c>
      <c r="C701" t="inlineStr">
        <is>
          <t xml:space="preserve">CONCLUIDO	</t>
        </is>
      </c>
      <c r="D701" t="n">
        <v>5.3893</v>
      </c>
      <c r="E701" t="n">
        <v>18.56</v>
      </c>
      <c r="F701" t="n">
        <v>15.56</v>
      </c>
      <c r="G701" t="n">
        <v>103.75</v>
      </c>
      <c r="H701" t="n">
        <v>1.37</v>
      </c>
      <c r="I701" t="n">
        <v>9</v>
      </c>
      <c r="J701" t="n">
        <v>243.35</v>
      </c>
      <c r="K701" t="n">
        <v>56.13</v>
      </c>
      <c r="L701" t="n">
        <v>18.75</v>
      </c>
      <c r="M701" t="n">
        <v>7</v>
      </c>
      <c r="N701" t="n">
        <v>58.47</v>
      </c>
      <c r="O701" t="n">
        <v>30247.53</v>
      </c>
      <c r="P701" t="n">
        <v>209.01</v>
      </c>
      <c r="Q701" t="n">
        <v>467.08</v>
      </c>
      <c r="R701" t="n">
        <v>57.39</v>
      </c>
      <c r="S701" t="n">
        <v>39.61</v>
      </c>
      <c r="T701" t="n">
        <v>3940.78</v>
      </c>
      <c r="U701" t="n">
        <v>0.6899999999999999</v>
      </c>
      <c r="V701" t="n">
        <v>0.75</v>
      </c>
      <c r="W701" t="n">
        <v>2.62</v>
      </c>
      <c r="X701" t="n">
        <v>0.23</v>
      </c>
      <c r="Y701" t="n">
        <v>1</v>
      </c>
      <c r="Z701" t="n">
        <v>10</v>
      </c>
    </row>
    <row r="702">
      <c r="A702" t="n">
        <v>72</v>
      </c>
      <c r="B702" t="n">
        <v>110</v>
      </c>
      <c r="C702" t="inlineStr">
        <is>
          <t xml:space="preserve">CONCLUIDO	</t>
        </is>
      </c>
      <c r="D702" t="n">
        <v>5.3899</v>
      </c>
      <c r="E702" t="n">
        <v>18.55</v>
      </c>
      <c r="F702" t="n">
        <v>15.56</v>
      </c>
      <c r="G702" t="n">
        <v>103.74</v>
      </c>
      <c r="H702" t="n">
        <v>1.39</v>
      </c>
      <c r="I702" t="n">
        <v>9</v>
      </c>
      <c r="J702" t="n">
        <v>243.79</v>
      </c>
      <c r="K702" t="n">
        <v>56.13</v>
      </c>
      <c r="L702" t="n">
        <v>19</v>
      </c>
      <c r="M702" t="n">
        <v>7</v>
      </c>
      <c r="N702" t="n">
        <v>58.67</v>
      </c>
      <c r="O702" t="n">
        <v>30301.87</v>
      </c>
      <c r="P702" t="n">
        <v>208.88</v>
      </c>
      <c r="Q702" t="n">
        <v>467.07</v>
      </c>
      <c r="R702" t="n">
        <v>57.33</v>
      </c>
      <c r="S702" t="n">
        <v>39.61</v>
      </c>
      <c r="T702" t="n">
        <v>3912.77</v>
      </c>
      <c r="U702" t="n">
        <v>0.6899999999999999</v>
      </c>
      <c r="V702" t="n">
        <v>0.75</v>
      </c>
      <c r="W702" t="n">
        <v>2.62</v>
      </c>
      <c r="X702" t="n">
        <v>0.23</v>
      </c>
      <c r="Y702" t="n">
        <v>1</v>
      </c>
      <c r="Z702" t="n">
        <v>10</v>
      </c>
    </row>
    <row r="703">
      <c r="A703" t="n">
        <v>73</v>
      </c>
      <c r="B703" t="n">
        <v>110</v>
      </c>
      <c r="C703" t="inlineStr">
        <is>
          <t xml:space="preserve">CONCLUIDO	</t>
        </is>
      </c>
      <c r="D703" t="n">
        <v>5.3911</v>
      </c>
      <c r="E703" t="n">
        <v>18.55</v>
      </c>
      <c r="F703" t="n">
        <v>15.56</v>
      </c>
      <c r="G703" t="n">
        <v>103.71</v>
      </c>
      <c r="H703" t="n">
        <v>1.4</v>
      </c>
      <c r="I703" t="n">
        <v>9</v>
      </c>
      <c r="J703" t="n">
        <v>244.23</v>
      </c>
      <c r="K703" t="n">
        <v>56.13</v>
      </c>
      <c r="L703" t="n">
        <v>19.25</v>
      </c>
      <c r="M703" t="n">
        <v>7</v>
      </c>
      <c r="N703" t="n">
        <v>58.86</v>
      </c>
      <c r="O703" t="n">
        <v>30356.29</v>
      </c>
      <c r="P703" t="n">
        <v>209.3</v>
      </c>
      <c r="Q703" t="n">
        <v>467.07</v>
      </c>
      <c r="R703" t="n">
        <v>57.23</v>
      </c>
      <c r="S703" t="n">
        <v>39.61</v>
      </c>
      <c r="T703" t="n">
        <v>3861.22</v>
      </c>
      <c r="U703" t="n">
        <v>0.6899999999999999</v>
      </c>
      <c r="V703" t="n">
        <v>0.75</v>
      </c>
      <c r="W703" t="n">
        <v>2.62</v>
      </c>
      <c r="X703" t="n">
        <v>0.22</v>
      </c>
      <c r="Y703" t="n">
        <v>1</v>
      </c>
      <c r="Z703" t="n">
        <v>10</v>
      </c>
    </row>
    <row r="704">
      <c r="A704" t="n">
        <v>74</v>
      </c>
      <c r="B704" t="n">
        <v>110</v>
      </c>
      <c r="C704" t="inlineStr">
        <is>
          <t xml:space="preserve">CONCLUIDO	</t>
        </is>
      </c>
      <c r="D704" t="n">
        <v>5.3918</v>
      </c>
      <c r="E704" t="n">
        <v>18.55</v>
      </c>
      <c r="F704" t="n">
        <v>15.55</v>
      </c>
      <c r="G704" t="n">
        <v>103.69</v>
      </c>
      <c r="H704" t="n">
        <v>1.42</v>
      </c>
      <c r="I704" t="n">
        <v>9</v>
      </c>
      <c r="J704" t="n">
        <v>244.68</v>
      </c>
      <c r="K704" t="n">
        <v>56.13</v>
      </c>
      <c r="L704" t="n">
        <v>19.5</v>
      </c>
      <c r="M704" t="n">
        <v>7</v>
      </c>
      <c r="N704" t="n">
        <v>59.05</v>
      </c>
      <c r="O704" t="n">
        <v>30410.77</v>
      </c>
      <c r="P704" t="n">
        <v>209.43</v>
      </c>
      <c r="Q704" t="n">
        <v>467.07</v>
      </c>
      <c r="R704" t="n">
        <v>57.09</v>
      </c>
      <c r="S704" t="n">
        <v>39.61</v>
      </c>
      <c r="T704" t="n">
        <v>3793.23</v>
      </c>
      <c r="U704" t="n">
        <v>0.6899999999999999</v>
      </c>
      <c r="V704" t="n">
        <v>0.75</v>
      </c>
      <c r="W704" t="n">
        <v>2.62</v>
      </c>
      <c r="X704" t="n">
        <v>0.22</v>
      </c>
      <c r="Y704" t="n">
        <v>1</v>
      </c>
      <c r="Z704" t="n">
        <v>10</v>
      </c>
    </row>
    <row r="705">
      <c r="A705" t="n">
        <v>75</v>
      </c>
      <c r="B705" t="n">
        <v>110</v>
      </c>
      <c r="C705" t="inlineStr">
        <is>
          <t xml:space="preserve">CONCLUIDO	</t>
        </is>
      </c>
      <c r="D705" t="n">
        <v>5.3887</v>
      </c>
      <c r="E705" t="n">
        <v>18.56</v>
      </c>
      <c r="F705" t="n">
        <v>15.56</v>
      </c>
      <c r="G705" t="n">
        <v>103.76</v>
      </c>
      <c r="H705" t="n">
        <v>1.43</v>
      </c>
      <c r="I705" t="n">
        <v>9</v>
      </c>
      <c r="J705" t="n">
        <v>245.12</v>
      </c>
      <c r="K705" t="n">
        <v>56.13</v>
      </c>
      <c r="L705" t="n">
        <v>19.75</v>
      </c>
      <c r="M705" t="n">
        <v>7</v>
      </c>
      <c r="N705" t="n">
        <v>59.24</v>
      </c>
      <c r="O705" t="n">
        <v>30465.32</v>
      </c>
      <c r="P705" t="n">
        <v>209.69</v>
      </c>
      <c r="Q705" t="n">
        <v>467.07</v>
      </c>
      <c r="R705" t="n">
        <v>57.4</v>
      </c>
      <c r="S705" t="n">
        <v>39.61</v>
      </c>
      <c r="T705" t="n">
        <v>3947.76</v>
      </c>
      <c r="U705" t="n">
        <v>0.6899999999999999</v>
      </c>
      <c r="V705" t="n">
        <v>0.75</v>
      </c>
      <c r="W705" t="n">
        <v>2.63</v>
      </c>
      <c r="X705" t="n">
        <v>0.23</v>
      </c>
      <c r="Y705" t="n">
        <v>1</v>
      </c>
      <c r="Z705" t="n">
        <v>10</v>
      </c>
    </row>
    <row r="706">
      <c r="A706" t="n">
        <v>76</v>
      </c>
      <c r="B706" t="n">
        <v>110</v>
      </c>
      <c r="C706" t="inlineStr">
        <is>
          <t xml:space="preserve">CONCLUIDO	</t>
        </is>
      </c>
      <c r="D706" t="n">
        <v>5.3887</v>
      </c>
      <c r="E706" t="n">
        <v>18.56</v>
      </c>
      <c r="F706" t="n">
        <v>15.56</v>
      </c>
      <c r="G706" t="n">
        <v>103.76</v>
      </c>
      <c r="H706" t="n">
        <v>1.45</v>
      </c>
      <c r="I706" t="n">
        <v>9</v>
      </c>
      <c r="J706" t="n">
        <v>245.56</v>
      </c>
      <c r="K706" t="n">
        <v>56.13</v>
      </c>
      <c r="L706" t="n">
        <v>20</v>
      </c>
      <c r="M706" t="n">
        <v>7</v>
      </c>
      <c r="N706" t="n">
        <v>59.43</v>
      </c>
      <c r="O706" t="n">
        <v>30519.94</v>
      </c>
      <c r="P706" t="n">
        <v>209.38</v>
      </c>
      <c r="Q706" t="n">
        <v>467.07</v>
      </c>
      <c r="R706" t="n">
        <v>57.62</v>
      </c>
      <c r="S706" t="n">
        <v>39.61</v>
      </c>
      <c r="T706" t="n">
        <v>4058.07</v>
      </c>
      <c r="U706" t="n">
        <v>0.6899999999999999</v>
      </c>
      <c r="V706" t="n">
        <v>0.75</v>
      </c>
      <c r="W706" t="n">
        <v>2.62</v>
      </c>
      <c r="X706" t="n">
        <v>0.23</v>
      </c>
      <c r="Y706" t="n">
        <v>1</v>
      </c>
      <c r="Z706" t="n">
        <v>10</v>
      </c>
    </row>
    <row r="707">
      <c r="A707" t="n">
        <v>77</v>
      </c>
      <c r="B707" t="n">
        <v>110</v>
      </c>
      <c r="C707" t="inlineStr">
        <is>
          <t xml:space="preserve">CONCLUIDO	</t>
        </is>
      </c>
      <c r="D707" t="n">
        <v>5.3904</v>
      </c>
      <c r="E707" t="n">
        <v>18.55</v>
      </c>
      <c r="F707" t="n">
        <v>15.56</v>
      </c>
      <c r="G707" t="n">
        <v>103.72</v>
      </c>
      <c r="H707" t="n">
        <v>1.46</v>
      </c>
      <c r="I707" t="n">
        <v>9</v>
      </c>
      <c r="J707" t="n">
        <v>246</v>
      </c>
      <c r="K707" t="n">
        <v>56.13</v>
      </c>
      <c r="L707" t="n">
        <v>20.25</v>
      </c>
      <c r="M707" t="n">
        <v>7</v>
      </c>
      <c r="N707" t="n">
        <v>59.63</v>
      </c>
      <c r="O707" t="n">
        <v>30574.64</v>
      </c>
      <c r="P707" t="n">
        <v>208.64</v>
      </c>
      <c r="Q707" t="n">
        <v>467.07</v>
      </c>
      <c r="R707" t="n">
        <v>57.37</v>
      </c>
      <c r="S707" t="n">
        <v>39.61</v>
      </c>
      <c r="T707" t="n">
        <v>3931.83</v>
      </c>
      <c r="U707" t="n">
        <v>0.6899999999999999</v>
      </c>
      <c r="V707" t="n">
        <v>0.75</v>
      </c>
      <c r="W707" t="n">
        <v>2.62</v>
      </c>
      <c r="X707" t="n">
        <v>0.23</v>
      </c>
      <c r="Y707" t="n">
        <v>1</v>
      </c>
      <c r="Z707" t="n">
        <v>10</v>
      </c>
    </row>
    <row r="708">
      <c r="A708" t="n">
        <v>78</v>
      </c>
      <c r="B708" t="n">
        <v>110</v>
      </c>
      <c r="C708" t="inlineStr">
        <is>
          <t xml:space="preserve">CONCLUIDO	</t>
        </is>
      </c>
      <c r="D708" t="n">
        <v>5.3854</v>
      </c>
      <c r="E708" t="n">
        <v>18.57</v>
      </c>
      <c r="F708" t="n">
        <v>15.58</v>
      </c>
      <c r="G708" t="n">
        <v>103.84</v>
      </c>
      <c r="H708" t="n">
        <v>1.48</v>
      </c>
      <c r="I708" t="n">
        <v>9</v>
      </c>
      <c r="J708" t="n">
        <v>246.45</v>
      </c>
      <c r="K708" t="n">
        <v>56.13</v>
      </c>
      <c r="L708" t="n">
        <v>20.5</v>
      </c>
      <c r="M708" t="n">
        <v>7</v>
      </c>
      <c r="N708" t="n">
        <v>59.82</v>
      </c>
      <c r="O708" t="n">
        <v>30629.4</v>
      </c>
      <c r="P708" t="n">
        <v>208.17</v>
      </c>
      <c r="Q708" t="n">
        <v>467.07</v>
      </c>
      <c r="R708" t="n">
        <v>57.85</v>
      </c>
      <c r="S708" t="n">
        <v>39.61</v>
      </c>
      <c r="T708" t="n">
        <v>4171.16</v>
      </c>
      <c r="U708" t="n">
        <v>0.68</v>
      </c>
      <c r="V708" t="n">
        <v>0.75</v>
      </c>
      <c r="W708" t="n">
        <v>2.62</v>
      </c>
      <c r="X708" t="n">
        <v>0.24</v>
      </c>
      <c r="Y708" t="n">
        <v>1</v>
      </c>
      <c r="Z708" t="n">
        <v>10</v>
      </c>
    </row>
    <row r="709">
      <c r="A709" t="n">
        <v>79</v>
      </c>
      <c r="B709" t="n">
        <v>110</v>
      </c>
      <c r="C709" t="inlineStr">
        <is>
          <t xml:space="preserve">CONCLUIDO	</t>
        </is>
      </c>
      <c r="D709" t="n">
        <v>5.3861</v>
      </c>
      <c r="E709" t="n">
        <v>18.57</v>
      </c>
      <c r="F709" t="n">
        <v>15.57</v>
      </c>
      <c r="G709" t="n">
        <v>103.82</v>
      </c>
      <c r="H709" t="n">
        <v>1.49</v>
      </c>
      <c r="I709" t="n">
        <v>9</v>
      </c>
      <c r="J709" t="n">
        <v>246.89</v>
      </c>
      <c r="K709" t="n">
        <v>56.13</v>
      </c>
      <c r="L709" t="n">
        <v>20.75</v>
      </c>
      <c r="M709" t="n">
        <v>7</v>
      </c>
      <c r="N709" t="n">
        <v>60.02</v>
      </c>
      <c r="O709" t="n">
        <v>30684.23</v>
      </c>
      <c r="P709" t="n">
        <v>207.66</v>
      </c>
      <c r="Q709" t="n">
        <v>467.08</v>
      </c>
      <c r="R709" t="n">
        <v>57.75</v>
      </c>
      <c r="S709" t="n">
        <v>39.61</v>
      </c>
      <c r="T709" t="n">
        <v>4121.7</v>
      </c>
      <c r="U709" t="n">
        <v>0.6899999999999999</v>
      </c>
      <c r="V709" t="n">
        <v>0.75</v>
      </c>
      <c r="W709" t="n">
        <v>2.63</v>
      </c>
      <c r="X709" t="n">
        <v>0.24</v>
      </c>
      <c r="Y709" t="n">
        <v>1</v>
      </c>
      <c r="Z709" t="n">
        <v>10</v>
      </c>
    </row>
    <row r="710">
      <c r="A710" t="n">
        <v>80</v>
      </c>
      <c r="B710" t="n">
        <v>110</v>
      </c>
      <c r="C710" t="inlineStr">
        <is>
          <t xml:space="preserve">CONCLUIDO	</t>
        </is>
      </c>
      <c r="D710" t="n">
        <v>5.3882</v>
      </c>
      <c r="E710" t="n">
        <v>18.56</v>
      </c>
      <c r="F710" t="n">
        <v>15.57</v>
      </c>
      <c r="G710" t="n">
        <v>103.78</v>
      </c>
      <c r="H710" t="n">
        <v>1.51</v>
      </c>
      <c r="I710" t="n">
        <v>9</v>
      </c>
      <c r="J710" t="n">
        <v>247.34</v>
      </c>
      <c r="K710" t="n">
        <v>56.13</v>
      </c>
      <c r="L710" t="n">
        <v>21</v>
      </c>
      <c r="M710" t="n">
        <v>7</v>
      </c>
      <c r="N710" t="n">
        <v>60.21</v>
      </c>
      <c r="O710" t="n">
        <v>30739.14</v>
      </c>
      <c r="P710" t="n">
        <v>207</v>
      </c>
      <c r="Q710" t="n">
        <v>467.07</v>
      </c>
      <c r="R710" t="n">
        <v>57.39</v>
      </c>
      <c r="S710" t="n">
        <v>39.61</v>
      </c>
      <c r="T710" t="n">
        <v>3940.1</v>
      </c>
      <c r="U710" t="n">
        <v>0.6899999999999999</v>
      </c>
      <c r="V710" t="n">
        <v>0.75</v>
      </c>
      <c r="W710" t="n">
        <v>2.63</v>
      </c>
      <c r="X710" t="n">
        <v>0.23</v>
      </c>
      <c r="Y710" t="n">
        <v>1</v>
      </c>
      <c r="Z710" t="n">
        <v>10</v>
      </c>
    </row>
    <row r="711">
      <c r="A711" t="n">
        <v>81</v>
      </c>
      <c r="B711" t="n">
        <v>110</v>
      </c>
      <c r="C711" t="inlineStr">
        <is>
          <t xml:space="preserve">CONCLUIDO	</t>
        </is>
      </c>
      <c r="D711" t="n">
        <v>5.413</v>
      </c>
      <c r="E711" t="n">
        <v>18.47</v>
      </c>
      <c r="F711" t="n">
        <v>15.52</v>
      </c>
      <c r="G711" t="n">
        <v>116.42</v>
      </c>
      <c r="H711" t="n">
        <v>1.53</v>
      </c>
      <c r="I711" t="n">
        <v>8</v>
      </c>
      <c r="J711" t="n">
        <v>247.78</v>
      </c>
      <c r="K711" t="n">
        <v>56.13</v>
      </c>
      <c r="L711" t="n">
        <v>21.25</v>
      </c>
      <c r="M711" t="n">
        <v>6</v>
      </c>
      <c r="N711" t="n">
        <v>60.41</v>
      </c>
      <c r="O711" t="n">
        <v>30794.11</v>
      </c>
      <c r="P711" t="n">
        <v>205.78</v>
      </c>
      <c r="Q711" t="n">
        <v>467.07</v>
      </c>
      <c r="R711" t="n">
        <v>56.03</v>
      </c>
      <c r="S711" t="n">
        <v>39.61</v>
      </c>
      <c r="T711" t="n">
        <v>3266.63</v>
      </c>
      <c r="U711" t="n">
        <v>0.71</v>
      </c>
      <c r="V711" t="n">
        <v>0.75</v>
      </c>
      <c r="W711" t="n">
        <v>2.62</v>
      </c>
      <c r="X711" t="n">
        <v>0.19</v>
      </c>
      <c r="Y711" t="n">
        <v>1</v>
      </c>
      <c r="Z711" t="n">
        <v>10</v>
      </c>
    </row>
    <row r="712">
      <c r="A712" t="n">
        <v>82</v>
      </c>
      <c r="B712" t="n">
        <v>110</v>
      </c>
      <c r="C712" t="inlineStr">
        <is>
          <t xml:space="preserve">CONCLUIDO	</t>
        </is>
      </c>
      <c r="D712" t="n">
        <v>5.4104</v>
      </c>
      <c r="E712" t="n">
        <v>18.48</v>
      </c>
      <c r="F712" t="n">
        <v>15.53</v>
      </c>
      <c r="G712" t="n">
        <v>116.49</v>
      </c>
      <c r="H712" t="n">
        <v>1.54</v>
      </c>
      <c r="I712" t="n">
        <v>8</v>
      </c>
      <c r="J712" t="n">
        <v>248.23</v>
      </c>
      <c r="K712" t="n">
        <v>56.13</v>
      </c>
      <c r="L712" t="n">
        <v>21.5</v>
      </c>
      <c r="M712" t="n">
        <v>6</v>
      </c>
      <c r="N712" t="n">
        <v>60.6</v>
      </c>
      <c r="O712" t="n">
        <v>30849.16</v>
      </c>
      <c r="P712" t="n">
        <v>206.1</v>
      </c>
      <c r="Q712" t="n">
        <v>467.07</v>
      </c>
      <c r="R712" t="n">
        <v>56.44</v>
      </c>
      <c r="S712" t="n">
        <v>39.61</v>
      </c>
      <c r="T712" t="n">
        <v>3469.75</v>
      </c>
      <c r="U712" t="n">
        <v>0.7</v>
      </c>
      <c r="V712" t="n">
        <v>0.75</v>
      </c>
      <c r="W712" t="n">
        <v>2.62</v>
      </c>
      <c r="X712" t="n">
        <v>0.2</v>
      </c>
      <c r="Y712" t="n">
        <v>1</v>
      </c>
      <c r="Z712" t="n">
        <v>10</v>
      </c>
    </row>
    <row r="713">
      <c r="A713" t="n">
        <v>83</v>
      </c>
      <c r="B713" t="n">
        <v>110</v>
      </c>
      <c r="C713" t="inlineStr">
        <is>
          <t xml:space="preserve">CONCLUIDO	</t>
        </is>
      </c>
      <c r="D713" t="n">
        <v>5.4112</v>
      </c>
      <c r="E713" t="n">
        <v>18.48</v>
      </c>
      <c r="F713" t="n">
        <v>15.53</v>
      </c>
      <c r="G713" t="n">
        <v>116.47</v>
      </c>
      <c r="H713" t="n">
        <v>1.56</v>
      </c>
      <c r="I713" t="n">
        <v>8</v>
      </c>
      <c r="J713" t="n">
        <v>248.68</v>
      </c>
      <c r="K713" t="n">
        <v>56.13</v>
      </c>
      <c r="L713" t="n">
        <v>21.75</v>
      </c>
      <c r="M713" t="n">
        <v>6</v>
      </c>
      <c r="N713" t="n">
        <v>60.8</v>
      </c>
      <c r="O713" t="n">
        <v>30904.28</v>
      </c>
      <c r="P713" t="n">
        <v>206.08</v>
      </c>
      <c r="Q713" t="n">
        <v>467.08</v>
      </c>
      <c r="R713" t="n">
        <v>56.23</v>
      </c>
      <c r="S713" t="n">
        <v>39.61</v>
      </c>
      <c r="T713" t="n">
        <v>3368.26</v>
      </c>
      <c r="U713" t="n">
        <v>0.7</v>
      </c>
      <c r="V713" t="n">
        <v>0.75</v>
      </c>
      <c r="W713" t="n">
        <v>2.62</v>
      </c>
      <c r="X713" t="n">
        <v>0.2</v>
      </c>
      <c r="Y713" t="n">
        <v>1</v>
      </c>
      <c r="Z713" t="n">
        <v>10</v>
      </c>
    </row>
    <row r="714">
      <c r="A714" t="n">
        <v>84</v>
      </c>
      <c r="B714" t="n">
        <v>110</v>
      </c>
      <c r="C714" t="inlineStr">
        <is>
          <t xml:space="preserve">CONCLUIDO	</t>
        </is>
      </c>
      <c r="D714" t="n">
        <v>5.4108</v>
      </c>
      <c r="E714" t="n">
        <v>18.48</v>
      </c>
      <c r="F714" t="n">
        <v>15.53</v>
      </c>
      <c r="G714" t="n">
        <v>116.48</v>
      </c>
      <c r="H714" t="n">
        <v>1.57</v>
      </c>
      <c r="I714" t="n">
        <v>8</v>
      </c>
      <c r="J714" t="n">
        <v>249.12</v>
      </c>
      <c r="K714" t="n">
        <v>56.13</v>
      </c>
      <c r="L714" t="n">
        <v>22</v>
      </c>
      <c r="M714" t="n">
        <v>6</v>
      </c>
      <c r="N714" t="n">
        <v>61</v>
      </c>
      <c r="O714" t="n">
        <v>30959.46</v>
      </c>
      <c r="P714" t="n">
        <v>205.93</v>
      </c>
      <c r="Q714" t="n">
        <v>467.07</v>
      </c>
      <c r="R714" t="n">
        <v>56.4</v>
      </c>
      <c r="S714" t="n">
        <v>39.61</v>
      </c>
      <c r="T714" t="n">
        <v>3452.59</v>
      </c>
      <c r="U714" t="n">
        <v>0.7</v>
      </c>
      <c r="V714" t="n">
        <v>0.75</v>
      </c>
      <c r="W714" t="n">
        <v>2.62</v>
      </c>
      <c r="X714" t="n">
        <v>0.2</v>
      </c>
      <c r="Y714" t="n">
        <v>1</v>
      </c>
      <c r="Z714" t="n">
        <v>10</v>
      </c>
    </row>
    <row r="715">
      <c r="A715" t="n">
        <v>85</v>
      </c>
      <c r="B715" t="n">
        <v>110</v>
      </c>
      <c r="C715" t="inlineStr">
        <is>
          <t xml:space="preserve">CONCLUIDO	</t>
        </is>
      </c>
      <c r="D715" t="n">
        <v>5.4138</v>
      </c>
      <c r="E715" t="n">
        <v>18.47</v>
      </c>
      <c r="F715" t="n">
        <v>15.52</v>
      </c>
      <c r="G715" t="n">
        <v>116.41</v>
      </c>
      <c r="H715" t="n">
        <v>1.59</v>
      </c>
      <c r="I715" t="n">
        <v>8</v>
      </c>
      <c r="J715" t="n">
        <v>249.57</v>
      </c>
      <c r="K715" t="n">
        <v>56.13</v>
      </c>
      <c r="L715" t="n">
        <v>22.25</v>
      </c>
      <c r="M715" t="n">
        <v>6</v>
      </c>
      <c r="N715" t="n">
        <v>61.2</v>
      </c>
      <c r="O715" t="n">
        <v>31014.73</v>
      </c>
      <c r="P715" t="n">
        <v>205.75</v>
      </c>
      <c r="Q715" t="n">
        <v>467.07</v>
      </c>
      <c r="R715" t="n">
        <v>56.04</v>
      </c>
      <c r="S715" t="n">
        <v>39.61</v>
      </c>
      <c r="T715" t="n">
        <v>3268.69</v>
      </c>
      <c r="U715" t="n">
        <v>0.71</v>
      </c>
      <c r="V715" t="n">
        <v>0.75</v>
      </c>
      <c r="W715" t="n">
        <v>2.62</v>
      </c>
      <c r="X715" t="n">
        <v>0.19</v>
      </c>
      <c r="Y715" t="n">
        <v>1</v>
      </c>
      <c r="Z715" t="n">
        <v>10</v>
      </c>
    </row>
    <row r="716">
      <c r="A716" t="n">
        <v>86</v>
      </c>
      <c r="B716" t="n">
        <v>110</v>
      </c>
      <c r="C716" t="inlineStr">
        <is>
          <t xml:space="preserve">CONCLUIDO	</t>
        </is>
      </c>
      <c r="D716" t="n">
        <v>5.4125</v>
      </c>
      <c r="E716" t="n">
        <v>18.48</v>
      </c>
      <c r="F716" t="n">
        <v>15.53</v>
      </c>
      <c r="G716" t="n">
        <v>116.44</v>
      </c>
      <c r="H716" t="n">
        <v>1.6</v>
      </c>
      <c r="I716" t="n">
        <v>8</v>
      </c>
      <c r="J716" t="n">
        <v>250.02</v>
      </c>
      <c r="K716" t="n">
        <v>56.13</v>
      </c>
      <c r="L716" t="n">
        <v>22.5</v>
      </c>
      <c r="M716" t="n">
        <v>6</v>
      </c>
      <c r="N716" t="n">
        <v>61.39</v>
      </c>
      <c r="O716" t="n">
        <v>31070.06</v>
      </c>
      <c r="P716" t="n">
        <v>205.78</v>
      </c>
      <c r="Q716" t="n">
        <v>467.07</v>
      </c>
      <c r="R716" t="n">
        <v>56.26</v>
      </c>
      <c r="S716" t="n">
        <v>39.61</v>
      </c>
      <c r="T716" t="n">
        <v>3378.8</v>
      </c>
      <c r="U716" t="n">
        <v>0.7</v>
      </c>
      <c r="V716" t="n">
        <v>0.75</v>
      </c>
      <c r="W716" t="n">
        <v>2.62</v>
      </c>
      <c r="X716" t="n">
        <v>0.19</v>
      </c>
      <c r="Y716" t="n">
        <v>1</v>
      </c>
      <c r="Z716" t="n">
        <v>10</v>
      </c>
    </row>
    <row r="717">
      <c r="A717" t="n">
        <v>87</v>
      </c>
      <c r="B717" t="n">
        <v>110</v>
      </c>
      <c r="C717" t="inlineStr">
        <is>
          <t xml:space="preserve">CONCLUIDO	</t>
        </is>
      </c>
      <c r="D717" t="n">
        <v>5.4097</v>
      </c>
      <c r="E717" t="n">
        <v>18.49</v>
      </c>
      <c r="F717" t="n">
        <v>15.53</v>
      </c>
      <c r="G717" t="n">
        <v>116.51</v>
      </c>
      <c r="H717" t="n">
        <v>1.62</v>
      </c>
      <c r="I717" t="n">
        <v>8</v>
      </c>
      <c r="J717" t="n">
        <v>250.47</v>
      </c>
      <c r="K717" t="n">
        <v>56.13</v>
      </c>
      <c r="L717" t="n">
        <v>22.75</v>
      </c>
      <c r="M717" t="n">
        <v>6</v>
      </c>
      <c r="N717" t="n">
        <v>61.59</v>
      </c>
      <c r="O717" t="n">
        <v>31125.47</v>
      </c>
      <c r="P717" t="n">
        <v>205.37</v>
      </c>
      <c r="Q717" t="n">
        <v>467.07</v>
      </c>
      <c r="R717" t="n">
        <v>56.54</v>
      </c>
      <c r="S717" t="n">
        <v>39.61</v>
      </c>
      <c r="T717" t="n">
        <v>3520.58</v>
      </c>
      <c r="U717" t="n">
        <v>0.7</v>
      </c>
      <c r="V717" t="n">
        <v>0.75</v>
      </c>
      <c r="W717" t="n">
        <v>2.62</v>
      </c>
      <c r="X717" t="n">
        <v>0.2</v>
      </c>
      <c r="Y717" t="n">
        <v>1</v>
      </c>
      <c r="Z717" t="n">
        <v>10</v>
      </c>
    </row>
    <row r="718">
      <c r="A718" t="n">
        <v>88</v>
      </c>
      <c r="B718" t="n">
        <v>110</v>
      </c>
      <c r="C718" t="inlineStr">
        <is>
          <t xml:space="preserve">CONCLUIDO	</t>
        </is>
      </c>
      <c r="D718" t="n">
        <v>5.4106</v>
      </c>
      <c r="E718" t="n">
        <v>18.48</v>
      </c>
      <c r="F718" t="n">
        <v>15.53</v>
      </c>
      <c r="G718" t="n">
        <v>116.49</v>
      </c>
      <c r="H718" t="n">
        <v>1.63</v>
      </c>
      <c r="I718" t="n">
        <v>8</v>
      </c>
      <c r="J718" t="n">
        <v>250.92</v>
      </c>
      <c r="K718" t="n">
        <v>56.13</v>
      </c>
      <c r="L718" t="n">
        <v>23</v>
      </c>
      <c r="M718" t="n">
        <v>6</v>
      </c>
      <c r="N718" t="n">
        <v>61.79</v>
      </c>
      <c r="O718" t="n">
        <v>31180.95</v>
      </c>
      <c r="P718" t="n">
        <v>204.45</v>
      </c>
      <c r="Q718" t="n">
        <v>467.07</v>
      </c>
      <c r="R718" t="n">
        <v>56.52</v>
      </c>
      <c r="S718" t="n">
        <v>39.61</v>
      </c>
      <c r="T718" t="n">
        <v>3510.57</v>
      </c>
      <c r="U718" t="n">
        <v>0.7</v>
      </c>
      <c r="V718" t="n">
        <v>0.75</v>
      </c>
      <c r="W718" t="n">
        <v>2.62</v>
      </c>
      <c r="X718" t="n">
        <v>0.2</v>
      </c>
      <c r="Y718" t="n">
        <v>1</v>
      </c>
      <c r="Z718" t="n">
        <v>10</v>
      </c>
    </row>
    <row r="719">
      <c r="A719" t="n">
        <v>89</v>
      </c>
      <c r="B719" t="n">
        <v>110</v>
      </c>
      <c r="C719" t="inlineStr">
        <is>
          <t xml:space="preserve">CONCLUIDO	</t>
        </is>
      </c>
      <c r="D719" t="n">
        <v>5.4102</v>
      </c>
      <c r="E719" t="n">
        <v>18.48</v>
      </c>
      <c r="F719" t="n">
        <v>15.53</v>
      </c>
      <c r="G719" t="n">
        <v>116.5</v>
      </c>
      <c r="H719" t="n">
        <v>1.65</v>
      </c>
      <c r="I719" t="n">
        <v>8</v>
      </c>
      <c r="J719" t="n">
        <v>251.37</v>
      </c>
      <c r="K719" t="n">
        <v>56.13</v>
      </c>
      <c r="L719" t="n">
        <v>23.25</v>
      </c>
      <c r="M719" t="n">
        <v>6</v>
      </c>
      <c r="N719" t="n">
        <v>61.99</v>
      </c>
      <c r="O719" t="n">
        <v>31236.5</v>
      </c>
      <c r="P719" t="n">
        <v>203.91</v>
      </c>
      <c r="Q719" t="n">
        <v>467.09</v>
      </c>
      <c r="R719" t="n">
        <v>56.56</v>
      </c>
      <c r="S719" t="n">
        <v>39.61</v>
      </c>
      <c r="T719" t="n">
        <v>3531.05</v>
      </c>
      <c r="U719" t="n">
        <v>0.7</v>
      </c>
      <c r="V719" t="n">
        <v>0.75</v>
      </c>
      <c r="W719" t="n">
        <v>2.62</v>
      </c>
      <c r="X719" t="n">
        <v>0.2</v>
      </c>
      <c r="Y719" t="n">
        <v>1</v>
      </c>
      <c r="Z719" t="n">
        <v>10</v>
      </c>
    </row>
    <row r="720">
      <c r="A720" t="n">
        <v>90</v>
      </c>
      <c r="B720" t="n">
        <v>110</v>
      </c>
      <c r="C720" t="inlineStr">
        <is>
          <t xml:space="preserve">CONCLUIDO	</t>
        </is>
      </c>
      <c r="D720" t="n">
        <v>5.4107</v>
      </c>
      <c r="E720" t="n">
        <v>18.48</v>
      </c>
      <c r="F720" t="n">
        <v>15.53</v>
      </c>
      <c r="G720" t="n">
        <v>116.49</v>
      </c>
      <c r="H720" t="n">
        <v>1.66</v>
      </c>
      <c r="I720" t="n">
        <v>8</v>
      </c>
      <c r="J720" t="n">
        <v>251.82</v>
      </c>
      <c r="K720" t="n">
        <v>56.13</v>
      </c>
      <c r="L720" t="n">
        <v>23.5</v>
      </c>
      <c r="M720" t="n">
        <v>6</v>
      </c>
      <c r="N720" t="n">
        <v>62.19</v>
      </c>
      <c r="O720" t="n">
        <v>31292.13</v>
      </c>
      <c r="P720" t="n">
        <v>203.87</v>
      </c>
      <c r="Q720" t="n">
        <v>467.07</v>
      </c>
      <c r="R720" t="n">
        <v>56.43</v>
      </c>
      <c r="S720" t="n">
        <v>39.61</v>
      </c>
      <c r="T720" t="n">
        <v>3466.68</v>
      </c>
      <c r="U720" t="n">
        <v>0.7</v>
      </c>
      <c r="V720" t="n">
        <v>0.75</v>
      </c>
      <c r="W720" t="n">
        <v>2.62</v>
      </c>
      <c r="X720" t="n">
        <v>0.2</v>
      </c>
      <c r="Y720" t="n">
        <v>1</v>
      </c>
      <c r="Z720" t="n">
        <v>10</v>
      </c>
    </row>
    <row r="721">
      <c r="A721" t="n">
        <v>91</v>
      </c>
      <c r="B721" t="n">
        <v>110</v>
      </c>
      <c r="C721" t="inlineStr">
        <is>
          <t xml:space="preserve">CONCLUIDO	</t>
        </is>
      </c>
      <c r="D721" t="n">
        <v>5.4107</v>
      </c>
      <c r="E721" t="n">
        <v>18.48</v>
      </c>
      <c r="F721" t="n">
        <v>15.53</v>
      </c>
      <c r="G721" t="n">
        <v>116.49</v>
      </c>
      <c r="H721" t="n">
        <v>1.67</v>
      </c>
      <c r="I721" t="n">
        <v>8</v>
      </c>
      <c r="J721" t="n">
        <v>252.27</v>
      </c>
      <c r="K721" t="n">
        <v>56.13</v>
      </c>
      <c r="L721" t="n">
        <v>23.75</v>
      </c>
      <c r="M721" t="n">
        <v>6</v>
      </c>
      <c r="N721" t="n">
        <v>62.4</v>
      </c>
      <c r="O721" t="n">
        <v>31347.83</v>
      </c>
      <c r="P721" t="n">
        <v>203.2</v>
      </c>
      <c r="Q721" t="n">
        <v>467.08</v>
      </c>
      <c r="R721" t="n">
        <v>56.44</v>
      </c>
      <c r="S721" t="n">
        <v>39.61</v>
      </c>
      <c r="T721" t="n">
        <v>3470.7</v>
      </c>
      <c r="U721" t="n">
        <v>0.7</v>
      </c>
      <c r="V721" t="n">
        <v>0.75</v>
      </c>
      <c r="W721" t="n">
        <v>2.62</v>
      </c>
      <c r="X721" t="n">
        <v>0.2</v>
      </c>
      <c r="Y721" t="n">
        <v>1</v>
      </c>
      <c r="Z721" t="n">
        <v>10</v>
      </c>
    </row>
    <row r="722">
      <c r="A722" t="n">
        <v>92</v>
      </c>
      <c r="B722" t="n">
        <v>110</v>
      </c>
      <c r="C722" t="inlineStr">
        <is>
          <t xml:space="preserve">CONCLUIDO	</t>
        </is>
      </c>
      <c r="D722" t="n">
        <v>5.4068</v>
      </c>
      <c r="E722" t="n">
        <v>18.5</v>
      </c>
      <c r="F722" t="n">
        <v>15.54</v>
      </c>
      <c r="G722" t="n">
        <v>116.59</v>
      </c>
      <c r="H722" t="n">
        <v>1.69</v>
      </c>
      <c r="I722" t="n">
        <v>8</v>
      </c>
      <c r="J722" t="n">
        <v>252.73</v>
      </c>
      <c r="K722" t="n">
        <v>56.13</v>
      </c>
      <c r="L722" t="n">
        <v>24</v>
      </c>
      <c r="M722" t="n">
        <v>6</v>
      </c>
      <c r="N722" t="n">
        <v>62.6</v>
      </c>
      <c r="O722" t="n">
        <v>31403.6</v>
      </c>
      <c r="P722" t="n">
        <v>201.94</v>
      </c>
      <c r="Q722" t="n">
        <v>467.07</v>
      </c>
      <c r="R722" t="n">
        <v>56.95</v>
      </c>
      <c r="S722" t="n">
        <v>39.61</v>
      </c>
      <c r="T722" t="n">
        <v>3728.19</v>
      </c>
      <c r="U722" t="n">
        <v>0.7</v>
      </c>
      <c r="V722" t="n">
        <v>0.75</v>
      </c>
      <c r="W722" t="n">
        <v>2.62</v>
      </c>
      <c r="X722" t="n">
        <v>0.21</v>
      </c>
      <c r="Y722" t="n">
        <v>1</v>
      </c>
      <c r="Z722" t="n">
        <v>10</v>
      </c>
    </row>
    <row r="723">
      <c r="A723" t="n">
        <v>93</v>
      </c>
      <c r="B723" t="n">
        <v>110</v>
      </c>
      <c r="C723" t="inlineStr">
        <is>
          <t xml:space="preserve">CONCLUIDO	</t>
        </is>
      </c>
      <c r="D723" t="n">
        <v>5.4285</v>
      </c>
      <c r="E723" t="n">
        <v>18.42</v>
      </c>
      <c r="F723" t="n">
        <v>15.51</v>
      </c>
      <c r="G723" t="n">
        <v>132.97</v>
      </c>
      <c r="H723" t="n">
        <v>1.7</v>
      </c>
      <c r="I723" t="n">
        <v>7</v>
      </c>
      <c r="J723" t="n">
        <v>253.18</v>
      </c>
      <c r="K723" t="n">
        <v>56.13</v>
      </c>
      <c r="L723" t="n">
        <v>24.25</v>
      </c>
      <c r="M723" t="n">
        <v>5</v>
      </c>
      <c r="N723" t="n">
        <v>62.8</v>
      </c>
      <c r="O723" t="n">
        <v>31459.45</v>
      </c>
      <c r="P723" t="n">
        <v>201.71</v>
      </c>
      <c r="Q723" t="n">
        <v>467.07</v>
      </c>
      <c r="R723" t="n">
        <v>55.86</v>
      </c>
      <c r="S723" t="n">
        <v>39.61</v>
      </c>
      <c r="T723" t="n">
        <v>3183.54</v>
      </c>
      <c r="U723" t="n">
        <v>0.71</v>
      </c>
      <c r="V723" t="n">
        <v>0.75</v>
      </c>
      <c r="W723" t="n">
        <v>2.62</v>
      </c>
      <c r="X723" t="n">
        <v>0.18</v>
      </c>
      <c r="Y723" t="n">
        <v>1</v>
      </c>
      <c r="Z723" t="n">
        <v>10</v>
      </c>
    </row>
    <row r="724">
      <c r="A724" t="n">
        <v>94</v>
      </c>
      <c r="B724" t="n">
        <v>110</v>
      </c>
      <c r="C724" t="inlineStr">
        <is>
          <t xml:space="preserve">CONCLUIDO	</t>
        </is>
      </c>
      <c r="D724" t="n">
        <v>5.4281</v>
      </c>
      <c r="E724" t="n">
        <v>18.42</v>
      </c>
      <c r="F724" t="n">
        <v>15.51</v>
      </c>
      <c r="G724" t="n">
        <v>132.98</v>
      </c>
      <c r="H724" t="n">
        <v>1.72</v>
      </c>
      <c r="I724" t="n">
        <v>7</v>
      </c>
      <c r="J724" t="n">
        <v>253.63</v>
      </c>
      <c r="K724" t="n">
        <v>56.13</v>
      </c>
      <c r="L724" t="n">
        <v>24.5</v>
      </c>
      <c r="M724" t="n">
        <v>5</v>
      </c>
      <c r="N724" t="n">
        <v>63</v>
      </c>
      <c r="O724" t="n">
        <v>31515.37</v>
      </c>
      <c r="P724" t="n">
        <v>202.21</v>
      </c>
      <c r="Q724" t="n">
        <v>467.07</v>
      </c>
      <c r="R724" t="n">
        <v>55.98</v>
      </c>
      <c r="S724" t="n">
        <v>39.61</v>
      </c>
      <c r="T724" t="n">
        <v>3243.75</v>
      </c>
      <c r="U724" t="n">
        <v>0.71</v>
      </c>
      <c r="V724" t="n">
        <v>0.75</v>
      </c>
      <c r="W724" t="n">
        <v>2.62</v>
      </c>
      <c r="X724" t="n">
        <v>0.18</v>
      </c>
      <c r="Y724" t="n">
        <v>1</v>
      </c>
      <c r="Z724" t="n">
        <v>10</v>
      </c>
    </row>
    <row r="725">
      <c r="A725" t="n">
        <v>95</v>
      </c>
      <c r="B725" t="n">
        <v>110</v>
      </c>
      <c r="C725" t="inlineStr">
        <is>
          <t xml:space="preserve">CONCLUIDO	</t>
        </is>
      </c>
      <c r="D725" t="n">
        <v>5.4278</v>
      </c>
      <c r="E725" t="n">
        <v>18.42</v>
      </c>
      <c r="F725" t="n">
        <v>15.52</v>
      </c>
      <c r="G725" t="n">
        <v>132.99</v>
      </c>
      <c r="H725" t="n">
        <v>1.73</v>
      </c>
      <c r="I725" t="n">
        <v>7</v>
      </c>
      <c r="J725" t="n">
        <v>254.09</v>
      </c>
      <c r="K725" t="n">
        <v>56.13</v>
      </c>
      <c r="L725" t="n">
        <v>24.75</v>
      </c>
      <c r="M725" t="n">
        <v>5</v>
      </c>
      <c r="N725" t="n">
        <v>63.21</v>
      </c>
      <c r="O725" t="n">
        <v>31571.37</v>
      </c>
      <c r="P725" t="n">
        <v>202.72</v>
      </c>
      <c r="Q725" t="n">
        <v>467.07</v>
      </c>
      <c r="R725" t="n">
        <v>55.86</v>
      </c>
      <c r="S725" t="n">
        <v>39.61</v>
      </c>
      <c r="T725" t="n">
        <v>3186.11</v>
      </c>
      <c r="U725" t="n">
        <v>0.71</v>
      </c>
      <c r="V725" t="n">
        <v>0.75</v>
      </c>
      <c r="W725" t="n">
        <v>2.62</v>
      </c>
      <c r="X725" t="n">
        <v>0.18</v>
      </c>
      <c r="Y725" t="n">
        <v>1</v>
      </c>
      <c r="Z725" t="n">
        <v>10</v>
      </c>
    </row>
    <row r="726">
      <c r="A726" t="n">
        <v>96</v>
      </c>
      <c r="B726" t="n">
        <v>110</v>
      </c>
      <c r="C726" t="inlineStr">
        <is>
          <t xml:space="preserve">CONCLUIDO	</t>
        </is>
      </c>
      <c r="D726" t="n">
        <v>5.4291</v>
      </c>
      <c r="E726" t="n">
        <v>18.42</v>
      </c>
      <c r="F726" t="n">
        <v>15.51</v>
      </c>
      <c r="G726" t="n">
        <v>132.95</v>
      </c>
      <c r="H726" t="n">
        <v>1.75</v>
      </c>
      <c r="I726" t="n">
        <v>7</v>
      </c>
      <c r="J726" t="n">
        <v>254.54</v>
      </c>
      <c r="K726" t="n">
        <v>56.13</v>
      </c>
      <c r="L726" t="n">
        <v>25</v>
      </c>
      <c r="M726" t="n">
        <v>5</v>
      </c>
      <c r="N726" t="n">
        <v>63.41</v>
      </c>
      <c r="O726" t="n">
        <v>31627.44</v>
      </c>
      <c r="P726" t="n">
        <v>202.41</v>
      </c>
      <c r="Q726" t="n">
        <v>467.07</v>
      </c>
      <c r="R726" t="n">
        <v>55.8</v>
      </c>
      <c r="S726" t="n">
        <v>39.61</v>
      </c>
      <c r="T726" t="n">
        <v>3155.85</v>
      </c>
      <c r="U726" t="n">
        <v>0.71</v>
      </c>
      <c r="V726" t="n">
        <v>0.75</v>
      </c>
      <c r="W726" t="n">
        <v>2.62</v>
      </c>
      <c r="X726" t="n">
        <v>0.18</v>
      </c>
      <c r="Y726" t="n">
        <v>1</v>
      </c>
      <c r="Z726" t="n">
        <v>10</v>
      </c>
    </row>
    <row r="727">
      <c r="A727" t="n">
        <v>97</v>
      </c>
      <c r="B727" t="n">
        <v>110</v>
      </c>
      <c r="C727" t="inlineStr">
        <is>
          <t xml:space="preserve">CONCLUIDO	</t>
        </is>
      </c>
      <c r="D727" t="n">
        <v>5.4271</v>
      </c>
      <c r="E727" t="n">
        <v>18.43</v>
      </c>
      <c r="F727" t="n">
        <v>15.52</v>
      </c>
      <c r="G727" t="n">
        <v>133.01</v>
      </c>
      <c r="H727" t="n">
        <v>1.76</v>
      </c>
      <c r="I727" t="n">
        <v>7</v>
      </c>
      <c r="J727" t="n">
        <v>255</v>
      </c>
      <c r="K727" t="n">
        <v>56.13</v>
      </c>
      <c r="L727" t="n">
        <v>25.25</v>
      </c>
      <c r="M727" t="n">
        <v>5</v>
      </c>
      <c r="N727" t="n">
        <v>63.62</v>
      </c>
      <c r="O727" t="n">
        <v>31683.59</v>
      </c>
      <c r="P727" t="n">
        <v>203.25</v>
      </c>
      <c r="Q727" t="n">
        <v>467.07</v>
      </c>
      <c r="R727" t="n">
        <v>55.96</v>
      </c>
      <c r="S727" t="n">
        <v>39.61</v>
      </c>
      <c r="T727" t="n">
        <v>3236.99</v>
      </c>
      <c r="U727" t="n">
        <v>0.71</v>
      </c>
      <c r="V727" t="n">
        <v>0.75</v>
      </c>
      <c r="W727" t="n">
        <v>2.62</v>
      </c>
      <c r="X727" t="n">
        <v>0.18</v>
      </c>
      <c r="Y727" t="n">
        <v>1</v>
      </c>
      <c r="Z727" t="n">
        <v>10</v>
      </c>
    </row>
    <row r="728">
      <c r="A728" t="n">
        <v>98</v>
      </c>
      <c r="B728" t="n">
        <v>110</v>
      </c>
      <c r="C728" t="inlineStr">
        <is>
          <t xml:space="preserve">CONCLUIDO	</t>
        </is>
      </c>
      <c r="D728" t="n">
        <v>5.4304</v>
      </c>
      <c r="E728" t="n">
        <v>18.41</v>
      </c>
      <c r="F728" t="n">
        <v>15.51</v>
      </c>
      <c r="G728" t="n">
        <v>132.91</v>
      </c>
      <c r="H728" t="n">
        <v>1.78</v>
      </c>
      <c r="I728" t="n">
        <v>7</v>
      </c>
      <c r="J728" t="n">
        <v>255.45</v>
      </c>
      <c r="K728" t="n">
        <v>56.13</v>
      </c>
      <c r="L728" t="n">
        <v>25.5</v>
      </c>
      <c r="M728" t="n">
        <v>5</v>
      </c>
      <c r="N728" t="n">
        <v>63.82</v>
      </c>
      <c r="O728" t="n">
        <v>31739.82</v>
      </c>
      <c r="P728" t="n">
        <v>202.88</v>
      </c>
      <c r="Q728" t="n">
        <v>467.08</v>
      </c>
      <c r="R728" t="n">
        <v>55.56</v>
      </c>
      <c r="S728" t="n">
        <v>39.61</v>
      </c>
      <c r="T728" t="n">
        <v>3037.81</v>
      </c>
      <c r="U728" t="n">
        <v>0.71</v>
      </c>
      <c r="V728" t="n">
        <v>0.75</v>
      </c>
      <c r="W728" t="n">
        <v>2.62</v>
      </c>
      <c r="X728" t="n">
        <v>0.17</v>
      </c>
      <c r="Y728" t="n">
        <v>1</v>
      </c>
      <c r="Z728" t="n">
        <v>10</v>
      </c>
    </row>
    <row r="729">
      <c r="A729" t="n">
        <v>99</v>
      </c>
      <c r="B729" t="n">
        <v>110</v>
      </c>
      <c r="C729" t="inlineStr">
        <is>
          <t xml:space="preserve">CONCLUIDO	</t>
        </is>
      </c>
      <c r="D729" t="n">
        <v>5.4282</v>
      </c>
      <c r="E729" t="n">
        <v>18.42</v>
      </c>
      <c r="F729" t="n">
        <v>15.51</v>
      </c>
      <c r="G729" t="n">
        <v>132.98</v>
      </c>
      <c r="H729" t="n">
        <v>1.79</v>
      </c>
      <c r="I729" t="n">
        <v>7</v>
      </c>
      <c r="J729" t="n">
        <v>255.91</v>
      </c>
      <c r="K729" t="n">
        <v>56.13</v>
      </c>
      <c r="L729" t="n">
        <v>25.75</v>
      </c>
      <c r="M729" t="n">
        <v>5</v>
      </c>
      <c r="N729" t="n">
        <v>64.03</v>
      </c>
      <c r="O729" t="n">
        <v>31796.12</v>
      </c>
      <c r="P729" t="n">
        <v>202.48</v>
      </c>
      <c r="Q729" t="n">
        <v>467.07</v>
      </c>
      <c r="R729" t="n">
        <v>55.8</v>
      </c>
      <c r="S729" t="n">
        <v>39.61</v>
      </c>
      <c r="T729" t="n">
        <v>3153.93</v>
      </c>
      <c r="U729" t="n">
        <v>0.71</v>
      </c>
      <c r="V729" t="n">
        <v>0.75</v>
      </c>
      <c r="W729" t="n">
        <v>2.62</v>
      </c>
      <c r="X729" t="n">
        <v>0.18</v>
      </c>
      <c r="Y729" t="n">
        <v>1</v>
      </c>
      <c r="Z729" t="n">
        <v>10</v>
      </c>
    </row>
    <row r="730">
      <c r="A730" t="n">
        <v>100</v>
      </c>
      <c r="B730" t="n">
        <v>110</v>
      </c>
      <c r="C730" t="inlineStr">
        <is>
          <t xml:space="preserve">CONCLUIDO	</t>
        </is>
      </c>
      <c r="D730" t="n">
        <v>5.4344</v>
      </c>
      <c r="E730" t="n">
        <v>18.4</v>
      </c>
      <c r="F730" t="n">
        <v>15.49</v>
      </c>
      <c r="G730" t="n">
        <v>132.8</v>
      </c>
      <c r="H730" t="n">
        <v>1.8</v>
      </c>
      <c r="I730" t="n">
        <v>7</v>
      </c>
      <c r="J730" t="n">
        <v>256.36</v>
      </c>
      <c r="K730" t="n">
        <v>56.13</v>
      </c>
      <c r="L730" t="n">
        <v>26</v>
      </c>
      <c r="M730" t="n">
        <v>5</v>
      </c>
      <c r="N730" t="n">
        <v>64.23999999999999</v>
      </c>
      <c r="O730" t="n">
        <v>31852.5</v>
      </c>
      <c r="P730" t="n">
        <v>201.55</v>
      </c>
      <c r="Q730" t="n">
        <v>467.07</v>
      </c>
      <c r="R730" t="n">
        <v>55.19</v>
      </c>
      <c r="S730" t="n">
        <v>39.61</v>
      </c>
      <c r="T730" t="n">
        <v>2851.47</v>
      </c>
      <c r="U730" t="n">
        <v>0.72</v>
      </c>
      <c r="V730" t="n">
        <v>0.75</v>
      </c>
      <c r="W730" t="n">
        <v>2.62</v>
      </c>
      <c r="X730" t="n">
        <v>0.16</v>
      </c>
      <c r="Y730" t="n">
        <v>1</v>
      </c>
      <c r="Z730" t="n">
        <v>10</v>
      </c>
    </row>
    <row r="731">
      <c r="A731" t="n">
        <v>101</v>
      </c>
      <c r="B731" t="n">
        <v>110</v>
      </c>
      <c r="C731" t="inlineStr">
        <is>
          <t xml:space="preserve">CONCLUIDO	</t>
        </is>
      </c>
      <c r="D731" t="n">
        <v>5.4339</v>
      </c>
      <c r="E731" t="n">
        <v>18.4</v>
      </c>
      <c r="F731" t="n">
        <v>15.49</v>
      </c>
      <c r="G731" t="n">
        <v>132.81</v>
      </c>
      <c r="H731" t="n">
        <v>1.82</v>
      </c>
      <c r="I731" t="n">
        <v>7</v>
      </c>
      <c r="J731" t="n">
        <v>256.82</v>
      </c>
      <c r="K731" t="n">
        <v>56.13</v>
      </c>
      <c r="L731" t="n">
        <v>26.25</v>
      </c>
      <c r="M731" t="n">
        <v>5</v>
      </c>
      <c r="N731" t="n">
        <v>64.45</v>
      </c>
      <c r="O731" t="n">
        <v>31909.08</v>
      </c>
      <c r="P731" t="n">
        <v>201.13</v>
      </c>
      <c r="Q731" t="n">
        <v>467.07</v>
      </c>
      <c r="R731" t="n">
        <v>55.27</v>
      </c>
      <c r="S731" t="n">
        <v>39.61</v>
      </c>
      <c r="T731" t="n">
        <v>2889.62</v>
      </c>
      <c r="U731" t="n">
        <v>0.72</v>
      </c>
      <c r="V731" t="n">
        <v>0.75</v>
      </c>
      <c r="W731" t="n">
        <v>2.62</v>
      </c>
      <c r="X731" t="n">
        <v>0.16</v>
      </c>
      <c r="Y731" t="n">
        <v>1</v>
      </c>
      <c r="Z731" t="n">
        <v>10</v>
      </c>
    </row>
    <row r="732">
      <c r="A732" t="n">
        <v>102</v>
      </c>
      <c r="B732" t="n">
        <v>110</v>
      </c>
      <c r="C732" t="inlineStr">
        <is>
          <t xml:space="preserve">CONCLUIDO	</t>
        </is>
      </c>
      <c r="D732" t="n">
        <v>5.4319</v>
      </c>
      <c r="E732" t="n">
        <v>18.41</v>
      </c>
      <c r="F732" t="n">
        <v>15.5</v>
      </c>
      <c r="G732" t="n">
        <v>132.87</v>
      </c>
      <c r="H732" t="n">
        <v>1.83</v>
      </c>
      <c r="I732" t="n">
        <v>7</v>
      </c>
      <c r="J732" t="n">
        <v>257.28</v>
      </c>
      <c r="K732" t="n">
        <v>56.13</v>
      </c>
      <c r="L732" t="n">
        <v>26.5</v>
      </c>
      <c r="M732" t="n">
        <v>5</v>
      </c>
      <c r="N732" t="n">
        <v>64.66</v>
      </c>
      <c r="O732" t="n">
        <v>31965.61</v>
      </c>
      <c r="P732" t="n">
        <v>201.27</v>
      </c>
      <c r="Q732" t="n">
        <v>467.07</v>
      </c>
      <c r="R732" t="n">
        <v>55.39</v>
      </c>
      <c r="S732" t="n">
        <v>39.61</v>
      </c>
      <c r="T732" t="n">
        <v>2948.81</v>
      </c>
      <c r="U732" t="n">
        <v>0.72</v>
      </c>
      <c r="V732" t="n">
        <v>0.75</v>
      </c>
      <c r="W732" t="n">
        <v>2.62</v>
      </c>
      <c r="X732" t="n">
        <v>0.17</v>
      </c>
      <c r="Y732" t="n">
        <v>1</v>
      </c>
      <c r="Z732" t="n">
        <v>10</v>
      </c>
    </row>
    <row r="733">
      <c r="A733" t="n">
        <v>103</v>
      </c>
      <c r="B733" t="n">
        <v>110</v>
      </c>
      <c r="C733" t="inlineStr">
        <is>
          <t xml:space="preserve">CONCLUIDO	</t>
        </is>
      </c>
      <c r="D733" t="n">
        <v>5.4331</v>
      </c>
      <c r="E733" t="n">
        <v>18.41</v>
      </c>
      <c r="F733" t="n">
        <v>15.5</v>
      </c>
      <c r="G733" t="n">
        <v>132.83</v>
      </c>
      <c r="H733" t="n">
        <v>1.85</v>
      </c>
      <c r="I733" t="n">
        <v>7</v>
      </c>
      <c r="J733" t="n">
        <v>257.74</v>
      </c>
      <c r="K733" t="n">
        <v>56.13</v>
      </c>
      <c r="L733" t="n">
        <v>26.75</v>
      </c>
      <c r="M733" t="n">
        <v>5</v>
      </c>
      <c r="N733" t="n">
        <v>64.86</v>
      </c>
      <c r="O733" t="n">
        <v>32022.22</v>
      </c>
      <c r="P733" t="n">
        <v>200.58</v>
      </c>
      <c r="Q733" t="n">
        <v>467.07</v>
      </c>
      <c r="R733" t="n">
        <v>55.25</v>
      </c>
      <c r="S733" t="n">
        <v>39.61</v>
      </c>
      <c r="T733" t="n">
        <v>2879.9</v>
      </c>
      <c r="U733" t="n">
        <v>0.72</v>
      </c>
      <c r="V733" t="n">
        <v>0.75</v>
      </c>
      <c r="W733" t="n">
        <v>2.62</v>
      </c>
      <c r="X733" t="n">
        <v>0.16</v>
      </c>
      <c r="Y733" t="n">
        <v>1</v>
      </c>
      <c r="Z733" t="n">
        <v>10</v>
      </c>
    </row>
    <row r="734">
      <c r="A734" t="n">
        <v>104</v>
      </c>
      <c r="B734" t="n">
        <v>110</v>
      </c>
      <c r="C734" t="inlineStr">
        <is>
          <t xml:space="preserve">CONCLUIDO	</t>
        </is>
      </c>
      <c r="D734" t="n">
        <v>5.4346</v>
      </c>
      <c r="E734" t="n">
        <v>18.4</v>
      </c>
      <c r="F734" t="n">
        <v>15.49</v>
      </c>
      <c r="G734" t="n">
        <v>132.79</v>
      </c>
      <c r="H734" t="n">
        <v>1.86</v>
      </c>
      <c r="I734" t="n">
        <v>7</v>
      </c>
      <c r="J734" t="n">
        <v>258.2</v>
      </c>
      <c r="K734" t="n">
        <v>56.13</v>
      </c>
      <c r="L734" t="n">
        <v>27</v>
      </c>
      <c r="M734" t="n">
        <v>5</v>
      </c>
      <c r="N734" t="n">
        <v>65.06999999999999</v>
      </c>
      <c r="O734" t="n">
        <v>32078.91</v>
      </c>
      <c r="P734" t="n">
        <v>199.66</v>
      </c>
      <c r="Q734" t="n">
        <v>467.08</v>
      </c>
      <c r="R734" t="n">
        <v>55.13</v>
      </c>
      <c r="S734" t="n">
        <v>39.61</v>
      </c>
      <c r="T734" t="n">
        <v>2818.89</v>
      </c>
      <c r="U734" t="n">
        <v>0.72</v>
      </c>
      <c r="V734" t="n">
        <v>0.75</v>
      </c>
      <c r="W734" t="n">
        <v>2.62</v>
      </c>
      <c r="X734" t="n">
        <v>0.16</v>
      </c>
      <c r="Y734" t="n">
        <v>1</v>
      </c>
      <c r="Z734" t="n">
        <v>10</v>
      </c>
    </row>
    <row r="735">
      <c r="A735" t="n">
        <v>105</v>
      </c>
      <c r="B735" t="n">
        <v>110</v>
      </c>
      <c r="C735" t="inlineStr">
        <is>
          <t xml:space="preserve">CONCLUIDO	</t>
        </is>
      </c>
      <c r="D735" t="n">
        <v>5.4322</v>
      </c>
      <c r="E735" t="n">
        <v>18.41</v>
      </c>
      <c r="F735" t="n">
        <v>15.5</v>
      </c>
      <c r="G735" t="n">
        <v>132.86</v>
      </c>
      <c r="H735" t="n">
        <v>1.87</v>
      </c>
      <c r="I735" t="n">
        <v>7</v>
      </c>
      <c r="J735" t="n">
        <v>258.66</v>
      </c>
      <c r="K735" t="n">
        <v>56.13</v>
      </c>
      <c r="L735" t="n">
        <v>27.25</v>
      </c>
      <c r="M735" t="n">
        <v>5</v>
      </c>
      <c r="N735" t="n">
        <v>65.28</v>
      </c>
      <c r="O735" t="n">
        <v>32135.68</v>
      </c>
      <c r="P735" t="n">
        <v>199.77</v>
      </c>
      <c r="Q735" t="n">
        <v>467.07</v>
      </c>
      <c r="R735" t="n">
        <v>55.33</v>
      </c>
      <c r="S735" t="n">
        <v>39.61</v>
      </c>
      <c r="T735" t="n">
        <v>2918.75</v>
      </c>
      <c r="U735" t="n">
        <v>0.72</v>
      </c>
      <c r="V735" t="n">
        <v>0.75</v>
      </c>
      <c r="W735" t="n">
        <v>2.62</v>
      </c>
      <c r="X735" t="n">
        <v>0.17</v>
      </c>
      <c r="Y735" t="n">
        <v>1</v>
      </c>
      <c r="Z735" t="n">
        <v>10</v>
      </c>
    </row>
    <row r="736">
      <c r="A736" t="n">
        <v>106</v>
      </c>
      <c r="B736" t="n">
        <v>110</v>
      </c>
      <c r="C736" t="inlineStr">
        <is>
          <t xml:space="preserve">CONCLUIDO	</t>
        </is>
      </c>
      <c r="D736" t="n">
        <v>5.4307</v>
      </c>
      <c r="E736" t="n">
        <v>18.41</v>
      </c>
      <c r="F736" t="n">
        <v>15.51</v>
      </c>
      <c r="G736" t="n">
        <v>132.9</v>
      </c>
      <c r="H736" t="n">
        <v>1.89</v>
      </c>
      <c r="I736" t="n">
        <v>7</v>
      </c>
      <c r="J736" t="n">
        <v>259.12</v>
      </c>
      <c r="K736" t="n">
        <v>56.13</v>
      </c>
      <c r="L736" t="n">
        <v>27.5</v>
      </c>
      <c r="M736" t="n">
        <v>5</v>
      </c>
      <c r="N736" t="n">
        <v>65.48999999999999</v>
      </c>
      <c r="O736" t="n">
        <v>32192.53</v>
      </c>
      <c r="P736" t="n">
        <v>199.44</v>
      </c>
      <c r="Q736" t="n">
        <v>467.07</v>
      </c>
      <c r="R736" t="n">
        <v>55.58</v>
      </c>
      <c r="S736" t="n">
        <v>39.61</v>
      </c>
      <c r="T736" t="n">
        <v>3047.96</v>
      </c>
      <c r="U736" t="n">
        <v>0.71</v>
      </c>
      <c r="V736" t="n">
        <v>0.75</v>
      </c>
      <c r="W736" t="n">
        <v>2.62</v>
      </c>
      <c r="X736" t="n">
        <v>0.17</v>
      </c>
      <c r="Y736" t="n">
        <v>1</v>
      </c>
      <c r="Z736" t="n">
        <v>10</v>
      </c>
    </row>
    <row r="737">
      <c r="A737" t="n">
        <v>107</v>
      </c>
      <c r="B737" t="n">
        <v>110</v>
      </c>
      <c r="C737" t="inlineStr">
        <is>
          <t xml:space="preserve">CONCLUIDO	</t>
        </is>
      </c>
      <c r="D737" t="n">
        <v>5.4285</v>
      </c>
      <c r="E737" t="n">
        <v>18.42</v>
      </c>
      <c r="F737" t="n">
        <v>15.51</v>
      </c>
      <c r="G737" t="n">
        <v>132.97</v>
      </c>
      <c r="H737" t="n">
        <v>1.9</v>
      </c>
      <c r="I737" t="n">
        <v>7</v>
      </c>
      <c r="J737" t="n">
        <v>259.58</v>
      </c>
      <c r="K737" t="n">
        <v>56.13</v>
      </c>
      <c r="L737" t="n">
        <v>27.75</v>
      </c>
      <c r="M737" t="n">
        <v>5</v>
      </c>
      <c r="N737" t="n">
        <v>65.70999999999999</v>
      </c>
      <c r="O737" t="n">
        <v>32249.46</v>
      </c>
      <c r="P737" t="n">
        <v>199.29</v>
      </c>
      <c r="Q737" t="n">
        <v>467.07</v>
      </c>
      <c r="R737" t="n">
        <v>55.64</v>
      </c>
      <c r="S737" t="n">
        <v>39.61</v>
      </c>
      <c r="T737" t="n">
        <v>3076.47</v>
      </c>
      <c r="U737" t="n">
        <v>0.71</v>
      </c>
      <c r="V737" t="n">
        <v>0.75</v>
      </c>
      <c r="W737" t="n">
        <v>2.63</v>
      </c>
      <c r="X737" t="n">
        <v>0.18</v>
      </c>
      <c r="Y737" t="n">
        <v>1</v>
      </c>
      <c r="Z737" t="n">
        <v>10</v>
      </c>
    </row>
    <row r="738">
      <c r="A738" t="n">
        <v>108</v>
      </c>
      <c r="B738" t="n">
        <v>110</v>
      </c>
      <c r="C738" t="inlineStr">
        <is>
          <t xml:space="preserve">CONCLUIDO	</t>
        </is>
      </c>
      <c r="D738" t="n">
        <v>5.4325</v>
      </c>
      <c r="E738" t="n">
        <v>18.41</v>
      </c>
      <c r="F738" t="n">
        <v>15.5</v>
      </c>
      <c r="G738" t="n">
        <v>132.85</v>
      </c>
      <c r="H738" t="n">
        <v>1.92</v>
      </c>
      <c r="I738" t="n">
        <v>7</v>
      </c>
      <c r="J738" t="n">
        <v>260.05</v>
      </c>
      <c r="K738" t="n">
        <v>56.13</v>
      </c>
      <c r="L738" t="n">
        <v>28</v>
      </c>
      <c r="M738" t="n">
        <v>5</v>
      </c>
      <c r="N738" t="n">
        <v>65.92</v>
      </c>
      <c r="O738" t="n">
        <v>32306.46</v>
      </c>
      <c r="P738" t="n">
        <v>198.05</v>
      </c>
      <c r="Q738" t="n">
        <v>467.07</v>
      </c>
      <c r="R738" t="n">
        <v>55.46</v>
      </c>
      <c r="S738" t="n">
        <v>39.61</v>
      </c>
      <c r="T738" t="n">
        <v>2985.95</v>
      </c>
      <c r="U738" t="n">
        <v>0.71</v>
      </c>
      <c r="V738" t="n">
        <v>0.75</v>
      </c>
      <c r="W738" t="n">
        <v>2.62</v>
      </c>
      <c r="X738" t="n">
        <v>0.17</v>
      </c>
      <c r="Y738" t="n">
        <v>1</v>
      </c>
      <c r="Z738" t="n">
        <v>10</v>
      </c>
    </row>
    <row r="739">
      <c r="A739" t="n">
        <v>109</v>
      </c>
      <c r="B739" t="n">
        <v>110</v>
      </c>
      <c r="C739" t="inlineStr">
        <is>
          <t xml:space="preserve">CONCLUIDO	</t>
        </is>
      </c>
      <c r="D739" t="n">
        <v>5.4544</v>
      </c>
      <c r="E739" t="n">
        <v>18.33</v>
      </c>
      <c r="F739" t="n">
        <v>15.47</v>
      </c>
      <c r="G739" t="n">
        <v>154.68</v>
      </c>
      <c r="H739" t="n">
        <v>1.93</v>
      </c>
      <c r="I739" t="n">
        <v>6</v>
      </c>
      <c r="J739" t="n">
        <v>260.51</v>
      </c>
      <c r="K739" t="n">
        <v>56.13</v>
      </c>
      <c r="L739" t="n">
        <v>28.25</v>
      </c>
      <c r="M739" t="n">
        <v>4</v>
      </c>
      <c r="N739" t="n">
        <v>66.13</v>
      </c>
      <c r="O739" t="n">
        <v>32363.54</v>
      </c>
      <c r="P739" t="n">
        <v>196.57</v>
      </c>
      <c r="Q739" t="n">
        <v>467.07</v>
      </c>
      <c r="R739" t="n">
        <v>54.34</v>
      </c>
      <c r="S739" t="n">
        <v>39.61</v>
      </c>
      <c r="T739" t="n">
        <v>2430.18</v>
      </c>
      <c r="U739" t="n">
        <v>0.73</v>
      </c>
      <c r="V739" t="n">
        <v>0.75</v>
      </c>
      <c r="W739" t="n">
        <v>2.62</v>
      </c>
      <c r="X739" t="n">
        <v>0.13</v>
      </c>
      <c r="Y739" t="n">
        <v>1</v>
      </c>
      <c r="Z739" t="n">
        <v>10</v>
      </c>
    </row>
    <row r="740">
      <c r="A740" t="n">
        <v>110</v>
      </c>
      <c r="B740" t="n">
        <v>110</v>
      </c>
      <c r="C740" t="inlineStr">
        <is>
          <t xml:space="preserve">CONCLUIDO	</t>
        </is>
      </c>
      <c r="D740" t="n">
        <v>5.4535</v>
      </c>
      <c r="E740" t="n">
        <v>18.34</v>
      </c>
      <c r="F740" t="n">
        <v>15.47</v>
      </c>
      <c r="G740" t="n">
        <v>154.71</v>
      </c>
      <c r="H740" t="n">
        <v>1.94</v>
      </c>
      <c r="I740" t="n">
        <v>6</v>
      </c>
      <c r="J740" t="n">
        <v>260.97</v>
      </c>
      <c r="K740" t="n">
        <v>56.13</v>
      </c>
      <c r="L740" t="n">
        <v>28.5</v>
      </c>
      <c r="M740" t="n">
        <v>4</v>
      </c>
      <c r="N740" t="n">
        <v>66.34999999999999</v>
      </c>
      <c r="O740" t="n">
        <v>32420.71</v>
      </c>
      <c r="P740" t="n">
        <v>196.56</v>
      </c>
      <c r="Q740" t="n">
        <v>467.07</v>
      </c>
      <c r="R740" t="n">
        <v>54.43</v>
      </c>
      <c r="S740" t="n">
        <v>39.61</v>
      </c>
      <c r="T740" t="n">
        <v>2477.51</v>
      </c>
      <c r="U740" t="n">
        <v>0.73</v>
      </c>
      <c r="V740" t="n">
        <v>0.75</v>
      </c>
      <c r="W740" t="n">
        <v>2.62</v>
      </c>
      <c r="X740" t="n">
        <v>0.14</v>
      </c>
      <c r="Y740" t="n">
        <v>1</v>
      </c>
      <c r="Z740" t="n">
        <v>10</v>
      </c>
    </row>
    <row r="741">
      <c r="A741" t="n">
        <v>111</v>
      </c>
      <c r="B741" t="n">
        <v>110</v>
      </c>
      <c r="C741" t="inlineStr">
        <is>
          <t xml:space="preserve">CONCLUIDO	</t>
        </is>
      </c>
      <c r="D741" t="n">
        <v>5.4523</v>
      </c>
      <c r="E741" t="n">
        <v>18.34</v>
      </c>
      <c r="F741" t="n">
        <v>15.47</v>
      </c>
      <c r="G741" t="n">
        <v>154.75</v>
      </c>
      <c r="H741" t="n">
        <v>1.96</v>
      </c>
      <c r="I741" t="n">
        <v>6</v>
      </c>
      <c r="J741" t="n">
        <v>261.44</v>
      </c>
      <c r="K741" t="n">
        <v>56.13</v>
      </c>
      <c r="L741" t="n">
        <v>28.75</v>
      </c>
      <c r="M741" t="n">
        <v>4</v>
      </c>
      <c r="N741" t="n">
        <v>66.56</v>
      </c>
      <c r="O741" t="n">
        <v>32477.95</v>
      </c>
      <c r="P741" t="n">
        <v>196.91</v>
      </c>
      <c r="Q741" t="n">
        <v>467.07</v>
      </c>
      <c r="R741" t="n">
        <v>54.53</v>
      </c>
      <c r="S741" t="n">
        <v>39.61</v>
      </c>
      <c r="T741" t="n">
        <v>2528.22</v>
      </c>
      <c r="U741" t="n">
        <v>0.73</v>
      </c>
      <c r="V741" t="n">
        <v>0.75</v>
      </c>
      <c r="W741" t="n">
        <v>2.62</v>
      </c>
      <c r="X741" t="n">
        <v>0.14</v>
      </c>
      <c r="Y741" t="n">
        <v>1</v>
      </c>
      <c r="Z741" t="n">
        <v>10</v>
      </c>
    </row>
    <row r="742">
      <c r="A742" t="n">
        <v>112</v>
      </c>
      <c r="B742" t="n">
        <v>110</v>
      </c>
      <c r="C742" t="inlineStr">
        <is>
          <t xml:space="preserve">CONCLUIDO	</t>
        </is>
      </c>
      <c r="D742" t="n">
        <v>5.4501</v>
      </c>
      <c r="E742" t="n">
        <v>18.35</v>
      </c>
      <c r="F742" t="n">
        <v>15.48</v>
      </c>
      <c r="G742" t="n">
        <v>154.82</v>
      </c>
      <c r="H742" t="n">
        <v>1.97</v>
      </c>
      <c r="I742" t="n">
        <v>6</v>
      </c>
      <c r="J742" t="n">
        <v>261.9</v>
      </c>
      <c r="K742" t="n">
        <v>56.13</v>
      </c>
      <c r="L742" t="n">
        <v>29</v>
      </c>
      <c r="M742" t="n">
        <v>4</v>
      </c>
      <c r="N742" t="n">
        <v>66.77</v>
      </c>
      <c r="O742" t="n">
        <v>32535.28</v>
      </c>
      <c r="P742" t="n">
        <v>196.81</v>
      </c>
      <c r="Q742" t="n">
        <v>467.07</v>
      </c>
      <c r="R742" t="n">
        <v>54.87</v>
      </c>
      <c r="S742" t="n">
        <v>39.61</v>
      </c>
      <c r="T742" t="n">
        <v>2694.63</v>
      </c>
      <c r="U742" t="n">
        <v>0.72</v>
      </c>
      <c r="V742" t="n">
        <v>0.75</v>
      </c>
      <c r="W742" t="n">
        <v>2.62</v>
      </c>
      <c r="X742" t="n">
        <v>0.15</v>
      </c>
      <c r="Y742" t="n">
        <v>1</v>
      </c>
      <c r="Z742" t="n">
        <v>10</v>
      </c>
    </row>
    <row r="743">
      <c r="A743" t="n">
        <v>113</v>
      </c>
      <c r="B743" t="n">
        <v>110</v>
      </c>
      <c r="C743" t="inlineStr">
        <is>
          <t xml:space="preserve">CONCLUIDO	</t>
        </is>
      </c>
      <c r="D743" t="n">
        <v>5.4527</v>
      </c>
      <c r="E743" t="n">
        <v>18.34</v>
      </c>
      <c r="F743" t="n">
        <v>15.47</v>
      </c>
      <c r="G743" t="n">
        <v>154.73</v>
      </c>
      <c r="H743" t="n">
        <v>1.98</v>
      </c>
      <c r="I743" t="n">
        <v>6</v>
      </c>
      <c r="J743" t="n">
        <v>262.37</v>
      </c>
      <c r="K743" t="n">
        <v>56.13</v>
      </c>
      <c r="L743" t="n">
        <v>29.25</v>
      </c>
      <c r="M743" t="n">
        <v>4</v>
      </c>
      <c r="N743" t="n">
        <v>66.98999999999999</v>
      </c>
      <c r="O743" t="n">
        <v>32592.68</v>
      </c>
      <c r="P743" t="n">
        <v>196.35</v>
      </c>
      <c r="Q743" t="n">
        <v>467.08</v>
      </c>
      <c r="R743" t="n">
        <v>54.6</v>
      </c>
      <c r="S743" t="n">
        <v>39.61</v>
      </c>
      <c r="T743" t="n">
        <v>2560.98</v>
      </c>
      <c r="U743" t="n">
        <v>0.73</v>
      </c>
      <c r="V743" t="n">
        <v>0.75</v>
      </c>
      <c r="W743" t="n">
        <v>2.62</v>
      </c>
      <c r="X743" t="n">
        <v>0.14</v>
      </c>
      <c r="Y743" t="n">
        <v>1</v>
      </c>
      <c r="Z743" t="n">
        <v>10</v>
      </c>
    </row>
    <row r="744">
      <c r="A744" t="n">
        <v>114</v>
      </c>
      <c r="B744" t="n">
        <v>110</v>
      </c>
      <c r="C744" t="inlineStr">
        <is>
          <t xml:space="preserve">CONCLUIDO	</t>
        </is>
      </c>
      <c r="D744" t="n">
        <v>5.4555</v>
      </c>
      <c r="E744" t="n">
        <v>18.33</v>
      </c>
      <c r="F744" t="n">
        <v>15.46</v>
      </c>
      <c r="G744" t="n">
        <v>154.64</v>
      </c>
      <c r="H744" t="n">
        <v>2</v>
      </c>
      <c r="I744" t="n">
        <v>6</v>
      </c>
      <c r="J744" t="n">
        <v>262.83</v>
      </c>
      <c r="K744" t="n">
        <v>56.13</v>
      </c>
      <c r="L744" t="n">
        <v>29.5</v>
      </c>
      <c r="M744" t="n">
        <v>4</v>
      </c>
      <c r="N744" t="n">
        <v>67.20999999999999</v>
      </c>
      <c r="O744" t="n">
        <v>32650.17</v>
      </c>
      <c r="P744" t="n">
        <v>196.31</v>
      </c>
      <c r="Q744" t="n">
        <v>467.08</v>
      </c>
      <c r="R744" t="n">
        <v>54.24</v>
      </c>
      <c r="S744" t="n">
        <v>39.61</v>
      </c>
      <c r="T744" t="n">
        <v>2383.24</v>
      </c>
      <c r="U744" t="n">
        <v>0.73</v>
      </c>
      <c r="V744" t="n">
        <v>0.75</v>
      </c>
      <c r="W744" t="n">
        <v>2.62</v>
      </c>
      <c r="X744" t="n">
        <v>0.13</v>
      </c>
      <c r="Y744" t="n">
        <v>1</v>
      </c>
      <c r="Z744" t="n">
        <v>10</v>
      </c>
    </row>
    <row r="745">
      <c r="A745" t="n">
        <v>115</v>
      </c>
      <c r="B745" t="n">
        <v>110</v>
      </c>
      <c r="C745" t="inlineStr">
        <is>
          <t xml:space="preserve">CONCLUIDO	</t>
        </is>
      </c>
      <c r="D745" t="n">
        <v>5.4561</v>
      </c>
      <c r="E745" t="n">
        <v>18.33</v>
      </c>
      <c r="F745" t="n">
        <v>15.46</v>
      </c>
      <c r="G745" t="n">
        <v>154.62</v>
      </c>
      <c r="H745" t="n">
        <v>2.01</v>
      </c>
      <c r="I745" t="n">
        <v>6</v>
      </c>
      <c r="J745" t="n">
        <v>263.3</v>
      </c>
      <c r="K745" t="n">
        <v>56.13</v>
      </c>
      <c r="L745" t="n">
        <v>29.75</v>
      </c>
      <c r="M745" t="n">
        <v>4</v>
      </c>
      <c r="N745" t="n">
        <v>67.42</v>
      </c>
      <c r="O745" t="n">
        <v>32707.74</v>
      </c>
      <c r="P745" t="n">
        <v>196.4</v>
      </c>
      <c r="Q745" t="n">
        <v>467.07</v>
      </c>
      <c r="R745" t="n">
        <v>54.08</v>
      </c>
      <c r="S745" t="n">
        <v>39.61</v>
      </c>
      <c r="T745" t="n">
        <v>2302.85</v>
      </c>
      <c r="U745" t="n">
        <v>0.73</v>
      </c>
      <c r="V745" t="n">
        <v>0.75</v>
      </c>
      <c r="W745" t="n">
        <v>2.62</v>
      </c>
      <c r="X745" t="n">
        <v>0.13</v>
      </c>
      <c r="Y745" t="n">
        <v>1</v>
      </c>
      <c r="Z745" t="n">
        <v>10</v>
      </c>
    </row>
    <row r="746">
      <c r="A746" t="n">
        <v>116</v>
      </c>
      <c r="B746" t="n">
        <v>110</v>
      </c>
      <c r="C746" t="inlineStr">
        <is>
          <t xml:space="preserve">CONCLUIDO	</t>
        </is>
      </c>
      <c r="D746" t="n">
        <v>5.4553</v>
      </c>
      <c r="E746" t="n">
        <v>18.33</v>
      </c>
      <c r="F746" t="n">
        <v>15.46</v>
      </c>
      <c r="G746" t="n">
        <v>154.65</v>
      </c>
      <c r="H746" t="n">
        <v>2.02</v>
      </c>
      <c r="I746" t="n">
        <v>6</v>
      </c>
      <c r="J746" t="n">
        <v>263.77</v>
      </c>
      <c r="K746" t="n">
        <v>56.13</v>
      </c>
      <c r="L746" t="n">
        <v>30</v>
      </c>
      <c r="M746" t="n">
        <v>4</v>
      </c>
      <c r="N746" t="n">
        <v>67.64</v>
      </c>
      <c r="O746" t="n">
        <v>32765.39</v>
      </c>
      <c r="P746" t="n">
        <v>195.67</v>
      </c>
      <c r="Q746" t="n">
        <v>467.07</v>
      </c>
      <c r="R746" t="n">
        <v>54.3</v>
      </c>
      <c r="S746" t="n">
        <v>39.61</v>
      </c>
      <c r="T746" t="n">
        <v>2412.4</v>
      </c>
      <c r="U746" t="n">
        <v>0.73</v>
      </c>
      <c r="V746" t="n">
        <v>0.75</v>
      </c>
      <c r="W746" t="n">
        <v>2.62</v>
      </c>
      <c r="X746" t="n">
        <v>0.13</v>
      </c>
      <c r="Y746" t="n">
        <v>1</v>
      </c>
      <c r="Z746" t="n">
        <v>10</v>
      </c>
    </row>
    <row r="747">
      <c r="A747" t="n">
        <v>117</v>
      </c>
      <c r="B747" t="n">
        <v>110</v>
      </c>
      <c r="C747" t="inlineStr">
        <is>
          <t xml:space="preserve">CONCLUIDO	</t>
        </is>
      </c>
      <c r="D747" t="n">
        <v>5.4531</v>
      </c>
      <c r="E747" t="n">
        <v>18.34</v>
      </c>
      <c r="F747" t="n">
        <v>15.47</v>
      </c>
      <c r="G747" t="n">
        <v>154.72</v>
      </c>
      <c r="H747" t="n">
        <v>2.04</v>
      </c>
      <c r="I747" t="n">
        <v>6</v>
      </c>
      <c r="J747" t="n">
        <v>264.23</v>
      </c>
      <c r="K747" t="n">
        <v>56.13</v>
      </c>
      <c r="L747" t="n">
        <v>30.25</v>
      </c>
      <c r="M747" t="n">
        <v>3</v>
      </c>
      <c r="N747" t="n">
        <v>67.86</v>
      </c>
      <c r="O747" t="n">
        <v>32823.12</v>
      </c>
      <c r="P747" t="n">
        <v>195.62</v>
      </c>
      <c r="Q747" t="n">
        <v>467.07</v>
      </c>
      <c r="R747" t="n">
        <v>54.56</v>
      </c>
      <c r="S747" t="n">
        <v>39.61</v>
      </c>
      <c r="T747" t="n">
        <v>2541.68</v>
      </c>
      <c r="U747" t="n">
        <v>0.73</v>
      </c>
      <c r="V747" t="n">
        <v>0.75</v>
      </c>
      <c r="W747" t="n">
        <v>2.62</v>
      </c>
      <c r="X747" t="n">
        <v>0.14</v>
      </c>
      <c r="Y747" t="n">
        <v>1</v>
      </c>
      <c r="Z747" t="n">
        <v>10</v>
      </c>
    </row>
    <row r="748">
      <c r="A748" t="n">
        <v>118</v>
      </c>
      <c r="B748" t="n">
        <v>110</v>
      </c>
      <c r="C748" t="inlineStr">
        <is>
          <t xml:space="preserve">CONCLUIDO	</t>
        </is>
      </c>
      <c r="D748" t="n">
        <v>5.4538</v>
      </c>
      <c r="E748" t="n">
        <v>18.34</v>
      </c>
      <c r="F748" t="n">
        <v>15.47</v>
      </c>
      <c r="G748" t="n">
        <v>154.7</v>
      </c>
      <c r="H748" t="n">
        <v>2.05</v>
      </c>
      <c r="I748" t="n">
        <v>6</v>
      </c>
      <c r="J748" t="n">
        <v>264.7</v>
      </c>
      <c r="K748" t="n">
        <v>56.13</v>
      </c>
      <c r="L748" t="n">
        <v>30.5</v>
      </c>
      <c r="M748" t="n">
        <v>3</v>
      </c>
      <c r="N748" t="n">
        <v>68.08</v>
      </c>
      <c r="O748" t="n">
        <v>32880.94</v>
      </c>
      <c r="P748" t="n">
        <v>195.36</v>
      </c>
      <c r="Q748" t="n">
        <v>467.07</v>
      </c>
      <c r="R748" t="n">
        <v>54.4</v>
      </c>
      <c r="S748" t="n">
        <v>39.61</v>
      </c>
      <c r="T748" t="n">
        <v>2458.77</v>
      </c>
      <c r="U748" t="n">
        <v>0.73</v>
      </c>
      <c r="V748" t="n">
        <v>0.75</v>
      </c>
      <c r="W748" t="n">
        <v>2.62</v>
      </c>
      <c r="X748" t="n">
        <v>0.14</v>
      </c>
      <c r="Y748" t="n">
        <v>1</v>
      </c>
      <c r="Z748" t="n">
        <v>10</v>
      </c>
    </row>
    <row r="749">
      <c r="A749" t="n">
        <v>119</v>
      </c>
      <c r="B749" t="n">
        <v>110</v>
      </c>
      <c r="C749" t="inlineStr">
        <is>
          <t xml:space="preserve">CONCLUIDO	</t>
        </is>
      </c>
      <c r="D749" t="n">
        <v>5.4545</v>
      </c>
      <c r="E749" t="n">
        <v>18.33</v>
      </c>
      <c r="F749" t="n">
        <v>15.47</v>
      </c>
      <c r="G749" t="n">
        <v>154.67</v>
      </c>
      <c r="H749" t="n">
        <v>2.06</v>
      </c>
      <c r="I749" t="n">
        <v>6</v>
      </c>
      <c r="J749" t="n">
        <v>265.17</v>
      </c>
      <c r="K749" t="n">
        <v>56.13</v>
      </c>
      <c r="L749" t="n">
        <v>30.75</v>
      </c>
      <c r="M749" t="n">
        <v>3</v>
      </c>
      <c r="N749" t="n">
        <v>68.3</v>
      </c>
      <c r="O749" t="n">
        <v>32938.83</v>
      </c>
      <c r="P749" t="n">
        <v>195.04</v>
      </c>
      <c r="Q749" t="n">
        <v>467.07</v>
      </c>
      <c r="R749" t="n">
        <v>54.32</v>
      </c>
      <c r="S749" t="n">
        <v>39.61</v>
      </c>
      <c r="T749" t="n">
        <v>2421.35</v>
      </c>
      <c r="U749" t="n">
        <v>0.73</v>
      </c>
      <c r="V749" t="n">
        <v>0.75</v>
      </c>
      <c r="W749" t="n">
        <v>2.62</v>
      </c>
      <c r="X749" t="n">
        <v>0.13</v>
      </c>
      <c r="Y749" t="n">
        <v>1</v>
      </c>
      <c r="Z749" t="n">
        <v>10</v>
      </c>
    </row>
    <row r="750">
      <c r="A750" t="n">
        <v>120</v>
      </c>
      <c r="B750" t="n">
        <v>110</v>
      </c>
      <c r="C750" t="inlineStr">
        <is>
          <t xml:space="preserve">CONCLUIDO	</t>
        </is>
      </c>
      <c r="D750" t="n">
        <v>5.4526</v>
      </c>
      <c r="E750" t="n">
        <v>18.34</v>
      </c>
      <c r="F750" t="n">
        <v>15.47</v>
      </c>
      <c r="G750" t="n">
        <v>154.74</v>
      </c>
      <c r="H750" t="n">
        <v>2.08</v>
      </c>
      <c r="I750" t="n">
        <v>6</v>
      </c>
      <c r="J750" t="n">
        <v>265.64</v>
      </c>
      <c r="K750" t="n">
        <v>56.13</v>
      </c>
      <c r="L750" t="n">
        <v>31</v>
      </c>
      <c r="M750" t="n">
        <v>3</v>
      </c>
      <c r="N750" t="n">
        <v>68.52</v>
      </c>
      <c r="O750" t="n">
        <v>32996.81</v>
      </c>
      <c r="P750" t="n">
        <v>194.61</v>
      </c>
      <c r="Q750" t="n">
        <v>467.07</v>
      </c>
      <c r="R750" t="n">
        <v>54.44</v>
      </c>
      <c r="S750" t="n">
        <v>39.61</v>
      </c>
      <c r="T750" t="n">
        <v>2482.71</v>
      </c>
      <c r="U750" t="n">
        <v>0.73</v>
      </c>
      <c r="V750" t="n">
        <v>0.75</v>
      </c>
      <c r="W750" t="n">
        <v>2.62</v>
      </c>
      <c r="X750" t="n">
        <v>0.14</v>
      </c>
      <c r="Y750" t="n">
        <v>1</v>
      </c>
      <c r="Z750" t="n">
        <v>10</v>
      </c>
    </row>
    <row r="751">
      <c r="A751" t="n">
        <v>121</v>
      </c>
      <c r="B751" t="n">
        <v>110</v>
      </c>
      <c r="C751" t="inlineStr">
        <is>
          <t xml:space="preserve">CONCLUIDO	</t>
        </is>
      </c>
      <c r="D751" t="n">
        <v>5.4521</v>
      </c>
      <c r="E751" t="n">
        <v>18.34</v>
      </c>
      <c r="F751" t="n">
        <v>15.48</v>
      </c>
      <c r="G751" t="n">
        <v>154.76</v>
      </c>
      <c r="H751" t="n">
        <v>2.09</v>
      </c>
      <c r="I751" t="n">
        <v>6</v>
      </c>
      <c r="J751" t="n">
        <v>266.11</v>
      </c>
      <c r="K751" t="n">
        <v>56.13</v>
      </c>
      <c r="L751" t="n">
        <v>31.25</v>
      </c>
      <c r="M751" t="n">
        <v>2</v>
      </c>
      <c r="N751" t="n">
        <v>68.73999999999999</v>
      </c>
      <c r="O751" t="n">
        <v>33054.88</v>
      </c>
      <c r="P751" t="n">
        <v>194.44</v>
      </c>
      <c r="Q751" t="n">
        <v>467.07</v>
      </c>
      <c r="R751" t="n">
        <v>54.54</v>
      </c>
      <c r="S751" t="n">
        <v>39.61</v>
      </c>
      <c r="T751" t="n">
        <v>2532.56</v>
      </c>
      <c r="U751" t="n">
        <v>0.73</v>
      </c>
      <c r="V751" t="n">
        <v>0.75</v>
      </c>
      <c r="W751" t="n">
        <v>2.62</v>
      </c>
      <c r="X751" t="n">
        <v>0.14</v>
      </c>
      <c r="Y751" t="n">
        <v>1</v>
      </c>
      <c r="Z751" t="n">
        <v>10</v>
      </c>
    </row>
    <row r="752">
      <c r="A752" t="n">
        <v>122</v>
      </c>
      <c r="B752" t="n">
        <v>110</v>
      </c>
      <c r="C752" t="inlineStr">
        <is>
          <t xml:space="preserve">CONCLUIDO	</t>
        </is>
      </c>
      <c r="D752" t="n">
        <v>5.4532</v>
      </c>
      <c r="E752" t="n">
        <v>18.34</v>
      </c>
      <c r="F752" t="n">
        <v>15.47</v>
      </c>
      <c r="G752" t="n">
        <v>154.72</v>
      </c>
      <c r="H752" t="n">
        <v>2.1</v>
      </c>
      <c r="I752" t="n">
        <v>6</v>
      </c>
      <c r="J752" t="n">
        <v>266.59</v>
      </c>
      <c r="K752" t="n">
        <v>56.13</v>
      </c>
      <c r="L752" t="n">
        <v>31.5</v>
      </c>
      <c r="M752" t="n">
        <v>3</v>
      </c>
      <c r="N752" t="n">
        <v>68.95999999999999</v>
      </c>
      <c r="O752" t="n">
        <v>33113.03</v>
      </c>
      <c r="P752" t="n">
        <v>194.35</v>
      </c>
      <c r="Q752" t="n">
        <v>467.07</v>
      </c>
      <c r="R752" t="n">
        <v>54.4</v>
      </c>
      <c r="S752" t="n">
        <v>39.61</v>
      </c>
      <c r="T752" t="n">
        <v>2459.88</v>
      </c>
      <c r="U752" t="n">
        <v>0.73</v>
      </c>
      <c r="V752" t="n">
        <v>0.75</v>
      </c>
      <c r="W752" t="n">
        <v>2.62</v>
      </c>
      <c r="X752" t="n">
        <v>0.14</v>
      </c>
      <c r="Y752" t="n">
        <v>1</v>
      </c>
      <c r="Z752" t="n">
        <v>10</v>
      </c>
    </row>
    <row r="753">
      <c r="A753" t="n">
        <v>123</v>
      </c>
      <c r="B753" t="n">
        <v>110</v>
      </c>
      <c r="C753" t="inlineStr">
        <is>
          <t xml:space="preserve">CONCLUIDO	</t>
        </is>
      </c>
      <c r="D753" t="n">
        <v>5.4518</v>
      </c>
      <c r="E753" t="n">
        <v>18.34</v>
      </c>
      <c r="F753" t="n">
        <v>15.48</v>
      </c>
      <c r="G753" t="n">
        <v>154.76</v>
      </c>
      <c r="H753" t="n">
        <v>2.12</v>
      </c>
      <c r="I753" t="n">
        <v>6</v>
      </c>
      <c r="J753" t="n">
        <v>267.06</v>
      </c>
      <c r="K753" t="n">
        <v>56.13</v>
      </c>
      <c r="L753" t="n">
        <v>31.75</v>
      </c>
      <c r="M753" t="n">
        <v>2</v>
      </c>
      <c r="N753" t="n">
        <v>69.18000000000001</v>
      </c>
      <c r="O753" t="n">
        <v>33171.26</v>
      </c>
      <c r="P753" t="n">
        <v>194.3</v>
      </c>
      <c r="Q753" t="n">
        <v>467.07</v>
      </c>
      <c r="R753" t="n">
        <v>54.48</v>
      </c>
      <c r="S753" t="n">
        <v>39.61</v>
      </c>
      <c r="T753" t="n">
        <v>2500.36</v>
      </c>
      <c r="U753" t="n">
        <v>0.73</v>
      </c>
      <c r="V753" t="n">
        <v>0.75</v>
      </c>
      <c r="W753" t="n">
        <v>2.62</v>
      </c>
      <c r="X753" t="n">
        <v>0.14</v>
      </c>
      <c r="Y753" t="n">
        <v>1</v>
      </c>
      <c r="Z753" t="n">
        <v>10</v>
      </c>
    </row>
    <row r="754">
      <c r="A754" t="n">
        <v>124</v>
      </c>
      <c r="B754" t="n">
        <v>110</v>
      </c>
      <c r="C754" t="inlineStr">
        <is>
          <t xml:space="preserve">CONCLUIDO	</t>
        </is>
      </c>
      <c r="D754" t="n">
        <v>5.455</v>
      </c>
      <c r="E754" t="n">
        <v>18.33</v>
      </c>
      <c r="F754" t="n">
        <v>15.47</v>
      </c>
      <c r="G754" t="n">
        <v>154.66</v>
      </c>
      <c r="H754" t="n">
        <v>2.13</v>
      </c>
      <c r="I754" t="n">
        <v>6</v>
      </c>
      <c r="J754" t="n">
        <v>267.53</v>
      </c>
      <c r="K754" t="n">
        <v>56.13</v>
      </c>
      <c r="L754" t="n">
        <v>32</v>
      </c>
      <c r="M754" t="n">
        <v>2</v>
      </c>
      <c r="N754" t="n">
        <v>69.40000000000001</v>
      </c>
      <c r="O754" t="n">
        <v>33229.58</v>
      </c>
      <c r="P754" t="n">
        <v>193.85</v>
      </c>
      <c r="Q754" t="n">
        <v>467.07</v>
      </c>
      <c r="R754" t="n">
        <v>54.24</v>
      </c>
      <c r="S754" t="n">
        <v>39.61</v>
      </c>
      <c r="T754" t="n">
        <v>2378.99</v>
      </c>
      <c r="U754" t="n">
        <v>0.73</v>
      </c>
      <c r="V754" t="n">
        <v>0.75</v>
      </c>
      <c r="W754" t="n">
        <v>2.62</v>
      </c>
      <c r="X754" t="n">
        <v>0.13</v>
      </c>
      <c r="Y754" t="n">
        <v>1</v>
      </c>
      <c r="Z754" t="n">
        <v>10</v>
      </c>
    </row>
    <row r="755">
      <c r="A755" t="n">
        <v>125</v>
      </c>
      <c r="B755" t="n">
        <v>110</v>
      </c>
      <c r="C755" t="inlineStr">
        <is>
          <t xml:space="preserve">CONCLUIDO	</t>
        </is>
      </c>
      <c r="D755" t="n">
        <v>5.4525</v>
      </c>
      <c r="E755" t="n">
        <v>18.34</v>
      </c>
      <c r="F755" t="n">
        <v>15.47</v>
      </c>
      <c r="G755" t="n">
        <v>154.74</v>
      </c>
      <c r="H755" t="n">
        <v>2.14</v>
      </c>
      <c r="I755" t="n">
        <v>6</v>
      </c>
      <c r="J755" t="n">
        <v>268</v>
      </c>
      <c r="K755" t="n">
        <v>56.13</v>
      </c>
      <c r="L755" t="n">
        <v>32.25</v>
      </c>
      <c r="M755" t="n">
        <v>1</v>
      </c>
      <c r="N755" t="n">
        <v>69.63</v>
      </c>
      <c r="O755" t="n">
        <v>33287.98</v>
      </c>
      <c r="P755" t="n">
        <v>193.98</v>
      </c>
      <c r="Q755" t="n">
        <v>467.07</v>
      </c>
      <c r="R755" t="n">
        <v>54.37</v>
      </c>
      <c r="S755" t="n">
        <v>39.61</v>
      </c>
      <c r="T755" t="n">
        <v>2443.78</v>
      </c>
      <c r="U755" t="n">
        <v>0.73</v>
      </c>
      <c r="V755" t="n">
        <v>0.75</v>
      </c>
      <c r="W755" t="n">
        <v>2.62</v>
      </c>
      <c r="X755" t="n">
        <v>0.14</v>
      </c>
      <c r="Y755" t="n">
        <v>1</v>
      </c>
      <c r="Z755" t="n">
        <v>10</v>
      </c>
    </row>
    <row r="756">
      <c r="A756" t="n">
        <v>126</v>
      </c>
      <c r="B756" t="n">
        <v>110</v>
      </c>
      <c r="C756" t="inlineStr">
        <is>
          <t xml:space="preserve">CONCLUIDO	</t>
        </is>
      </c>
      <c r="D756" t="n">
        <v>5.4531</v>
      </c>
      <c r="E756" t="n">
        <v>18.34</v>
      </c>
      <c r="F756" t="n">
        <v>15.47</v>
      </c>
      <c r="G756" t="n">
        <v>154.72</v>
      </c>
      <c r="H756" t="n">
        <v>2.15</v>
      </c>
      <c r="I756" t="n">
        <v>6</v>
      </c>
      <c r="J756" t="n">
        <v>268.48</v>
      </c>
      <c r="K756" t="n">
        <v>56.13</v>
      </c>
      <c r="L756" t="n">
        <v>32.5</v>
      </c>
      <c r="M756" t="n">
        <v>1</v>
      </c>
      <c r="N756" t="n">
        <v>69.84999999999999</v>
      </c>
      <c r="O756" t="n">
        <v>33346.47</v>
      </c>
      <c r="P756" t="n">
        <v>193.88</v>
      </c>
      <c r="Q756" t="n">
        <v>467.08</v>
      </c>
      <c r="R756" t="n">
        <v>54.39</v>
      </c>
      <c r="S756" t="n">
        <v>39.61</v>
      </c>
      <c r="T756" t="n">
        <v>2456.62</v>
      </c>
      <c r="U756" t="n">
        <v>0.73</v>
      </c>
      <c r="V756" t="n">
        <v>0.75</v>
      </c>
      <c r="W756" t="n">
        <v>2.62</v>
      </c>
      <c r="X756" t="n">
        <v>0.14</v>
      </c>
      <c r="Y756" t="n">
        <v>1</v>
      </c>
      <c r="Z756" t="n">
        <v>10</v>
      </c>
    </row>
    <row r="757">
      <c r="A757" t="n">
        <v>127</v>
      </c>
      <c r="B757" t="n">
        <v>110</v>
      </c>
      <c r="C757" t="inlineStr">
        <is>
          <t xml:space="preserve">CONCLUIDO	</t>
        </is>
      </c>
      <c r="D757" t="n">
        <v>5.4517</v>
      </c>
      <c r="E757" t="n">
        <v>18.34</v>
      </c>
      <c r="F757" t="n">
        <v>15.48</v>
      </c>
      <c r="G757" t="n">
        <v>154.77</v>
      </c>
      <c r="H757" t="n">
        <v>2.17</v>
      </c>
      <c r="I757" t="n">
        <v>6</v>
      </c>
      <c r="J757" t="n">
        <v>268.95</v>
      </c>
      <c r="K757" t="n">
        <v>56.13</v>
      </c>
      <c r="L757" t="n">
        <v>32.75</v>
      </c>
      <c r="M757" t="n">
        <v>1</v>
      </c>
      <c r="N757" t="n">
        <v>70.08</v>
      </c>
      <c r="O757" t="n">
        <v>33405.04</v>
      </c>
      <c r="P757" t="n">
        <v>193.91</v>
      </c>
      <c r="Q757" t="n">
        <v>467.07</v>
      </c>
      <c r="R757" t="n">
        <v>54.45</v>
      </c>
      <c r="S757" t="n">
        <v>39.61</v>
      </c>
      <c r="T757" t="n">
        <v>2485.01</v>
      </c>
      <c r="U757" t="n">
        <v>0.73</v>
      </c>
      <c r="V757" t="n">
        <v>0.75</v>
      </c>
      <c r="W757" t="n">
        <v>2.62</v>
      </c>
      <c r="X757" t="n">
        <v>0.14</v>
      </c>
      <c r="Y757" t="n">
        <v>1</v>
      </c>
      <c r="Z757" t="n">
        <v>10</v>
      </c>
    </row>
    <row r="758">
      <c r="A758" t="n">
        <v>128</v>
      </c>
      <c r="B758" t="n">
        <v>110</v>
      </c>
      <c r="C758" t="inlineStr">
        <is>
          <t xml:space="preserve">CONCLUIDO	</t>
        </is>
      </c>
      <c r="D758" t="n">
        <v>5.4517</v>
      </c>
      <c r="E758" t="n">
        <v>18.34</v>
      </c>
      <c r="F758" t="n">
        <v>15.48</v>
      </c>
      <c r="G758" t="n">
        <v>154.77</v>
      </c>
      <c r="H758" t="n">
        <v>2.18</v>
      </c>
      <c r="I758" t="n">
        <v>6</v>
      </c>
      <c r="J758" t="n">
        <v>269.43</v>
      </c>
      <c r="K758" t="n">
        <v>56.13</v>
      </c>
      <c r="L758" t="n">
        <v>33</v>
      </c>
      <c r="M758" t="n">
        <v>0</v>
      </c>
      <c r="N758" t="n">
        <v>70.3</v>
      </c>
      <c r="O758" t="n">
        <v>33463.7</v>
      </c>
      <c r="P758" t="n">
        <v>194.22</v>
      </c>
      <c r="Q758" t="n">
        <v>467.07</v>
      </c>
      <c r="R758" t="n">
        <v>54.45</v>
      </c>
      <c r="S758" t="n">
        <v>39.61</v>
      </c>
      <c r="T758" t="n">
        <v>2487.86</v>
      </c>
      <c r="U758" t="n">
        <v>0.73</v>
      </c>
      <c r="V758" t="n">
        <v>0.75</v>
      </c>
      <c r="W758" t="n">
        <v>2.62</v>
      </c>
      <c r="X758" t="n">
        <v>0.14</v>
      </c>
      <c r="Y758" t="n">
        <v>1</v>
      </c>
      <c r="Z758" t="n">
        <v>10</v>
      </c>
    </row>
    <row r="759">
      <c r="A759" t="n">
        <v>0</v>
      </c>
      <c r="B759" t="n">
        <v>150</v>
      </c>
      <c r="C759" t="inlineStr">
        <is>
          <t xml:space="preserve">CONCLUIDO	</t>
        </is>
      </c>
      <c r="D759" t="n">
        <v>2.0836</v>
      </c>
      <c r="E759" t="n">
        <v>47.99</v>
      </c>
      <c r="F759" t="n">
        <v>25.89</v>
      </c>
      <c r="G759" t="n">
        <v>4.51</v>
      </c>
      <c r="H759" t="n">
        <v>0.06</v>
      </c>
      <c r="I759" t="n">
        <v>344</v>
      </c>
      <c r="J759" t="n">
        <v>296.65</v>
      </c>
      <c r="K759" t="n">
        <v>61.82</v>
      </c>
      <c r="L759" t="n">
        <v>1</v>
      </c>
      <c r="M759" t="n">
        <v>342</v>
      </c>
      <c r="N759" t="n">
        <v>83.83</v>
      </c>
      <c r="O759" t="n">
        <v>36821.52</v>
      </c>
      <c r="P759" t="n">
        <v>472.16</v>
      </c>
      <c r="Q759" t="n">
        <v>467.41</v>
      </c>
      <c r="R759" t="n">
        <v>395.12</v>
      </c>
      <c r="S759" t="n">
        <v>39.61</v>
      </c>
      <c r="T759" t="n">
        <v>171131</v>
      </c>
      <c r="U759" t="n">
        <v>0.1</v>
      </c>
      <c r="V759" t="n">
        <v>0.45</v>
      </c>
      <c r="W759" t="n">
        <v>3.18</v>
      </c>
      <c r="X759" t="n">
        <v>10.54</v>
      </c>
      <c r="Y759" t="n">
        <v>1</v>
      </c>
      <c r="Z759" t="n">
        <v>10</v>
      </c>
    </row>
    <row r="760">
      <c r="A760" t="n">
        <v>1</v>
      </c>
      <c r="B760" t="n">
        <v>150</v>
      </c>
      <c r="C760" t="inlineStr">
        <is>
          <t xml:space="preserve">CONCLUIDO	</t>
        </is>
      </c>
      <c r="D760" t="n">
        <v>2.585</v>
      </c>
      <c r="E760" t="n">
        <v>38.69</v>
      </c>
      <c r="F760" t="n">
        <v>22.47</v>
      </c>
      <c r="G760" t="n">
        <v>5.66</v>
      </c>
      <c r="H760" t="n">
        <v>0.07000000000000001</v>
      </c>
      <c r="I760" t="n">
        <v>238</v>
      </c>
      <c r="J760" t="n">
        <v>297.17</v>
      </c>
      <c r="K760" t="n">
        <v>61.82</v>
      </c>
      <c r="L760" t="n">
        <v>1.25</v>
      </c>
      <c r="M760" t="n">
        <v>236</v>
      </c>
      <c r="N760" t="n">
        <v>84.09999999999999</v>
      </c>
      <c r="O760" t="n">
        <v>36885.7</v>
      </c>
      <c r="P760" t="n">
        <v>409.64</v>
      </c>
      <c r="Q760" t="n">
        <v>467.38</v>
      </c>
      <c r="R760" t="n">
        <v>282.58</v>
      </c>
      <c r="S760" t="n">
        <v>39.61</v>
      </c>
      <c r="T760" t="n">
        <v>115392.64</v>
      </c>
      <c r="U760" t="n">
        <v>0.14</v>
      </c>
      <c r="V760" t="n">
        <v>0.52</v>
      </c>
      <c r="W760" t="n">
        <v>3.01</v>
      </c>
      <c r="X760" t="n">
        <v>7.13</v>
      </c>
      <c r="Y760" t="n">
        <v>1</v>
      </c>
      <c r="Z760" t="n">
        <v>10</v>
      </c>
    </row>
    <row r="761">
      <c r="A761" t="n">
        <v>2</v>
      </c>
      <c r="B761" t="n">
        <v>150</v>
      </c>
      <c r="C761" t="inlineStr">
        <is>
          <t xml:space="preserve">CONCLUIDO	</t>
        </is>
      </c>
      <c r="D761" t="n">
        <v>2.9466</v>
      </c>
      <c r="E761" t="n">
        <v>33.94</v>
      </c>
      <c r="F761" t="n">
        <v>20.77</v>
      </c>
      <c r="G761" t="n">
        <v>6.81</v>
      </c>
      <c r="H761" t="n">
        <v>0.09</v>
      </c>
      <c r="I761" t="n">
        <v>183</v>
      </c>
      <c r="J761" t="n">
        <v>297.7</v>
      </c>
      <c r="K761" t="n">
        <v>61.82</v>
      </c>
      <c r="L761" t="n">
        <v>1.5</v>
      </c>
      <c r="M761" t="n">
        <v>181</v>
      </c>
      <c r="N761" t="n">
        <v>84.37</v>
      </c>
      <c r="O761" t="n">
        <v>36949.99</v>
      </c>
      <c r="P761" t="n">
        <v>378.64</v>
      </c>
      <c r="Q761" t="n">
        <v>467.25</v>
      </c>
      <c r="R761" t="n">
        <v>226.95</v>
      </c>
      <c r="S761" t="n">
        <v>39.61</v>
      </c>
      <c r="T761" t="n">
        <v>87849.37</v>
      </c>
      <c r="U761" t="n">
        <v>0.17</v>
      </c>
      <c r="V761" t="n">
        <v>0.5600000000000001</v>
      </c>
      <c r="W761" t="n">
        <v>2.93</v>
      </c>
      <c r="X761" t="n">
        <v>5.44</v>
      </c>
      <c r="Y761" t="n">
        <v>1</v>
      </c>
      <c r="Z761" t="n">
        <v>10</v>
      </c>
    </row>
    <row r="762">
      <c r="A762" t="n">
        <v>3</v>
      </c>
      <c r="B762" t="n">
        <v>150</v>
      </c>
      <c r="C762" t="inlineStr">
        <is>
          <t xml:space="preserve">CONCLUIDO	</t>
        </is>
      </c>
      <c r="D762" t="n">
        <v>3.2262</v>
      </c>
      <c r="E762" t="n">
        <v>31</v>
      </c>
      <c r="F762" t="n">
        <v>19.72</v>
      </c>
      <c r="G762" t="n">
        <v>7.94</v>
      </c>
      <c r="H762" t="n">
        <v>0.1</v>
      </c>
      <c r="I762" t="n">
        <v>149</v>
      </c>
      <c r="J762" t="n">
        <v>298.22</v>
      </c>
      <c r="K762" t="n">
        <v>61.82</v>
      </c>
      <c r="L762" t="n">
        <v>1.75</v>
      </c>
      <c r="M762" t="n">
        <v>147</v>
      </c>
      <c r="N762" t="n">
        <v>84.65000000000001</v>
      </c>
      <c r="O762" t="n">
        <v>37014.39</v>
      </c>
      <c r="P762" t="n">
        <v>359.32</v>
      </c>
      <c r="Q762" t="n">
        <v>467.17</v>
      </c>
      <c r="R762" t="n">
        <v>193.01</v>
      </c>
      <c r="S762" t="n">
        <v>39.61</v>
      </c>
      <c r="T762" t="n">
        <v>71050.55</v>
      </c>
      <c r="U762" t="n">
        <v>0.21</v>
      </c>
      <c r="V762" t="n">
        <v>0.59</v>
      </c>
      <c r="W762" t="n">
        <v>2.86</v>
      </c>
      <c r="X762" t="n">
        <v>4.38</v>
      </c>
      <c r="Y762" t="n">
        <v>1</v>
      </c>
      <c r="Z762" t="n">
        <v>10</v>
      </c>
    </row>
    <row r="763">
      <c r="A763" t="n">
        <v>4</v>
      </c>
      <c r="B763" t="n">
        <v>150</v>
      </c>
      <c r="C763" t="inlineStr">
        <is>
          <t xml:space="preserve">CONCLUIDO	</t>
        </is>
      </c>
      <c r="D763" t="n">
        <v>3.4494</v>
      </c>
      <c r="E763" t="n">
        <v>28.99</v>
      </c>
      <c r="F763" t="n">
        <v>18.99</v>
      </c>
      <c r="G763" t="n">
        <v>9.039999999999999</v>
      </c>
      <c r="H763" t="n">
        <v>0.12</v>
      </c>
      <c r="I763" t="n">
        <v>126</v>
      </c>
      <c r="J763" t="n">
        <v>298.74</v>
      </c>
      <c r="K763" t="n">
        <v>61.82</v>
      </c>
      <c r="L763" t="n">
        <v>2</v>
      </c>
      <c r="M763" t="n">
        <v>124</v>
      </c>
      <c r="N763" t="n">
        <v>84.92</v>
      </c>
      <c r="O763" t="n">
        <v>37078.91</v>
      </c>
      <c r="P763" t="n">
        <v>345.91</v>
      </c>
      <c r="Q763" t="n">
        <v>467.19</v>
      </c>
      <c r="R763" t="n">
        <v>169.39</v>
      </c>
      <c r="S763" t="n">
        <v>39.61</v>
      </c>
      <c r="T763" t="n">
        <v>59355.11</v>
      </c>
      <c r="U763" t="n">
        <v>0.23</v>
      </c>
      <c r="V763" t="n">
        <v>0.61</v>
      </c>
      <c r="W763" t="n">
        <v>2.81</v>
      </c>
      <c r="X763" t="n">
        <v>3.66</v>
      </c>
      <c r="Y763" t="n">
        <v>1</v>
      </c>
      <c r="Z763" t="n">
        <v>10</v>
      </c>
    </row>
    <row r="764">
      <c r="A764" t="n">
        <v>5</v>
      </c>
      <c r="B764" t="n">
        <v>150</v>
      </c>
      <c r="C764" t="inlineStr">
        <is>
          <t xml:space="preserve">CONCLUIDO	</t>
        </is>
      </c>
      <c r="D764" t="n">
        <v>3.6293</v>
      </c>
      <c r="E764" t="n">
        <v>27.55</v>
      </c>
      <c r="F764" t="n">
        <v>18.5</v>
      </c>
      <c r="G764" t="n">
        <v>10.18</v>
      </c>
      <c r="H764" t="n">
        <v>0.13</v>
      </c>
      <c r="I764" t="n">
        <v>109</v>
      </c>
      <c r="J764" t="n">
        <v>299.26</v>
      </c>
      <c r="K764" t="n">
        <v>61.82</v>
      </c>
      <c r="L764" t="n">
        <v>2.25</v>
      </c>
      <c r="M764" t="n">
        <v>107</v>
      </c>
      <c r="N764" t="n">
        <v>85.19</v>
      </c>
      <c r="O764" t="n">
        <v>37143.54</v>
      </c>
      <c r="P764" t="n">
        <v>336.85</v>
      </c>
      <c r="Q764" t="n">
        <v>467.23</v>
      </c>
      <c r="R764" t="n">
        <v>153.16</v>
      </c>
      <c r="S764" t="n">
        <v>39.61</v>
      </c>
      <c r="T764" t="n">
        <v>51325.92</v>
      </c>
      <c r="U764" t="n">
        <v>0.26</v>
      </c>
      <c r="V764" t="n">
        <v>0.63</v>
      </c>
      <c r="W764" t="n">
        <v>2.79</v>
      </c>
      <c r="X764" t="n">
        <v>3.16</v>
      </c>
      <c r="Y764" t="n">
        <v>1</v>
      </c>
      <c r="Z764" t="n">
        <v>10</v>
      </c>
    </row>
    <row r="765">
      <c r="A765" t="n">
        <v>6</v>
      </c>
      <c r="B765" t="n">
        <v>150</v>
      </c>
      <c r="C765" t="inlineStr">
        <is>
          <t xml:space="preserve">CONCLUIDO	</t>
        </is>
      </c>
      <c r="D765" t="n">
        <v>3.7823</v>
      </c>
      <c r="E765" t="n">
        <v>26.44</v>
      </c>
      <c r="F765" t="n">
        <v>18.11</v>
      </c>
      <c r="G765" t="n">
        <v>11.32</v>
      </c>
      <c r="H765" t="n">
        <v>0.15</v>
      </c>
      <c r="I765" t="n">
        <v>96</v>
      </c>
      <c r="J765" t="n">
        <v>299.79</v>
      </c>
      <c r="K765" t="n">
        <v>61.82</v>
      </c>
      <c r="L765" t="n">
        <v>2.5</v>
      </c>
      <c r="M765" t="n">
        <v>94</v>
      </c>
      <c r="N765" t="n">
        <v>85.47</v>
      </c>
      <c r="O765" t="n">
        <v>37208.42</v>
      </c>
      <c r="P765" t="n">
        <v>329.54</v>
      </c>
      <c r="Q765" t="n">
        <v>467.08</v>
      </c>
      <c r="R765" t="n">
        <v>139.92</v>
      </c>
      <c r="S765" t="n">
        <v>39.61</v>
      </c>
      <c r="T765" t="n">
        <v>44772.94</v>
      </c>
      <c r="U765" t="n">
        <v>0.28</v>
      </c>
      <c r="V765" t="n">
        <v>0.64</v>
      </c>
      <c r="W765" t="n">
        <v>2.78</v>
      </c>
      <c r="X765" t="n">
        <v>2.77</v>
      </c>
      <c r="Y765" t="n">
        <v>1</v>
      </c>
      <c r="Z765" t="n">
        <v>10</v>
      </c>
    </row>
    <row r="766">
      <c r="A766" t="n">
        <v>7</v>
      </c>
      <c r="B766" t="n">
        <v>150</v>
      </c>
      <c r="C766" t="inlineStr">
        <is>
          <t xml:space="preserve">CONCLUIDO	</t>
        </is>
      </c>
      <c r="D766" t="n">
        <v>3.9053</v>
      </c>
      <c r="E766" t="n">
        <v>25.61</v>
      </c>
      <c r="F766" t="n">
        <v>17.83</v>
      </c>
      <c r="G766" t="n">
        <v>12.44</v>
      </c>
      <c r="H766" t="n">
        <v>0.16</v>
      </c>
      <c r="I766" t="n">
        <v>86</v>
      </c>
      <c r="J766" t="n">
        <v>300.32</v>
      </c>
      <c r="K766" t="n">
        <v>61.82</v>
      </c>
      <c r="L766" t="n">
        <v>2.75</v>
      </c>
      <c r="M766" t="n">
        <v>84</v>
      </c>
      <c r="N766" t="n">
        <v>85.73999999999999</v>
      </c>
      <c r="O766" t="n">
        <v>37273.29</v>
      </c>
      <c r="P766" t="n">
        <v>324.44</v>
      </c>
      <c r="Q766" t="n">
        <v>467.12</v>
      </c>
      <c r="R766" t="n">
        <v>130.97</v>
      </c>
      <c r="S766" t="n">
        <v>39.61</v>
      </c>
      <c r="T766" t="n">
        <v>40348.12</v>
      </c>
      <c r="U766" t="n">
        <v>0.3</v>
      </c>
      <c r="V766" t="n">
        <v>0.65</v>
      </c>
      <c r="W766" t="n">
        <v>2.76</v>
      </c>
      <c r="X766" t="n">
        <v>2.5</v>
      </c>
      <c r="Y766" t="n">
        <v>1</v>
      </c>
      <c r="Z766" t="n">
        <v>10</v>
      </c>
    </row>
    <row r="767">
      <c r="A767" t="n">
        <v>8</v>
      </c>
      <c r="B767" t="n">
        <v>150</v>
      </c>
      <c r="C767" t="inlineStr">
        <is>
          <t xml:space="preserve">CONCLUIDO	</t>
        </is>
      </c>
      <c r="D767" t="n">
        <v>4.0123</v>
      </c>
      <c r="E767" t="n">
        <v>24.92</v>
      </c>
      <c r="F767" t="n">
        <v>17.59</v>
      </c>
      <c r="G767" t="n">
        <v>13.53</v>
      </c>
      <c r="H767" t="n">
        <v>0.18</v>
      </c>
      <c r="I767" t="n">
        <v>78</v>
      </c>
      <c r="J767" t="n">
        <v>300.84</v>
      </c>
      <c r="K767" t="n">
        <v>61.82</v>
      </c>
      <c r="L767" t="n">
        <v>3</v>
      </c>
      <c r="M767" t="n">
        <v>76</v>
      </c>
      <c r="N767" t="n">
        <v>86.02</v>
      </c>
      <c r="O767" t="n">
        <v>37338.27</v>
      </c>
      <c r="P767" t="n">
        <v>319.97</v>
      </c>
      <c r="Q767" t="n">
        <v>467.16</v>
      </c>
      <c r="R767" t="n">
        <v>123.41</v>
      </c>
      <c r="S767" t="n">
        <v>39.61</v>
      </c>
      <c r="T767" t="n">
        <v>36608.09</v>
      </c>
      <c r="U767" t="n">
        <v>0.32</v>
      </c>
      <c r="V767" t="n">
        <v>0.66</v>
      </c>
      <c r="W767" t="n">
        <v>2.74</v>
      </c>
      <c r="X767" t="n">
        <v>2.26</v>
      </c>
      <c r="Y767" t="n">
        <v>1</v>
      </c>
      <c r="Z767" t="n">
        <v>10</v>
      </c>
    </row>
    <row r="768">
      <c r="A768" t="n">
        <v>9</v>
      </c>
      <c r="B768" t="n">
        <v>150</v>
      </c>
      <c r="C768" t="inlineStr">
        <is>
          <t xml:space="preserve">CONCLUIDO	</t>
        </is>
      </c>
      <c r="D768" t="n">
        <v>4.1137</v>
      </c>
      <c r="E768" t="n">
        <v>24.31</v>
      </c>
      <c r="F768" t="n">
        <v>17.37</v>
      </c>
      <c r="G768" t="n">
        <v>14.68</v>
      </c>
      <c r="H768" t="n">
        <v>0.19</v>
      </c>
      <c r="I768" t="n">
        <v>71</v>
      </c>
      <c r="J768" t="n">
        <v>301.37</v>
      </c>
      <c r="K768" t="n">
        <v>61.82</v>
      </c>
      <c r="L768" t="n">
        <v>3.25</v>
      </c>
      <c r="M768" t="n">
        <v>69</v>
      </c>
      <c r="N768" t="n">
        <v>86.3</v>
      </c>
      <c r="O768" t="n">
        <v>37403.38</v>
      </c>
      <c r="P768" t="n">
        <v>315.76</v>
      </c>
      <c r="Q768" t="n">
        <v>467.11</v>
      </c>
      <c r="R768" t="n">
        <v>115.9</v>
      </c>
      <c r="S768" t="n">
        <v>39.61</v>
      </c>
      <c r="T768" t="n">
        <v>32885.86</v>
      </c>
      <c r="U768" t="n">
        <v>0.34</v>
      </c>
      <c r="V768" t="n">
        <v>0.67</v>
      </c>
      <c r="W768" t="n">
        <v>2.73</v>
      </c>
      <c r="X768" t="n">
        <v>2.03</v>
      </c>
      <c r="Y768" t="n">
        <v>1</v>
      </c>
      <c r="Z768" t="n">
        <v>10</v>
      </c>
    </row>
    <row r="769">
      <c r="A769" t="n">
        <v>10</v>
      </c>
      <c r="B769" t="n">
        <v>150</v>
      </c>
      <c r="C769" t="inlineStr">
        <is>
          <t xml:space="preserve">CONCLUIDO	</t>
        </is>
      </c>
      <c r="D769" t="n">
        <v>4.1805</v>
      </c>
      <c r="E769" t="n">
        <v>23.92</v>
      </c>
      <c r="F769" t="n">
        <v>17.26</v>
      </c>
      <c r="G769" t="n">
        <v>15.69</v>
      </c>
      <c r="H769" t="n">
        <v>0.21</v>
      </c>
      <c r="I769" t="n">
        <v>66</v>
      </c>
      <c r="J769" t="n">
        <v>301.9</v>
      </c>
      <c r="K769" t="n">
        <v>61.82</v>
      </c>
      <c r="L769" t="n">
        <v>3.5</v>
      </c>
      <c r="M769" t="n">
        <v>64</v>
      </c>
      <c r="N769" t="n">
        <v>86.58</v>
      </c>
      <c r="O769" t="n">
        <v>37468.6</v>
      </c>
      <c r="P769" t="n">
        <v>313.53</v>
      </c>
      <c r="Q769" t="n">
        <v>467.15</v>
      </c>
      <c r="R769" t="n">
        <v>112.23</v>
      </c>
      <c r="S769" t="n">
        <v>39.61</v>
      </c>
      <c r="T769" t="n">
        <v>31075.77</v>
      </c>
      <c r="U769" t="n">
        <v>0.35</v>
      </c>
      <c r="V769" t="n">
        <v>0.68</v>
      </c>
      <c r="W769" t="n">
        <v>2.73</v>
      </c>
      <c r="X769" t="n">
        <v>1.92</v>
      </c>
      <c r="Y769" t="n">
        <v>1</v>
      </c>
      <c r="Z769" t="n">
        <v>10</v>
      </c>
    </row>
    <row r="770">
      <c r="A770" t="n">
        <v>11</v>
      </c>
      <c r="B770" t="n">
        <v>150</v>
      </c>
      <c r="C770" t="inlineStr">
        <is>
          <t xml:space="preserve">CONCLUIDO	</t>
        </is>
      </c>
      <c r="D770" t="n">
        <v>4.2604</v>
      </c>
      <c r="E770" t="n">
        <v>23.47</v>
      </c>
      <c r="F770" t="n">
        <v>17.09</v>
      </c>
      <c r="G770" t="n">
        <v>16.81</v>
      </c>
      <c r="H770" t="n">
        <v>0.22</v>
      </c>
      <c r="I770" t="n">
        <v>61</v>
      </c>
      <c r="J770" t="n">
        <v>302.43</v>
      </c>
      <c r="K770" t="n">
        <v>61.82</v>
      </c>
      <c r="L770" t="n">
        <v>3.75</v>
      </c>
      <c r="M770" t="n">
        <v>59</v>
      </c>
      <c r="N770" t="n">
        <v>86.86</v>
      </c>
      <c r="O770" t="n">
        <v>37533.94</v>
      </c>
      <c r="P770" t="n">
        <v>310.33</v>
      </c>
      <c r="Q770" t="n">
        <v>467.13</v>
      </c>
      <c r="R770" t="n">
        <v>107.14</v>
      </c>
      <c r="S770" t="n">
        <v>39.61</v>
      </c>
      <c r="T770" t="n">
        <v>28556.69</v>
      </c>
      <c r="U770" t="n">
        <v>0.37</v>
      </c>
      <c r="V770" t="n">
        <v>0.68</v>
      </c>
      <c r="W770" t="n">
        <v>2.71</v>
      </c>
      <c r="X770" t="n">
        <v>1.75</v>
      </c>
      <c r="Y770" t="n">
        <v>1</v>
      </c>
      <c r="Z770" t="n">
        <v>10</v>
      </c>
    </row>
    <row r="771">
      <c r="A771" t="n">
        <v>12</v>
      </c>
      <c r="B771" t="n">
        <v>150</v>
      </c>
      <c r="C771" t="inlineStr">
        <is>
          <t xml:space="preserve">CONCLUIDO	</t>
        </is>
      </c>
      <c r="D771" t="n">
        <v>4.3256</v>
      </c>
      <c r="E771" t="n">
        <v>23.12</v>
      </c>
      <c r="F771" t="n">
        <v>16.95</v>
      </c>
      <c r="G771" t="n">
        <v>17.85</v>
      </c>
      <c r="H771" t="n">
        <v>0.24</v>
      </c>
      <c r="I771" t="n">
        <v>57</v>
      </c>
      <c r="J771" t="n">
        <v>302.96</v>
      </c>
      <c r="K771" t="n">
        <v>61.82</v>
      </c>
      <c r="L771" t="n">
        <v>4</v>
      </c>
      <c r="M771" t="n">
        <v>55</v>
      </c>
      <c r="N771" t="n">
        <v>87.14</v>
      </c>
      <c r="O771" t="n">
        <v>37599.4</v>
      </c>
      <c r="P771" t="n">
        <v>307.75</v>
      </c>
      <c r="Q771" t="n">
        <v>467.1</v>
      </c>
      <c r="R771" t="n">
        <v>102.83</v>
      </c>
      <c r="S771" t="n">
        <v>39.61</v>
      </c>
      <c r="T771" t="n">
        <v>26419.01</v>
      </c>
      <c r="U771" t="n">
        <v>0.39</v>
      </c>
      <c r="V771" t="n">
        <v>0.6899999999999999</v>
      </c>
      <c r="W771" t="n">
        <v>2.7</v>
      </c>
      <c r="X771" t="n">
        <v>1.62</v>
      </c>
      <c r="Y771" t="n">
        <v>1</v>
      </c>
      <c r="Z771" t="n">
        <v>10</v>
      </c>
    </row>
    <row r="772">
      <c r="A772" t="n">
        <v>13</v>
      </c>
      <c r="B772" t="n">
        <v>150</v>
      </c>
      <c r="C772" t="inlineStr">
        <is>
          <t xml:space="preserve">CONCLUIDO	</t>
        </is>
      </c>
      <c r="D772" t="n">
        <v>4.3893</v>
      </c>
      <c r="E772" t="n">
        <v>22.78</v>
      </c>
      <c r="F772" t="n">
        <v>16.84</v>
      </c>
      <c r="G772" t="n">
        <v>19.07</v>
      </c>
      <c r="H772" t="n">
        <v>0.25</v>
      </c>
      <c r="I772" t="n">
        <v>53</v>
      </c>
      <c r="J772" t="n">
        <v>303.49</v>
      </c>
      <c r="K772" t="n">
        <v>61.82</v>
      </c>
      <c r="L772" t="n">
        <v>4.25</v>
      </c>
      <c r="M772" t="n">
        <v>51</v>
      </c>
      <c r="N772" t="n">
        <v>87.42</v>
      </c>
      <c r="O772" t="n">
        <v>37664.98</v>
      </c>
      <c r="P772" t="n">
        <v>305.66</v>
      </c>
      <c r="Q772" t="n">
        <v>467.18</v>
      </c>
      <c r="R772" t="n">
        <v>99.28</v>
      </c>
      <c r="S772" t="n">
        <v>39.61</v>
      </c>
      <c r="T772" t="n">
        <v>24665.08</v>
      </c>
      <c r="U772" t="n">
        <v>0.4</v>
      </c>
      <c r="V772" t="n">
        <v>0.6899999999999999</v>
      </c>
      <c r="W772" t="n">
        <v>2.69</v>
      </c>
      <c r="X772" t="n">
        <v>1.51</v>
      </c>
      <c r="Y772" t="n">
        <v>1</v>
      </c>
      <c r="Z772" t="n">
        <v>10</v>
      </c>
    </row>
    <row r="773">
      <c r="A773" t="n">
        <v>14</v>
      </c>
      <c r="B773" t="n">
        <v>150</v>
      </c>
      <c r="C773" t="inlineStr">
        <is>
          <t xml:space="preserve">CONCLUIDO	</t>
        </is>
      </c>
      <c r="D773" t="n">
        <v>4.4389</v>
      </c>
      <c r="E773" t="n">
        <v>22.53</v>
      </c>
      <c r="F773" t="n">
        <v>16.75</v>
      </c>
      <c r="G773" t="n">
        <v>20.1</v>
      </c>
      <c r="H773" t="n">
        <v>0.26</v>
      </c>
      <c r="I773" t="n">
        <v>50</v>
      </c>
      <c r="J773" t="n">
        <v>304.03</v>
      </c>
      <c r="K773" t="n">
        <v>61.82</v>
      </c>
      <c r="L773" t="n">
        <v>4.5</v>
      </c>
      <c r="M773" t="n">
        <v>48</v>
      </c>
      <c r="N773" t="n">
        <v>87.7</v>
      </c>
      <c r="O773" t="n">
        <v>37730.68</v>
      </c>
      <c r="P773" t="n">
        <v>304</v>
      </c>
      <c r="Q773" t="n">
        <v>467.11</v>
      </c>
      <c r="R773" t="n">
        <v>96.23</v>
      </c>
      <c r="S773" t="n">
        <v>39.61</v>
      </c>
      <c r="T773" t="n">
        <v>23155.27</v>
      </c>
      <c r="U773" t="n">
        <v>0.41</v>
      </c>
      <c r="V773" t="n">
        <v>0.7</v>
      </c>
      <c r="W773" t="n">
        <v>2.69</v>
      </c>
      <c r="X773" t="n">
        <v>1.42</v>
      </c>
      <c r="Y773" t="n">
        <v>1</v>
      </c>
      <c r="Z773" t="n">
        <v>10</v>
      </c>
    </row>
    <row r="774">
      <c r="A774" t="n">
        <v>15</v>
      </c>
      <c r="B774" t="n">
        <v>150</v>
      </c>
      <c r="C774" t="inlineStr">
        <is>
          <t xml:space="preserve">CONCLUIDO	</t>
        </is>
      </c>
      <c r="D774" t="n">
        <v>4.4902</v>
      </c>
      <c r="E774" t="n">
        <v>22.27</v>
      </c>
      <c r="F774" t="n">
        <v>16.66</v>
      </c>
      <c r="G774" t="n">
        <v>21.27</v>
      </c>
      <c r="H774" t="n">
        <v>0.28</v>
      </c>
      <c r="I774" t="n">
        <v>47</v>
      </c>
      <c r="J774" t="n">
        <v>304.56</v>
      </c>
      <c r="K774" t="n">
        <v>61.82</v>
      </c>
      <c r="L774" t="n">
        <v>4.75</v>
      </c>
      <c r="M774" t="n">
        <v>45</v>
      </c>
      <c r="N774" t="n">
        <v>87.98999999999999</v>
      </c>
      <c r="O774" t="n">
        <v>37796.51</v>
      </c>
      <c r="P774" t="n">
        <v>302.17</v>
      </c>
      <c r="Q774" t="n">
        <v>467.2</v>
      </c>
      <c r="R774" t="n">
        <v>93.51000000000001</v>
      </c>
      <c r="S774" t="n">
        <v>39.61</v>
      </c>
      <c r="T774" t="n">
        <v>21813.06</v>
      </c>
      <c r="U774" t="n">
        <v>0.42</v>
      </c>
      <c r="V774" t="n">
        <v>0.7</v>
      </c>
      <c r="W774" t="n">
        <v>2.68</v>
      </c>
      <c r="X774" t="n">
        <v>1.33</v>
      </c>
      <c r="Y774" t="n">
        <v>1</v>
      </c>
      <c r="Z774" t="n">
        <v>10</v>
      </c>
    </row>
    <row r="775">
      <c r="A775" t="n">
        <v>16</v>
      </c>
      <c r="B775" t="n">
        <v>150</v>
      </c>
      <c r="C775" t="inlineStr">
        <is>
          <t xml:space="preserve">CONCLUIDO	</t>
        </is>
      </c>
      <c r="D775" t="n">
        <v>4.5249</v>
      </c>
      <c r="E775" t="n">
        <v>22.1</v>
      </c>
      <c r="F775" t="n">
        <v>16.6</v>
      </c>
      <c r="G775" t="n">
        <v>22.14</v>
      </c>
      <c r="H775" t="n">
        <v>0.29</v>
      </c>
      <c r="I775" t="n">
        <v>45</v>
      </c>
      <c r="J775" t="n">
        <v>305.09</v>
      </c>
      <c r="K775" t="n">
        <v>61.82</v>
      </c>
      <c r="L775" t="n">
        <v>5</v>
      </c>
      <c r="M775" t="n">
        <v>43</v>
      </c>
      <c r="N775" t="n">
        <v>88.27</v>
      </c>
      <c r="O775" t="n">
        <v>37862.45</v>
      </c>
      <c r="P775" t="n">
        <v>300.98</v>
      </c>
      <c r="Q775" t="n">
        <v>467.18</v>
      </c>
      <c r="R775" t="n">
        <v>91.12</v>
      </c>
      <c r="S775" t="n">
        <v>39.61</v>
      </c>
      <c r="T775" t="n">
        <v>20626.7</v>
      </c>
      <c r="U775" t="n">
        <v>0.43</v>
      </c>
      <c r="V775" t="n">
        <v>0.7</v>
      </c>
      <c r="W775" t="n">
        <v>2.69</v>
      </c>
      <c r="X775" t="n">
        <v>1.27</v>
      </c>
      <c r="Y775" t="n">
        <v>1</v>
      </c>
      <c r="Z775" t="n">
        <v>10</v>
      </c>
    </row>
    <row r="776">
      <c r="A776" t="n">
        <v>17</v>
      </c>
      <c r="B776" t="n">
        <v>150</v>
      </c>
      <c r="C776" t="inlineStr">
        <is>
          <t xml:space="preserve">CONCLUIDO	</t>
        </is>
      </c>
      <c r="D776" t="n">
        <v>4.5763</v>
      </c>
      <c r="E776" t="n">
        <v>21.85</v>
      </c>
      <c r="F776" t="n">
        <v>16.52</v>
      </c>
      <c r="G776" t="n">
        <v>23.6</v>
      </c>
      <c r="H776" t="n">
        <v>0.31</v>
      </c>
      <c r="I776" t="n">
        <v>42</v>
      </c>
      <c r="J776" t="n">
        <v>305.63</v>
      </c>
      <c r="K776" t="n">
        <v>61.82</v>
      </c>
      <c r="L776" t="n">
        <v>5.25</v>
      </c>
      <c r="M776" t="n">
        <v>40</v>
      </c>
      <c r="N776" t="n">
        <v>88.56</v>
      </c>
      <c r="O776" t="n">
        <v>37928.52</v>
      </c>
      <c r="P776" t="n">
        <v>299.44</v>
      </c>
      <c r="Q776" t="n">
        <v>467.07</v>
      </c>
      <c r="R776" t="n">
        <v>88.27</v>
      </c>
      <c r="S776" t="n">
        <v>39.61</v>
      </c>
      <c r="T776" t="n">
        <v>19217</v>
      </c>
      <c r="U776" t="n">
        <v>0.45</v>
      </c>
      <c r="V776" t="n">
        <v>0.71</v>
      </c>
      <c r="W776" t="n">
        <v>2.69</v>
      </c>
      <c r="X776" t="n">
        <v>1.19</v>
      </c>
      <c r="Y776" t="n">
        <v>1</v>
      </c>
      <c r="Z776" t="n">
        <v>10</v>
      </c>
    </row>
    <row r="777">
      <c r="A777" t="n">
        <v>18</v>
      </c>
      <c r="B777" t="n">
        <v>150</v>
      </c>
      <c r="C777" t="inlineStr">
        <is>
          <t xml:space="preserve">CONCLUIDO	</t>
        </is>
      </c>
      <c r="D777" t="n">
        <v>4.6086</v>
      </c>
      <c r="E777" t="n">
        <v>21.7</v>
      </c>
      <c r="F777" t="n">
        <v>16.48</v>
      </c>
      <c r="G777" t="n">
        <v>24.72</v>
      </c>
      <c r="H777" t="n">
        <v>0.32</v>
      </c>
      <c r="I777" t="n">
        <v>40</v>
      </c>
      <c r="J777" t="n">
        <v>306.17</v>
      </c>
      <c r="K777" t="n">
        <v>61.82</v>
      </c>
      <c r="L777" t="n">
        <v>5.5</v>
      </c>
      <c r="M777" t="n">
        <v>38</v>
      </c>
      <c r="N777" t="n">
        <v>88.84</v>
      </c>
      <c r="O777" t="n">
        <v>37994.72</v>
      </c>
      <c r="P777" t="n">
        <v>298.48</v>
      </c>
      <c r="Q777" t="n">
        <v>467.12</v>
      </c>
      <c r="R777" t="n">
        <v>87.2</v>
      </c>
      <c r="S777" t="n">
        <v>39.61</v>
      </c>
      <c r="T777" t="n">
        <v>18690.58</v>
      </c>
      <c r="U777" t="n">
        <v>0.45</v>
      </c>
      <c r="V777" t="n">
        <v>0.71</v>
      </c>
      <c r="W777" t="n">
        <v>2.68</v>
      </c>
      <c r="X777" t="n">
        <v>1.14</v>
      </c>
      <c r="Y777" t="n">
        <v>1</v>
      </c>
      <c r="Z777" t="n">
        <v>10</v>
      </c>
    </row>
    <row r="778">
      <c r="A778" t="n">
        <v>19</v>
      </c>
      <c r="B778" t="n">
        <v>150</v>
      </c>
      <c r="C778" t="inlineStr">
        <is>
          <t xml:space="preserve">CONCLUIDO	</t>
        </is>
      </c>
      <c r="D778" t="n">
        <v>4.6498</v>
      </c>
      <c r="E778" t="n">
        <v>21.51</v>
      </c>
      <c r="F778" t="n">
        <v>16.4</v>
      </c>
      <c r="G778" t="n">
        <v>25.89</v>
      </c>
      <c r="H778" t="n">
        <v>0.33</v>
      </c>
      <c r="I778" t="n">
        <v>38</v>
      </c>
      <c r="J778" t="n">
        <v>306.7</v>
      </c>
      <c r="K778" t="n">
        <v>61.82</v>
      </c>
      <c r="L778" t="n">
        <v>5.75</v>
      </c>
      <c r="M778" t="n">
        <v>36</v>
      </c>
      <c r="N778" t="n">
        <v>89.13</v>
      </c>
      <c r="O778" t="n">
        <v>38061.04</v>
      </c>
      <c r="P778" t="n">
        <v>296.71</v>
      </c>
      <c r="Q778" t="n">
        <v>467.14</v>
      </c>
      <c r="R778" t="n">
        <v>84.58</v>
      </c>
      <c r="S778" t="n">
        <v>39.61</v>
      </c>
      <c r="T778" t="n">
        <v>17391.19</v>
      </c>
      <c r="U778" t="n">
        <v>0.47</v>
      </c>
      <c r="V778" t="n">
        <v>0.71</v>
      </c>
      <c r="W778" t="n">
        <v>2.67</v>
      </c>
      <c r="X778" t="n">
        <v>1.06</v>
      </c>
      <c r="Y778" t="n">
        <v>1</v>
      </c>
      <c r="Z778" t="n">
        <v>10</v>
      </c>
    </row>
    <row r="779">
      <c r="A779" t="n">
        <v>20</v>
      </c>
      <c r="B779" t="n">
        <v>150</v>
      </c>
      <c r="C779" t="inlineStr">
        <is>
          <t xml:space="preserve">CONCLUIDO	</t>
        </is>
      </c>
      <c r="D779" t="n">
        <v>4.6666</v>
      </c>
      <c r="E779" t="n">
        <v>21.43</v>
      </c>
      <c r="F779" t="n">
        <v>16.38</v>
      </c>
      <c r="G779" t="n">
        <v>26.56</v>
      </c>
      <c r="H779" t="n">
        <v>0.35</v>
      </c>
      <c r="I779" t="n">
        <v>37</v>
      </c>
      <c r="J779" t="n">
        <v>307.24</v>
      </c>
      <c r="K779" t="n">
        <v>61.82</v>
      </c>
      <c r="L779" t="n">
        <v>6</v>
      </c>
      <c r="M779" t="n">
        <v>35</v>
      </c>
      <c r="N779" t="n">
        <v>89.42</v>
      </c>
      <c r="O779" t="n">
        <v>38127.48</v>
      </c>
      <c r="P779" t="n">
        <v>296.69</v>
      </c>
      <c r="Q779" t="n">
        <v>467.09</v>
      </c>
      <c r="R779" t="n">
        <v>83.7</v>
      </c>
      <c r="S779" t="n">
        <v>39.61</v>
      </c>
      <c r="T779" t="n">
        <v>16956.25</v>
      </c>
      <c r="U779" t="n">
        <v>0.47</v>
      </c>
      <c r="V779" t="n">
        <v>0.71</v>
      </c>
      <c r="W779" t="n">
        <v>2.67</v>
      </c>
      <c r="X779" t="n">
        <v>1.04</v>
      </c>
      <c r="Y779" t="n">
        <v>1</v>
      </c>
      <c r="Z779" t="n">
        <v>10</v>
      </c>
    </row>
    <row r="780">
      <c r="A780" t="n">
        <v>21</v>
      </c>
      <c r="B780" t="n">
        <v>150</v>
      </c>
      <c r="C780" t="inlineStr">
        <is>
          <t xml:space="preserve">CONCLUIDO	</t>
        </is>
      </c>
      <c r="D780" t="n">
        <v>4.7018</v>
      </c>
      <c r="E780" t="n">
        <v>21.27</v>
      </c>
      <c r="F780" t="n">
        <v>16.33</v>
      </c>
      <c r="G780" t="n">
        <v>27.99</v>
      </c>
      <c r="H780" t="n">
        <v>0.36</v>
      </c>
      <c r="I780" t="n">
        <v>35</v>
      </c>
      <c r="J780" t="n">
        <v>307.78</v>
      </c>
      <c r="K780" t="n">
        <v>61.82</v>
      </c>
      <c r="L780" t="n">
        <v>6.25</v>
      </c>
      <c r="M780" t="n">
        <v>33</v>
      </c>
      <c r="N780" t="n">
        <v>89.70999999999999</v>
      </c>
      <c r="O780" t="n">
        <v>38194.05</v>
      </c>
      <c r="P780" t="n">
        <v>295.38</v>
      </c>
      <c r="Q780" t="n">
        <v>467.07</v>
      </c>
      <c r="R780" t="n">
        <v>82.28</v>
      </c>
      <c r="S780" t="n">
        <v>39.61</v>
      </c>
      <c r="T780" t="n">
        <v>16256.48</v>
      </c>
      <c r="U780" t="n">
        <v>0.48</v>
      </c>
      <c r="V780" t="n">
        <v>0.71</v>
      </c>
      <c r="W780" t="n">
        <v>2.67</v>
      </c>
      <c r="X780" t="n">
        <v>0.99</v>
      </c>
      <c r="Y780" t="n">
        <v>1</v>
      </c>
      <c r="Z780" t="n">
        <v>10</v>
      </c>
    </row>
    <row r="781">
      <c r="A781" t="n">
        <v>22</v>
      </c>
      <c r="B781" t="n">
        <v>150</v>
      </c>
      <c r="C781" t="inlineStr">
        <is>
          <t xml:space="preserve">CONCLUIDO	</t>
        </is>
      </c>
      <c r="D781" t="n">
        <v>4.7258</v>
      </c>
      <c r="E781" t="n">
        <v>21.16</v>
      </c>
      <c r="F781" t="n">
        <v>16.27</v>
      </c>
      <c r="G781" t="n">
        <v>28.72</v>
      </c>
      <c r="H781" t="n">
        <v>0.38</v>
      </c>
      <c r="I781" t="n">
        <v>34</v>
      </c>
      <c r="J781" t="n">
        <v>308.32</v>
      </c>
      <c r="K781" t="n">
        <v>61.82</v>
      </c>
      <c r="L781" t="n">
        <v>6.5</v>
      </c>
      <c r="M781" t="n">
        <v>32</v>
      </c>
      <c r="N781" t="n">
        <v>90</v>
      </c>
      <c r="O781" t="n">
        <v>38260.74</v>
      </c>
      <c r="P781" t="n">
        <v>294.42</v>
      </c>
      <c r="Q781" t="n">
        <v>467.11</v>
      </c>
      <c r="R781" t="n">
        <v>80.58</v>
      </c>
      <c r="S781" t="n">
        <v>39.61</v>
      </c>
      <c r="T781" t="n">
        <v>15411.5</v>
      </c>
      <c r="U781" t="n">
        <v>0.49</v>
      </c>
      <c r="V781" t="n">
        <v>0.72</v>
      </c>
      <c r="W781" t="n">
        <v>2.66</v>
      </c>
      <c r="X781" t="n">
        <v>0.9399999999999999</v>
      </c>
      <c r="Y781" t="n">
        <v>1</v>
      </c>
      <c r="Z781" t="n">
        <v>10</v>
      </c>
    </row>
    <row r="782">
      <c r="A782" t="n">
        <v>23</v>
      </c>
      <c r="B782" t="n">
        <v>150</v>
      </c>
      <c r="C782" t="inlineStr">
        <is>
          <t xml:space="preserve">CONCLUIDO	</t>
        </is>
      </c>
      <c r="D782" t="n">
        <v>4.7421</v>
      </c>
      <c r="E782" t="n">
        <v>21.09</v>
      </c>
      <c r="F782" t="n">
        <v>16.26</v>
      </c>
      <c r="G782" t="n">
        <v>29.56</v>
      </c>
      <c r="H782" t="n">
        <v>0.39</v>
      </c>
      <c r="I782" t="n">
        <v>33</v>
      </c>
      <c r="J782" t="n">
        <v>308.86</v>
      </c>
      <c r="K782" t="n">
        <v>61.82</v>
      </c>
      <c r="L782" t="n">
        <v>6.75</v>
      </c>
      <c r="M782" t="n">
        <v>31</v>
      </c>
      <c r="N782" t="n">
        <v>90.29000000000001</v>
      </c>
      <c r="O782" t="n">
        <v>38327.57</v>
      </c>
      <c r="P782" t="n">
        <v>293.75</v>
      </c>
      <c r="Q782" t="n">
        <v>467.1</v>
      </c>
      <c r="R782" t="n">
        <v>79.89</v>
      </c>
      <c r="S782" t="n">
        <v>39.61</v>
      </c>
      <c r="T782" t="n">
        <v>15072.66</v>
      </c>
      <c r="U782" t="n">
        <v>0.5</v>
      </c>
      <c r="V782" t="n">
        <v>0.72</v>
      </c>
      <c r="W782" t="n">
        <v>2.67</v>
      </c>
      <c r="X782" t="n">
        <v>0.92</v>
      </c>
      <c r="Y782" t="n">
        <v>1</v>
      </c>
      <c r="Z782" t="n">
        <v>10</v>
      </c>
    </row>
    <row r="783">
      <c r="A783" t="n">
        <v>24</v>
      </c>
      <c r="B783" t="n">
        <v>150</v>
      </c>
      <c r="C783" t="inlineStr">
        <is>
          <t xml:space="preserve">CONCLUIDO	</t>
        </is>
      </c>
      <c r="D783" t="n">
        <v>4.7773</v>
      </c>
      <c r="E783" t="n">
        <v>20.93</v>
      </c>
      <c r="F783" t="n">
        <v>16.21</v>
      </c>
      <c r="G783" t="n">
        <v>31.38</v>
      </c>
      <c r="H783" t="n">
        <v>0.4</v>
      </c>
      <c r="I783" t="n">
        <v>31</v>
      </c>
      <c r="J783" t="n">
        <v>309.41</v>
      </c>
      <c r="K783" t="n">
        <v>61.82</v>
      </c>
      <c r="L783" t="n">
        <v>7</v>
      </c>
      <c r="M783" t="n">
        <v>29</v>
      </c>
      <c r="N783" t="n">
        <v>90.59</v>
      </c>
      <c r="O783" t="n">
        <v>38394.52</v>
      </c>
      <c r="P783" t="n">
        <v>293.09</v>
      </c>
      <c r="Q783" t="n">
        <v>467.09</v>
      </c>
      <c r="R783" t="n">
        <v>78.36</v>
      </c>
      <c r="S783" t="n">
        <v>39.61</v>
      </c>
      <c r="T783" t="n">
        <v>14314.72</v>
      </c>
      <c r="U783" t="n">
        <v>0.51</v>
      </c>
      <c r="V783" t="n">
        <v>0.72</v>
      </c>
      <c r="W783" t="n">
        <v>2.67</v>
      </c>
      <c r="X783" t="n">
        <v>0.88</v>
      </c>
      <c r="Y783" t="n">
        <v>1</v>
      </c>
      <c r="Z783" t="n">
        <v>10</v>
      </c>
    </row>
    <row r="784">
      <c r="A784" t="n">
        <v>25</v>
      </c>
      <c r="B784" t="n">
        <v>150</v>
      </c>
      <c r="C784" t="inlineStr">
        <is>
          <t xml:space="preserve">CONCLUIDO	</t>
        </is>
      </c>
      <c r="D784" t="n">
        <v>4.7996</v>
      </c>
      <c r="E784" t="n">
        <v>20.84</v>
      </c>
      <c r="F784" t="n">
        <v>16.17</v>
      </c>
      <c r="G784" t="n">
        <v>32.34</v>
      </c>
      <c r="H784" t="n">
        <v>0.42</v>
      </c>
      <c r="I784" t="n">
        <v>30</v>
      </c>
      <c r="J784" t="n">
        <v>309.95</v>
      </c>
      <c r="K784" t="n">
        <v>61.82</v>
      </c>
      <c r="L784" t="n">
        <v>7.25</v>
      </c>
      <c r="M784" t="n">
        <v>28</v>
      </c>
      <c r="N784" t="n">
        <v>90.88</v>
      </c>
      <c r="O784" t="n">
        <v>38461.6</v>
      </c>
      <c r="P784" t="n">
        <v>292.14</v>
      </c>
      <c r="Q784" t="n">
        <v>467.08</v>
      </c>
      <c r="R784" t="n">
        <v>77.39</v>
      </c>
      <c r="S784" t="n">
        <v>39.61</v>
      </c>
      <c r="T784" t="n">
        <v>13835.66</v>
      </c>
      <c r="U784" t="n">
        <v>0.51</v>
      </c>
      <c r="V784" t="n">
        <v>0.72</v>
      </c>
      <c r="W784" t="n">
        <v>2.65</v>
      </c>
      <c r="X784" t="n">
        <v>0.84</v>
      </c>
      <c r="Y784" t="n">
        <v>1</v>
      </c>
      <c r="Z784" t="n">
        <v>10</v>
      </c>
    </row>
    <row r="785">
      <c r="A785" t="n">
        <v>26</v>
      </c>
      <c r="B785" t="n">
        <v>150</v>
      </c>
      <c r="C785" t="inlineStr">
        <is>
          <t xml:space="preserve">CONCLUIDO	</t>
        </is>
      </c>
      <c r="D785" t="n">
        <v>4.8202</v>
      </c>
      <c r="E785" t="n">
        <v>20.75</v>
      </c>
      <c r="F785" t="n">
        <v>16.14</v>
      </c>
      <c r="G785" t="n">
        <v>33.39</v>
      </c>
      <c r="H785" t="n">
        <v>0.43</v>
      </c>
      <c r="I785" t="n">
        <v>29</v>
      </c>
      <c r="J785" t="n">
        <v>310.5</v>
      </c>
      <c r="K785" t="n">
        <v>61.82</v>
      </c>
      <c r="L785" t="n">
        <v>7.5</v>
      </c>
      <c r="M785" t="n">
        <v>27</v>
      </c>
      <c r="N785" t="n">
        <v>91.18000000000001</v>
      </c>
      <c r="O785" t="n">
        <v>38528.81</v>
      </c>
      <c r="P785" t="n">
        <v>291.38</v>
      </c>
      <c r="Q785" t="n">
        <v>467.1</v>
      </c>
      <c r="R785" t="n">
        <v>76.2</v>
      </c>
      <c r="S785" t="n">
        <v>39.61</v>
      </c>
      <c r="T785" t="n">
        <v>13247.23</v>
      </c>
      <c r="U785" t="n">
        <v>0.52</v>
      </c>
      <c r="V785" t="n">
        <v>0.72</v>
      </c>
      <c r="W785" t="n">
        <v>2.65</v>
      </c>
      <c r="X785" t="n">
        <v>0.8</v>
      </c>
      <c r="Y785" t="n">
        <v>1</v>
      </c>
      <c r="Z785" t="n">
        <v>10</v>
      </c>
    </row>
    <row r="786">
      <c r="A786" t="n">
        <v>27</v>
      </c>
      <c r="B786" t="n">
        <v>150</v>
      </c>
      <c r="C786" t="inlineStr">
        <is>
          <t xml:space="preserve">CONCLUIDO	</t>
        </is>
      </c>
      <c r="D786" t="n">
        <v>4.8418</v>
      </c>
      <c r="E786" t="n">
        <v>20.65</v>
      </c>
      <c r="F786" t="n">
        <v>16.1</v>
      </c>
      <c r="G786" t="n">
        <v>34.5</v>
      </c>
      <c r="H786" t="n">
        <v>0.44</v>
      </c>
      <c r="I786" t="n">
        <v>28</v>
      </c>
      <c r="J786" t="n">
        <v>311.04</v>
      </c>
      <c r="K786" t="n">
        <v>61.82</v>
      </c>
      <c r="L786" t="n">
        <v>7.75</v>
      </c>
      <c r="M786" t="n">
        <v>26</v>
      </c>
      <c r="N786" t="n">
        <v>91.47</v>
      </c>
      <c r="O786" t="n">
        <v>38596.15</v>
      </c>
      <c r="P786" t="n">
        <v>290.7</v>
      </c>
      <c r="Q786" t="n">
        <v>467.09</v>
      </c>
      <c r="R786" t="n">
        <v>74.56999999999999</v>
      </c>
      <c r="S786" t="n">
        <v>39.61</v>
      </c>
      <c r="T786" t="n">
        <v>12434.67</v>
      </c>
      <c r="U786" t="n">
        <v>0.53</v>
      </c>
      <c r="V786" t="n">
        <v>0.72</v>
      </c>
      <c r="W786" t="n">
        <v>2.66</v>
      </c>
      <c r="X786" t="n">
        <v>0.77</v>
      </c>
      <c r="Y786" t="n">
        <v>1</v>
      </c>
      <c r="Z786" t="n">
        <v>10</v>
      </c>
    </row>
    <row r="787">
      <c r="A787" t="n">
        <v>28</v>
      </c>
      <c r="B787" t="n">
        <v>150</v>
      </c>
      <c r="C787" t="inlineStr">
        <is>
          <t xml:space="preserve">CONCLUIDO	</t>
        </is>
      </c>
      <c r="D787" t="n">
        <v>4.8604</v>
      </c>
      <c r="E787" t="n">
        <v>20.57</v>
      </c>
      <c r="F787" t="n">
        <v>16.08</v>
      </c>
      <c r="G787" t="n">
        <v>35.73</v>
      </c>
      <c r="H787" t="n">
        <v>0.46</v>
      </c>
      <c r="I787" t="n">
        <v>27</v>
      </c>
      <c r="J787" t="n">
        <v>311.59</v>
      </c>
      <c r="K787" t="n">
        <v>61.82</v>
      </c>
      <c r="L787" t="n">
        <v>8</v>
      </c>
      <c r="M787" t="n">
        <v>25</v>
      </c>
      <c r="N787" t="n">
        <v>91.77</v>
      </c>
      <c r="O787" t="n">
        <v>38663.62</v>
      </c>
      <c r="P787" t="n">
        <v>290.05</v>
      </c>
      <c r="Q787" t="n">
        <v>467.07</v>
      </c>
      <c r="R787" t="n">
        <v>74.29000000000001</v>
      </c>
      <c r="S787" t="n">
        <v>39.61</v>
      </c>
      <c r="T787" t="n">
        <v>12301.54</v>
      </c>
      <c r="U787" t="n">
        <v>0.53</v>
      </c>
      <c r="V787" t="n">
        <v>0.73</v>
      </c>
      <c r="W787" t="n">
        <v>2.65</v>
      </c>
      <c r="X787" t="n">
        <v>0.74</v>
      </c>
      <c r="Y787" t="n">
        <v>1</v>
      </c>
      <c r="Z787" t="n">
        <v>10</v>
      </c>
    </row>
    <row r="788">
      <c r="A788" t="n">
        <v>29</v>
      </c>
      <c r="B788" t="n">
        <v>150</v>
      </c>
      <c r="C788" t="inlineStr">
        <is>
          <t xml:space="preserve">CONCLUIDO	</t>
        </is>
      </c>
      <c r="D788" t="n">
        <v>4.8582</v>
      </c>
      <c r="E788" t="n">
        <v>20.58</v>
      </c>
      <c r="F788" t="n">
        <v>16.09</v>
      </c>
      <c r="G788" t="n">
        <v>35.75</v>
      </c>
      <c r="H788" t="n">
        <v>0.47</v>
      </c>
      <c r="I788" t="n">
        <v>27</v>
      </c>
      <c r="J788" t="n">
        <v>312.14</v>
      </c>
      <c r="K788" t="n">
        <v>61.82</v>
      </c>
      <c r="L788" t="n">
        <v>8.25</v>
      </c>
      <c r="M788" t="n">
        <v>25</v>
      </c>
      <c r="N788" t="n">
        <v>92.06999999999999</v>
      </c>
      <c r="O788" t="n">
        <v>38731.35</v>
      </c>
      <c r="P788" t="n">
        <v>290.2</v>
      </c>
      <c r="Q788" t="n">
        <v>467.11</v>
      </c>
      <c r="R788" t="n">
        <v>74.43000000000001</v>
      </c>
      <c r="S788" t="n">
        <v>39.61</v>
      </c>
      <c r="T788" t="n">
        <v>12371.97</v>
      </c>
      <c r="U788" t="n">
        <v>0.53</v>
      </c>
      <c r="V788" t="n">
        <v>0.73</v>
      </c>
      <c r="W788" t="n">
        <v>2.65</v>
      </c>
      <c r="X788" t="n">
        <v>0.75</v>
      </c>
      <c r="Y788" t="n">
        <v>1</v>
      </c>
      <c r="Z788" t="n">
        <v>10</v>
      </c>
    </row>
    <row r="789">
      <c r="A789" t="n">
        <v>30</v>
      </c>
      <c r="B789" t="n">
        <v>150</v>
      </c>
      <c r="C789" t="inlineStr">
        <is>
          <t xml:space="preserve">CONCLUIDO	</t>
        </is>
      </c>
      <c r="D789" t="n">
        <v>4.8804</v>
      </c>
      <c r="E789" t="n">
        <v>20.49</v>
      </c>
      <c r="F789" t="n">
        <v>16.05</v>
      </c>
      <c r="G789" t="n">
        <v>37.04</v>
      </c>
      <c r="H789" t="n">
        <v>0.48</v>
      </c>
      <c r="I789" t="n">
        <v>26</v>
      </c>
      <c r="J789" t="n">
        <v>312.69</v>
      </c>
      <c r="K789" t="n">
        <v>61.82</v>
      </c>
      <c r="L789" t="n">
        <v>8.5</v>
      </c>
      <c r="M789" t="n">
        <v>24</v>
      </c>
      <c r="N789" t="n">
        <v>92.37</v>
      </c>
      <c r="O789" t="n">
        <v>38799.09</v>
      </c>
      <c r="P789" t="n">
        <v>289.56</v>
      </c>
      <c r="Q789" t="n">
        <v>467.11</v>
      </c>
      <c r="R789" t="n">
        <v>73.03</v>
      </c>
      <c r="S789" t="n">
        <v>39.61</v>
      </c>
      <c r="T789" t="n">
        <v>11675.05</v>
      </c>
      <c r="U789" t="n">
        <v>0.54</v>
      </c>
      <c r="V789" t="n">
        <v>0.73</v>
      </c>
      <c r="W789" t="n">
        <v>2.66</v>
      </c>
      <c r="X789" t="n">
        <v>0.71</v>
      </c>
      <c r="Y789" t="n">
        <v>1</v>
      </c>
      <c r="Z789" t="n">
        <v>10</v>
      </c>
    </row>
    <row r="790">
      <c r="A790" t="n">
        <v>31</v>
      </c>
      <c r="B790" t="n">
        <v>150</v>
      </c>
      <c r="C790" t="inlineStr">
        <is>
          <t xml:space="preserve">CONCLUIDO	</t>
        </is>
      </c>
      <c r="D790" t="n">
        <v>4.8987</v>
      </c>
      <c r="E790" t="n">
        <v>20.41</v>
      </c>
      <c r="F790" t="n">
        <v>16.03</v>
      </c>
      <c r="G790" t="n">
        <v>38.47</v>
      </c>
      <c r="H790" t="n">
        <v>0.5</v>
      </c>
      <c r="I790" t="n">
        <v>25</v>
      </c>
      <c r="J790" t="n">
        <v>313.24</v>
      </c>
      <c r="K790" t="n">
        <v>61.82</v>
      </c>
      <c r="L790" t="n">
        <v>8.75</v>
      </c>
      <c r="M790" t="n">
        <v>23</v>
      </c>
      <c r="N790" t="n">
        <v>92.67</v>
      </c>
      <c r="O790" t="n">
        <v>38866.96</v>
      </c>
      <c r="P790" t="n">
        <v>288.79</v>
      </c>
      <c r="Q790" t="n">
        <v>467.09</v>
      </c>
      <c r="R790" t="n">
        <v>72.36</v>
      </c>
      <c r="S790" t="n">
        <v>39.61</v>
      </c>
      <c r="T790" t="n">
        <v>11344</v>
      </c>
      <c r="U790" t="n">
        <v>0.55</v>
      </c>
      <c r="V790" t="n">
        <v>0.73</v>
      </c>
      <c r="W790" t="n">
        <v>2.65</v>
      </c>
      <c r="X790" t="n">
        <v>0.6899999999999999</v>
      </c>
      <c r="Y790" t="n">
        <v>1</v>
      </c>
      <c r="Z790" t="n">
        <v>10</v>
      </c>
    </row>
    <row r="791">
      <c r="A791" t="n">
        <v>32</v>
      </c>
      <c r="B791" t="n">
        <v>150</v>
      </c>
      <c r="C791" t="inlineStr">
        <is>
          <t xml:space="preserve">CONCLUIDO	</t>
        </is>
      </c>
      <c r="D791" t="n">
        <v>4.9232</v>
      </c>
      <c r="E791" t="n">
        <v>20.31</v>
      </c>
      <c r="F791" t="n">
        <v>15.98</v>
      </c>
      <c r="G791" t="n">
        <v>39.95</v>
      </c>
      <c r="H791" t="n">
        <v>0.51</v>
      </c>
      <c r="I791" t="n">
        <v>24</v>
      </c>
      <c r="J791" t="n">
        <v>313.79</v>
      </c>
      <c r="K791" t="n">
        <v>61.82</v>
      </c>
      <c r="L791" t="n">
        <v>9</v>
      </c>
      <c r="M791" t="n">
        <v>22</v>
      </c>
      <c r="N791" t="n">
        <v>92.97</v>
      </c>
      <c r="O791" t="n">
        <v>38934.97</v>
      </c>
      <c r="P791" t="n">
        <v>287.99</v>
      </c>
      <c r="Q791" t="n">
        <v>467.1</v>
      </c>
      <c r="R791" t="n">
        <v>71.09</v>
      </c>
      <c r="S791" t="n">
        <v>39.61</v>
      </c>
      <c r="T791" t="n">
        <v>10717.88</v>
      </c>
      <c r="U791" t="n">
        <v>0.5600000000000001</v>
      </c>
      <c r="V791" t="n">
        <v>0.73</v>
      </c>
      <c r="W791" t="n">
        <v>2.64</v>
      </c>
      <c r="X791" t="n">
        <v>0.65</v>
      </c>
      <c r="Y791" t="n">
        <v>1</v>
      </c>
      <c r="Z791" t="n">
        <v>10</v>
      </c>
    </row>
    <row r="792">
      <c r="A792" t="n">
        <v>33</v>
      </c>
      <c r="B792" t="n">
        <v>150</v>
      </c>
      <c r="C792" t="inlineStr">
        <is>
          <t xml:space="preserve">CONCLUIDO	</t>
        </is>
      </c>
      <c r="D792" t="n">
        <v>4.9215</v>
      </c>
      <c r="E792" t="n">
        <v>20.32</v>
      </c>
      <c r="F792" t="n">
        <v>15.99</v>
      </c>
      <c r="G792" t="n">
        <v>39.97</v>
      </c>
      <c r="H792" t="n">
        <v>0.52</v>
      </c>
      <c r="I792" t="n">
        <v>24</v>
      </c>
      <c r="J792" t="n">
        <v>314.34</v>
      </c>
      <c r="K792" t="n">
        <v>61.82</v>
      </c>
      <c r="L792" t="n">
        <v>9.25</v>
      </c>
      <c r="M792" t="n">
        <v>22</v>
      </c>
      <c r="N792" t="n">
        <v>93.27</v>
      </c>
      <c r="O792" t="n">
        <v>39003.11</v>
      </c>
      <c r="P792" t="n">
        <v>287.9</v>
      </c>
      <c r="Q792" t="n">
        <v>467.07</v>
      </c>
      <c r="R792" t="n">
        <v>71.31999999999999</v>
      </c>
      <c r="S792" t="n">
        <v>39.61</v>
      </c>
      <c r="T792" t="n">
        <v>10833.23</v>
      </c>
      <c r="U792" t="n">
        <v>0.5600000000000001</v>
      </c>
      <c r="V792" t="n">
        <v>0.73</v>
      </c>
      <c r="W792" t="n">
        <v>2.65</v>
      </c>
      <c r="X792" t="n">
        <v>0.66</v>
      </c>
      <c r="Y792" t="n">
        <v>1</v>
      </c>
      <c r="Z792" t="n">
        <v>10</v>
      </c>
    </row>
    <row r="793">
      <c r="A793" t="n">
        <v>34</v>
      </c>
      <c r="B793" t="n">
        <v>150</v>
      </c>
      <c r="C793" t="inlineStr">
        <is>
          <t xml:space="preserve">CONCLUIDO	</t>
        </is>
      </c>
      <c r="D793" t="n">
        <v>4.9387</v>
      </c>
      <c r="E793" t="n">
        <v>20.25</v>
      </c>
      <c r="F793" t="n">
        <v>15.97</v>
      </c>
      <c r="G793" t="n">
        <v>41.67</v>
      </c>
      <c r="H793" t="n">
        <v>0.54</v>
      </c>
      <c r="I793" t="n">
        <v>23</v>
      </c>
      <c r="J793" t="n">
        <v>314.9</v>
      </c>
      <c r="K793" t="n">
        <v>61.82</v>
      </c>
      <c r="L793" t="n">
        <v>9.5</v>
      </c>
      <c r="M793" t="n">
        <v>21</v>
      </c>
      <c r="N793" t="n">
        <v>93.56999999999999</v>
      </c>
      <c r="O793" t="n">
        <v>39071.38</v>
      </c>
      <c r="P793" t="n">
        <v>287.76</v>
      </c>
      <c r="Q793" t="n">
        <v>467.11</v>
      </c>
      <c r="R793" t="n">
        <v>70.70999999999999</v>
      </c>
      <c r="S793" t="n">
        <v>39.61</v>
      </c>
      <c r="T793" t="n">
        <v>10531.24</v>
      </c>
      <c r="U793" t="n">
        <v>0.5600000000000001</v>
      </c>
      <c r="V793" t="n">
        <v>0.73</v>
      </c>
      <c r="W793" t="n">
        <v>2.65</v>
      </c>
      <c r="X793" t="n">
        <v>0.64</v>
      </c>
      <c r="Y793" t="n">
        <v>1</v>
      </c>
      <c r="Z793" t="n">
        <v>10</v>
      </c>
    </row>
    <row r="794">
      <c r="A794" t="n">
        <v>35</v>
      </c>
      <c r="B794" t="n">
        <v>150</v>
      </c>
      <c r="C794" t="inlineStr">
        <is>
          <t xml:space="preserve">CONCLUIDO	</t>
        </is>
      </c>
      <c r="D794" t="n">
        <v>4.94</v>
      </c>
      <c r="E794" t="n">
        <v>20.24</v>
      </c>
      <c r="F794" t="n">
        <v>15.97</v>
      </c>
      <c r="G794" t="n">
        <v>41.66</v>
      </c>
      <c r="H794" t="n">
        <v>0.55</v>
      </c>
      <c r="I794" t="n">
        <v>23</v>
      </c>
      <c r="J794" t="n">
        <v>315.45</v>
      </c>
      <c r="K794" t="n">
        <v>61.82</v>
      </c>
      <c r="L794" t="n">
        <v>9.75</v>
      </c>
      <c r="M794" t="n">
        <v>21</v>
      </c>
      <c r="N794" t="n">
        <v>93.88</v>
      </c>
      <c r="O794" t="n">
        <v>39139.8</v>
      </c>
      <c r="P794" t="n">
        <v>287.43</v>
      </c>
      <c r="Q794" t="n">
        <v>467.15</v>
      </c>
      <c r="R794" t="n">
        <v>70.47</v>
      </c>
      <c r="S794" t="n">
        <v>39.61</v>
      </c>
      <c r="T794" t="n">
        <v>10409.94</v>
      </c>
      <c r="U794" t="n">
        <v>0.5600000000000001</v>
      </c>
      <c r="V794" t="n">
        <v>0.73</v>
      </c>
      <c r="W794" t="n">
        <v>2.65</v>
      </c>
      <c r="X794" t="n">
        <v>0.63</v>
      </c>
      <c r="Y794" t="n">
        <v>1</v>
      </c>
      <c r="Z794" t="n">
        <v>10</v>
      </c>
    </row>
    <row r="795">
      <c r="A795" t="n">
        <v>36</v>
      </c>
      <c r="B795" t="n">
        <v>150</v>
      </c>
      <c r="C795" t="inlineStr">
        <is>
          <t xml:space="preserve">CONCLUIDO	</t>
        </is>
      </c>
      <c r="D795" t="n">
        <v>4.9593</v>
      </c>
      <c r="E795" t="n">
        <v>20.16</v>
      </c>
      <c r="F795" t="n">
        <v>15.94</v>
      </c>
      <c r="G795" t="n">
        <v>43.49</v>
      </c>
      <c r="H795" t="n">
        <v>0.5600000000000001</v>
      </c>
      <c r="I795" t="n">
        <v>22</v>
      </c>
      <c r="J795" t="n">
        <v>316.01</v>
      </c>
      <c r="K795" t="n">
        <v>61.82</v>
      </c>
      <c r="L795" t="n">
        <v>10</v>
      </c>
      <c r="M795" t="n">
        <v>20</v>
      </c>
      <c r="N795" t="n">
        <v>94.18000000000001</v>
      </c>
      <c r="O795" t="n">
        <v>39208.35</v>
      </c>
      <c r="P795" t="n">
        <v>287.07</v>
      </c>
      <c r="Q795" t="n">
        <v>467.09</v>
      </c>
      <c r="R795" t="n">
        <v>69.73999999999999</v>
      </c>
      <c r="S795" t="n">
        <v>39.61</v>
      </c>
      <c r="T795" t="n">
        <v>10053.09</v>
      </c>
      <c r="U795" t="n">
        <v>0.57</v>
      </c>
      <c r="V795" t="n">
        <v>0.73</v>
      </c>
      <c r="W795" t="n">
        <v>2.65</v>
      </c>
      <c r="X795" t="n">
        <v>0.61</v>
      </c>
      <c r="Y795" t="n">
        <v>1</v>
      </c>
      <c r="Z795" t="n">
        <v>10</v>
      </c>
    </row>
    <row r="796">
      <c r="A796" t="n">
        <v>37</v>
      </c>
      <c r="B796" t="n">
        <v>150</v>
      </c>
      <c r="C796" t="inlineStr">
        <is>
          <t xml:space="preserve">CONCLUIDO	</t>
        </is>
      </c>
      <c r="D796" t="n">
        <v>4.9826</v>
      </c>
      <c r="E796" t="n">
        <v>20.07</v>
      </c>
      <c r="F796" t="n">
        <v>15.91</v>
      </c>
      <c r="G796" t="n">
        <v>45.45</v>
      </c>
      <c r="H796" t="n">
        <v>0.58</v>
      </c>
      <c r="I796" t="n">
        <v>21</v>
      </c>
      <c r="J796" t="n">
        <v>316.56</v>
      </c>
      <c r="K796" t="n">
        <v>61.82</v>
      </c>
      <c r="L796" t="n">
        <v>10.25</v>
      </c>
      <c r="M796" t="n">
        <v>19</v>
      </c>
      <c r="N796" t="n">
        <v>94.48999999999999</v>
      </c>
      <c r="O796" t="n">
        <v>39277.04</v>
      </c>
      <c r="P796" t="n">
        <v>285.97</v>
      </c>
      <c r="Q796" t="n">
        <v>467.09</v>
      </c>
      <c r="R796" t="n">
        <v>68.66</v>
      </c>
      <c r="S796" t="n">
        <v>39.61</v>
      </c>
      <c r="T796" t="n">
        <v>9516.92</v>
      </c>
      <c r="U796" t="n">
        <v>0.58</v>
      </c>
      <c r="V796" t="n">
        <v>0.73</v>
      </c>
      <c r="W796" t="n">
        <v>2.64</v>
      </c>
      <c r="X796" t="n">
        <v>0.57</v>
      </c>
      <c r="Y796" t="n">
        <v>1</v>
      </c>
      <c r="Z796" t="n">
        <v>10</v>
      </c>
    </row>
    <row r="797">
      <c r="A797" t="n">
        <v>38</v>
      </c>
      <c r="B797" t="n">
        <v>150</v>
      </c>
      <c r="C797" t="inlineStr">
        <is>
          <t xml:space="preserve">CONCLUIDO	</t>
        </is>
      </c>
      <c r="D797" t="n">
        <v>4.9834</v>
      </c>
      <c r="E797" t="n">
        <v>20.07</v>
      </c>
      <c r="F797" t="n">
        <v>15.9</v>
      </c>
      <c r="G797" t="n">
        <v>45.44</v>
      </c>
      <c r="H797" t="n">
        <v>0.59</v>
      </c>
      <c r="I797" t="n">
        <v>21</v>
      </c>
      <c r="J797" t="n">
        <v>317.12</v>
      </c>
      <c r="K797" t="n">
        <v>61.82</v>
      </c>
      <c r="L797" t="n">
        <v>10.5</v>
      </c>
      <c r="M797" t="n">
        <v>19</v>
      </c>
      <c r="N797" t="n">
        <v>94.8</v>
      </c>
      <c r="O797" t="n">
        <v>39345.87</v>
      </c>
      <c r="P797" t="n">
        <v>285.83</v>
      </c>
      <c r="Q797" t="n">
        <v>467.07</v>
      </c>
      <c r="R797" t="n">
        <v>68.44</v>
      </c>
      <c r="S797" t="n">
        <v>39.61</v>
      </c>
      <c r="T797" t="n">
        <v>9408.23</v>
      </c>
      <c r="U797" t="n">
        <v>0.58</v>
      </c>
      <c r="V797" t="n">
        <v>0.73</v>
      </c>
      <c r="W797" t="n">
        <v>2.64</v>
      </c>
      <c r="X797" t="n">
        <v>0.57</v>
      </c>
      <c r="Y797" t="n">
        <v>1</v>
      </c>
      <c r="Z797" t="n">
        <v>10</v>
      </c>
    </row>
    <row r="798">
      <c r="A798" t="n">
        <v>39</v>
      </c>
      <c r="B798" t="n">
        <v>150</v>
      </c>
      <c r="C798" t="inlineStr">
        <is>
          <t xml:space="preserve">CONCLUIDO	</t>
        </is>
      </c>
      <c r="D798" t="n">
        <v>5.0038</v>
      </c>
      <c r="E798" t="n">
        <v>19.98</v>
      </c>
      <c r="F798" t="n">
        <v>15.88</v>
      </c>
      <c r="G798" t="n">
        <v>47.63</v>
      </c>
      <c r="H798" t="n">
        <v>0.6</v>
      </c>
      <c r="I798" t="n">
        <v>20</v>
      </c>
      <c r="J798" t="n">
        <v>317.68</v>
      </c>
      <c r="K798" t="n">
        <v>61.82</v>
      </c>
      <c r="L798" t="n">
        <v>10.75</v>
      </c>
      <c r="M798" t="n">
        <v>18</v>
      </c>
      <c r="N798" t="n">
        <v>95.11</v>
      </c>
      <c r="O798" t="n">
        <v>39414.84</v>
      </c>
      <c r="P798" t="n">
        <v>284.97</v>
      </c>
      <c r="Q798" t="n">
        <v>467.07</v>
      </c>
      <c r="R798" t="n">
        <v>67.52</v>
      </c>
      <c r="S798" t="n">
        <v>39.61</v>
      </c>
      <c r="T798" t="n">
        <v>8951.610000000001</v>
      </c>
      <c r="U798" t="n">
        <v>0.59</v>
      </c>
      <c r="V798" t="n">
        <v>0.73</v>
      </c>
      <c r="W798" t="n">
        <v>2.64</v>
      </c>
      <c r="X798" t="n">
        <v>0.54</v>
      </c>
      <c r="Y798" t="n">
        <v>1</v>
      </c>
      <c r="Z798" t="n">
        <v>10</v>
      </c>
    </row>
    <row r="799">
      <c r="A799" t="n">
        <v>40</v>
      </c>
      <c r="B799" t="n">
        <v>150</v>
      </c>
      <c r="C799" t="inlineStr">
        <is>
          <t xml:space="preserve">CONCLUIDO	</t>
        </is>
      </c>
      <c r="D799" t="n">
        <v>5.0044</v>
      </c>
      <c r="E799" t="n">
        <v>19.98</v>
      </c>
      <c r="F799" t="n">
        <v>15.87</v>
      </c>
      <c r="G799" t="n">
        <v>47.62</v>
      </c>
      <c r="H799" t="n">
        <v>0.62</v>
      </c>
      <c r="I799" t="n">
        <v>20</v>
      </c>
      <c r="J799" t="n">
        <v>318.24</v>
      </c>
      <c r="K799" t="n">
        <v>61.82</v>
      </c>
      <c r="L799" t="n">
        <v>11</v>
      </c>
      <c r="M799" t="n">
        <v>18</v>
      </c>
      <c r="N799" t="n">
        <v>95.42</v>
      </c>
      <c r="O799" t="n">
        <v>39483.95</v>
      </c>
      <c r="P799" t="n">
        <v>285.51</v>
      </c>
      <c r="Q799" t="n">
        <v>467.09</v>
      </c>
      <c r="R799" t="n">
        <v>67.48</v>
      </c>
      <c r="S799" t="n">
        <v>39.61</v>
      </c>
      <c r="T799" t="n">
        <v>8932.950000000001</v>
      </c>
      <c r="U799" t="n">
        <v>0.59</v>
      </c>
      <c r="V799" t="n">
        <v>0.73</v>
      </c>
      <c r="W799" t="n">
        <v>2.64</v>
      </c>
      <c r="X799" t="n">
        <v>0.54</v>
      </c>
      <c r="Y799" t="n">
        <v>1</v>
      </c>
      <c r="Z799" t="n">
        <v>10</v>
      </c>
    </row>
    <row r="800">
      <c r="A800" t="n">
        <v>41</v>
      </c>
      <c r="B800" t="n">
        <v>150</v>
      </c>
      <c r="C800" t="inlineStr">
        <is>
          <t xml:space="preserve">CONCLUIDO	</t>
        </is>
      </c>
      <c r="D800" t="n">
        <v>5.0016</v>
      </c>
      <c r="E800" t="n">
        <v>19.99</v>
      </c>
      <c r="F800" t="n">
        <v>15.89</v>
      </c>
      <c r="G800" t="n">
        <v>47.66</v>
      </c>
      <c r="H800" t="n">
        <v>0.63</v>
      </c>
      <c r="I800" t="n">
        <v>20</v>
      </c>
      <c r="J800" t="n">
        <v>318.8</v>
      </c>
      <c r="K800" t="n">
        <v>61.82</v>
      </c>
      <c r="L800" t="n">
        <v>11.25</v>
      </c>
      <c r="M800" t="n">
        <v>18</v>
      </c>
      <c r="N800" t="n">
        <v>95.73</v>
      </c>
      <c r="O800" t="n">
        <v>39553.2</v>
      </c>
      <c r="P800" t="n">
        <v>285.35</v>
      </c>
      <c r="Q800" t="n">
        <v>467.09</v>
      </c>
      <c r="R800" t="n">
        <v>68.11</v>
      </c>
      <c r="S800" t="n">
        <v>39.61</v>
      </c>
      <c r="T800" t="n">
        <v>9246.98</v>
      </c>
      <c r="U800" t="n">
        <v>0.58</v>
      </c>
      <c r="V800" t="n">
        <v>0.73</v>
      </c>
      <c r="W800" t="n">
        <v>2.64</v>
      </c>
      <c r="X800" t="n">
        <v>0.55</v>
      </c>
      <c r="Y800" t="n">
        <v>1</v>
      </c>
      <c r="Z800" t="n">
        <v>10</v>
      </c>
    </row>
    <row r="801">
      <c r="A801" t="n">
        <v>42</v>
      </c>
      <c r="B801" t="n">
        <v>150</v>
      </c>
      <c r="C801" t="inlineStr">
        <is>
          <t xml:space="preserve">CONCLUIDO	</t>
        </is>
      </c>
      <c r="D801" t="n">
        <v>5.0206</v>
      </c>
      <c r="E801" t="n">
        <v>19.92</v>
      </c>
      <c r="F801" t="n">
        <v>15.87</v>
      </c>
      <c r="G801" t="n">
        <v>50.1</v>
      </c>
      <c r="H801" t="n">
        <v>0.64</v>
      </c>
      <c r="I801" t="n">
        <v>19</v>
      </c>
      <c r="J801" t="n">
        <v>319.36</v>
      </c>
      <c r="K801" t="n">
        <v>61.82</v>
      </c>
      <c r="L801" t="n">
        <v>11.5</v>
      </c>
      <c r="M801" t="n">
        <v>17</v>
      </c>
      <c r="N801" t="n">
        <v>96.04000000000001</v>
      </c>
      <c r="O801" t="n">
        <v>39622.59</v>
      </c>
      <c r="P801" t="n">
        <v>285.15</v>
      </c>
      <c r="Q801" t="n">
        <v>467.08</v>
      </c>
      <c r="R801" t="n">
        <v>67.3</v>
      </c>
      <c r="S801" t="n">
        <v>39.61</v>
      </c>
      <c r="T801" t="n">
        <v>8847.32</v>
      </c>
      <c r="U801" t="n">
        <v>0.59</v>
      </c>
      <c r="V801" t="n">
        <v>0.74</v>
      </c>
      <c r="W801" t="n">
        <v>2.64</v>
      </c>
      <c r="X801" t="n">
        <v>0.53</v>
      </c>
      <c r="Y801" t="n">
        <v>1</v>
      </c>
      <c r="Z801" t="n">
        <v>10</v>
      </c>
    </row>
    <row r="802">
      <c r="A802" t="n">
        <v>43</v>
      </c>
      <c r="B802" t="n">
        <v>150</v>
      </c>
      <c r="C802" t="inlineStr">
        <is>
          <t xml:space="preserve">CONCLUIDO	</t>
        </is>
      </c>
      <c r="D802" t="n">
        <v>5.0264</v>
      </c>
      <c r="E802" t="n">
        <v>19.9</v>
      </c>
      <c r="F802" t="n">
        <v>15.84</v>
      </c>
      <c r="G802" t="n">
        <v>50.03</v>
      </c>
      <c r="H802" t="n">
        <v>0.65</v>
      </c>
      <c r="I802" t="n">
        <v>19</v>
      </c>
      <c r="J802" t="n">
        <v>319.93</v>
      </c>
      <c r="K802" t="n">
        <v>61.82</v>
      </c>
      <c r="L802" t="n">
        <v>11.75</v>
      </c>
      <c r="M802" t="n">
        <v>17</v>
      </c>
      <c r="N802" t="n">
        <v>96.36</v>
      </c>
      <c r="O802" t="n">
        <v>39692.13</v>
      </c>
      <c r="P802" t="n">
        <v>284.54</v>
      </c>
      <c r="Q802" t="n">
        <v>467.08</v>
      </c>
      <c r="R802" t="n">
        <v>66.58</v>
      </c>
      <c r="S802" t="n">
        <v>39.61</v>
      </c>
      <c r="T802" t="n">
        <v>8487.98</v>
      </c>
      <c r="U802" t="n">
        <v>0.59</v>
      </c>
      <c r="V802" t="n">
        <v>0.74</v>
      </c>
      <c r="W802" t="n">
        <v>2.64</v>
      </c>
      <c r="X802" t="n">
        <v>0.51</v>
      </c>
      <c r="Y802" t="n">
        <v>1</v>
      </c>
      <c r="Z802" t="n">
        <v>10</v>
      </c>
    </row>
    <row r="803">
      <c r="A803" t="n">
        <v>44</v>
      </c>
      <c r="B803" t="n">
        <v>150</v>
      </c>
      <c r="C803" t="inlineStr">
        <is>
          <t xml:space="preserve">CONCLUIDO	</t>
        </is>
      </c>
      <c r="D803" t="n">
        <v>5.0468</v>
      </c>
      <c r="E803" t="n">
        <v>19.81</v>
      </c>
      <c r="F803" t="n">
        <v>15.82</v>
      </c>
      <c r="G803" t="n">
        <v>52.72</v>
      </c>
      <c r="H803" t="n">
        <v>0.67</v>
      </c>
      <c r="I803" t="n">
        <v>18</v>
      </c>
      <c r="J803" t="n">
        <v>320.49</v>
      </c>
      <c r="K803" t="n">
        <v>61.82</v>
      </c>
      <c r="L803" t="n">
        <v>12</v>
      </c>
      <c r="M803" t="n">
        <v>16</v>
      </c>
      <c r="N803" t="n">
        <v>96.67</v>
      </c>
      <c r="O803" t="n">
        <v>39761.81</v>
      </c>
      <c r="P803" t="n">
        <v>284.08</v>
      </c>
      <c r="Q803" t="n">
        <v>467.1</v>
      </c>
      <c r="R803" t="n">
        <v>65.72</v>
      </c>
      <c r="S803" t="n">
        <v>39.61</v>
      </c>
      <c r="T803" t="n">
        <v>8063.32</v>
      </c>
      <c r="U803" t="n">
        <v>0.6</v>
      </c>
      <c r="V803" t="n">
        <v>0.74</v>
      </c>
      <c r="W803" t="n">
        <v>2.64</v>
      </c>
      <c r="X803" t="n">
        <v>0.48</v>
      </c>
      <c r="Y803" t="n">
        <v>1</v>
      </c>
      <c r="Z803" t="n">
        <v>10</v>
      </c>
    </row>
    <row r="804">
      <c r="A804" t="n">
        <v>45</v>
      </c>
      <c r="B804" t="n">
        <v>150</v>
      </c>
      <c r="C804" t="inlineStr">
        <is>
          <t xml:space="preserve">CONCLUIDO	</t>
        </is>
      </c>
      <c r="D804" t="n">
        <v>5.0461</v>
      </c>
      <c r="E804" t="n">
        <v>19.82</v>
      </c>
      <c r="F804" t="n">
        <v>15.82</v>
      </c>
      <c r="G804" t="n">
        <v>52.73</v>
      </c>
      <c r="H804" t="n">
        <v>0.68</v>
      </c>
      <c r="I804" t="n">
        <v>18</v>
      </c>
      <c r="J804" t="n">
        <v>321.06</v>
      </c>
      <c r="K804" t="n">
        <v>61.82</v>
      </c>
      <c r="L804" t="n">
        <v>12.25</v>
      </c>
      <c r="M804" t="n">
        <v>16</v>
      </c>
      <c r="N804" t="n">
        <v>96.98999999999999</v>
      </c>
      <c r="O804" t="n">
        <v>39831.64</v>
      </c>
      <c r="P804" t="n">
        <v>284.11</v>
      </c>
      <c r="Q804" t="n">
        <v>467.07</v>
      </c>
      <c r="R804" t="n">
        <v>65.92</v>
      </c>
      <c r="S804" t="n">
        <v>39.61</v>
      </c>
      <c r="T804" t="n">
        <v>8163.03</v>
      </c>
      <c r="U804" t="n">
        <v>0.6</v>
      </c>
      <c r="V804" t="n">
        <v>0.74</v>
      </c>
      <c r="W804" t="n">
        <v>2.63</v>
      </c>
      <c r="X804" t="n">
        <v>0.49</v>
      </c>
      <c r="Y804" t="n">
        <v>1</v>
      </c>
      <c r="Z804" t="n">
        <v>10</v>
      </c>
    </row>
    <row r="805">
      <c r="A805" t="n">
        <v>46</v>
      </c>
      <c r="B805" t="n">
        <v>150</v>
      </c>
      <c r="C805" t="inlineStr">
        <is>
          <t xml:space="preserve">CONCLUIDO	</t>
        </is>
      </c>
      <c r="D805" t="n">
        <v>5.0502</v>
      </c>
      <c r="E805" t="n">
        <v>19.8</v>
      </c>
      <c r="F805" t="n">
        <v>15.8</v>
      </c>
      <c r="G805" t="n">
        <v>52.68</v>
      </c>
      <c r="H805" t="n">
        <v>0.6899999999999999</v>
      </c>
      <c r="I805" t="n">
        <v>18</v>
      </c>
      <c r="J805" t="n">
        <v>321.63</v>
      </c>
      <c r="K805" t="n">
        <v>61.82</v>
      </c>
      <c r="L805" t="n">
        <v>12.5</v>
      </c>
      <c r="M805" t="n">
        <v>16</v>
      </c>
      <c r="N805" t="n">
        <v>97.31</v>
      </c>
      <c r="O805" t="n">
        <v>39901.61</v>
      </c>
      <c r="P805" t="n">
        <v>283.31</v>
      </c>
      <c r="Q805" t="n">
        <v>467.07</v>
      </c>
      <c r="R805" t="n">
        <v>65.31</v>
      </c>
      <c r="S805" t="n">
        <v>39.61</v>
      </c>
      <c r="T805" t="n">
        <v>7857.17</v>
      </c>
      <c r="U805" t="n">
        <v>0.61</v>
      </c>
      <c r="V805" t="n">
        <v>0.74</v>
      </c>
      <c r="W805" t="n">
        <v>2.64</v>
      </c>
      <c r="X805" t="n">
        <v>0.47</v>
      </c>
      <c r="Y805" t="n">
        <v>1</v>
      </c>
      <c r="Z805" t="n">
        <v>10</v>
      </c>
    </row>
    <row r="806">
      <c r="A806" t="n">
        <v>47</v>
      </c>
      <c r="B806" t="n">
        <v>150</v>
      </c>
      <c r="C806" t="inlineStr">
        <is>
          <t xml:space="preserve">CONCLUIDO	</t>
        </is>
      </c>
      <c r="D806" t="n">
        <v>5.0712</v>
      </c>
      <c r="E806" t="n">
        <v>19.72</v>
      </c>
      <c r="F806" t="n">
        <v>15.78</v>
      </c>
      <c r="G806" t="n">
        <v>55.69</v>
      </c>
      <c r="H806" t="n">
        <v>0.71</v>
      </c>
      <c r="I806" t="n">
        <v>17</v>
      </c>
      <c r="J806" t="n">
        <v>322.2</v>
      </c>
      <c r="K806" t="n">
        <v>61.82</v>
      </c>
      <c r="L806" t="n">
        <v>12.75</v>
      </c>
      <c r="M806" t="n">
        <v>15</v>
      </c>
      <c r="N806" t="n">
        <v>97.62</v>
      </c>
      <c r="O806" t="n">
        <v>39971.73</v>
      </c>
      <c r="P806" t="n">
        <v>282.62</v>
      </c>
      <c r="Q806" t="n">
        <v>467.07</v>
      </c>
      <c r="R806" t="n">
        <v>64.61</v>
      </c>
      <c r="S806" t="n">
        <v>39.61</v>
      </c>
      <c r="T806" t="n">
        <v>7509.66</v>
      </c>
      <c r="U806" t="n">
        <v>0.61</v>
      </c>
      <c r="V806" t="n">
        <v>0.74</v>
      </c>
      <c r="W806" t="n">
        <v>2.63</v>
      </c>
      <c r="X806" t="n">
        <v>0.44</v>
      </c>
      <c r="Y806" t="n">
        <v>1</v>
      </c>
      <c r="Z806" t="n">
        <v>10</v>
      </c>
    </row>
    <row r="807">
      <c r="A807" t="n">
        <v>48</v>
      </c>
      <c r="B807" t="n">
        <v>150</v>
      </c>
      <c r="C807" t="inlineStr">
        <is>
          <t xml:space="preserve">CONCLUIDO	</t>
        </is>
      </c>
      <c r="D807" t="n">
        <v>5.0669</v>
      </c>
      <c r="E807" t="n">
        <v>19.74</v>
      </c>
      <c r="F807" t="n">
        <v>15.79</v>
      </c>
      <c r="G807" t="n">
        <v>55.75</v>
      </c>
      <c r="H807" t="n">
        <v>0.72</v>
      </c>
      <c r="I807" t="n">
        <v>17</v>
      </c>
      <c r="J807" t="n">
        <v>322.77</v>
      </c>
      <c r="K807" t="n">
        <v>61.82</v>
      </c>
      <c r="L807" t="n">
        <v>13</v>
      </c>
      <c r="M807" t="n">
        <v>15</v>
      </c>
      <c r="N807" t="n">
        <v>97.94</v>
      </c>
      <c r="O807" t="n">
        <v>40042</v>
      </c>
      <c r="P807" t="n">
        <v>283.02</v>
      </c>
      <c r="Q807" t="n">
        <v>467.07</v>
      </c>
      <c r="R807" t="n">
        <v>64.94</v>
      </c>
      <c r="S807" t="n">
        <v>39.61</v>
      </c>
      <c r="T807" t="n">
        <v>7673.89</v>
      </c>
      <c r="U807" t="n">
        <v>0.61</v>
      </c>
      <c r="V807" t="n">
        <v>0.74</v>
      </c>
      <c r="W807" t="n">
        <v>2.64</v>
      </c>
      <c r="X807" t="n">
        <v>0.46</v>
      </c>
      <c r="Y807" t="n">
        <v>1</v>
      </c>
      <c r="Z807" t="n">
        <v>10</v>
      </c>
    </row>
    <row r="808">
      <c r="A808" t="n">
        <v>49</v>
      </c>
      <c r="B808" t="n">
        <v>150</v>
      </c>
      <c r="C808" t="inlineStr">
        <is>
          <t xml:space="preserve">CONCLUIDO	</t>
        </is>
      </c>
      <c r="D808" t="n">
        <v>5.0691</v>
      </c>
      <c r="E808" t="n">
        <v>19.73</v>
      </c>
      <c r="F808" t="n">
        <v>15.79</v>
      </c>
      <c r="G808" t="n">
        <v>55.71</v>
      </c>
      <c r="H808" t="n">
        <v>0.73</v>
      </c>
      <c r="I808" t="n">
        <v>17</v>
      </c>
      <c r="J808" t="n">
        <v>323.34</v>
      </c>
      <c r="K808" t="n">
        <v>61.82</v>
      </c>
      <c r="L808" t="n">
        <v>13.25</v>
      </c>
      <c r="M808" t="n">
        <v>15</v>
      </c>
      <c r="N808" t="n">
        <v>98.27</v>
      </c>
      <c r="O808" t="n">
        <v>40112.54</v>
      </c>
      <c r="P808" t="n">
        <v>283</v>
      </c>
      <c r="Q808" t="n">
        <v>467.08</v>
      </c>
      <c r="R808" t="n">
        <v>64.51000000000001</v>
      </c>
      <c r="S808" t="n">
        <v>39.61</v>
      </c>
      <c r="T808" t="n">
        <v>7461.23</v>
      </c>
      <c r="U808" t="n">
        <v>0.61</v>
      </c>
      <c r="V808" t="n">
        <v>0.74</v>
      </c>
      <c r="W808" t="n">
        <v>2.64</v>
      </c>
      <c r="X808" t="n">
        <v>0.45</v>
      </c>
      <c r="Y808" t="n">
        <v>1</v>
      </c>
      <c r="Z808" t="n">
        <v>10</v>
      </c>
    </row>
    <row r="809">
      <c r="A809" t="n">
        <v>50</v>
      </c>
      <c r="B809" t="n">
        <v>150</v>
      </c>
      <c r="C809" t="inlineStr">
        <is>
          <t xml:space="preserve">CONCLUIDO	</t>
        </is>
      </c>
      <c r="D809" t="n">
        <v>5.0878</v>
      </c>
      <c r="E809" t="n">
        <v>19.66</v>
      </c>
      <c r="F809" t="n">
        <v>15.77</v>
      </c>
      <c r="G809" t="n">
        <v>59.13</v>
      </c>
      <c r="H809" t="n">
        <v>0.74</v>
      </c>
      <c r="I809" t="n">
        <v>16</v>
      </c>
      <c r="J809" t="n">
        <v>323.91</v>
      </c>
      <c r="K809" t="n">
        <v>61.82</v>
      </c>
      <c r="L809" t="n">
        <v>13.5</v>
      </c>
      <c r="M809" t="n">
        <v>14</v>
      </c>
      <c r="N809" t="n">
        <v>98.59</v>
      </c>
      <c r="O809" t="n">
        <v>40183.11</v>
      </c>
      <c r="P809" t="n">
        <v>282.43</v>
      </c>
      <c r="Q809" t="n">
        <v>467.07</v>
      </c>
      <c r="R809" t="n">
        <v>64.3</v>
      </c>
      <c r="S809" t="n">
        <v>39.61</v>
      </c>
      <c r="T809" t="n">
        <v>7361.55</v>
      </c>
      <c r="U809" t="n">
        <v>0.62</v>
      </c>
      <c r="V809" t="n">
        <v>0.74</v>
      </c>
      <c r="W809" t="n">
        <v>2.63</v>
      </c>
      <c r="X809" t="n">
        <v>0.44</v>
      </c>
      <c r="Y809" t="n">
        <v>1</v>
      </c>
      <c r="Z809" t="n">
        <v>10</v>
      </c>
    </row>
    <row r="810">
      <c r="A810" t="n">
        <v>51</v>
      </c>
      <c r="B810" t="n">
        <v>150</v>
      </c>
      <c r="C810" t="inlineStr">
        <is>
          <t xml:space="preserve">CONCLUIDO	</t>
        </is>
      </c>
      <c r="D810" t="n">
        <v>5.0892</v>
      </c>
      <c r="E810" t="n">
        <v>19.65</v>
      </c>
      <c r="F810" t="n">
        <v>15.76</v>
      </c>
      <c r="G810" t="n">
        <v>59.11</v>
      </c>
      <c r="H810" t="n">
        <v>0.76</v>
      </c>
      <c r="I810" t="n">
        <v>16</v>
      </c>
      <c r="J810" t="n">
        <v>324.48</v>
      </c>
      <c r="K810" t="n">
        <v>61.82</v>
      </c>
      <c r="L810" t="n">
        <v>13.75</v>
      </c>
      <c r="M810" t="n">
        <v>14</v>
      </c>
      <c r="N810" t="n">
        <v>98.91</v>
      </c>
      <c r="O810" t="n">
        <v>40253.84</v>
      </c>
      <c r="P810" t="n">
        <v>282.4</v>
      </c>
      <c r="Q810" t="n">
        <v>467.11</v>
      </c>
      <c r="R810" t="n">
        <v>64.02</v>
      </c>
      <c r="S810" t="n">
        <v>39.61</v>
      </c>
      <c r="T810" t="n">
        <v>7221.46</v>
      </c>
      <c r="U810" t="n">
        <v>0.62</v>
      </c>
      <c r="V810" t="n">
        <v>0.74</v>
      </c>
      <c r="W810" t="n">
        <v>2.63</v>
      </c>
      <c r="X810" t="n">
        <v>0.43</v>
      </c>
      <c r="Y810" t="n">
        <v>1</v>
      </c>
      <c r="Z810" t="n">
        <v>10</v>
      </c>
    </row>
    <row r="811">
      <c r="A811" t="n">
        <v>52</v>
      </c>
      <c r="B811" t="n">
        <v>150</v>
      </c>
      <c r="C811" t="inlineStr">
        <is>
          <t xml:space="preserve">CONCLUIDO	</t>
        </is>
      </c>
      <c r="D811" t="n">
        <v>5.0851</v>
      </c>
      <c r="E811" t="n">
        <v>19.67</v>
      </c>
      <c r="F811" t="n">
        <v>15.78</v>
      </c>
      <c r="G811" t="n">
        <v>59.17</v>
      </c>
      <c r="H811" t="n">
        <v>0.77</v>
      </c>
      <c r="I811" t="n">
        <v>16</v>
      </c>
      <c r="J811" t="n">
        <v>325.06</v>
      </c>
      <c r="K811" t="n">
        <v>61.82</v>
      </c>
      <c r="L811" t="n">
        <v>14</v>
      </c>
      <c r="M811" t="n">
        <v>14</v>
      </c>
      <c r="N811" t="n">
        <v>99.23999999999999</v>
      </c>
      <c r="O811" t="n">
        <v>40324.71</v>
      </c>
      <c r="P811" t="n">
        <v>282.9</v>
      </c>
      <c r="Q811" t="n">
        <v>467.07</v>
      </c>
      <c r="R811" t="n">
        <v>64.55</v>
      </c>
      <c r="S811" t="n">
        <v>39.61</v>
      </c>
      <c r="T811" t="n">
        <v>7487.08</v>
      </c>
      <c r="U811" t="n">
        <v>0.61</v>
      </c>
      <c r="V811" t="n">
        <v>0.74</v>
      </c>
      <c r="W811" t="n">
        <v>2.63</v>
      </c>
      <c r="X811" t="n">
        <v>0.45</v>
      </c>
      <c r="Y811" t="n">
        <v>1</v>
      </c>
      <c r="Z811" t="n">
        <v>10</v>
      </c>
    </row>
    <row r="812">
      <c r="A812" t="n">
        <v>53</v>
      </c>
      <c r="B812" t="n">
        <v>150</v>
      </c>
      <c r="C812" t="inlineStr">
        <is>
          <t xml:space="preserve">CONCLUIDO	</t>
        </is>
      </c>
      <c r="D812" t="n">
        <v>5.0857</v>
      </c>
      <c r="E812" t="n">
        <v>19.66</v>
      </c>
      <c r="F812" t="n">
        <v>15.78</v>
      </c>
      <c r="G812" t="n">
        <v>59.16</v>
      </c>
      <c r="H812" t="n">
        <v>0.78</v>
      </c>
      <c r="I812" t="n">
        <v>16</v>
      </c>
      <c r="J812" t="n">
        <v>325.63</v>
      </c>
      <c r="K812" t="n">
        <v>61.82</v>
      </c>
      <c r="L812" t="n">
        <v>14.25</v>
      </c>
      <c r="M812" t="n">
        <v>14</v>
      </c>
      <c r="N812" t="n">
        <v>99.56</v>
      </c>
      <c r="O812" t="n">
        <v>40395.74</v>
      </c>
      <c r="P812" t="n">
        <v>282.44</v>
      </c>
      <c r="Q812" t="n">
        <v>467.15</v>
      </c>
      <c r="R812" t="n">
        <v>64.29000000000001</v>
      </c>
      <c r="S812" t="n">
        <v>39.61</v>
      </c>
      <c r="T812" t="n">
        <v>7357.26</v>
      </c>
      <c r="U812" t="n">
        <v>0.62</v>
      </c>
      <c r="V812" t="n">
        <v>0.74</v>
      </c>
      <c r="W812" t="n">
        <v>2.64</v>
      </c>
      <c r="X812" t="n">
        <v>0.44</v>
      </c>
      <c r="Y812" t="n">
        <v>1</v>
      </c>
      <c r="Z812" t="n">
        <v>10</v>
      </c>
    </row>
    <row r="813">
      <c r="A813" t="n">
        <v>54</v>
      </c>
      <c r="B813" t="n">
        <v>150</v>
      </c>
      <c r="C813" t="inlineStr">
        <is>
          <t xml:space="preserve">CONCLUIDO	</t>
        </is>
      </c>
      <c r="D813" t="n">
        <v>5.1161</v>
      </c>
      <c r="E813" t="n">
        <v>19.55</v>
      </c>
      <c r="F813" t="n">
        <v>15.72</v>
      </c>
      <c r="G813" t="n">
        <v>62.86</v>
      </c>
      <c r="H813" t="n">
        <v>0.79</v>
      </c>
      <c r="I813" t="n">
        <v>15</v>
      </c>
      <c r="J813" t="n">
        <v>326.21</v>
      </c>
      <c r="K813" t="n">
        <v>61.82</v>
      </c>
      <c r="L813" t="n">
        <v>14.5</v>
      </c>
      <c r="M813" t="n">
        <v>13</v>
      </c>
      <c r="N813" t="n">
        <v>99.89</v>
      </c>
      <c r="O813" t="n">
        <v>40466.92</v>
      </c>
      <c r="P813" t="n">
        <v>281.07</v>
      </c>
      <c r="Q813" t="n">
        <v>467.07</v>
      </c>
      <c r="R813" t="n">
        <v>62.19</v>
      </c>
      <c r="S813" t="n">
        <v>39.61</v>
      </c>
      <c r="T813" t="n">
        <v>6309.9</v>
      </c>
      <c r="U813" t="n">
        <v>0.64</v>
      </c>
      <c r="V813" t="n">
        <v>0.74</v>
      </c>
      <c r="W813" t="n">
        <v>2.64</v>
      </c>
      <c r="X813" t="n">
        <v>0.38</v>
      </c>
      <c r="Y813" t="n">
        <v>1</v>
      </c>
      <c r="Z813" t="n">
        <v>10</v>
      </c>
    </row>
    <row r="814">
      <c r="A814" t="n">
        <v>55</v>
      </c>
      <c r="B814" t="n">
        <v>150</v>
      </c>
      <c r="C814" t="inlineStr">
        <is>
          <t xml:space="preserve">CONCLUIDO	</t>
        </is>
      </c>
      <c r="D814" t="n">
        <v>5.112</v>
      </c>
      <c r="E814" t="n">
        <v>19.56</v>
      </c>
      <c r="F814" t="n">
        <v>15.73</v>
      </c>
      <c r="G814" t="n">
        <v>62.93</v>
      </c>
      <c r="H814" t="n">
        <v>0.8</v>
      </c>
      <c r="I814" t="n">
        <v>15</v>
      </c>
      <c r="J814" t="n">
        <v>326.79</v>
      </c>
      <c r="K814" t="n">
        <v>61.82</v>
      </c>
      <c r="L814" t="n">
        <v>14.75</v>
      </c>
      <c r="M814" t="n">
        <v>13</v>
      </c>
      <c r="N814" t="n">
        <v>100.22</v>
      </c>
      <c r="O814" t="n">
        <v>40538.25</v>
      </c>
      <c r="P814" t="n">
        <v>281.44</v>
      </c>
      <c r="Q814" t="n">
        <v>467.12</v>
      </c>
      <c r="R814" t="n">
        <v>63.05</v>
      </c>
      <c r="S814" t="n">
        <v>39.61</v>
      </c>
      <c r="T814" t="n">
        <v>6739.04</v>
      </c>
      <c r="U814" t="n">
        <v>0.63</v>
      </c>
      <c r="V814" t="n">
        <v>0.74</v>
      </c>
      <c r="W814" t="n">
        <v>2.63</v>
      </c>
      <c r="X814" t="n">
        <v>0.4</v>
      </c>
      <c r="Y814" t="n">
        <v>1</v>
      </c>
      <c r="Z814" t="n">
        <v>10</v>
      </c>
    </row>
    <row r="815">
      <c r="A815" t="n">
        <v>56</v>
      </c>
      <c r="B815" t="n">
        <v>150</v>
      </c>
      <c r="C815" t="inlineStr">
        <is>
          <t xml:space="preserve">CONCLUIDO	</t>
        </is>
      </c>
      <c r="D815" t="n">
        <v>5.1148</v>
      </c>
      <c r="E815" t="n">
        <v>19.55</v>
      </c>
      <c r="F815" t="n">
        <v>15.72</v>
      </c>
      <c r="G815" t="n">
        <v>62.88</v>
      </c>
      <c r="H815" t="n">
        <v>0.82</v>
      </c>
      <c r="I815" t="n">
        <v>15</v>
      </c>
      <c r="J815" t="n">
        <v>327.37</v>
      </c>
      <c r="K815" t="n">
        <v>61.82</v>
      </c>
      <c r="L815" t="n">
        <v>15</v>
      </c>
      <c r="M815" t="n">
        <v>13</v>
      </c>
      <c r="N815" t="n">
        <v>100.55</v>
      </c>
      <c r="O815" t="n">
        <v>40609.74</v>
      </c>
      <c r="P815" t="n">
        <v>281.29</v>
      </c>
      <c r="Q815" t="n">
        <v>467.08</v>
      </c>
      <c r="R815" t="n">
        <v>62.65</v>
      </c>
      <c r="S815" t="n">
        <v>39.61</v>
      </c>
      <c r="T815" t="n">
        <v>6539.77</v>
      </c>
      <c r="U815" t="n">
        <v>0.63</v>
      </c>
      <c r="V815" t="n">
        <v>0.74</v>
      </c>
      <c r="W815" t="n">
        <v>2.63</v>
      </c>
      <c r="X815" t="n">
        <v>0.39</v>
      </c>
      <c r="Y815" t="n">
        <v>1</v>
      </c>
      <c r="Z815" t="n">
        <v>10</v>
      </c>
    </row>
    <row r="816">
      <c r="A816" t="n">
        <v>57</v>
      </c>
      <c r="B816" t="n">
        <v>150</v>
      </c>
      <c r="C816" t="inlineStr">
        <is>
          <t xml:space="preserve">CONCLUIDO	</t>
        </is>
      </c>
      <c r="D816" t="n">
        <v>5.1141</v>
      </c>
      <c r="E816" t="n">
        <v>19.55</v>
      </c>
      <c r="F816" t="n">
        <v>15.72</v>
      </c>
      <c r="G816" t="n">
        <v>62.89</v>
      </c>
      <c r="H816" t="n">
        <v>0.83</v>
      </c>
      <c r="I816" t="n">
        <v>15</v>
      </c>
      <c r="J816" t="n">
        <v>327.95</v>
      </c>
      <c r="K816" t="n">
        <v>61.82</v>
      </c>
      <c r="L816" t="n">
        <v>15.25</v>
      </c>
      <c r="M816" t="n">
        <v>13</v>
      </c>
      <c r="N816" t="n">
        <v>100.88</v>
      </c>
      <c r="O816" t="n">
        <v>40681.39</v>
      </c>
      <c r="P816" t="n">
        <v>281.17</v>
      </c>
      <c r="Q816" t="n">
        <v>467.07</v>
      </c>
      <c r="R816" t="n">
        <v>62.62</v>
      </c>
      <c r="S816" t="n">
        <v>39.61</v>
      </c>
      <c r="T816" t="n">
        <v>6523.43</v>
      </c>
      <c r="U816" t="n">
        <v>0.63</v>
      </c>
      <c r="V816" t="n">
        <v>0.74</v>
      </c>
      <c r="W816" t="n">
        <v>2.63</v>
      </c>
      <c r="X816" t="n">
        <v>0.39</v>
      </c>
      <c r="Y816" t="n">
        <v>1</v>
      </c>
      <c r="Z816" t="n">
        <v>10</v>
      </c>
    </row>
    <row r="817">
      <c r="A817" t="n">
        <v>58</v>
      </c>
      <c r="B817" t="n">
        <v>150</v>
      </c>
      <c r="C817" t="inlineStr">
        <is>
          <t xml:space="preserve">CONCLUIDO	</t>
        </is>
      </c>
      <c r="D817" t="n">
        <v>5.1333</v>
      </c>
      <c r="E817" t="n">
        <v>19.48</v>
      </c>
      <c r="F817" t="n">
        <v>15.71</v>
      </c>
      <c r="G817" t="n">
        <v>67.31</v>
      </c>
      <c r="H817" t="n">
        <v>0.84</v>
      </c>
      <c r="I817" t="n">
        <v>14</v>
      </c>
      <c r="J817" t="n">
        <v>328.53</v>
      </c>
      <c r="K817" t="n">
        <v>61.82</v>
      </c>
      <c r="L817" t="n">
        <v>15.5</v>
      </c>
      <c r="M817" t="n">
        <v>12</v>
      </c>
      <c r="N817" t="n">
        <v>101.21</v>
      </c>
      <c r="O817" t="n">
        <v>40753.2</v>
      </c>
      <c r="P817" t="n">
        <v>280.77</v>
      </c>
      <c r="Q817" t="n">
        <v>467.07</v>
      </c>
      <c r="R817" t="n">
        <v>62.08</v>
      </c>
      <c r="S817" t="n">
        <v>39.61</v>
      </c>
      <c r="T817" t="n">
        <v>6259.95</v>
      </c>
      <c r="U817" t="n">
        <v>0.64</v>
      </c>
      <c r="V817" t="n">
        <v>0.74</v>
      </c>
      <c r="W817" t="n">
        <v>2.63</v>
      </c>
      <c r="X817" t="n">
        <v>0.37</v>
      </c>
      <c r="Y817" t="n">
        <v>1</v>
      </c>
      <c r="Z817" t="n">
        <v>10</v>
      </c>
    </row>
    <row r="818">
      <c r="A818" t="n">
        <v>59</v>
      </c>
      <c r="B818" t="n">
        <v>150</v>
      </c>
      <c r="C818" t="inlineStr">
        <is>
          <t xml:space="preserve">CONCLUIDO	</t>
        </is>
      </c>
      <c r="D818" t="n">
        <v>5.1335</v>
      </c>
      <c r="E818" t="n">
        <v>19.48</v>
      </c>
      <c r="F818" t="n">
        <v>15.71</v>
      </c>
      <c r="G818" t="n">
        <v>67.31</v>
      </c>
      <c r="H818" t="n">
        <v>0.85</v>
      </c>
      <c r="I818" t="n">
        <v>14</v>
      </c>
      <c r="J818" t="n">
        <v>329.12</v>
      </c>
      <c r="K818" t="n">
        <v>61.82</v>
      </c>
      <c r="L818" t="n">
        <v>15.75</v>
      </c>
      <c r="M818" t="n">
        <v>12</v>
      </c>
      <c r="N818" t="n">
        <v>101.54</v>
      </c>
      <c r="O818" t="n">
        <v>40825.16</v>
      </c>
      <c r="P818" t="n">
        <v>280.99</v>
      </c>
      <c r="Q818" t="n">
        <v>467.14</v>
      </c>
      <c r="R818" t="n">
        <v>61.98</v>
      </c>
      <c r="S818" t="n">
        <v>39.61</v>
      </c>
      <c r="T818" t="n">
        <v>6211.53</v>
      </c>
      <c r="U818" t="n">
        <v>0.64</v>
      </c>
      <c r="V818" t="n">
        <v>0.74</v>
      </c>
      <c r="W818" t="n">
        <v>2.63</v>
      </c>
      <c r="X818" t="n">
        <v>0.37</v>
      </c>
      <c r="Y818" t="n">
        <v>1</v>
      </c>
      <c r="Z818" t="n">
        <v>10</v>
      </c>
    </row>
    <row r="819">
      <c r="A819" t="n">
        <v>60</v>
      </c>
      <c r="B819" t="n">
        <v>150</v>
      </c>
      <c r="C819" t="inlineStr">
        <is>
          <t xml:space="preserve">CONCLUIDO	</t>
        </is>
      </c>
      <c r="D819" t="n">
        <v>5.1313</v>
      </c>
      <c r="E819" t="n">
        <v>19.49</v>
      </c>
      <c r="F819" t="n">
        <v>15.71</v>
      </c>
      <c r="G819" t="n">
        <v>67.34</v>
      </c>
      <c r="H819" t="n">
        <v>0.86</v>
      </c>
      <c r="I819" t="n">
        <v>14</v>
      </c>
      <c r="J819" t="n">
        <v>329.7</v>
      </c>
      <c r="K819" t="n">
        <v>61.82</v>
      </c>
      <c r="L819" t="n">
        <v>16</v>
      </c>
      <c r="M819" t="n">
        <v>12</v>
      </c>
      <c r="N819" t="n">
        <v>101.88</v>
      </c>
      <c r="O819" t="n">
        <v>40897.29</v>
      </c>
      <c r="P819" t="n">
        <v>280.98</v>
      </c>
      <c r="Q819" t="n">
        <v>467.1</v>
      </c>
      <c r="R819" t="n">
        <v>62.41</v>
      </c>
      <c r="S819" t="n">
        <v>39.61</v>
      </c>
      <c r="T819" t="n">
        <v>6423.88</v>
      </c>
      <c r="U819" t="n">
        <v>0.63</v>
      </c>
      <c r="V819" t="n">
        <v>0.74</v>
      </c>
      <c r="W819" t="n">
        <v>2.63</v>
      </c>
      <c r="X819" t="n">
        <v>0.38</v>
      </c>
      <c r="Y819" t="n">
        <v>1</v>
      </c>
      <c r="Z819" t="n">
        <v>10</v>
      </c>
    </row>
    <row r="820">
      <c r="A820" t="n">
        <v>61</v>
      </c>
      <c r="B820" t="n">
        <v>150</v>
      </c>
      <c r="C820" t="inlineStr">
        <is>
          <t xml:space="preserve">CONCLUIDO	</t>
        </is>
      </c>
      <c r="D820" t="n">
        <v>5.1359</v>
      </c>
      <c r="E820" t="n">
        <v>19.47</v>
      </c>
      <c r="F820" t="n">
        <v>15.7</v>
      </c>
      <c r="G820" t="n">
        <v>67.27</v>
      </c>
      <c r="H820" t="n">
        <v>0.88</v>
      </c>
      <c r="I820" t="n">
        <v>14</v>
      </c>
      <c r="J820" t="n">
        <v>330.29</v>
      </c>
      <c r="K820" t="n">
        <v>61.82</v>
      </c>
      <c r="L820" t="n">
        <v>16.25</v>
      </c>
      <c r="M820" t="n">
        <v>12</v>
      </c>
      <c r="N820" t="n">
        <v>102.21</v>
      </c>
      <c r="O820" t="n">
        <v>40969.57</v>
      </c>
      <c r="P820" t="n">
        <v>280.34</v>
      </c>
      <c r="Q820" t="n">
        <v>467.08</v>
      </c>
      <c r="R820" t="n">
        <v>61.85</v>
      </c>
      <c r="S820" t="n">
        <v>39.61</v>
      </c>
      <c r="T820" t="n">
        <v>6146.19</v>
      </c>
      <c r="U820" t="n">
        <v>0.64</v>
      </c>
      <c r="V820" t="n">
        <v>0.74</v>
      </c>
      <c r="W820" t="n">
        <v>2.63</v>
      </c>
      <c r="X820" t="n">
        <v>0.36</v>
      </c>
      <c r="Y820" t="n">
        <v>1</v>
      </c>
      <c r="Z820" t="n">
        <v>10</v>
      </c>
    </row>
    <row r="821">
      <c r="A821" t="n">
        <v>62</v>
      </c>
      <c r="B821" t="n">
        <v>150</v>
      </c>
      <c r="C821" t="inlineStr">
        <is>
          <t xml:space="preserve">CONCLUIDO	</t>
        </is>
      </c>
      <c r="D821" t="n">
        <v>5.1356</v>
      </c>
      <c r="E821" t="n">
        <v>19.47</v>
      </c>
      <c r="F821" t="n">
        <v>15.7</v>
      </c>
      <c r="G821" t="n">
        <v>67.27</v>
      </c>
      <c r="H821" t="n">
        <v>0.89</v>
      </c>
      <c r="I821" t="n">
        <v>14</v>
      </c>
      <c r="J821" t="n">
        <v>330.87</v>
      </c>
      <c r="K821" t="n">
        <v>61.82</v>
      </c>
      <c r="L821" t="n">
        <v>16.5</v>
      </c>
      <c r="M821" t="n">
        <v>12</v>
      </c>
      <c r="N821" t="n">
        <v>102.55</v>
      </c>
      <c r="O821" t="n">
        <v>41042.02</v>
      </c>
      <c r="P821" t="n">
        <v>279.96</v>
      </c>
      <c r="Q821" t="n">
        <v>467.07</v>
      </c>
      <c r="R821" t="n">
        <v>61.82</v>
      </c>
      <c r="S821" t="n">
        <v>39.61</v>
      </c>
      <c r="T821" t="n">
        <v>6129.93</v>
      </c>
      <c r="U821" t="n">
        <v>0.64</v>
      </c>
      <c r="V821" t="n">
        <v>0.74</v>
      </c>
      <c r="W821" t="n">
        <v>2.63</v>
      </c>
      <c r="X821" t="n">
        <v>0.36</v>
      </c>
      <c r="Y821" t="n">
        <v>1</v>
      </c>
      <c r="Z821" t="n">
        <v>10</v>
      </c>
    </row>
    <row r="822">
      <c r="A822" t="n">
        <v>63</v>
      </c>
      <c r="B822" t="n">
        <v>150</v>
      </c>
      <c r="C822" t="inlineStr">
        <is>
          <t xml:space="preserve">CONCLUIDO	</t>
        </is>
      </c>
      <c r="D822" t="n">
        <v>5.1529</v>
      </c>
      <c r="E822" t="n">
        <v>19.41</v>
      </c>
      <c r="F822" t="n">
        <v>15.69</v>
      </c>
      <c r="G822" t="n">
        <v>72.40000000000001</v>
      </c>
      <c r="H822" t="n">
        <v>0.9</v>
      </c>
      <c r="I822" t="n">
        <v>13</v>
      </c>
      <c r="J822" t="n">
        <v>331.46</v>
      </c>
      <c r="K822" t="n">
        <v>61.82</v>
      </c>
      <c r="L822" t="n">
        <v>16.75</v>
      </c>
      <c r="M822" t="n">
        <v>11</v>
      </c>
      <c r="N822" t="n">
        <v>102.89</v>
      </c>
      <c r="O822" t="n">
        <v>41114.63</v>
      </c>
      <c r="P822" t="n">
        <v>279.82</v>
      </c>
      <c r="Q822" t="n">
        <v>467.08</v>
      </c>
      <c r="R822" t="n">
        <v>61.54</v>
      </c>
      <c r="S822" t="n">
        <v>39.61</v>
      </c>
      <c r="T822" t="n">
        <v>5997.28</v>
      </c>
      <c r="U822" t="n">
        <v>0.64</v>
      </c>
      <c r="V822" t="n">
        <v>0.74</v>
      </c>
      <c r="W822" t="n">
        <v>2.63</v>
      </c>
      <c r="X822" t="n">
        <v>0.35</v>
      </c>
      <c r="Y822" t="n">
        <v>1</v>
      </c>
      <c r="Z822" t="n">
        <v>10</v>
      </c>
    </row>
    <row r="823">
      <c r="A823" t="n">
        <v>64</v>
      </c>
      <c r="B823" t="n">
        <v>150</v>
      </c>
      <c r="C823" t="inlineStr">
        <is>
          <t xml:space="preserve">CONCLUIDO	</t>
        </is>
      </c>
      <c r="D823" t="n">
        <v>5.1532</v>
      </c>
      <c r="E823" t="n">
        <v>19.41</v>
      </c>
      <c r="F823" t="n">
        <v>15.69</v>
      </c>
      <c r="G823" t="n">
        <v>72.40000000000001</v>
      </c>
      <c r="H823" t="n">
        <v>0.91</v>
      </c>
      <c r="I823" t="n">
        <v>13</v>
      </c>
      <c r="J823" t="n">
        <v>332.05</v>
      </c>
      <c r="K823" t="n">
        <v>61.82</v>
      </c>
      <c r="L823" t="n">
        <v>17</v>
      </c>
      <c r="M823" t="n">
        <v>11</v>
      </c>
      <c r="N823" t="n">
        <v>103.23</v>
      </c>
      <c r="O823" t="n">
        <v>41187.41</v>
      </c>
      <c r="P823" t="n">
        <v>280.14</v>
      </c>
      <c r="Q823" t="n">
        <v>467.07</v>
      </c>
      <c r="R823" t="n">
        <v>61.4</v>
      </c>
      <c r="S823" t="n">
        <v>39.61</v>
      </c>
      <c r="T823" t="n">
        <v>5927.49</v>
      </c>
      <c r="U823" t="n">
        <v>0.65</v>
      </c>
      <c r="V823" t="n">
        <v>0.74</v>
      </c>
      <c r="W823" t="n">
        <v>2.63</v>
      </c>
      <c r="X823" t="n">
        <v>0.35</v>
      </c>
      <c r="Y823" t="n">
        <v>1</v>
      </c>
      <c r="Z823" t="n">
        <v>10</v>
      </c>
    </row>
    <row r="824">
      <c r="A824" t="n">
        <v>65</v>
      </c>
      <c r="B824" t="n">
        <v>150</v>
      </c>
      <c r="C824" t="inlineStr">
        <is>
          <t xml:space="preserve">CONCLUIDO	</t>
        </is>
      </c>
      <c r="D824" t="n">
        <v>5.158</v>
      </c>
      <c r="E824" t="n">
        <v>19.39</v>
      </c>
      <c r="F824" t="n">
        <v>15.67</v>
      </c>
      <c r="G824" t="n">
        <v>72.31</v>
      </c>
      <c r="H824" t="n">
        <v>0.92</v>
      </c>
      <c r="I824" t="n">
        <v>13</v>
      </c>
      <c r="J824" t="n">
        <v>332.64</v>
      </c>
      <c r="K824" t="n">
        <v>61.82</v>
      </c>
      <c r="L824" t="n">
        <v>17.25</v>
      </c>
      <c r="M824" t="n">
        <v>11</v>
      </c>
      <c r="N824" t="n">
        <v>103.57</v>
      </c>
      <c r="O824" t="n">
        <v>41260.35</v>
      </c>
      <c r="P824" t="n">
        <v>280.15</v>
      </c>
      <c r="Q824" t="n">
        <v>467.07</v>
      </c>
      <c r="R824" t="n">
        <v>60.86</v>
      </c>
      <c r="S824" t="n">
        <v>39.61</v>
      </c>
      <c r="T824" t="n">
        <v>5656.53</v>
      </c>
      <c r="U824" t="n">
        <v>0.65</v>
      </c>
      <c r="V824" t="n">
        <v>0.74</v>
      </c>
      <c r="W824" t="n">
        <v>2.63</v>
      </c>
      <c r="X824" t="n">
        <v>0.33</v>
      </c>
      <c r="Y824" t="n">
        <v>1</v>
      </c>
      <c r="Z824" t="n">
        <v>10</v>
      </c>
    </row>
    <row r="825">
      <c r="A825" t="n">
        <v>66</v>
      </c>
      <c r="B825" t="n">
        <v>150</v>
      </c>
      <c r="C825" t="inlineStr">
        <is>
          <t xml:space="preserve">CONCLUIDO	</t>
        </is>
      </c>
      <c r="D825" t="n">
        <v>5.1535</v>
      </c>
      <c r="E825" t="n">
        <v>19.4</v>
      </c>
      <c r="F825" t="n">
        <v>15.68</v>
      </c>
      <c r="G825" t="n">
        <v>72.39</v>
      </c>
      <c r="H825" t="n">
        <v>0.9399999999999999</v>
      </c>
      <c r="I825" t="n">
        <v>13</v>
      </c>
      <c r="J825" t="n">
        <v>333.24</v>
      </c>
      <c r="K825" t="n">
        <v>61.82</v>
      </c>
      <c r="L825" t="n">
        <v>17.5</v>
      </c>
      <c r="M825" t="n">
        <v>11</v>
      </c>
      <c r="N825" t="n">
        <v>103.92</v>
      </c>
      <c r="O825" t="n">
        <v>41333.46</v>
      </c>
      <c r="P825" t="n">
        <v>280.53</v>
      </c>
      <c r="Q825" t="n">
        <v>467.07</v>
      </c>
      <c r="R825" t="n">
        <v>61.42</v>
      </c>
      <c r="S825" t="n">
        <v>39.61</v>
      </c>
      <c r="T825" t="n">
        <v>5935.3</v>
      </c>
      <c r="U825" t="n">
        <v>0.64</v>
      </c>
      <c r="V825" t="n">
        <v>0.74</v>
      </c>
      <c r="W825" t="n">
        <v>2.63</v>
      </c>
      <c r="X825" t="n">
        <v>0.35</v>
      </c>
      <c r="Y825" t="n">
        <v>1</v>
      </c>
      <c r="Z825" t="n">
        <v>10</v>
      </c>
    </row>
    <row r="826">
      <c r="A826" t="n">
        <v>67</v>
      </c>
      <c r="B826" t="n">
        <v>150</v>
      </c>
      <c r="C826" t="inlineStr">
        <is>
          <t xml:space="preserve">CONCLUIDO	</t>
        </is>
      </c>
      <c r="D826" t="n">
        <v>5.1543</v>
      </c>
      <c r="E826" t="n">
        <v>19.4</v>
      </c>
      <c r="F826" t="n">
        <v>15.68</v>
      </c>
      <c r="G826" t="n">
        <v>72.38</v>
      </c>
      <c r="H826" t="n">
        <v>0.95</v>
      </c>
      <c r="I826" t="n">
        <v>13</v>
      </c>
      <c r="J826" t="n">
        <v>333.83</v>
      </c>
      <c r="K826" t="n">
        <v>61.82</v>
      </c>
      <c r="L826" t="n">
        <v>17.75</v>
      </c>
      <c r="M826" t="n">
        <v>11</v>
      </c>
      <c r="N826" t="n">
        <v>104.26</v>
      </c>
      <c r="O826" t="n">
        <v>41406.86</v>
      </c>
      <c r="P826" t="n">
        <v>280.26</v>
      </c>
      <c r="Q826" t="n">
        <v>467.07</v>
      </c>
      <c r="R826" t="n">
        <v>61.21</v>
      </c>
      <c r="S826" t="n">
        <v>39.61</v>
      </c>
      <c r="T826" t="n">
        <v>5829.91</v>
      </c>
      <c r="U826" t="n">
        <v>0.65</v>
      </c>
      <c r="V826" t="n">
        <v>0.74</v>
      </c>
      <c r="W826" t="n">
        <v>2.63</v>
      </c>
      <c r="X826" t="n">
        <v>0.35</v>
      </c>
      <c r="Y826" t="n">
        <v>1</v>
      </c>
      <c r="Z826" t="n">
        <v>10</v>
      </c>
    </row>
    <row r="827">
      <c r="A827" t="n">
        <v>68</v>
      </c>
      <c r="B827" t="n">
        <v>150</v>
      </c>
      <c r="C827" t="inlineStr">
        <is>
          <t xml:space="preserve">CONCLUIDO	</t>
        </is>
      </c>
      <c r="D827" t="n">
        <v>5.1522</v>
      </c>
      <c r="E827" t="n">
        <v>19.41</v>
      </c>
      <c r="F827" t="n">
        <v>15.69</v>
      </c>
      <c r="G827" t="n">
        <v>72.41</v>
      </c>
      <c r="H827" t="n">
        <v>0.96</v>
      </c>
      <c r="I827" t="n">
        <v>13</v>
      </c>
      <c r="J827" t="n">
        <v>334.43</v>
      </c>
      <c r="K827" t="n">
        <v>61.82</v>
      </c>
      <c r="L827" t="n">
        <v>18</v>
      </c>
      <c r="M827" t="n">
        <v>11</v>
      </c>
      <c r="N827" t="n">
        <v>104.61</v>
      </c>
      <c r="O827" t="n">
        <v>41480.31</v>
      </c>
      <c r="P827" t="n">
        <v>280.05</v>
      </c>
      <c r="Q827" t="n">
        <v>467.07</v>
      </c>
      <c r="R827" t="n">
        <v>61.67</v>
      </c>
      <c r="S827" t="n">
        <v>39.61</v>
      </c>
      <c r="T827" t="n">
        <v>6059.55</v>
      </c>
      <c r="U827" t="n">
        <v>0.64</v>
      </c>
      <c r="V827" t="n">
        <v>0.74</v>
      </c>
      <c r="W827" t="n">
        <v>2.63</v>
      </c>
      <c r="X827" t="n">
        <v>0.36</v>
      </c>
      <c r="Y827" t="n">
        <v>1</v>
      </c>
      <c r="Z827" t="n">
        <v>10</v>
      </c>
    </row>
    <row r="828">
      <c r="A828" t="n">
        <v>69</v>
      </c>
      <c r="B828" t="n">
        <v>150</v>
      </c>
      <c r="C828" t="inlineStr">
        <is>
          <t xml:space="preserve">CONCLUIDO	</t>
        </is>
      </c>
      <c r="D828" t="n">
        <v>5.181</v>
      </c>
      <c r="E828" t="n">
        <v>19.3</v>
      </c>
      <c r="F828" t="n">
        <v>15.64</v>
      </c>
      <c r="G828" t="n">
        <v>78.19</v>
      </c>
      <c r="H828" t="n">
        <v>0.97</v>
      </c>
      <c r="I828" t="n">
        <v>12</v>
      </c>
      <c r="J828" t="n">
        <v>335.02</v>
      </c>
      <c r="K828" t="n">
        <v>61.82</v>
      </c>
      <c r="L828" t="n">
        <v>18.25</v>
      </c>
      <c r="M828" t="n">
        <v>10</v>
      </c>
      <c r="N828" t="n">
        <v>104.95</v>
      </c>
      <c r="O828" t="n">
        <v>41553.93</v>
      </c>
      <c r="P828" t="n">
        <v>278.63</v>
      </c>
      <c r="Q828" t="n">
        <v>467.07</v>
      </c>
      <c r="R828" t="n">
        <v>59.79</v>
      </c>
      <c r="S828" t="n">
        <v>39.61</v>
      </c>
      <c r="T828" t="n">
        <v>5124.24</v>
      </c>
      <c r="U828" t="n">
        <v>0.66</v>
      </c>
      <c r="V828" t="n">
        <v>0.75</v>
      </c>
      <c r="W828" t="n">
        <v>2.63</v>
      </c>
      <c r="X828" t="n">
        <v>0.3</v>
      </c>
      <c r="Y828" t="n">
        <v>1</v>
      </c>
      <c r="Z828" t="n">
        <v>10</v>
      </c>
    </row>
    <row r="829">
      <c r="A829" t="n">
        <v>70</v>
      </c>
      <c r="B829" t="n">
        <v>150</v>
      </c>
      <c r="C829" t="inlineStr">
        <is>
          <t xml:space="preserve">CONCLUIDO	</t>
        </is>
      </c>
      <c r="D829" t="n">
        <v>5.1801</v>
      </c>
      <c r="E829" t="n">
        <v>19.3</v>
      </c>
      <c r="F829" t="n">
        <v>15.64</v>
      </c>
      <c r="G829" t="n">
        <v>78.2</v>
      </c>
      <c r="H829" t="n">
        <v>0.98</v>
      </c>
      <c r="I829" t="n">
        <v>12</v>
      </c>
      <c r="J829" t="n">
        <v>335.62</v>
      </c>
      <c r="K829" t="n">
        <v>61.82</v>
      </c>
      <c r="L829" t="n">
        <v>18.5</v>
      </c>
      <c r="M829" t="n">
        <v>10</v>
      </c>
      <c r="N829" t="n">
        <v>105.3</v>
      </c>
      <c r="O829" t="n">
        <v>41627.72</v>
      </c>
      <c r="P829" t="n">
        <v>279.01</v>
      </c>
      <c r="Q829" t="n">
        <v>467.08</v>
      </c>
      <c r="R829" t="n">
        <v>60</v>
      </c>
      <c r="S829" t="n">
        <v>39.61</v>
      </c>
      <c r="T829" t="n">
        <v>5229</v>
      </c>
      <c r="U829" t="n">
        <v>0.66</v>
      </c>
      <c r="V829" t="n">
        <v>0.75</v>
      </c>
      <c r="W829" t="n">
        <v>2.63</v>
      </c>
      <c r="X829" t="n">
        <v>0.31</v>
      </c>
      <c r="Y829" t="n">
        <v>1</v>
      </c>
      <c r="Z829" t="n">
        <v>10</v>
      </c>
    </row>
    <row r="830">
      <c r="A830" t="n">
        <v>71</v>
      </c>
      <c r="B830" t="n">
        <v>150</v>
      </c>
      <c r="C830" t="inlineStr">
        <is>
          <t xml:space="preserve">CONCLUIDO	</t>
        </is>
      </c>
      <c r="D830" t="n">
        <v>5.1796</v>
      </c>
      <c r="E830" t="n">
        <v>19.31</v>
      </c>
      <c r="F830" t="n">
        <v>15.64</v>
      </c>
      <c r="G830" t="n">
        <v>78.20999999999999</v>
      </c>
      <c r="H830" t="n">
        <v>0.99</v>
      </c>
      <c r="I830" t="n">
        <v>12</v>
      </c>
      <c r="J830" t="n">
        <v>336.22</v>
      </c>
      <c r="K830" t="n">
        <v>61.82</v>
      </c>
      <c r="L830" t="n">
        <v>18.75</v>
      </c>
      <c r="M830" t="n">
        <v>10</v>
      </c>
      <c r="N830" t="n">
        <v>105.65</v>
      </c>
      <c r="O830" t="n">
        <v>41701.68</v>
      </c>
      <c r="P830" t="n">
        <v>279.23</v>
      </c>
      <c r="Q830" t="n">
        <v>467.07</v>
      </c>
      <c r="R830" t="n">
        <v>60.09</v>
      </c>
      <c r="S830" t="n">
        <v>39.61</v>
      </c>
      <c r="T830" t="n">
        <v>5274.84</v>
      </c>
      <c r="U830" t="n">
        <v>0.66</v>
      </c>
      <c r="V830" t="n">
        <v>0.75</v>
      </c>
      <c r="W830" t="n">
        <v>2.63</v>
      </c>
      <c r="X830" t="n">
        <v>0.31</v>
      </c>
      <c r="Y830" t="n">
        <v>1</v>
      </c>
      <c r="Z830" t="n">
        <v>10</v>
      </c>
    </row>
    <row r="831">
      <c r="A831" t="n">
        <v>72</v>
      </c>
      <c r="B831" t="n">
        <v>150</v>
      </c>
      <c r="C831" t="inlineStr">
        <is>
          <t xml:space="preserve">CONCLUIDO	</t>
        </is>
      </c>
      <c r="D831" t="n">
        <v>5.1801</v>
      </c>
      <c r="E831" t="n">
        <v>19.3</v>
      </c>
      <c r="F831" t="n">
        <v>15.64</v>
      </c>
      <c r="G831" t="n">
        <v>78.2</v>
      </c>
      <c r="H831" t="n">
        <v>1.01</v>
      </c>
      <c r="I831" t="n">
        <v>12</v>
      </c>
      <c r="J831" t="n">
        <v>336.82</v>
      </c>
      <c r="K831" t="n">
        <v>61.82</v>
      </c>
      <c r="L831" t="n">
        <v>19</v>
      </c>
      <c r="M831" t="n">
        <v>10</v>
      </c>
      <c r="N831" t="n">
        <v>106</v>
      </c>
      <c r="O831" t="n">
        <v>41775.82</v>
      </c>
      <c r="P831" t="n">
        <v>279.18</v>
      </c>
      <c r="Q831" t="n">
        <v>467.12</v>
      </c>
      <c r="R831" t="n">
        <v>59.97</v>
      </c>
      <c r="S831" t="n">
        <v>39.61</v>
      </c>
      <c r="T831" t="n">
        <v>5217.76</v>
      </c>
      <c r="U831" t="n">
        <v>0.66</v>
      </c>
      <c r="V831" t="n">
        <v>0.75</v>
      </c>
      <c r="W831" t="n">
        <v>2.63</v>
      </c>
      <c r="X831" t="n">
        <v>0.31</v>
      </c>
      <c r="Y831" t="n">
        <v>1</v>
      </c>
      <c r="Z831" t="n">
        <v>10</v>
      </c>
    </row>
    <row r="832">
      <c r="A832" t="n">
        <v>73</v>
      </c>
      <c r="B832" t="n">
        <v>150</v>
      </c>
      <c r="C832" t="inlineStr">
        <is>
          <t xml:space="preserve">CONCLUIDO	</t>
        </is>
      </c>
      <c r="D832" t="n">
        <v>5.1787</v>
      </c>
      <c r="E832" t="n">
        <v>19.31</v>
      </c>
      <c r="F832" t="n">
        <v>15.65</v>
      </c>
      <c r="G832" t="n">
        <v>78.23</v>
      </c>
      <c r="H832" t="n">
        <v>1.02</v>
      </c>
      <c r="I832" t="n">
        <v>12</v>
      </c>
      <c r="J832" t="n">
        <v>337.43</v>
      </c>
      <c r="K832" t="n">
        <v>61.82</v>
      </c>
      <c r="L832" t="n">
        <v>19.25</v>
      </c>
      <c r="M832" t="n">
        <v>10</v>
      </c>
      <c r="N832" t="n">
        <v>106.35</v>
      </c>
      <c r="O832" t="n">
        <v>41850.13</v>
      </c>
      <c r="P832" t="n">
        <v>278.95</v>
      </c>
      <c r="Q832" t="n">
        <v>467.1</v>
      </c>
      <c r="R832" t="n">
        <v>60.18</v>
      </c>
      <c r="S832" t="n">
        <v>39.61</v>
      </c>
      <c r="T832" t="n">
        <v>5321.84</v>
      </c>
      <c r="U832" t="n">
        <v>0.66</v>
      </c>
      <c r="V832" t="n">
        <v>0.75</v>
      </c>
      <c r="W832" t="n">
        <v>2.63</v>
      </c>
      <c r="X832" t="n">
        <v>0.31</v>
      </c>
      <c r="Y832" t="n">
        <v>1</v>
      </c>
      <c r="Z832" t="n">
        <v>10</v>
      </c>
    </row>
    <row r="833">
      <c r="A833" t="n">
        <v>74</v>
      </c>
      <c r="B833" t="n">
        <v>150</v>
      </c>
      <c r="C833" t="inlineStr">
        <is>
          <t xml:space="preserve">CONCLUIDO	</t>
        </is>
      </c>
      <c r="D833" t="n">
        <v>5.1768</v>
      </c>
      <c r="E833" t="n">
        <v>19.32</v>
      </c>
      <c r="F833" t="n">
        <v>15.65</v>
      </c>
      <c r="G833" t="n">
        <v>78.27</v>
      </c>
      <c r="H833" t="n">
        <v>1.03</v>
      </c>
      <c r="I833" t="n">
        <v>12</v>
      </c>
      <c r="J833" t="n">
        <v>338.03</v>
      </c>
      <c r="K833" t="n">
        <v>61.82</v>
      </c>
      <c r="L833" t="n">
        <v>19.5</v>
      </c>
      <c r="M833" t="n">
        <v>10</v>
      </c>
      <c r="N833" t="n">
        <v>106.71</v>
      </c>
      <c r="O833" t="n">
        <v>41924.62</v>
      </c>
      <c r="P833" t="n">
        <v>279.22</v>
      </c>
      <c r="Q833" t="n">
        <v>467.09</v>
      </c>
      <c r="R833" t="n">
        <v>60.54</v>
      </c>
      <c r="S833" t="n">
        <v>39.61</v>
      </c>
      <c r="T833" t="n">
        <v>5499.36</v>
      </c>
      <c r="U833" t="n">
        <v>0.65</v>
      </c>
      <c r="V833" t="n">
        <v>0.75</v>
      </c>
      <c r="W833" t="n">
        <v>2.62</v>
      </c>
      <c r="X833" t="n">
        <v>0.32</v>
      </c>
      <c r="Y833" t="n">
        <v>1</v>
      </c>
      <c r="Z833" t="n">
        <v>10</v>
      </c>
    </row>
    <row r="834">
      <c r="A834" t="n">
        <v>75</v>
      </c>
      <c r="B834" t="n">
        <v>150</v>
      </c>
      <c r="C834" t="inlineStr">
        <is>
          <t xml:space="preserve">CONCLUIDO	</t>
        </is>
      </c>
      <c r="D834" t="n">
        <v>5.179</v>
      </c>
      <c r="E834" t="n">
        <v>19.31</v>
      </c>
      <c r="F834" t="n">
        <v>15.64</v>
      </c>
      <c r="G834" t="n">
        <v>78.22</v>
      </c>
      <c r="H834" t="n">
        <v>1.04</v>
      </c>
      <c r="I834" t="n">
        <v>12</v>
      </c>
      <c r="J834" t="n">
        <v>338.63</v>
      </c>
      <c r="K834" t="n">
        <v>61.82</v>
      </c>
      <c r="L834" t="n">
        <v>19.75</v>
      </c>
      <c r="M834" t="n">
        <v>10</v>
      </c>
      <c r="N834" t="n">
        <v>107.06</v>
      </c>
      <c r="O834" t="n">
        <v>41999.28</v>
      </c>
      <c r="P834" t="n">
        <v>278.54</v>
      </c>
      <c r="Q834" t="n">
        <v>467.07</v>
      </c>
      <c r="R834" t="n">
        <v>60.11</v>
      </c>
      <c r="S834" t="n">
        <v>39.61</v>
      </c>
      <c r="T834" t="n">
        <v>5287.19</v>
      </c>
      <c r="U834" t="n">
        <v>0.66</v>
      </c>
      <c r="V834" t="n">
        <v>0.75</v>
      </c>
      <c r="W834" t="n">
        <v>2.63</v>
      </c>
      <c r="X834" t="n">
        <v>0.31</v>
      </c>
      <c r="Y834" t="n">
        <v>1</v>
      </c>
      <c r="Z834" t="n">
        <v>10</v>
      </c>
    </row>
    <row r="835">
      <c r="A835" t="n">
        <v>76</v>
      </c>
      <c r="B835" t="n">
        <v>150</v>
      </c>
      <c r="C835" t="inlineStr">
        <is>
          <t xml:space="preserve">CONCLUIDO	</t>
        </is>
      </c>
      <c r="D835" t="n">
        <v>5.201</v>
      </c>
      <c r="E835" t="n">
        <v>19.23</v>
      </c>
      <c r="F835" t="n">
        <v>15.62</v>
      </c>
      <c r="G835" t="n">
        <v>85.19</v>
      </c>
      <c r="H835" t="n">
        <v>1.05</v>
      </c>
      <c r="I835" t="n">
        <v>11</v>
      </c>
      <c r="J835" t="n">
        <v>339.24</v>
      </c>
      <c r="K835" t="n">
        <v>61.82</v>
      </c>
      <c r="L835" t="n">
        <v>20</v>
      </c>
      <c r="M835" t="n">
        <v>9</v>
      </c>
      <c r="N835" t="n">
        <v>107.42</v>
      </c>
      <c r="O835" t="n">
        <v>42074.12</v>
      </c>
      <c r="P835" t="n">
        <v>278.01</v>
      </c>
      <c r="Q835" t="n">
        <v>467.07</v>
      </c>
      <c r="R835" t="n">
        <v>59.27</v>
      </c>
      <c r="S835" t="n">
        <v>39.61</v>
      </c>
      <c r="T835" t="n">
        <v>4869.34</v>
      </c>
      <c r="U835" t="n">
        <v>0.67</v>
      </c>
      <c r="V835" t="n">
        <v>0.75</v>
      </c>
      <c r="W835" t="n">
        <v>2.63</v>
      </c>
      <c r="X835" t="n">
        <v>0.29</v>
      </c>
      <c r="Y835" t="n">
        <v>1</v>
      </c>
      <c r="Z835" t="n">
        <v>10</v>
      </c>
    </row>
    <row r="836">
      <c r="A836" t="n">
        <v>77</v>
      </c>
      <c r="B836" t="n">
        <v>150</v>
      </c>
      <c r="C836" t="inlineStr">
        <is>
          <t xml:space="preserve">CONCLUIDO	</t>
        </is>
      </c>
      <c r="D836" t="n">
        <v>5.2049</v>
      </c>
      <c r="E836" t="n">
        <v>19.21</v>
      </c>
      <c r="F836" t="n">
        <v>15.6</v>
      </c>
      <c r="G836" t="n">
        <v>85.12</v>
      </c>
      <c r="H836" t="n">
        <v>1.06</v>
      </c>
      <c r="I836" t="n">
        <v>11</v>
      </c>
      <c r="J836" t="n">
        <v>339.85</v>
      </c>
      <c r="K836" t="n">
        <v>61.82</v>
      </c>
      <c r="L836" t="n">
        <v>20.25</v>
      </c>
      <c r="M836" t="n">
        <v>9</v>
      </c>
      <c r="N836" t="n">
        <v>107.78</v>
      </c>
      <c r="O836" t="n">
        <v>42149.15</v>
      </c>
      <c r="P836" t="n">
        <v>277.81</v>
      </c>
      <c r="Q836" t="n">
        <v>467.07</v>
      </c>
      <c r="R836" t="n">
        <v>58.79</v>
      </c>
      <c r="S836" t="n">
        <v>39.61</v>
      </c>
      <c r="T836" t="n">
        <v>4633.01</v>
      </c>
      <c r="U836" t="n">
        <v>0.67</v>
      </c>
      <c r="V836" t="n">
        <v>0.75</v>
      </c>
      <c r="W836" t="n">
        <v>2.62</v>
      </c>
      <c r="X836" t="n">
        <v>0.27</v>
      </c>
      <c r="Y836" t="n">
        <v>1</v>
      </c>
      <c r="Z836" t="n">
        <v>10</v>
      </c>
    </row>
    <row r="837">
      <c r="A837" t="n">
        <v>78</v>
      </c>
      <c r="B837" t="n">
        <v>150</v>
      </c>
      <c r="C837" t="inlineStr">
        <is>
          <t xml:space="preserve">CONCLUIDO	</t>
        </is>
      </c>
      <c r="D837" t="n">
        <v>5.2042</v>
      </c>
      <c r="E837" t="n">
        <v>19.22</v>
      </c>
      <c r="F837" t="n">
        <v>15.61</v>
      </c>
      <c r="G837" t="n">
        <v>85.13</v>
      </c>
      <c r="H837" t="n">
        <v>1.07</v>
      </c>
      <c r="I837" t="n">
        <v>11</v>
      </c>
      <c r="J837" t="n">
        <v>340.46</v>
      </c>
      <c r="K837" t="n">
        <v>61.82</v>
      </c>
      <c r="L837" t="n">
        <v>20.5</v>
      </c>
      <c r="M837" t="n">
        <v>9</v>
      </c>
      <c r="N837" t="n">
        <v>108.14</v>
      </c>
      <c r="O837" t="n">
        <v>42224.35</v>
      </c>
      <c r="P837" t="n">
        <v>277.82</v>
      </c>
      <c r="Q837" t="n">
        <v>467.07</v>
      </c>
      <c r="R837" t="n">
        <v>58.8</v>
      </c>
      <c r="S837" t="n">
        <v>39.61</v>
      </c>
      <c r="T837" t="n">
        <v>4633.5</v>
      </c>
      <c r="U837" t="n">
        <v>0.67</v>
      </c>
      <c r="V837" t="n">
        <v>0.75</v>
      </c>
      <c r="W837" t="n">
        <v>2.63</v>
      </c>
      <c r="X837" t="n">
        <v>0.27</v>
      </c>
      <c r="Y837" t="n">
        <v>1</v>
      </c>
      <c r="Z837" t="n">
        <v>10</v>
      </c>
    </row>
    <row r="838">
      <c r="A838" t="n">
        <v>79</v>
      </c>
      <c r="B838" t="n">
        <v>150</v>
      </c>
      <c r="C838" t="inlineStr">
        <is>
          <t xml:space="preserve">CONCLUIDO	</t>
        </is>
      </c>
      <c r="D838" t="n">
        <v>5.1995</v>
      </c>
      <c r="E838" t="n">
        <v>19.23</v>
      </c>
      <c r="F838" t="n">
        <v>15.62</v>
      </c>
      <c r="G838" t="n">
        <v>85.22</v>
      </c>
      <c r="H838" t="n">
        <v>1.08</v>
      </c>
      <c r="I838" t="n">
        <v>11</v>
      </c>
      <c r="J838" t="n">
        <v>341.07</v>
      </c>
      <c r="K838" t="n">
        <v>61.82</v>
      </c>
      <c r="L838" t="n">
        <v>20.75</v>
      </c>
      <c r="M838" t="n">
        <v>9</v>
      </c>
      <c r="N838" t="n">
        <v>108.5</v>
      </c>
      <c r="O838" t="n">
        <v>42299.74</v>
      </c>
      <c r="P838" t="n">
        <v>278.18</v>
      </c>
      <c r="Q838" t="n">
        <v>467.07</v>
      </c>
      <c r="R838" t="n">
        <v>59.36</v>
      </c>
      <c r="S838" t="n">
        <v>39.61</v>
      </c>
      <c r="T838" t="n">
        <v>4915.25</v>
      </c>
      <c r="U838" t="n">
        <v>0.67</v>
      </c>
      <c r="V838" t="n">
        <v>0.75</v>
      </c>
      <c r="W838" t="n">
        <v>2.63</v>
      </c>
      <c r="X838" t="n">
        <v>0.29</v>
      </c>
      <c r="Y838" t="n">
        <v>1</v>
      </c>
      <c r="Z838" t="n">
        <v>10</v>
      </c>
    </row>
    <row r="839">
      <c r="A839" t="n">
        <v>80</v>
      </c>
      <c r="B839" t="n">
        <v>150</v>
      </c>
      <c r="C839" t="inlineStr">
        <is>
          <t xml:space="preserve">CONCLUIDO	</t>
        </is>
      </c>
      <c r="D839" t="n">
        <v>5.2007</v>
      </c>
      <c r="E839" t="n">
        <v>19.23</v>
      </c>
      <c r="F839" t="n">
        <v>15.62</v>
      </c>
      <c r="G839" t="n">
        <v>85.2</v>
      </c>
      <c r="H839" t="n">
        <v>1.1</v>
      </c>
      <c r="I839" t="n">
        <v>11</v>
      </c>
      <c r="J839" t="n">
        <v>341.68</v>
      </c>
      <c r="K839" t="n">
        <v>61.82</v>
      </c>
      <c r="L839" t="n">
        <v>21</v>
      </c>
      <c r="M839" t="n">
        <v>9</v>
      </c>
      <c r="N839" t="n">
        <v>108.86</v>
      </c>
      <c r="O839" t="n">
        <v>42375.31</v>
      </c>
      <c r="P839" t="n">
        <v>278.27</v>
      </c>
      <c r="Q839" t="n">
        <v>467.08</v>
      </c>
      <c r="R839" t="n">
        <v>59.17</v>
      </c>
      <c r="S839" t="n">
        <v>39.61</v>
      </c>
      <c r="T839" t="n">
        <v>4821.92</v>
      </c>
      <c r="U839" t="n">
        <v>0.67</v>
      </c>
      <c r="V839" t="n">
        <v>0.75</v>
      </c>
      <c r="W839" t="n">
        <v>2.63</v>
      </c>
      <c r="X839" t="n">
        <v>0.29</v>
      </c>
      <c r="Y839" t="n">
        <v>1</v>
      </c>
      <c r="Z839" t="n">
        <v>10</v>
      </c>
    </row>
    <row r="840">
      <c r="A840" t="n">
        <v>81</v>
      </c>
      <c r="B840" t="n">
        <v>150</v>
      </c>
      <c r="C840" t="inlineStr">
        <is>
          <t xml:space="preserve">CONCLUIDO	</t>
        </is>
      </c>
      <c r="D840" t="n">
        <v>5.2006</v>
      </c>
      <c r="E840" t="n">
        <v>19.23</v>
      </c>
      <c r="F840" t="n">
        <v>15.62</v>
      </c>
      <c r="G840" t="n">
        <v>85.2</v>
      </c>
      <c r="H840" t="n">
        <v>1.11</v>
      </c>
      <c r="I840" t="n">
        <v>11</v>
      </c>
      <c r="J840" t="n">
        <v>342.3</v>
      </c>
      <c r="K840" t="n">
        <v>61.82</v>
      </c>
      <c r="L840" t="n">
        <v>21.25</v>
      </c>
      <c r="M840" t="n">
        <v>9</v>
      </c>
      <c r="N840" t="n">
        <v>109.23</v>
      </c>
      <c r="O840" t="n">
        <v>42451.07</v>
      </c>
      <c r="P840" t="n">
        <v>278.54</v>
      </c>
      <c r="Q840" t="n">
        <v>467.07</v>
      </c>
      <c r="R840" t="n">
        <v>59.33</v>
      </c>
      <c r="S840" t="n">
        <v>39.61</v>
      </c>
      <c r="T840" t="n">
        <v>4901.58</v>
      </c>
      <c r="U840" t="n">
        <v>0.67</v>
      </c>
      <c r="V840" t="n">
        <v>0.75</v>
      </c>
      <c r="W840" t="n">
        <v>2.63</v>
      </c>
      <c r="X840" t="n">
        <v>0.29</v>
      </c>
      <c r="Y840" t="n">
        <v>1</v>
      </c>
      <c r="Z840" t="n">
        <v>10</v>
      </c>
    </row>
    <row r="841">
      <c r="A841" t="n">
        <v>82</v>
      </c>
      <c r="B841" t="n">
        <v>150</v>
      </c>
      <c r="C841" t="inlineStr">
        <is>
          <t xml:space="preserve">CONCLUIDO	</t>
        </is>
      </c>
      <c r="D841" t="n">
        <v>5.2004</v>
      </c>
      <c r="E841" t="n">
        <v>19.23</v>
      </c>
      <c r="F841" t="n">
        <v>15.62</v>
      </c>
      <c r="G841" t="n">
        <v>85.2</v>
      </c>
      <c r="H841" t="n">
        <v>1.12</v>
      </c>
      <c r="I841" t="n">
        <v>11</v>
      </c>
      <c r="J841" t="n">
        <v>342.91</v>
      </c>
      <c r="K841" t="n">
        <v>61.82</v>
      </c>
      <c r="L841" t="n">
        <v>21.5</v>
      </c>
      <c r="M841" t="n">
        <v>9</v>
      </c>
      <c r="N841" t="n">
        <v>109.59</v>
      </c>
      <c r="O841" t="n">
        <v>42527.02</v>
      </c>
      <c r="P841" t="n">
        <v>278.25</v>
      </c>
      <c r="Q841" t="n">
        <v>467.07</v>
      </c>
      <c r="R841" t="n">
        <v>59.2</v>
      </c>
      <c r="S841" t="n">
        <v>39.61</v>
      </c>
      <c r="T841" t="n">
        <v>4834.96</v>
      </c>
      <c r="U841" t="n">
        <v>0.67</v>
      </c>
      <c r="V841" t="n">
        <v>0.75</v>
      </c>
      <c r="W841" t="n">
        <v>2.63</v>
      </c>
      <c r="X841" t="n">
        <v>0.29</v>
      </c>
      <c r="Y841" t="n">
        <v>1</v>
      </c>
      <c r="Z841" t="n">
        <v>10</v>
      </c>
    </row>
    <row r="842">
      <c r="A842" t="n">
        <v>83</v>
      </c>
      <c r="B842" t="n">
        <v>150</v>
      </c>
      <c r="C842" t="inlineStr">
        <is>
          <t xml:space="preserve">CONCLUIDO	</t>
        </is>
      </c>
      <c r="D842" t="n">
        <v>5.2036</v>
      </c>
      <c r="E842" t="n">
        <v>19.22</v>
      </c>
      <c r="F842" t="n">
        <v>15.61</v>
      </c>
      <c r="G842" t="n">
        <v>85.14</v>
      </c>
      <c r="H842" t="n">
        <v>1.13</v>
      </c>
      <c r="I842" t="n">
        <v>11</v>
      </c>
      <c r="J842" t="n">
        <v>343.53</v>
      </c>
      <c r="K842" t="n">
        <v>61.82</v>
      </c>
      <c r="L842" t="n">
        <v>21.75</v>
      </c>
      <c r="M842" t="n">
        <v>9</v>
      </c>
      <c r="N842" t="n">
        <v>109.96</v>
      </c>
      <c r="O842" t="n">
        <v>42603.15</v>
      </c>
      <c r="P842" t="n">
        <v>277.8</v>
      </c>
      <c r="Q842" t="n">
        <v>467.07</v>
      </c>
      <c r="R842" t="n">
        <v>58.93</v>
      </c>
      <c r="S842" t="n">
        <v>39.61</v>
      </c>
      <c r="T842" t="n">
        <v>4700.28</v>
      </c>
      <c r="U842" t="n">
        <v>0.67</v>
      </c>
      <c r="V842" t="n">
        <v>0.75</v>
      </c>
      <c r="W842" t="n">
        <v>2.63</v>
      </c>
      <c r="X842" t="n">
        <v>0.28</v>
      </c>
      <c r="Y842" t="n">
        <v>1</v>
      </c>
      <c r="Z842" t="n">
        <v>10</v>
      </c>
    </row>
    <row r="843">
      <c r="A843" t="n">
        <v>84</v>
      </c>
      <c r="B843" t="n">
        <v>150</v>
      </c>
      <c r="C843" t="inlineStr">
        <is>
          <t xml:space="preserve">CONCLUIDO	</t>
        </is>
      </c>
      <c r="D843" t="n">
        <v>5.2245</v>
      </c>
      <c r="E843" t="n">
        <v>19.14</v>
      </c>
      <c r="F843" t="n">
        <v>15.59</v>
      </c>
      <c r="G843" t="n">
        <v>93.53</v>
      </c>
      <c r="H843" t="n">
        <v>1.14</v>
      </c>
      <c r="I843" t="n">
        <v>10</v>
      </c>
      <c r="J843" t="n">
        <v>344.15</v>
      </c>
      <c r="K843" t="n">
        <v>61.82</v>
      </c>
      <c r="L843" t="n">
        <v>22</v>
      </c>
      <c r="M843" t="n">
        <v>8</v>
      </c>
      <c r="N843" t="n">
        <v>110.33</v>
      </c>
      <c r="O843" t="n">
        <v>42679.6</v>
      </c>
      <c r="P843" t="n">
        <v>276.64</v>
      </c>
      <c r="Q843" t="n">
        <v>467.09</v>
      </c>
      <c r="R843" t="n">
        <v>58.24</v>
      </c>
      <c r="S843" t="n">
        <v>39.61</v>
      </c>
      <c r="T843" t="n">
        <v>4362.79</v>
      </c>
      <c r="U843" t="n">
        <v>0.68</v>
      </c>
      <c r="V843" t="n">
        <v>0.75</v>
      </c>
      <c r="W843" t="n">
        <v>2.62</v>
      </c>
      <c r="X843" t="n">
        <v>0.25</v>
      </c>
      <c r="Y843" t="n">
        <v>1</v>
      </c>
      <c r="Z843" t="n">
        <v>10</v>
      </c>
    </row>
    <row r="844">
      <c r="A844" t="n">
        <v>85</v>
      </c>
      <c r="B844" t="n">
        <v>150</v>
      </c>
      <c r="C844" t="inlineStr">
        <is>
          <t xml:space="preserve">CONCLUIDO	</t>
        </is>
      </c>
      <c r="D844" t="n">
        <v>5.2233</v>
      </c>
      <c r="E844" t="n">
        <v>19.14</v>
      </c>
      <c r="F844" t="n">
        <v>15.59</v>
      </c>
      <c r="G844" t="n">
        <v>93.55</v>
      </c>
      <c r="H844" t="n">
        <v>1.15</v>
      </c>
      <c r="I844" t="n">
        <v>10</v>
      </c>
      <c r="J844" t="n">
        <v>344.77</v>
      </c>
      <c r="K844" t="n">
        <v>61.82</v>
      </c>
      <c r="L844" t="n">
        <v>22.25</v>
      </c>
      <c r="M844" t="n">
        <v>8</v>
      </c>
      <c r="N844" t="n">
        <v>110.7</v>
      </c>
      <c r="O844" t="n">
        <v>42756.12</v>
      </c>
      <c r="P844" t="n">
        <v>277.21</v>
      </c>
      <c r="Q844" t="n">
        <v>467.09</v>
      </c>
      <c r="R844" t="n">
        <v>58.43</v>
      </c>
      <c r="S844" t="n">
        <v>39.61</v>
      </c>
      <c r="T844" t="n">
        <v>4454.49</v>
      </c>
      <c r="U844" t="n">
        <v>0.68</v>
      </c>
      <c r="V844" t="n">
        <v>0.75</v>
      </c>
      <c r="W844" t="n">
        <v>2.62</v>
      </c>
      <c r="X844" t="n">
        <v>0.26</v>
      </c>
      <c r="Y844" t="n">
        <v>1</v>
      </c>
      <c r="Z844" t="n">
        <v>10</v>
      </c>
    </row>
    <row r="845">
      <c r="A845" t="n">
        <v>86</v>
      </c>
      <c r="B845" t="n">
        <v>150</v>
      </c>
      <c r="C845" t="inlineStr">
        <is>
          <t xml:space="preserve">CONCLUIDO	</t>
        </is>
      </c>
      <c r="D845" t="n">
        <v>5.2227</v>
      </c>
      <c r="E845" t="n">
        <v>19.15</v>
      </c>
      <c r="F845" t="n">
        <v>15.59</v>
      </c>
      <c r="G845" t="n">
        <v>93.56999999999999</v>
      </c>
      <c r="H845" t="n">
        <v>1.16</v>
      </c>
      <c r="I845" t="n">
        <v>10</v>
      </c>
      <c r="J845" t="n">
        <v>345.39</v>
      </c>
      <c r="K845" t="n">
        <v>61.82</v>
      </c>
      <c r="L845" t="n">
        <v>22.5</v>
      </c>
      <c r="M845" t="n">
        <v>8</v>
      </c>
      <c r="N845" t="n">
        <v>111.07</v>
      </c>
      <c r="O845" t="n">
        <v>42832.82</v>
      </c>
      <c r="P845" t="n">
        <v>277.39</v>
      </c>
      <c r="Q845" t="n">
        <v>467.07</v>
      </c>
      <c r="R845" t="n">
        <v>58.33</v>
      </c>
      <c r="S845" t="n">
        <v>39.61</v>
      </c>
      <c r="T845" t="n">
        <v>4406.2</v>
      </c>
      <c r="U845" t="n">
        <v>0.68</v>
      </c>
      <c r="V845" t="n">
        <v>0.75</v>
      </c>
      <c r="W845" t="n">
        <v>2.63</v>
      </c>
      <c r="X845" t="n">
        <v>0.26</v>
      </c>
      <c r="Y845" t="n">
        <v>1</v>
      </c>
      <c r="Z845" t="n">
        <v>10</v>
      </c>
    </row>
    <row r="846">
      <c r="A846" t="n">
        <v>87</v>
      </c>
      <c r="B846" t="n">
        <v>150</v>
      </c>
      <c r="C846" t="inlineStr">
        <is>
          <t xml:space="preserve">CONCLUIDO	</t>
        </is>
      </c>
      <c r="D846" t="n">
        <v>5.2231</v>
      </c>
      <c r="E846" t="n">
        <v>19.15</v>
      </c>
      <c r="F846" t="n">
        <v>15.59</v>
      </c>
      <c r="G846" t="n">
        <v>93.56</v>
      </c>
      <c r="H846" t="n">
        <v>1.17</v>
      </c>
      <c r="I846" t="n">
        <v>10</v>
      </c>
      <c r="J846" t="n">
        <v>346.02</v>
      </c>
      <c r="K846" t="n">
        <v>61.82</v>
      </c>
      <c r="L846" t="n">
        <v>22.75</v>
      </c>
      <c r="M846" t="n">
        <v>8</v>
      </c>
      <c r="N846" t="n">
        <v>111.45</v>
      </c>
      <c r="O846" t="n">
        <v>42909.73</v>
      </c>
      <c r="P846" t="n">
        <v>277.68</v>
      </c>
      <c r="Q846" t="n">
        <v>467.08</v>
      </c>
      <c r="R846" t="n">
        <v>58.32</v>
      </c>
      <c r="S846" t="n">
        <v>39.61</v>
      </c>
      <c r="T846" t="n">
        <v>4401.5</v>
      </c>
      <c r="U846" t="n">
        <v>0.68</v>
      </c>
      <c r="V846" t="n">
        <v>0.75</v>
      </c>
      <c r="W846" t="n">
        <v>2.63</v>
      </c>
      <c r="X846" t="n">
        <v>0.26</v>
      </c>
      <c r="Y846" t="n">
        <v>1</v>
      </c>
      <c r="Z846" t="n">
        <v>10</v>
      </c>
    </row>
    <row r="847">
      <c r="A847" t="n">
        <v>88</v>
      </c>
      <c r="B847" t="n">
        <v>150</v>
      </c>
      <c r="C847" t="inlineStr">
        <is>
          <t xml:space="preserve">CONCLUIDO	</t>
        </is>
      </c>
      <c r="D847" t="n">
        <v>5.223</v>
      </c>
      <c r="E847" t="n">
        <v>19.15</v>
      </c>
      <c r="F847" t="n">
        <v>15.59</v>
      </c>
      <c r="G847" t="n">
        <v>93.56</v>
      </c>
      <c r="H847" t="n">
        <v>1.18</v>
      </c>
      <c r="I847" t="n">
        <v>10</v>
      </c>
      <c r="J847" t="n">
        <v>346.64</v>
      </c>
      <c r="K847" t="n">
        <v>61.82</v>
      </c>
      <c r="L847" t="n">
        <v>23</v>
      </c>
      <c r="M847" t="n">
        <v>8</v>
      </c>
      <c r="N847" t="n">
        <v>111.82</v>
      </c>
      <c r="O847" t="n">
        <v>42986.83</v>
      </c>
      <c r="P847" t="n">
        <v>277.63</v>
      </c>
      <c r="Q847" t="n">
        <v>467.09</v>
      </c>
      <c r="R847" t="n">
        <v>58.62</v>
      </c>
      <c r="S847" t="n">
        <v>39.61</v>
      </c>
      <c r="T847" t="n">
        <v>4548.51</v>
      </c>
      <c r="U847" t="n">
        <v>0.68</v>
      </c>
      <c r="V847" t="n">
        <v>0.75</v>
      </c>
      <c r="W847" t="n">
        <v>2.62</v>
      </c>
      <c r="X847" t="n">
        <v>0.26</v>
      </c>
      <c r="Y847" t="n">
        <v>1</v>
      </c>
      <c r="Z847" t="n">
        <v>10</v>
      </c>
    </row>
    <row r="848">
      <c r="A848" t="n">
        <v>89</v>
      </c>
      <c r="B848" t="n">
        <v>150</v>
      </c>
      <c r="C848" t="inlineStr">
        <is>
          <t xml:space="preserve">CONCLUIDO	</t>
        </is>
      </c>
      <c r="D848" t="n">
        <v>5.2223</v>
      </c>
      <c r="E848" t="n">
        <v>19.15</v>
      </c>
      <c r="F848" t="n">
        <v>15.6</v>
      </c>
      <c r="G848" t="n">
        <v>93.58</v>
      </c>
      <c r="H848" t="n">
        <v>1.19</v>
      </c>
      <c r="I848" t="n">
        <v>10</v>
      </c>
      <c r="J848" t="n">
        <v>347.27</v>
      </c>
      <c r="K848" t="n">
        <v>61.82</v>
      </c>
      <c r="L848" t="n">
        <v>23.25</v>
      </c>
      <c r="M848" t="n">
        <v>8</v>
      </c>
      <c r="N848" t="n">
        <v>112.2</v>
      </c>
      <c r="O848" t="n">
        <v>43064.12</v>
      </c>
      <c r="P848" t="n">
        <v>277.82</v>
      </c>
      <c r="Q848" t="n">
        <v>467.07</v>
      </c>
      <c r="R848" t="n">
        <v>58.61</v>
      </c>
      <c r="S848" t="n">
        <v>39.61</v>
      </c>
      <c r="T848" t="n">
        <v>4547.72</v>
      </c>
      <c r="U848" t="n">
        <v>0.68</v>
      </c>
      <c r="V848" t="n">
        <v>0.75</v>
      </c>
      <c r="W848" t="n">
        <v>2.62</v>
      </c>
      <c r="X848" t="n">
        <v>0.26</v>
      </c>
      <c r="Y848" t="n">
        <v>1</v>
      </c>
      <c r="Z848" t="n">
        <v>10</v>
      </c>
    </row>
    <row r="849">
      <c r="A849" t="n">
        <v>90</v>
      </c>
      <c r="B849" t="n">
        <v>150</v>
      </c>
      <c r="C849" t="inlineStr">
        <is>
          <t xml:space="preserve">CONCLUIDO	</t>
        </is>
      </c>
      <c r="D849" t="n">
        <v>5.224</v>
      </c>
      <c r="E849" t="n">
        <v>19.14</v>
      </c>
      <c r="F849" t="n">
        <v>15.59</v>
      </c>
      <c r="G849" t="n">
        <v>93.54000000000001</v>
      </c>
      <c r="H849" t="n">
        <v>1.2</v>
      </c>
      <c r="I849" t="n">
        <v>10</v>
      </c>
      <c r="J849" t="n">
        <v>347.9</v>
      </c>
      <c r="K849" t="n">
        <v>61.82</v>
      </c>
      <c r="L849" t="n">
        <v>23.5</v>
      </c>
      <c r="M849" t="n">
        <v>8</v>
      </c>
      <c r="N849" t="n">
        <v>112.58</v>
      </c>
      <c r="O849" t="n">
        <v>43141.62</v>
      </c>
      <c r="P849" t="n">
        <v>277.4</v>
      </c>
      <c r="Q849" t="n">
        <v>467.07</v>
      </c>
      <c r="R849" t="n">
        <v>58.42</v>
      </c>
      <c r="S849" t="n">
        <v>39.61</v>
      </c>
      <c r="T849" t="n">
        <v>4448.52</v>
      </c>
      <c r="U849" t="n">
        <v>0.68</v>
      </c>
      <c r="V849" t="n">
        <v>0.75</v>
      </c>
      <c r="W849" t="n">
        <v>2.62</v>
      </c>
      <c r="X849" t="n">
        <v>0.26</v>
      </c>
      <c r="Y849" t="n">
        <v>1</v>
      </c>
      <c r="Z849" t="n">
        <v>10</v>
      </c>
    </row>
    <row r="850">
      <c r="A850" t="n">
        <v>91</v>
      </c>
      <c r="B850" t="n">
        <v>150</v>
      </c>
      <c r="C850" t="inlineStr">
        <is>
          <t xml:space="preserve">CONCLUIDO	</t>
        </is>
      </c>
      <c r="D850" t="n">
        <v>5.2222</v>
      </c>
      <c r="E850" t="n">
        <v>19.15</v>
      </c>
      <c r="F850" t="n">
        <v>15.6</v>
      </c>
      <c r="G850" t="n">
        <v>93.58</v>
      </c>
      <c r="H850" t="n">
        <v>1.21</v>
      </c>
      <c r="I850" t="n">
        <v>10</v>
      </c>
      <c r="J850" t="n">
        <v>348.53</v>
      </c>
      <c r="K850" t="n">
        <v>61.82</v>
      </c>
      <c r="L850" t="n">
        <v>23.75</v>
      </c>
      <c r="M850" t="n">
        <v>8</v>
      </c>
      <c r="N850" t="n">
        <v>112.96</v>
      </c>
      <c r="O850" t="n">
        <v>43219.31</v>
      </c>
      <c r="P850" t="n">
        <v>277.33</v>
      </c>
      <c r="Q850" t="n">
        <v>467.08</v>
      </c>
      <c r="R850" t="n">
        <v>58.53</v>
      </c>
      <c r="S850" t="n">
        <v>39.61</v>
      </c>
      <c r="T850" t="n">
        <v>4507.96</v>
      </c>
      <c r="U850" t="n">
        <v>0.68</v>
      </c>
      <c r="V850" t="n">
        <v>0.75</v>
      </c>
      <c r="W850" t="n">
        <v>2.62</v>
      </c>
      <c r="X850" t="n">
        <v>0.26</v>
      </c>
      <c r="Y850" t="n">
        <v>1</v>
      </c>
      <c r="Z850" t="n">
        <v>10</v>
      </c>
    </row>
    <row r="851">
      <c r="A851" t="n">
        <v>92</v>
      </c>
      <c r="B851" t="n">
        <v>150</v>
      </c>
      <c r="C851" t="inlineStr">
        <is>
          <t xml:space="preserve">CONCLUIDO	</t>
        </is>
      </c>
      <c r="D851" t="n">
        <v>5.2243</v>
      </c>
      <c r="E851" t="n">
        <v>19.14</v>
      </c>
      <c r="F851" t="n">
        <v>15.59</v>
      </c>
      <c r="G851" t="n">
        <v>93.53</v>
      </c>
      <c r="H851" t="n">
        <v>1.23</v>
      </c>
      <c r="I851" t="n">
        <v>10</v>
      </c>
      <c r="J851" t="n">
        <v>349.16</v>
      </c>
      <c r="K851" t="n">
        <v>61.82</v>
      </c>
      <c r="L851" t="n">
        <v>24</v>
      </c>
      <c r="M851" t="n">
        <v>8</v>
      </c>
      <c r="N851" t="n">
        <v>113.34</v>
      </c>
      <c r="O851" t="n">
        <v>43297.21</v>
      </c>
      <c r="P851" t="n">
        <v>276.93</v>
      </c>
      <c r="Q851" t="n">
        <v>467.07</v>
      </c>
      <c r="R851" t="n">
        <v>58.31</v>
      </c>
      <c r="S851" t="n">
        <v>39.61</v>
      </c>
      <c r="T851" t="n">
        <v>4396</v>
      </c>
      <c r="U851" t="n">
        <v>0.68</v>
      </c>
      <c r="V851" t="n">
        <v>0.75</v>
      </c>
      <c r="W851" t="n">
        <v>2.62</v>
      </c>
      <c r="X851" t="n">
        <v>0.26</v>
      </c>
      <c r="Y851" t="n">
        <v>1</v>
      </c>
      <c r="Z851" t="n">
        <v>10</v>
      </c>
    </row>
    <row r="852">
      <c r="A852" t="n">
        <v>93</v>
      </c>
      <c r="B852" t="n">
        <v>150</v>
      </c>
      <c r="C852" t="inlineStr">
        <is>
          <t xml:space="preserve">CONCLUIDO	</t>
        </is>
      </c>
      <c r="D852" t="n">
        <v>5.2259</v>
      </c>
      <c r="E852" t="n">
        <v>19.14</v>
      </c>
      <c r="F852" t="n">
        <v>15.58</v>
      </c>
      <c r="G852" t="n">
        <v>93.5</v>
      </c>
      <c r="H852" t="n">
        <v>1.24</v>
      </c>
      <c r="I852" t="n">
        <v>10</v>
      </c>
      <c r="J852" t="n">
        <v>349.79</v>
      </c>
      <c r="K852" t="n">
        <v>61.82</v>
      </c>
      <c r="L852" t="n">
        <v>24.25</v>
      </c>
      <c r="M852" t="n">
        <v>8</v>
      </c>
      <c r="N852" t="n">
        <v>113.72</v>
      </c>
      <c r="O852" t="n">
        <v>43375.3</v>
      </c>
      <c r="P852" t="n">
        <v>276.18</v>
      </c>
      <c r="Q852" t="n">
        <v>467.07</v>
      </c>
      <c r="R852" t="n">
        <v>58.06</v>
      </c>
      <c r="S852" t="n">
        <v>39.61</v>
      </c>
      <c r="T852" t="n">
        <v>4270.16</v>
      </c>
      <c r="U852" t="n">
        <v>0.68</v>
      </c>
      <c r="V852" t="n">
        <v>0.75</v>
      </c>
      <c r="W852" t="n">
        <v>2.63</v>
      </c>
      <c r="X852" t="n">
        <v>0.25</v>
      </c>
      <c r="Y852" t="n">
        <v>1</v>
      </c>
      <c r="Z852" t="n">
        <v>10</v>
      </c>
    </row>
    <row r="853">
      <c r="A853" t="n">
        <v>94</v>
      </c>
      <c r="B853" t="n">
        <v>150</v>
      </c>
      <c r="C853" t="inlineStr">
        <is>
          <t xml:space="preserve">CONCLUIDO	</t>
        </is>
      </c>
      <c r="D853" t="n">
        <v>5.2234</v>
      </c>
      <c r="E853" t="n">
        <v>19.14</v>
      </c>
      <c r="F853" t="n">
        <v>15.59</v>
      </c>
      <c r="G853" t="n">
        <v>93.55</v>
      </c>
      <c r="H853" t="n">
        <v>1.25</v>
      </c>
      <c r="I853" t="n">
        <v>10</v>
      </c>
      <c r="J853" t="n">
        <v>350.43</v>
      </c>
      <c r="K853" t="n">
        <v>61.82</v>
      </c>
      <c r="L853" t="n">
        <v>24.5</v>
      </c>
      <c r="M853" t="n">
        <v>8</v>
      </c>
      <c r="N853" t="n">
        <v>114.11</v>
      </c>
      <c r="O853" t="n">
        <v>43453.61</v>
      </c>
      <c r="P853" t="n">
        <v>275.79</v>
      </c>
      <c r="Q853" t="n">
        <v>467.11</v>
      </c>
      <c r="R853" t="n">
        <v>58.34</v>
      </c>
      <c r="S853" t="n">
        <v>39.61</v>
      </c>
      <c r="T853" t="n">
        <v>4409.3</v>
      </c>
      <c r="U853" t="n">
        <v>0.68</v>
      </c>
      <c r="V853" t="n">
        <v>0.75</v>
      </c>
      <c r="W853" t="n">
        <v>2.63</v>
      </c>
      <c r="X853" t="n">
        <v>0.26</v>
      </c>
      <c r="Y853" t="n">
        <v>1</v>
      </c>
      <c r="Z853" t="n">
        <v>10</v>
      </c>
    </row>
    <row r="854">
      <c r="A854" t="n">
        <v>95</v>
      </c>
      <c r="B854" t="n">
        <v>150</v>
      </c>
      <c r="C854" t="inlineStr">
        <is>
          <t xml:space="preserve">CONCLUIDO	</t>
        </is>
      </c>
      <c r="D854" t="n">
        <v>5.2463</v>
      </c>
      <c r="E854" t="n">
        <v>19.06</v>
      </c>
      <c r="F854" t="n">
        <v>15.56</v>
      </c>
      <c r="G854" t="n">
        <v>103.76</v>
      </c>
      <c r="H854" t="n">
        <v>1.26</v>
      </c>
      <c r="I854" t="n">
        <v>9</v>
      </c>
      <c r="J854" t="n">
        <v>351.06</v>
      </c>
      <c r="K854" t="n">
        <v>61.82</v>
      </c>
      <c r="L854" t="n">
        <v>24.75</v>
      </c>
      <c r="M854" t="n">
        <v>7</v>
      </c>
      <c r="N854" t="n">
        <v>114.49</v>
      </c>
      <c r="O854" t="n">
        <v>43532.12</v>
      </c>
      <c r="P854" t="n">
        <v>275.54</v>
      </c>
      <c r="Q854" t="n">
        <v>467.07</v>
      </c>
      <c r="R854" t="n">
        <v>57.45</v>
      </c>
      <c r="S854" t="n">
        <v>39.61</v>
      </c>
      <c r="T854" t="n">
        <v>3971.68</v>
      </c>
      <c r="U854" t="n">
        <v>0.6899999999999999</v>
      </c>
      <c r="V854" t="n">
        <v>0.75</v>
      </c>
      <c r="W854" t="n">
        <v>2.62</v>
      </c>
      <c r="X854" t="n">
        <v>0.23</v>
      </c>
      <c r="Y854" t="n">
        <v>1</v>
      </c>
      <c r="Z854" t="n">
        <v>10</v>
      </c>
    </row>
    <row r="855">
      <c r="A855" t="n">
        <v>96</v>
      </c>
      <c r="B855" t="n">
        <v>150</v>
      </c>
      <c r="C855" t="inlineStr">
        <is>
          <t xml:space="preserve">CONCLUIDO	</t>
        </is>
      </c>
      <c r="D855" t="n">
        <v>5.2498</v>
      </c>
      <c r="E855" t="n">
        <v>19.05</v>
      </c>
      <c r="F855" t="n">
        <v>15.55</v>
      </c>
      <c r="G855" t="n">
        <v>103.67</v>
      </c>
      <c r="H855" t="n">
        <v>1.27</v>
      </c>
      <c r="I855" t="n">
        <v>9</v>
      </c>
      <c r="J855" t="n">
        <v>351.7</v>
      </c>
      <c r="K855" t="n">
        <v>61.82</v>
      </c>
      <c r="L855" t="n">
        <v>25</v>
      </c>
      <c r="M855" t="n">
        <v>7</v>
      </c>
      <c r="N855" t="n">
        <v>114.88</v>
      </c>
      <c r="O855" t="n">
        <v>43610.83</v>
      </c>
      <c r="P855" t="n">
        <v>275.47</v>
      </c>
      <c r="Q855" t="n">
        <v>467.07</v>
      </c>
      <c r="R855" t="n">
        <v>57.01</v>
      </c>
      <c r="S855" t="n">
        <v>39.61</v>
      </c>
      <c r="T855" t="n">
        <v>3751.83</v>
      </c>
      <c r="U855" t="n">
        <v>0.6899999999999999</v>
      </c>
      <c r="V855" t="n">
        <v>0.75</v>
      </c>
      <c r="W855" t="n">
        <v>2.62</v>
      </c>
      <c r="X855" t="n">
        <v>0.22</v>
      </c>
      <c r="Y855" t="n">
        <v>1</v>
      </c>
      <c r="Z855" t="n">
        <v>10</v>
      </c>
    </row>
    <row r="856">
      <c r="A856" t="n">
        <v>97</v>
      </c>
      <c r="B856" t="n">
        <v>150</v>
      </c>
      <c r="C856" t="inlineStr">
        <is>
          <t xml:space="preserve">CONCLUIDO	</t>
        </is>
      </c>
      <c r="D856" t="n">
        <v>5.2474</v>
      </c>
      <c r="E856" t="n">
        <v>19.06</v>
      </c>
      <c r="F856" t="n">
        <v>15.56</v>
      </c>
      <c r="G856" t="n">
        <v>103.73</v>
      </c>
      <c r="H856" t="n">
        <v>1.28</v>
      </c>
      <c r="I856" t="n">
        <v>9</v>
      </c>
      <c r="J856" t="n">
        <v>352.34</v>
      </c>
      <c r="K856" t="n">
        <v>61.82</v>
      </c>
      <c r="L856" t="n">
        <v>25.25</v>
      </c>
      <c r="M856" t="n">
        <v>7</v>
      </c>
      <c r="N856" t="n">
        <v>115.27</v>
      </c>
      <c r="O856" t="n">
        <v>43689.76</v>
      </c>
      <c r="P856" t="n">
        <v>275.95</v>
      </c>
      <c r="Q856" t="n">
        <v>467.07</v>
      </c>
      <c r="R856" t="n">
        <v>57.27</v>
      </c>
      <c r="S856" t="n">
        <v>39.61</v>
      </c>
      <c r="T856" t="n">
        <v>3879.71</v>
      </c>
      <c r="U856" t="n">
        <v>0.6899999999999999</v>
      </c>
      <c r="V856" t="n">
        <v>0.75</v>
      </c>
      <c r="W856" t="n">
        <v>2.63</v>
      </c>
      <c r="X856" t="n">
        <v>0.23</v>
      </c>
      <c r="Y856" t="n">
        <v>1</v>
      </c>
      <c r="Z856" t="n">
        <v>10</v>
      </c>
    </row>
    <row r="857">
      <c r="A857" t="n">
        <v>98</v>
      </c>
      <c r="B857" t="n">
        <v>150</v>
      </c>
      <c r="C857" t="inlineStr">
        <is>
          <t xml:space="preserve">CONCLUIDO	</t>
        </is>
      </c>
      <c r="D857" t="n">
        <v>5.2477</v>
      </c>
      <c r="E857" t="n">
        <v>19.06</v>
      </c>
      <c r="F857" t="n">
        <v>15.56</v>
      </c>
      <c r="G857" t="n">
        <v>103.73</v>
      </c>
      <c r="H857" t="n">
        <v>1.29</v>
      </c>
      <c r="I857" t="n">
        <v>9</v>
      </c>
      <c r="J857" t="n">
        <v>352.98</v>
      </c>
      <c r="K857" t="n">
        <v>61.82</v>
      </c>
      <c r="L857" t="n">
        <v>25.5</v>
      </c>
      <c r="M857" t="n">
        <v>7</v>
      </c>
      <c r="N857" t="n">
        <v>115.66</v>
      </c>
      <c r="O857" t="n">
        <v>43769.02</v>
      </c>
      <c r="P857" t="n">
        <v>276.25</v>
      </c>
      <c r="Q857" t="n">
        <v>467.09</v>
      </c>
      <c r="R857" t="n">
        <v>57.26</v>
      </c>
      <c r="S857" t="n">
        <v>39.61</v>
      </c>
      <c r="T857" t="n">
        <v>3878.13</v>
      </c>
      <c r="U857" t="n">
        <v>0.6899999999999999</v>
      </c>
      <c r="V857" t="n">
        <v>0.75</v>
      </c>
      <c r="W857" t="n">
        <v>2.62</v>
      </c>
      <c r="X857" t="n">
        <v>0.23</v>
      </c>
      <c r="Y857" t="n">
        <v>1</v>
      </c>
      <c r="Z857" t="n">
        <v>10</v>
      </c>
    </row>
    <row r="858">
      <c r="A858" t="n">
        <v>99</v>
      </c>
      <c r="B858" t="n">
        <v>150</v>
      </c>
      <c r="C858" t="inlineStr">
        <is>
          <t xml:space="preserve">CONCLUIDO	</t>
        </is>
      </c>
      <c r="D858" t="n">
        <v>5.2478</v>
      </c>
      <c r="E858" t="n">
        <v>19.06</v>
      </c>
      <c r="F858" t="n">
        <v>15.56</v>
      </c>
      <c r="G858" t="n">
        <v>103.72</v>
      </c>
      <c r="H858" t="n">
        <v>1.3</v>
      </c>
      <c r="I858" t="n">
        <v>9</v>
      </c>
      <c r="J858" t="n">
        <v>353.63</v>
      </c>
      <c r="K858" t="n">
        <v>61.82</v>
      </c>
      <c r="L858" t="n">
        <v>25.75</v>
      </c>
      <c r="M858" t="n">
        <v>7</v>
      </c>
      <c r="N858" t="n">
        <v>116.06</v>
      </c>
      <c r="O858" t="n">
        <v>43848.38</v>
      </c>
      <c r="P858" t="n">
        <v>276.58</v>
      </c>
      <c r="Q858" t="n">
        <v>467.11</v>
      </c>
      <c r="R858" t="n">
        <v>57.15</v>
      </c>
      <c r="S858" t="n">
        <v>39.61</v>
      </c>
      <c r="T858" t="n">
        <v>3821.5</v>
      </c>
      <c r="U858" t="n">
        <v>0.6899999999999999</v>
      </c>
      <c r="V858" t="n">
        <v>0.75</v>
      </c>
      <c r="W858" t="n">
        <v>2.63</v>
      </c>
      <c r="X858" t="n">
        <v>0.22</v>
      </c>
      <c r="Y858" t="n">
        <v>1</v>
      </c>
      <c r="Z858" t="n">
        <v>10</v>
      </c>
    </row>
    <row r="859">
      <c r="A859" t="n">
        <v>100</v>
      </c>
      <c r="B859" t="n">
        <v>150</v>
      </c>
      <c r="C859" t="inlineStr">
        <is>
          <t xml:space="preserve">CONCLUIDO	</t>
        </is>
      </c>
      <c r="D859" t="n">
        <v>5.2488</v>
      </c>
      <c r="E859" t="n">
        <v>19.05</v>
      </c>
      <c r="F859" t="n">
        <v>15.55</v>
      </c>
      <c r="G859" t="n">
        <v>103.7</v>
      </c>
      <c r="H859" t="n">
        <v>1.31</v>
      </c>
      <c r="I859" t="n">
        <v>9</v>
      </c>
      <c r="J859" t="n">
        <v>354.27</v>
      </c>
      <c r="K859" t="n">
        <v>61.82</v>
      </c>
      <c r="L859" t="n">
        <v>26</v>
      </c>
      <c r="M859" t="n">
        <v>7</v>
      </c>
      <c r="N859" t="n">
        <v>116.45</v>
      </c>
      <c r="O859" t="n">
        <v>43927.95</v>
      </c>
      <c r="P859" t="n">
        <v>276.85</v>
      </c>
      <c r="Q859" t="n">
        <v>467.11</v>
      </c>
      <c r="R859" t="n">
        <v>57.28</v>
      </c>
      <c r="S859" t="n">
        <v>39.61</v>
      </c>
      <c r="T859" t="n">
        <v>3884.53</v>
      </c>
      <c r="U859" t="n">
        <v>0.6899999999999999</v>
      </c>
      <c r="V859" t="n">
        <v>0.75</v>
      </c>
      <c r="W859" t="n">
        <v>2.62</v>
      </c>
      <c r="X859" t="n">
        <v>0.22</v>
      </c>
      <c r="Y859" t="n">
        <v>1</v>
      </c>
      <c r="Z859" t="n">
        <v>10</v>
      </c>
    </row>
    <row r="860">
      <c r="A860" t="n">
        <v>101</v>
      </c>
      <c r="B860" t="n">
        <v>150</v>
      </c>
      <c r="C860" t="inlineStr">
        <is>
          <t xml:space="preserve">CONCLUIDO	</t>
        </is>
      </c>
      <c r="D860" t="n">
        <v>5.2467</v>
      </c>
      <c r="E860" t="n">
        <v>19.06</v>
      </c>
      <c r="F860" t="n">
        <v>15.56</v>
      </c>
      <c r="G860" t="n">
        <v>103.75</v>
      </c>
      <c r="H860" t="n">
        <v>1.32</v>
      </c>
      <c r="I860" t="n">
        <v>9</v>
      </c>
      <c r="J860" t="n">
        <v>354.92</v>
      </c>
      <c r="K860" t="n">
        <v>61.82</v>
      </c>
      <c r="L860" t="n">
        <v>26.25</v>
      </c>
      <c r="M860" t="n">
        <v>7</v>
      </c>
      <c r="N860" t="n">
        <v>116.85</v>
      </c>
      <c r="O860" t="n">
        <v>44007.74</v>
      </c>
      <c r="P860" t="n">
        <v>276.92</v>
      </c>
      <c r="Q860" t="n">
        <v>467.07</v>
      </c>
      <c r="R860" t="n">
        <v>57.46</v>
      </c>
      <c r="S860" t="n">
        <v>39.61</v>
      </c>
      <c r="T860" t="n">
        <v>3977.44</v>
      </c>
      <c r="U860" t="n">
        <v>0.6899999999999999</v>
      </c>
      <c r="V860" t="n">
        <v>0.75</v>
      </c>
      <c r="W860" t="n">
        <v>2.62</v>
      </c>
      <c r="X860" t="n">
        <v>0.23</v>
      </c>
      <c r="Y860" t="n">
        <v>1</v>
      </c>
      <c r="Z860" t="n">
        <v>10</v>
      </c>
    </row>
    <row r="861">
      <c r="A861" t="n">
        <v>102</v>
      </c>
      <c r="B861" t="n">
        <v>150</v>
      </c>
      <c r="C861" t="inlineStr">
        <is>
          <t xml:space="preserve">CONCLUIDO	</t>
        </is>
      </c>
      <c r="D861" t="n">
        <v>5.2462</v>
      </c>
      <c r="E861" t="n">
        <v>19.06</v>
      </c>
      <c r="F861" t="n">
        <v>15.56</v>
      </c>
      <c r="G861" t="n">
        <v>103.76</v>
      </c>
      <c r="H861" t="n">
        <v>1.33</v>
      </c>
      <c r="I861" t="n">
        <v>9</v>
      </c>
      <c r="J861" t="n">
        <v>355.57</v>
      </c>
      <c r="K861" t="n">
        <v>61.82</v>
      </c>
      <c r="L861" t="n">
        <v>26.5</v>
      </c>
      <c r="M861" t="n">
        <v>7</v>
      </c>
      <c r="N861" t="n">
        <v>117.25</v>
      </c>
      <c r="O861" t="n">
        <v>44087.74</v>
      </c>
      <c r="P861" t="n">
        <v>276.86</v>
      </c>
      <c r="Q861" t="n">
        <v>467.07</v>
      </c>
      <c r="R861" t="n">
        <v>57.6</v>
      </c>
      <c r="S861" t="n">
        <v>39.61</v>
      </c>
      <c r="T861" t="n">
        <v>4045.33</v>
      </c>
      <c r="U861" t="n">
        <v>0.6899999999999999</v>
      </c>
      <c r="V861" t="n">
        <v>0.75</v>
      </c>
      <c r="W861" t="n">
        <v>2.62</v>
      </c>
      <c r="X861" t="n">
        <v>0.23</v>
      </c>
      <c r="Y861" t="n">
        <v>1</v>
      </c>
      <c r="Z861" t="n">
        <v>10</v>
      </c>
    </row>
    <row r="862">
      <c r="A862" t="n">
        <v>103</v>
      </c>
      <c r="B862" t="n">
        <v>150</v>
      </c>
      <c r="C862" t="inlineStr">
        <is>
          <t xml:space="preserve">CONCLUIDO	</t>
        </is>
      </c>
      <c r="D862" t="n">
        <v>5.2457</v>
      </c>
      <c r="E862" t="n">
        <v>19.06</v>
      </c>
      <c r="F862" t="n">
        <v>15.57</v>
      </c>
      <c r="G862" t="n">
        <v>103.77</v>
      </c>
      <c r="H862" t="n">
        <v>1.34</v>
      </c>
      <c r="I862" t="n">
        <v>9</v>
      </c>
      <c r="J862" t="n">
        <v>356.22</v>
      </c>
      <c r="K862" t="n">
        <v>61.82</v>
      </c>
      <c r="L862" t="n">
        <v>26.75</v>
      </c>
      <c r="M862" t="n">
        <v>7</v>
      </c>
      <c r="N862" t="n">
        <v>117.65</v>
      </c>
      <c r="O862" t="n">
        <v>44167.96</v>
      </c>
      <c r="P862" t="n">
        <v>276.69</v>
      </c>
      <c r="Q862" t="n">
        <v>467.07</v>
      </c>
      <c r="R862" t="n">
        <v>57.57</v>
      </c>
      <c r="S862" t="n">
        <v>39.61</v>
      </c>
      <c r="T862" t="n">
        <v>4030.67</v>
      </c>
      <c r="U862" t="n">
        <v>0.6899999999999999</v>
      </c>
      <c r="V862" t="n">
        <v>0.75</v>
      </c>
      <c r="W862" t="n">
        <v>2.62</v>
      </c>
      <c r="X862" t="n">
        <v>0.23</v>
      </c>
      <c r="Y862" t="n">
        <v>1</v>
      </c>
      <c r="Z862" t="n">
        <v>10</v>
      </c>
    </row>
    <row r="863">
      <c r="A863" t="n">
        <v>104</v>
      </c>
      <c r="B863" t="n">
        <v>150</v>
      </c>
      <c r="C863" t="inlineStr">
        <is>
          <t xml:space="preserve">CONCLUIDO	</t>
        </is>
      </c>
      <c r="D863" t="n">
        <v>5.2468</v>
      </c>
      <c r="E863" t="n">
        <v>19.06</v>
      </c>
      <c r="F863" t="n">
        <v>15.56</v>
      </c>
      <c r="G863" t="n">
        <v>103.75</v>
      </c>
      <c r="H863" t="n">
        <v>1.35</v>
      </c>
      <c r="I863" t="n">
        <v>9</v>
      </c>
      <c r="J863" t="n">
        <v>356.87</v>
      </c>
      <c r="K863" t="n">
        <v>61.82</v>
      </c>
      <c r="L863" t="n">
        <v>27</v>
      </c>
      <c r="M863" t="n">
        <v>7</v>
      </c>
      <c r="N863" t="n">
        <v>118.05</v>
      </c>
      <c r="O863" t="n">
        <v>44248.41</v>
      </c>
      <c r="P863" t="n">
        <v>276.61</v>
      </c>
      <c r="Q863" t="n">
        <v>467.07</v>
      </c>
      <c r="R863" t="n">
        <v>57.4</v>
      </c>
      <c r="S863" t="n">
        <v>39.61</v>
      </c>
      <c r="T863" t="n">
        <v>3947.42</v>
      </c>
      <c r="U863" t="n">
        <v>0.6899999999999999</v>
      </c>
      <c r="V863" t="n">
        <v>0.75</v>
      </c>
      <c r="W863" t="n">
        <v>2.62</v>
      </c>
      <c r="X863" t="n">
        <v>0.23</v>
      </c>
      <c r="Y863" t="n">
        <v>1</v>
      </c>
      <c r="Z863" t="n">
        <v>10</v>
      </c>
    </row>
    <row r="864">
      <c r="A864" t="n">
        <v>105</v>
      </c>
      <c r="B864" t="n">
        <v>150</v>
      </c>
      <c r="C864" t="inlineStr">
        <is>
          <t xml:space="preserve">CONCLUIDO	</t>
        </is>
      </c>
      <c r="D864" t="n">
        <v>5.2453</v>
      </c>
      <c r="E864" t="n">
        <v>19.06</v>
      </c>
      <c r="F864" t="n">
        <v>15.57</v>
      </c>
      <c r="G864" t="n">
        <v>103.78</v>
      </c>
      <c r="H864" t="n">
        <v>1.36</v>
      </c>
      <c r="I864" t="n">
        <v>9</v>
      </c>
      <c r="J864" t="n">
        <v>357.52</v>
      </c>
      <c r="K864" t="n">
        <v>61.82</v>
      </c>
      <c r="L864" t="n">
        <v>27.25</v>
      </c>
      <c r="M864" t="n">
        <v>7</v>
      </c>
      <c r="N864" t="n">
        <v>118.45</v>
      </c>
      <c r="O864" t="n">
        <v>44329.08</v>
      </c>
      <c r="P864" t="n">
        <v>276.31</v>
      </c>
      <c r="Q864" t="n">
        <v>467.07</v>
      </c>
      <c r="R864" t="n">
        <v>57.71</v>
      </c>
      <c r="S864" t="n">
        <v>39.61</v>
      </c>
      <c r="T864" t="n">
        <v>4100.61</v>
      </c>
      <c r="U864" t="n">
        <v>0.6899999999999999</v>
      </c>
      <c r="V864" t="n">
        <v>0.75</v>
      </c>
      <c r="W864" t="n">
        <v>2.62</v>
      </c>
      <c r="X864" t="n">
        <v>0.23</v>
      </c>
      <c r="Y864" t="n">
        <v>1</v>
      </c>
      <c r="Z864" t="n">
        <v>10</v>
      </c>
    </row>
    <row r="865">
      <c r="A865" t="n">
        <v>106</v>
      </c>
      <c r="B865" t="n">
        <v>150</v>
      </c>
      <c r="C865" t="inlineStr">
        <is>
          <t xml:space="preserve">CONCLUIDO	</t>
        </is>
      </c>
      <c r="D865" t="n">
        <v>5.2416</v>
      </c>
      <c r="E865" t="n">
        <v>19.08</v>
      </c>
      <c r="F865" t="n">
        <v>15.58</v>
      </c>
      <c r="G865" t="n">
        <v>103.87</v>
      </c>
      <c r="H865" t="n">
        <v>1.37</v>
      </c>
      <c r="I865" t="n">
        <v>9</v>
      </c>
      <c r="J865" t="n">
        <v>358.18</v>
      </c>
      <c r="K865" t="n">
        <v>61.82</v>
      </c>
      <c r="L865" t="n">
        <v>27.5</v>
      </c>
      <c r="M865" t="n">
        <v>7</v>
      </c>
      <c r="N865" t="n">
        <v>118.86</v>
      </c>
      <c r="O865" t="n">
        <v>44409.98</v>
      </c>
      <c r="P865" t="n">
        <v>276.4</v>
      </c>
      <c r="Q865" t="n">
        <v>467.13</v>
      </c>
      <c r="R865" t="n">
        <v>58.06</v>
      </c>
      <c r="S865" t="n">
        <v>39.61</v>
      </c>
      <c r="T865" t="n">
        <v>4277.43</v>
      </c>
      <c r="U865" t="n">
        <v>0.68</v>
      </c>
      <c r="V865" t="n">
        <v>0.75</v>
      </c>
      <c r="W865" t="n">
        <v>2.62</v>
      </c>
      <c r="X865" t="n">
        <v>0.25</v>
      </c>
      <c r="Y865" t="n">
        <v>1</v>
      </c>
      <c r="Z865" t="n">
        <v>10</v>
      </c>
    </row>
    <row r="866">
      <c r="A866" t="n">
        <v>107</v>
      </c>
      <c r="B866" t="n">
        <v>150</v>
      </c>
      <c r="C866" t="inlineStr">
        <is>
          <t xml:space="preserve">CONCLUIDO	</t>
        </is>
      </c>
      <c r="D866" t="n">
        <v>5.2448</v>
      </c>
      <c r="E866" t="n">
        <v>19.07</v>
      </c>
      <c r="F866" t="n">
        <v>15.57</v>
      </c>
      <c r="G866" t="n">
        <v>103.8</v>
      </c>
      <c r="H866" t="n">
        <v>1.38</v>
      </c>
      <c r="I866" t="n">
        <v>9</v>
      </c>
      <c r="J866" t="n">
        <v>358.84</v>
      </c>
      <c r="K866" t="n">
        <v>61.82</v>
      </c>
      <c r="L866" t="n">
        <v>27.75</v>
      </c>
      <c r="M866" t="n">
        <v>7</v>
      </c>
      <c r="N866" t="n">
        <v>119.27</v>
      </c>
      <c r="O866" t="n">
        <v>44491.1</v>
      </c>
      <c r="P866" t="n">
        <v>275.96</v>
      </c>
      <c r="Q866" t="n">
        <v>467.07</v>
      </c>
      <c r="R866" t="n">
        <v>57.61</v>
      </c>
      <c r="S866" t="n">
        <v>39.61</v>
      </c>
      <c r="T866" t="n">
        <v>4049.84</v>
      </c>
      <c r="U866" t="n">
        <v>0.6899999999999999</v>
      </c>
      <c r="V866" t="n">
        <v>0.75</v>
      </c>
      <c r="W866" t="n">
        <v>2.62</v>
      </c>
      <c r="X866" t="n">
        <v>0.24</v>
      </c>
      <c r="Y866" t="n">
        <v>1</v>
      </c>
      <c r="Z866" t="n">
        <v>10</v>
      </c>
    </row>
    <row r="867">
      <c r="A867" t="n">
        <v>108</v>
      </c>
      <c r="B867" t="n">
        <v>150</v>
      </c>
      <c r="C867" t="inlineStr">
        <is>
          <t xml:space="preserve">CONCLUIDO	</t>
        </is>
      </c>
      <c r="D867" t="n">
        <v>5.247</v>
      </c>
      <c r="E867" t="n">
        <v>19.06</v>
      </c>
      <c r="F867" t="n">
        <v>15.56</v>
      </c>
      <c r="G867" t="n">
        <v>103.74</v>
      </c>
      <c r="H867" t="n">
        <v>1.39</v>
      </c>
      <c r="I867" t="n">
        <v>9</v>
      </c>
      <c r="J867" t="n">
        <v>359.5</v>
      </c>
      <c r="K867" t="n">
        <v>61.82</v>
      </c>
      <c r="L867" t="n">
        <v>28</v>
      </c>
      <c r="M867" t="n">
        <v>7</v>
      </c>
      <c r="N867" t="n">
        <v>119.68</v>
      </c>
      <c r="O867" t="n">
        <v>44572.45</v>
      </c>
      <c r="P867" t="n">
        <v>275.57</v>
      </c>
      <c r="Q867" t="n">
        <v>467.09</v>
      </c>
      <c r="R867" t="n">
        <v>57.4</v>
      </c>
      <c r="S867" t="n">
        <v>39.61</v>
      </c>
      <c r="T867" t="n">
        <v>3945.48</v>
      </c>
      <c r="U867" t="n">
        <v>0.6899999999999999</v>
      </c>
      <c r="V867" t="n">
        <v>0.75</v>
      </c>
      <c r="W867" t="n">
        <v>2.62</v>
      </c>
      <c r="X867" t="n">
        <v>0.23</v>
      </c>
      <c r="Y867" t="n">
        <v>1</v>
      </c>
      <c r="Z867" t="n">
        <v>10</v>
      </c>
    </row>
    <row r="868">
      <c r="A868" t="n">
        <v>109</v>
      </c>
      <c r="B868" t="n">
        <v>150</v>
      </c>
      <c r="C868" t="inlineStr">
        <is>
          <t xml:space="preserve">CONCLUIDO	</t>
        </is>
      </c>
      <c r="D868" t="n">
        <v>5.2732</v>
      </c>
      <c r="E868" t="n">
        <v>18.96</v>
      </c>
      <c r="F868" t="n">
        <v>15.52</v>
      </c>
      <c r="G868" t="n">
        <v>116.42</v>
      </c>
      <c r="H868" t="n">
        <v>1.4</v>
      </c>
      <c r="I868" t="n">
        <v>8</v>
      </c>
      <c r="J868" t="n">
        <v>360.16</v>
      </c>
      <c r="K868" t="n">
        <v>61.82</v>
      </c>
      <c r="L868" t="n">
        <v>28.25</v>
      </c>
      <c r="M868" t="n">
        <v>6</v>
      </c>
      <c r="N868" t="n">
        <v>120.09</v>
      </c>
      <c r="O868" t="n">
        <v>44654.04</v>
      </c>
      <c r="P868" t="n">
        <v>274.66</v>
      </c>
      <c r="Q868" t="n">
        <v>467.07</v>
      </c>
      <c r="R868" t="n">
        <v>56.1</v>
      </c>
      <c r="S868" t="n">
        <v>39.61</v>
      </c>
      <c r="T868" t="n">
        <v>3299.04</v>
      </c>
      <c r="U868" t="n">
        <v>0.71</v>
      </c>
      <c r="V868" t="n">
        <v>0.75</v>
      </c>
      <c r="W868" t="n">
        <v>2.62</v>
      </c>
      <c r="X868" t="n">
        <v>0.19</v>
      </c>
      <c r="Y868" t="n">
        <v>1</v>
      </c>
      <c r="Z868" t="n">
        <v>10</v>
      </c>
    </row>
    <row r="869">
      <c r="A869" t="n">
        <v>110</v>
      </c>
      <c r="B869" t="n">
        <v>150</v>
      </c>
      <c r="C869" t="inlineStr">
        <is>
          <t xml:space="preserve">CONCLUIDO	</t>
        </is>
      </c>
      <c r="D869" t="n">
        <v>5.2713</v>
      </c>
      <c r="E869" t="n">
        <v>18.97</v>
      </c>
      <c r="F869" t="n">
        <v>15.53</v>
      </c>
      <c r="G869" t="n">
        <v>116.47</v>
      </c>
      <c r="H869" t="n">
        <v>1.41</v>
      </c>
      <c r="I869" t="n">
        <v>8</v>
      </c>
      <c r="J869" t="n">
        <v>360.82</v>
      </c>
      <c r="K869" t="n">
        <v>61.82</v>
      </c>
      <c r="L869" t="n">
        <v>28.5</v>
      </c>
      <c r="M869" t="n">
        <v>6</v>
      </c>
      <c r="N869" t="n">
        <v>120.5</v>
      </c>
      <c r="O869" t="n">
        <v>44735.86</v>
      </c>
      <c r="P869" t="n">
        <v>274.87</v>
      </c>
      <c r="Q869" t="n">
        <v>467.07</v>
      </c>
      <c r="R869" t="n">
        <v>56.28</v>
      </c>
      <c r="S869" t="n">
        <v>39.61</v>
      </c>
      <c r="T869" t="n">
        <v>3392.73</v>
      </c>
      <c r="U869" t="n">
        <v>0.7</v>
      </c>
      <c r="V869" t="n">
        <v>0.75</v>
      </c>
      <c r="W869" t="n">
        <v>2.62</v>
      </c>
      <c r="X869" t="n">
        <v>0.2</v>
      </c>
      <c r="Y869" t="n">
        <v>1</v>
      </c>
      <c r="Z869" t="n">
        <v>10</v>
      </c>
    </row>
    <row r="870">
      <c r="A870" t="n">
        <v>111</v>
      </c>
      <c r="B870" t="n">
        <v>150</v>
      </c>
      <c r="C870" t="inlineStr">
        <is>
          <t xml:space="preserve">CONCLUIDO	</t>
        </is>
      </c>
      <c r="D870" t="n">
        <v>5.2716</v>
      </c>
      <c r="E870" t="n">
        <v>18.97</v>
      </c>
      <c r="F870" t="n">
        <v>15.53</v>
      </c>
      <c r="G870" t="n">
        <v>116.46</v>
      </c>
      <c r="H870" t="n">
        <v>1.42</v>
      </c>
      <c r="I870" t="n">
        <v>8</v>
      </c>
      <c r="J870" t="n">
        <v>361.49</v>
      </c>
      <c r="K870" t="n">
        <v>61.82</v>
      </c>
      <c r="L870" t="n">
        <v>28.75</v>
      </c>
      <c r="M870" t="n">
        <v>6</v>
      </c>
      <c r="N870" t="n">
        <v>120.92</v>
      </c>
      <c r="O870" t="n">
        <v>44817.91</v>
      </c>
      <c r="P870" t="n">
        <v>275.35</v>
      </c>
      <c r="Q870" t="n">
        <v>467.07</v>
      </c>
      <c r="R870" t="n">
        <v>56.39</v>
      </c>
      <c r="S870" t="n">
        <v>39.61</v>
      </c>
      <c r="T870" t="n">
        <v>3444.37</v>
      </c>
      <c r="U870" t="n">
        <v>0.7</v>
      </c>
      <c r="V870" t="n">
        <v>0.75</v>
      </c>
      <c r="W870" t="n">
        <v>2.62</v>
      </c>
      <c r="X870" t="n">
        <v>0.19</v>
      </c>
      <c r="Y870" t="n">
        <v>1</v>
      </c>
      <c r="Z870" t="n">
        <v>10</v>
      </c>
    </row>
    <row r="871">
      <c r="A871" t="n">
        <v>112</v>
      </c>
      <c r="B871" t="n">
        <v>150</v>
      </c>
      <c r="C871" t="inlineStr">
        <is>
          <t xml:space="preserve">CONCLUIDO	</t>
        </is>
      </c>
      <c r="D871" t="n">
        <v>5.2723</v>
      </c>
      <c r="E871" t="n">
        <v>18.97</v>
      </c>
      <c r="F871" t="n">
        <v>15.53</v>
      </c>
      <c r="G871" t="n">
        <v>116.44</v>
      </c>
      <c r="H871" t="n">
        <v>1.43</v>
      </c>
      <c r="I871" t="n">
        <v>8</v>
      </c>
      <c r="J871" t="n">
        <v>362.16</v>
      </c>
      <c r="K871" t="n">
        <v>61.82</v>
      </c>
      <c r="L871" t="n">
        <v>29</v>
      </c>
      <c r="M871" t="n">
        <v>6</v>
      </c>
      <c r="N871" t="n">
        <v>121.34</v>
      </c>
      <c r="O871" t="n">
        <v>44900.33</v>
      </c>
      <c r="P871" t="n">
        <v>275.29</v>
      </c>
      <c r="Q871" t="n">
        <v>467.1</v>
      </c>
      <c r="R871" t="n">
        <v>56.14</v>
      </c>
      <c r="S871" t="n">
        <v>39.61</v>
      </c>
      <c r="T871" t="n">
        <v>3320.17</v>
      </c>
      <c r="U871" t="n">
        <v>0.71</v>
      </c>
      <c r="V871" t="n">
        <v>0.75</v>
      </c>
      <c r="W871" t="n">
        <v>2.62</v>
      </c>
      <c r="X871" t="n">
        <v>0.19</v>
      </c>
      <c r="Y871" t="n">
        <v>1</v>
      </c>
      <c r="Z871" t="n">
        <v>10</v>
      </c>
    </row>
    <row r="872">
      <c r="A872" t="n">
        <v>113</v>
      </c>
      <c r="B872" t="n">
        <v>150</v>
      </c>
      <c r="C872" t="inlineStr">
        <is>
          <t xml:space="preserve">CONCLUIDO	</t>
        </is>
      </c>
      <c r="D872" t="n">
        <v>5.2709</v>
      </c>
      <c r="E872" t="n">
        <v>18.97</v>
      </c>
      <c r="F872" t="n">
        <v>15.53</v>
      </c>
      <c r="G872" t="n">
        <v>116.48</v>
      </c>
      <c r="H872" t="n">
        <v>1.44</v>
      </c>
      <c r="I872" t="n">
        <v>8</v>
      </c>
      <c r="J872" t="n">
        <v>362.83</v>
      </c>
      <c r="K872" t="n">
        <v>61.82</v>
      </c>
      <c r="L872" t="n">
        <v>29.25</v>
      </c>
      <c r="M872" t="n">
        <v>6</v>
      </c>
      <c r="N872" t="n">
        <v>121.75</v>
      </c>
      <c r="O872" t="n">
        <v>44982.86</v>
      </c>
      <c r="P872" t="n">
        <v>275.76</v>
      </c>
      <c r="Q872" t="n">
        <v>467.07</v>
      </c>
      <c r="R872" t="n">
        <v>56.35</v>
      </c>
      <c r="S872" t="n">
        <v>39.61</v>
      </c>
      <c r="T872" t="n">
        <v>3426.84</v>
      </c>
      <c r="U872" t="n">
        <v>0.7</v>
      </c>
      <c r="V872" t="n">
        <v>0.75</v>
      </c>
      <c r="W872" t="n">
        <v>2.62</v>
      </c>
      <c r="X872" t="n">
        <v>0.2</v>
      </c>
      <c r="Y872" t="n">
        <v>1</v>
      </c>
      <c r="Z872" t="n">
        <v>10</v>
      </c>
    </row>
    <row r="873">
      <c r="A873" t="n">
        <v>114</v>
      </c>
      <c r="B873" t="n">
        <v>150</v>
      </c>
      <c r="C873" t="inlineStr">
        <is>
          <t xml:space="preserve">CONCLUIDO	</t>
        </is>
      </c>
      <c r="D873" t="n">
        <v>5.2698</v>
      </c>
      <c r="E873" t="n">
        <v>18.98</v>
      </c>
      <c r="F873" t="n">
        <v>15.53</v>
      </c>
      <c r="G873" t="n">
        <v>116.51</v>
      </c>
      <c r="H873" t="n">
        <v>1.45</v>
      </c>
      <c r="I873" t="n">
        <v>8</v>
      </c>
      <c r="J873" t="n">
        <v>363.5</v>
      </c>
      <c r="K873" t="n">
        <v>61.82</v>
      </c>
      <c r="L873" t="n">
        <v>29.5</v>
      </c>
      <c r="M873" t="n">
        <v>6</v>
      </c>
      <c r="N873" t="n">
        <v>122.18</v>
      </c>
      <c r="O873" t="n">
        <v>45065.64</v>
      </c>
      <c r="P873" t="n">
        <v>275.84</v>
      </c>
      <c r="Q873" t="n">
        <v>467.07</v>
      </c>
      <c r="R873" t="n">
        <v>56.56</v>
      </c>
      <c r="S873" t="n">
        <v>39.61</v>
      </c>
      <c r="T873" t="n">
        <v>3529.67</v>
      </c>
      <c r="U873" t="n">
        <v>0.7</v>
      </c>
      <c r="V873" t="n">
        <v>0.75</v>
      </c>
      <c r="W873" t="n">
        <v>2.62</v>
      </c>
      <c r="X873" t="n">
        <v>0.2</v>
      </c>
      <c r="Y873" t="n">
        <v>1</v>
      </c>
      <c r="Z873" t="n">
        <v>10</v>
      </c>
    </row>
    <row r="874">
      <c r="A874" t="n">
        <v>115</v>
      </c>
      <c r="B874" t="n">
        <v>150</v>
      </c>
      <c r="C874" t="inlineStr">
        <is>
          <t xml:space="preserve">CONCLUIDO	</t>
        </is>
      </c>
      <c r="D874" t="n">
        <v>5.2715</v>
      </c>
      <c r="E874" t="n">
        <v>18.97</v>
      </c>
      <c r="F874" t="n">
        <v>15.53</v>
      </c>
      <c r="G874" t="n">
        <v>116.46</v>
      </c>
      <c r="H874" t="n">
        <v>1.46</v>
      </c>
      <c r="I874" t="n">
        <v>8</v>
      </c>
      <c r="J874" t="n">
        <v>364.17</v>
      </c>
      <c r="K874" t="n">
        <v>61.82</v>
      </c>
      <c r="L874" t="n">
        <v>29.75</v>
      </c>
      <c r="M874" t="n">
        <v>6</v>
      </c>
      <c r="N874" t="n">
        <v>122.6</v>
      </c>
      <c r="O874" t="n">
        <v>45148.66</v>
      </c>
      <c r="P874" t="n">
        <v>275.98</v>
      </c>
      <c r="Q874" t="n">
        <v>467.07</v>
      </c>
      <c r="R874" t="n">
        <v>56.23</v>
      </c>
      <c r="S874" t="n">
        <v>39.61</v>
      </c>
      <c r="T874" t="n">
        <v>3366.12</v>
      </c>
      <c r="U874" t="n">
        <v>0.7</v>
      </c>
      <c r="V874" t="n">
        <v>0.75</v>
      </c>
      <c r="W874" t="n">
        <v>2.62</v>
      </c>
      <c r="X874" t="n">
        <v>0.2</v>
      </c>
      <c r="Y874" t="n">
        <v>1</v>
      </c>
      <c r="Z874" t="n">
        <v>10</v>
      </c>
    </row>
    <row r="875">
      <c r="A875" t="n">
        <v>116</v>
      </c>
      <c r="B875" t="n">
        <v>150</v>
      </c>
      <c r="C875" t="inlineStr">
        <is>
          <t xml:space="preserve">CONCLUIDO	</t>
        </is>
      </c>
      <c r="D875" t="n">
        <v>5.2727</v>
      </c>
      <c r="E875" t="n">
        <v>18.97</v>
      </c>
      <c r="F875" t="n">
        <v>15.52</v>
      </c>
      <c r="G875" t="n">
        <v>116.43</v>
      </c>
      <c r="H875" t="n">
        <v>1.47</v>
      </c>
      <c r="I875" t="n">
        <v>8</v>
      </c>
      <c r="J875" t="n">
        <v>364.85</v>
      </c>
      <c r="K875" t="n">
        <v>61.82</v>
      </c>
      <c r="L875" t="n">
        <v>30</v>
      </c>
      <c r="M875" t="n">
        <v>6</v>
      </c>
      <c r="N875" t="n">
        <v>123.02</v>
      </c>
      <c r="O875" t="n">
        <v>45231.92</v>
      </c>
      <c r="P875" t="n">
        <v>276.01</v>
      </c>
      <c r="Q875" t="n">
        <v>467.07</v>
      </c>
      <c r="R875" t="n">
        <v>56.01</v>
      </c>
      <c r="S875" t="n">
        <v>39.61</v>
      </c>
      <c r="T875" t="n">
        <v>3255.81</v>
      </c>
      <c r="U875" t="n">
        <v>0.71</v>
      </c>
      <c r="V875" t="n">
        <v>0.75</v>
      </c>
      <c r="W875" t="n">
        <v>2.62</v>
      </c>
      <c r="X875" t="n">
        <v>0.19</v>
      </c>
      <c r="Y875" t="n">
        <v>1</v>
      </c>
      <c r="Z875" t="n">
        <v>10</v>
      </c>
    </row>
    <row r="876">
      <c r="A876" t="n">
        <v>117</v>
      </c>
      <c r="B876" t="n">
        <v>150</v>
      </c>
      <c r="C876" t="inlineStr">
        <is>
          <t xml:space="preserve">CONCLUIDO	</t>
        </is>
      </c>
      <c r="D876" t="n">
        <v>5.2716</v>
      </c>
      <c r="E876" t="n">
        <v>18.97</v>
      </c>
      <c r="F876" t="n">
        <v>15.53</v>
      </c>
      <c r="G876" t="n">
        <v>116.46</v>
      </c>
      <c r="H876" t="n">
        <v>1.48</v>
      </c>
      <c r="I876" t="n">
        <v>8</v>
      </c>
      <c r="J876" t="n">
        <v>365.52</v>
      </c>
      <c r="K876" t="n">
        <v>61.82</v>
      </c>
      <c r="L876" t="n">
        <v>30.25</v>
      </c>
      <c r="M876" t="n">
        <v>6</v>
      </c>
      <c r="N876" t="n">
        <v>123.45</v>
      </c>
      <c r="O876" t="n">
        <v>45315.43</v>
      </c>
      <c r="P876" t="n">
        <v>276.26</v>
      </c>
      <c r="Q876" t="n">
        <v>467.08</v>
      </c>
      <c r="R876" t="n">
        <v>56.23</v>
      </c>
      <c r="S876" t="n">
        <v>39.61</v>
      </c>
      <c r="T876" t="n">
        <v>3368.19</v>
      </c>
      <c r="U876" t="n">
        <v>0.7</v>
      </c>
      <c r="V876" t="n">
        <v>0.75</v>
      </c>
      <c r="W876" t="n">
        <v>2.62</v>
      </c>
      <c r="X876" t="n">
        <v>0.19</v>
      </c>
      <c r="Y876" t="n">
        <v>1</v>
      </c>
      <c r="Z876" t="n">
        <v>10</v>
      </c>
    </row>
    <row r="877">
      <c r="A877" t="n">
        <v>118</v>
      </c>
      <c r="B877" t="n">
        <v>150</v>
      </c>
      <c r="C877" t="inlineStr">
        <is>
          <t xml:space="preserve">CONCLUIDO	</t>
        </is>
      </c>
      <c r="D877" t="n">
        <v>5.2705</v>
      </c>
      <c r="E877" t="n">
        <v>18.97</v>
      </c>
      <c r="F877" t="n">
        <v>15.53</v>
      </c>
      <c r="G877" t="n">
        <v>116.49</v>
      </c>
      <c r="H877" t="n">
        <v>1.49</v>
      </c>
      <c r="I877" t="n">
        <v>8</v>
      </c>
      <c r="J877" t="n">
        <v>366.2</v>
      </c>
      <c r="K877" t="n">
        <v>61.82</v>
      </c>
      <c r="L877" t="n">
        <v>30.5</v>
      </c>
      <c r="M877" t="n">
        <v>6</v>
      </c>
      <c r="N877" t="n">
        <v>123.88</v>
      </c>
      <c r="O877" t="n">
        <v>45399.2</v>
      </c>
      <c r="P877" t="n">
        <v>276.19</v>
      </c>
      <c r="Q877" t="n">
        <v>467.07</v>
      </c>
      <c r="R877" t="n">
        <v>56.48</v>
      </c>
      <c r="S877" t="n">
        <v>39.61</v>
      </c>
      <c r="T877" t="n">
        <v>3490.86</v>
      </c>
      <c r="U877" t="n">
        <v>0.7</v>
      </c>
      <c r="V877" t="n">
        <v>0.75</v>
      </c>
      <c r="W877" t="n">
        <v>2.62</v>
      </c>
      <c r="X877" t="n">
        <v>0.2</v>
      </c>
      <c r="Y877" t="n">
        <v>1</v>
      </c>
      <c r="Z877" t="n">
        <v>10</v>
      </c>
    </row>
    <row r="878">
      <c r="A878" t="n">
        <v>119</v>
      </c>
      <c r="B878" t="n">
        <v>150</v>
      </c>
      <c r="C878" t="inlineStr">
        <is>
          <t xml:space="preserve">CONCLUIDO	</t>
        </is>
      </c>
      <c r="D878" t="n">
        <v>5.2697</v>
      </c>
      <c r="E878" t="n">
        <v>18.98</v>
      </c>
      <c r="F878" t="n">
        <v>15.53</v>
      </c>
      <c r="G878" t="n">
        <v>116.51</v>
      </c>
      <c r="H878" t="n">
        <v>1.49</v>
      </c>
      <c r="I878" t="n">
        <v>8</v>
      </c>
      <c r="J878" t="n">
        <v>366.88</v>
      </c>
      <c r="K878" t="n">
        <v>61.82</v>
      </c>
      <c r="L878" t="n">
        <v>30.75</v>
      </c>
      <c r="M878" t="n">
        <v>6</v>
      </c>
      <c r="N878" t="n">
        <v>124.31</v>
      </c>
      <c r="O878" t="n">
        <v>45483.22</v>
      </c>
      <c r="P878" t="n">
        <v>276.07</v>
      </c>
      <c r="Q878" t="n">
        <v>467.07</v>
      </c>
      <c r="R878" t="n">
        <v>56.46</v>
      </c>
      <c r="S878" t="n">
        <v>39.61</v>
      </c>
      <c r="T878" t="n">
        <v>3480.26</v>
      </c>
      <c r="U878" t="n">
        <v>0.7</v>
      </c>
      <c r="V878" t="n">
        <v>0.75</v>
      </c>
      <c r="W878" t="n">
        <v>2.62</v>
      </c>
      <c r="X878" t="n">
        <v>0.2</v>
      </c>
      <c r="Y878" t="n">
        <v>1</v>
      </c>
      <c r="Z878" t="n">
        <v>10</v>
      </c>
    </row>
    <row r="879">
      <c r="A879" t="n">
        <v>120</v>
      </c>
      <c r="B879" t="n">
        <v>150</v>
      </c>
      <c r="C879" t="inlineStr">
        <is>
          <t xml:space="preserve">CONCLUIDO	</t>
        </is>
      </c>
      <c r="D879" t="n">
        <v>5.2719</v>
      </c>
      <c r="E879" t="n">
        <v>18.97</v>
      </c>
      <c r="F879" t="n">
        <v>15.53</v>
      </c>
      <c r="G879" t="n">
        <v>116.45</v>
      </c>
      <c r="H879" t="n">
        <v>1.5</v>
      </c>
      <c r="I879" t="n">
        <v>8</v>
      </c>
      <c r="J879" t="n">
        <v>367.57</v>
      </c>
      <c r="K879" t="n">
        <v>61.82</v>
      </c>
      <c r="L879" t="n">
        <v>31</v>
      </c>
      <c r="M879" t="n">
        <v>6</v>
      </c>
      <c r="N879" t="n">
        <v>124.74</v>
      </c>
      <c r="O879" t="n">
        <v>45567.49</v>
      </c>
      <c r="P879" t="n">
        <v>275.7</v>
      </c>
      <c r="Q879" t="n">
        <v>467.07</v>
      </c>
      <c r="R879" t="n">
        <v>56.32</v>
      </c>
      <c r="S879" t="n">
        <v>39.61</v>
      </c>
      <c r="T879" t="n">
        <v>3411.53</v>
      </c>
      <c r="U879" t="n">
        <v>0.7</v>
      </c>
      <c r="V879" t="n">
        <v>0.75</v>
      </c>
      <c r="W879" t="n">
        <v>2.62</v>
      </c>
      <c r="X879" t="n">
        <v>0.19</v>
      </c>
      <c r="Y879" t="n">
        <v>1</v>
      </c>
      <c r="Z879" t="n">
        <v>10</v>
      </c>
    </row>
    <row r="880">
      <c r="A880" t="n">
        <v>121</v>
      </c>
      <c r="B880" t="n">
        <v>150</v>
      </c>
      <c r="C880" t="inlineStr">
        <is>
          <t xml:space="preserve">CONCLUIDO	</t>
        </is>
      </c>
      <c r="D880" t="n">
        <v>5.2698</v>
      </c>
      <c r="E880" t="n">
        <v>18.98</v>
      </c>
      <c r="F880" t="n">
        <v>15.53</v>
      </c>
      <c r="G880" t="n">
        <v>116.51</v>
      </c>
      <c r="H880" t="n">
        <v>1.51</v>
      </c>
      <c r="I880" t="n">
        <v>8</v>
      </c>
      <c r="J880" t="n">
        <v>368.25</v>
      </c>
      <c r="K880" t="n">
        <v>61.82</v>
      </c>
      <c r="L880" t="n">
        <v>31.25</v>
      </c>
      <c r="M880" t="n">
        <v>6</v>
      </c>
      <c r="N880" t="n">
        <v>125.18</v>
      </c>
      <c r="O880" t="n">
        <v>45652.02</v>
      </c>
      <c r="P880" t="n">
        <v>275.45</v>
      </c>
      <c r="Q880" t="n">
        <v>467.07</v>
      </c>
      <c r="R880" t="n">
        <v>56.69</v>
      </c>
      <c r="S880" t="n">
        <v>39.61</v>
      </c>
      <c r="T880" t="n">
        <v>3594.64</v>
      </c>
      <c r="U880" t="n">
        <v>0.7</v>
      </c>
      <c r="V880" t="n">
        <v>0.75</v>
      </c>
      <c r="W880" t="n">
        <v>2.62</v>
      </c>
      <c r="X880" t="n">
        <v>0.2</v>
      </c>
      <c r="Y880" t="n">
        <v>1</v>
      </c>
      <c r="Z880" t="n">
        <v>10</v>
      </c>
    </row>
    <row r="881">
      <c r="A881" t="n">
        <v>122</v>
      </c>
      <c r="B881" t="n">
        <v>150</v>
      </c>
      <c r="C881" t="inlineStr">
        <is>
          <t xml:space="preserve">CONCLUIDO	</t>
        </is>
      </c>
      <c r="D881" t="n">
        <v>5.2692</v>
      </c>
      <c r="E881" t="n">
        <v>18.98</v>
      </c>
      <c r="F881" t="n">
        <v>15.54</v>
      </c>
      <c r="G881" t="n">
        <v>116.52</v>
      </c>
      <c r="H881" t="n">
        <v>1.52</v>
      </c>
      <c r="I881" t="n">
        <v>8</v>
      </c>
      <c r="J881" t="n">
        <v>368.94</v>
      </c>
      <c r="K881" t="n">
        <v>61.82</v>
      </c>
      <c r="L881" t="n">
        <v>31.5</v>
      </c>
      <c r="M881" t="n">
        <v>6</v>
      </c>
      <c r="N881" t="n">
        <v>125.62</v>
      </c>
      <c r="O881" t="n">
        <v>45736.8</v>
      </c>
      <c r="P881" t="n">
        <v>275.48</v>
      </c>
      <c r="Q881" t="n">
        <v>467.07</v>
      </c>
      <c r="R881" t="n">
        <v>56.64</v>
      </c>
      <c r="S881" t="n">
        <v>39.61</v>
      </c>
      <c r="T881" t="n">
        <v>3570.88</v>
      </c>
      <c r="U881" t="n">
        <v>0.7</v>
      </c>
      <c r="V881" t="n">
        <v>0.75</v>
      </c>
      <c r="W881" t="n">
        <v>2.62</v>
      </c>
      <c r="X881" t="n">
        <v>0.2</v>
      </c>
      <c r="Y881" t="n">
        <v>1</v>
      </c>
      <c r="Z881" t="n">
        <v>10</v>
      </c>
    </row>
    <row r="882">
      <c r="A882" t="n">
        <v>123</v>
      </c>
      <c r="B882" t="n">
        <v>150</v>
      </c>
      <c r="C882" t="inlineStr">
        <is>
          <t xml:space="preserve">CONCLUIDO	</t>
        </is>
      </c>
      <c r="D882" t="n">
        <v>5.2704</v>
      </c>
      <c r="E882" t="n">
        <v>18.97</v>
      </c>
      <c r="F882" t="n">
        <v>15.53</v>
      </c>
      <c r="G882" t="n">
        <v>116.49</v>
      </c>
      <c r="H882" t="n">
        <v>1.53</v>
      </c>
      <c r="I882" t="n">
        <v>8</v>
      </c>
      <c r="J882" t="n">
        <v>369.63</v>
      </c>
      <c r="K882" t="n">
        <v>61.82</v>
      </c>
      <c r="L882" t="n">
        <v>31.75</v>
      </c>
      <c r="M882" t="n">
        <v>6</v>
      </c>
      <c r="N882" t="n">
        <v>126.06</v>
      </c>
      <c r="O882" t="n">
        <v>45821.85</v>
      </c>
      <c r="P882" t="n">
        <v>275.32</v>
      </c>
      <c r="Q882" t="n">
        <v>467.07</v>
      </c>
      <c r="R882" t="n">
        <v>56.43</v>
      </c>
      <c r="S882" t="n">
        <v>39.61</v>
      </c>
      <c r="T882" t="n">
        <v>3466.76</v>
      </c>
      <c r="U882" t="n">
        <v>0.7</v>
      </c>
      <c r="V882" t="n">
        <v>0.75</v>
      </c>
      <c r="W882" t="n">
        <v>2.62</v>
      </c>
      <c r="X882" t="n">
        <v>0.2</v>
      </c>
      <c r="Y882" t="n">
        <v>1</v>
      </c>
      <c r="Z882" t="n">
        <v>10</v>
      </c>
    </row>
    <row r="883">
      <c r="A883" t="n">
        <v>124</v>
      </c>
      <c r="B883" t="n">
        <v>150</v>
      </c>
      <c r="C883" t="inlineStr">
        <is>
          <t xml:space="preserve">CONCLUIDO	</t>
        </is>
      </c>
      <c r="D883" t="n">
        <v>5.2702</v>
      </c>
      <c r="E883" t="n">
        <v>18.97</v>
      </c>
      <c r="F883" t="n">
        <v>15.53</v>
      </c>
      <c r="G883" t="n">
        <v>116.5</v>
      </c>
      <c r="H883" t="n">
        <v>1.54</v>
      </c>
      <c r="I883" t="n">
        <v>8</v>
      </c>
      <c r="J883" t="n">
        <v>370.32</v>
      </c>
      <c r="K883" t="n">
        <v>61.82</v>
      </c>
      <c r="L883" t="n">
        <v>32</v>
      </c>
      <c r="M883" t="n">
        <v>6</v>
      </c>
      <c r="N883" t="n">
        <v>126.5</v>
      </c>
      <c r="O883" t="n">
        <v>45907.3</v>
      </c>
      <c r="P883" t="n">
        <v>275.43</v>
      </c>
      <c r="Q883" t="n">
        <v>467.1</v>
      </c>
      <c r="R883" t="n">
        <v>56.41</v>
      </c>
      <c r="S883" t="n">
        <v>39.61</v>
      </c>
      <c r="T883" t="n">
        <v>3457.68</v>
      </c>
      <c r="U883" t="n">
        <v>0.7</v>
      </c>
      <c r="V883" t="n">
        <v>0.75</v>
      </c>
      <c r="W883" t="n">
        <v>2.62</v>
      </c>
      <c r="X883" t="n">
        <v>0.2</v>
      </c>
      <c r="Y883" t="n">
        <v>1</v>
      </c>
      <c r="Z883" t="n">
        <v>10</v>
      </c>
    </row>
    <row r="884">
      <c r="A884" t="n">
        <v>125</v>
      </c>
      <c r="B884" t="n">
        <v>150</v>
      </c>
      <c r="C884" t="inlineStr">
        <is>
          <t xml:space="preserve">CONCLUIDO	</t>
        </is>
      </c>
      <c r="D884" t="n">
        <v>5.2702</v>
      </c>
      <c r="E884" t="n">
        <v>18.97</v>
      </c>
      <c r="F884" t="n">
        <v>15.53</v>
      </c>
      <c r="G884" t="n">
        <v>116.5</v>
      </c>
      <c r="H884" t="n">
        <v>1.55</v>
      </c>
      <c r="I884" t="n">
        <v>8</v>
      </c>
      <c r="J884" t="n">
        <v>371.02</v>
      </c>
      <c r="K884" t="n">
        <v>61.82</v>
      </c>
      <c r="L884" t="n">
        <v>32.25</v>
      </c>
      <c r="M884" t="n">
        <v>6</v>
      </c>
      <c r="N884" t="n">
        <v>126.94</v>
      </c>
      <c r="O884" t="n">
        <v>45992.88</v>
      </c>
      <c r="P884" t="n">
        <v>275.05</v>
      </c>
      <c r="Q884" t="n">
        <v>467.08</v>
      </c>
      <c r="R884" t="n">
        <v>56.46</v>
      </c>
      <c r="S884" t="n">
        <v>39.61</v>
      </c>
      <c r="T884" t="n">
        <v>3480.98</v>
      </c>
      <c r="U884" t="n">
        <v>0.7</v>
      </c>
      <c r="V884" t="n">
        <v>0.75</v>
      </c>
      <c r="W884" t="n">
        <v>2.62</v>
      </c>
      <c r="X884" t="n">
        <v>0.2</v>
      </c>
      <c r="Y884" t="n">
        <v>1</v>
      </c>
      <c r="Z884" t="n">
        <v>10</v>
      </c>
    </row>
    <row r="885">
      <c r="A885" t="n">
        <v>126</v>
      </c>
      <c r="B885" t="n">
        <v>150</v>
      </c>
      <c r="C885" t="inlineStr">
        <is>
          <t xml:space="preserve">CONCLUIDO	</t>
        </is>
      </c>
      <c r="D885" t="n">
        <v>5.2649</v>
      </c>
      <c r="E885" t="n">
        <v>18.99</v>
      </c>
      <c r="F885" t="n">
        <v>15.55</v>
      </c>
      <c r="G885" t="n">
        <v>116.64</v>
      </c>
      <c r="H885" t="n">
        <v>1.56</v>
      </c>
      <c r="I885" t="n">
        <v>8</v>
      </c>
      <c r="J885" t="n">
        <v>371.71</v>
      </c>
      <c r="K885" t="n">
        <v>61.82</v>
      </c>
      <c r="L885" t="n">
        <v>32.5</v>
      </c>
      <c r="M885" t="n">
        <v>6</v>
      </c>
      <c r="N885" t="n">
        <v>127.39</v>
      </c>
      <c r="O885" t="n">
        <v>46078.74</v>
      </c>
      <c r="P885" t="n">
        <v>274.8</v>
      </c>
      <c r="Q885" t="n">
        <v>467.07</v>
      </c>
      <c r="R885" t="n">
        <v>57.11</v>
      </c>
      <c r="S885" t="n">
        <v>39.61</v>
      </c>
      <c r="T885" t="n">
        <v>3808.29</v>
      </c>
      <c r="U885" t="n">
        <v>0.6899999999999999</v>
      </c>
      <c r="V885" t="n">
        <v>0.75</v>
      </c>
      <c r="W885" t="n">
        <v>2.62</v>
      </c>
      <c r="X885" t="n">
        <v>0.22</v>
      </c>
      <c r="Y885" t="n">
        <v>1</v>
      </c>
      <c r="Z885" t="n">
        <v>10</v>
      </c>
    </row>
    <row r="886">
      <c r="A886" t="n">
        <v>127</v>
      </c>
      <c r="B886" t="n">
        <v>150</v>
      </c>
      <c r="C886" t="inlineStr">
        <is>
          <t xml:space="preserve">CONCLUIDO	</t>
        </is>
      </c>
      <c r="D886" t="n">
        <v>5.2925</v>
      </c>
      <c r="E886" t="n">
        <v>18.89</v>
      </c>
      <c r="F886" t="n">
        <v>15.51</v>
      </c>
      <c r="G886" t="n">
        <v>132.93</v>
      </c>
      <c r="H886" t="n">
        <v>1.57</v>
      </c>
      <c r="I886" t="n">
        <v>7</v>
      </c>
      <c r="J886" t="n">
        <v>372.41</v>
      </c>
      <c r="K886" t="n">
        <v>61.82</v>
      </c>
      <c r="L886" t="n">
        <v>32.75</v>
      </c>
      <c r="M886" t="n">
        <v>5</v>
      </c>
      <c r="N886" t="n">
        <v>127.84</v>
      </c>
      <c r="O886" t="n">
        <v>46164.87</v>
      </c>
      <c r="P886" t="n">
        <v>273.67</v>
      </c>
      <c r="Q886" t="n">
        <v>467.07</v>
      </c>
      <c r="R886" t="n">
        <v>55.74</v>
      </c>
      <c r="S886" t="n">
        <v>39.61</v>
      </c>
      <c r="T886" t="n">
        <v>3127.83</v>
      </c>
      <c r="U886" t="n">
        <v>0.71</v>
      </c>
      <c r="V886" t="n">
        <v>0.75</v>
      </c>
      <c r="W886" t="n">
        <v>2.62</v>
      </c>
      <c r="X886" t="n">
        <v>0.18</v>
      </c>
      <c r="Y886" t="n">
        <v>1</v>
      </c>
      <c r="Z886" t="n">
        <v>10</v>
      </c>
    </row>
    <row r="887">
      <c r="A887" t="n">
        <v>128</v>
      </c>
      <c r="B887" t="n">
        <v>150</v>
      </c>
      <c r="C887" t="inlineStr">
        <is>
          <t xml:space="preserve">CONCLUIDO	</t>
        </is>
      </c>
      <c r="D887" t="n">
        <v>5.2905</v>
      </c>
      <c r="E887" t="n">
        <v>18.9</v>
      </c>
      <c r="F887" t="n">
        <v>15.52</v>
      </c>
      <c r="G887" t="n">
        <v>132.99</v>
      </c>
      <c r="H887" t="n">
        <v>1.58</v>
      </c>
      <c r="I887" t="n">
        <v>7</v>
      </c>
      <c r="J887" t="n">
        <v>373.11</v>
      </c>
      <c r="K887" t="n">
        <v>61.82</v>
      </c>
      <c r="L887" t="n">
        <v>33</v>
      </c>
      <c r="M887" t="n">
        <v>5</v>
      </c>
      <c r="N887" t="n">
        <v>128.29</v>
      </c>
      <c r="O887" t="n">
        <v>46251.27</v>
      </c>
      <c r="P887" t="n">
        <v>274.55</v>
      </c>
      <c r="Q887" t="n">
        <v>467.07</v>
      </c>
      <c r="R887" t="n">
        <v>55.93</v>
      </c>
      <c r="S887" t="n">
        <v>39.61</v>
      </c>
      <c r="T887" t="n">
        <v>3223.03</v>
      </c>
      <c r="U887" t="n">
        <v>0.71</v>
      </c>
      <c r="V887" t="n">
        <v>0.75</v>
      </c>
      <c r="W887" t="n">
        <v>2.62</v>
      </c>
      <c r="X887" t="n">
        <v>0.18</v>
      </c>
      <c r="Y887" t="n">
        <v>1</v>
      </c>
      <c r="Z887" t="n">
        <v>10</v>
      </c>
    </row>
    <row r="888">
      <c r="A888" t="n">
        <v>129</v>
      </c>
      <c r="B888" t="n">
        <v>150</v>
      </c>
      <c r="C888" t="inlineStr">
        <is>
          <t xml:space="preserve">CONCLUIDO	</t>
        </is>
      </c>
      <c r="D888" t="n">
        <v>5.2908</v>
      </c>
      <c r="E888" t="n">
        <v>18.9</v>
      </c>
      <c r="F888" t="n">
        <v>15.51</v>
      </c>
      <c r="G888" t="n">
        <v>132.98</v>
      </c>
      <c r="H888" t="n">
        <v>1.59</v>
      </c>
      <c r="I888" t="n">
        <v>7</v>
      </c>
      <c r="J888" t="n">
        <v>373.81</v>
      </c>
      <c r="K888" t="n">
        <v>61.82</v>
      </c>
      <c r="L888" t="n">
        <v>33.25</v>
      </c>
      <c r="M888" t="n">
        <v>5</v>
      </c>
      <c r="N888" t="n">
        <v>128.74</v>
      </c>
      <c r="O888" t="n">
        <v>46337.95</v>
      </c>
      <c r="P888" t="n">
        <v>274.88</v>
      </c>
      <c r="Q888" t="n">
        <v>467.08</v>
      </c>
      <c r="R888" t="n">
        <v>55.88</v>
      </c>
      <c r="S888" t="n">
        <v>39.61</v>
      </c>
      <c r="T888" t="n">
        <v>3197.36</v>
      </c>
      <c r="U888" t="n">
        <v>0.71</v>
      </c>
      <c r="V888" t="n">
        <v>0.75</v>
      </c>
      <c r="W888" t="n">
        <v>2.62</v>
      </c>
      <c r="X888" t="n">
        <v>0.18</v>
      </c>
      <c r="Y888" t="n">
        <v>1</v>
      </c>
      <c r="Z888" t="n">
        <v>10</v>
      </c>
    </row>
    <row r="889">
      <c r="A889" t="n">
        <v>130</v>
      </c>
      <c r="B889" t="n">
        <v>150</v>
      </c>
      <c r="C889" t="inlineStr">
        <is>
          <t xml:space="preserve">CONCLUIDO	</t>
        </is>
      </c>
      <c r="D889" t="n">
        <v>5.2899</v>
      </c>
      <c r="E889" t="n">
        <v>18.9</v>
      </c>
      <c r="F889" t="n">
        <v>15.52</v>
      </c>
      <c r="G889" t="n">
        <v>133.01</v>
      </c>
      <c r="H889" t="n">
        <v>1.6</v>
      </c>
      <c r="I889" t="n">
        <v>7</v>
      </c>
      <c r="J889" t="n">
        <v>374.52</v>
      </c>
      <c r="K889" t="n">
        <v>61.82</v>
      </c>
      <c r="L889" t="n">
        <v>33.5</v>
      </c>
      <c r="M889" t="n">
        <v>5</v>
      </c>
      <c r="N889" t="n">
        <v>129.2</v>
      </c>
      <c r="O889" t="n">
        <v>46424.91</v>
      </c>
      <c r="P889" t="n">
        <v>275.41</v>
      </c>
      <c r="Q889" t="n">
        <v>467.07</v>
      </c>
      <c r="R889" t="n">
        <v>56.06</v>
      </c>
      <c r="S889" t="n">
        <v>39.61</v>
      </c>
      <c r="T889" t="n">
        <v>3287.44</v>
      </c>
      <c r="U889" t="n">
        <v>0.71</v>
      </c>
      <c r="V889" t="n">
        <v>0.75</v>
      </c>
      <c r="W889" t="n">
        <v>2.62</v>
      </c>
      <c r="X889" t="n">
        <v>0.18</v>
      </c>
      <c r="Y889" t="n">
        <v>1</v>
      </c>
      <c r="Z889" t="n">
        <v>10</v>
      </c>
    </row>
    <row r="890">
      <c r="A890" t="n">
        <v>131</v>
      </c>
      <c r="B890" t="n">
        <v>150</v>
      </c>
      <c r="C890" t="inlineStr">
        <is>
          <t xml:space="preserve">CONCLUIDO	</t>
        </is>
      </c>
      <c r="D890" t="n">
        <v>5.2923</v>
      </c>
      <c r="E890" t="n">
        <v>18.9</v>
      </c>
      <c r="F890" t="n">
        <v>15.51</v>
      </c>
      <c r="G890" t="n">
        <v>132.94</v>
      </c>
      <c r="H890" t="n">
        <v>1.6</v>
      </c>
      <c r="I890" t="n">
        <v>7</v>
      </c>
      <c r="J890" t="n">
        <v>375.23</v>
      </c>
      <c r="K890" t="n">
        <v>61.82</v>
      </c>
      <c r="L890" t="n">
        <v>33.75</v>
      </c>
      <c r="M890" t="n">
        <v>5</v>
      </c>
      <c r="N890" t="n">
        <v>129.65</v>
      </c>
      <c r="O890" t="n">
        <v>46512.15</v>
      </c>
      <c r="P890" t="n">
        <v>275.9</v>
      </c>
      <c r="Q890" t="n">
        <v>467.08</v>
      </c>
      <c r="R890" t="n">
        <v>55.78</v>
      </c>
      <c r="S890" t="n">
        <v>39.61</v>
      </c>
      <c r="T890" t="n">
        <v>3147.72</v>
      </c>
      <c r="U890" t="n">
        <v>0.71</v>
      </c>
      <c r="V890" t="n">
        <v>0.75</v>
      </c>
      <c r="W890" t="n">
        <v>2.62</v>
      </c>
      <c r="X890" t="n">
        <v>0.18</v>
      </c>
      <c r="Y890" t="n">
        <v>1</v>
      </c>
      <c r="Z890" t="n">
        <v>10</v>
      </c>
    </row>
    <row r="891">
      <c r="A891" t="n">
        <v>132</v>
      </c>
      <c r="B891" t="n">
        <v>150</v>
      </c>
      <c r="C891" t="inlineStr">
        <is>
          <t xml:space="preserve">CONCLUIDO	</t>
        </is>
      </c>
      <c r="D891" t="n">
        <v>5.2947</v>
      </c>
      <c r="E891" t="n">
        <v>18.89</v>
      </c>
      <c r="F891" t="n">
        <v>15.5</v>
      </c>
      <c r="G891" t="n">
        <v>132.86</v>
      </c>
      <c r="H891" t="n">
        <v>1.61</v>
      </c>
      <c r="I891" t="n">
        <v>7</v>
      </c>
      <c r="J891" t="n">
        <v>375.93</v>
      </c>
      <c r="K891" t="n">
        <v>61.82</v>
      </c>
      <c r="L891" t="n">
        <v>34</v>
      </c>
      <c r="M891" t="n">
        <v>5</v>
      </c>
      <c r="N891" t="n">
        <v>130.11</v>
      </c>
      <c r="O891" t="n">
        <v>46599.68</v>
      </c>
      <c r="P891" t="n">
        <v>275.71</v>
      </c>
      <c r="Q891" t="n">
        <v>467.07</v>
      </c>
      <c r="R891" t="n">
        <v>55.48</v>
      </c>
      <c r="S891" t="n">
        <v>39.61</v>
      </c>
      <c r="T891" t="n">
        <v>2998.14</v>
      </c>
      <c r="U891" t="n">
        <v>0.71</v>
      </c>
      <c r="V891" t="n">
        <v>0.75</v>
      </c>
      <c r="W891" t="n">
        <v>2.62</v>
      </c>
      <c r="X891" t="n">
        <v>0.17</v>
      </c>
      <c r="Y891" t="n">
        <v>1</v>
      </c>
      <c r="Z891" t="n">
        <v>10</v>
      </c>
    </row>
    <row r="892">
      <c r="A892" t="n">
        <v>133</v>
      </c>
      <c r="B892" t="n">
        <v>150</v>
      </c>
      <c r="C892" t="inlineStr">
        <is>
          <t xml:space="preserve">CONCLUIDO	</t>
        </is>
      </c>
      <c r="D892" t="n">
        <v>5.2915</v>
      </c>
      <c r="E892" t="n">
        <v>18.9</v>
      </c>
      <c r="F892" t="n">
        <v>15.51</v>
      </c>
      <c r="G892" t="n">
        <v>132.96</v>
      </c>
      <c r="H892" t="n">
        <v>1.62</v>
      </c>
      <c r="I892" t="n">
        <v>7</v>
      </c>
      <c r="J892" t="n">
        <v>376.65</v>
      </c>
      <c r="K892" t="n">
        <v>61.82</v>
      </c>
      <c r="L892" t="n">
        <v>34.25</v>
      </c>
      <c r="M892" t="n">
        <v>5</v>
      </c>
      <c r="N892" t="n">
        <v>130.58</v>
      </c>
      <c r="O892" t="n">
        <v>46687.5</v>
      </c>
      <c r="P892" t="n">
        <v>276.28</v>
      </c>
      <c r="Q892" t="n">
        <v>467.08</v>
      </c>
      <c r="R892" t="n">
        <v>55.87</v>
      </c>
      <c r="S892" t="n">
        <v>39.61</v>
      </c>
      <c r="T892" t="n">
        <v>3191.88</v>
      </c>
      <c r="U892" t="n">
        <v>0.71</v>
      </c>
      <c r="V892" t="n">
        <v>0.75</v>
      </c>
      <c r="W892" t="n">
        <v>2.62</v>
      </c>
      <c r="X892" t="n">
        <v>0.18</v>
      </c>
      <c r="Y892" t="n">
        <v>1</v>
      </c>
      <c r="Z892" t="n">
        <v>10</v>
      </c>
    </row>
    <row r="893">
      <c r="A893" t="n">
        <v>134</v>
      </c>
      <c r="B893" t="n">
        <v>150</v>
      </c>
      <c r="C893" t="inlineStr">
        <is>
          <t xml:space="preserve">CONCLUIDO	</t>
        </is>
      </c>
      <c r="D893" t="n">
        <v>5.292</v>
      </c>
      <c r="E893" t="n">
        <v>18.9</v>
      </c>
      <c r="F893" t="n">
        <v>15.51</v>
      </c>
      <c r="G893" t="n">
        <v>132.95</v>
      </c>
      <c r="H893" t="n">
        <v>1.63</v>
      </c>
      <c r="I893" t="n">
        <v>7</v>
      </c>
      <c r="J893" t="n">
        <v>377.36</v>
      </c>
      <c r="K893" t="n">
        <v>61.82</v>
      </c>
      <c r="L893" t="n">
        <v>34.5</v>
      </c>
      <c r="M893" t="n">
        <v>5</v>
      </c>
      <c r="N893" t="n">
        <v>131.04</v>
      </c>
      <c r="O893" t="n">
        <v>46775.73</v>
      </c>
      <c r="P893" t="n">
        <v>276.77</v>
      </c>
      <c r="Q893" t="n">
        <v>467.08</v>
      </c>
      <c r="R893" t="n">
        <v>55.83</v>
      </c>
      <c r="S893" t="n">
        <v>39.61</v>
      </c>
      <c r="T893" t="n">
        <v>3173.1</v>
      </c>
      <c r="U893" t="n">
        <v>0.71</v>
      </c>
      <c r="V893" t="n">
        <v>0.75</v>
      </c>
      <c r="W893" t="n">
        <v>2.62</v>
      </c>
      <c r="X893" t="n">
        <v>0.18</v>
      </c>
      <c r="Y893" t="n">
        <v>1</v>
      </c>
      <c r="Z893" t="n">
        <v>10</v>
      </c>
    </row>
    <row r="894">
      <c r="A894" t="n">
        <v>135</v>
      </c>
      <c r="B894" t="n">
        <v>150</v>
      </c>
      <c r="C894" t="inlineStr">
        <is>
          <t xml:space="preserve">CONCLUIDO	</t>
        </is>
      </c>
      <c r="D894" t="n">
        <v>5.2914</v>
      </c>
      <c r="E894" t="n">
        <v>18.9</v>
      </c>
      <c r="F894" t="n">
        <v>15.51</v>
      </c>
      <c r="G894" t="n">
        <v>132.96</v>
      </c>
      <c r="H894" t="n">
        <v>1.64</v>
      </c>
      <c r="I894" t="n">
        <v>7</v>
      </c>
      <c r="J894" t="n">
        <v>378.08</v>
      </c>
      <c r="K894" t="n">
        <v>61.82</v>
      </c>
      <c r="L894" t="n">
        <v>34.75</v>
      </c>
      <c r="M894" t="n">
        <v>5</v>
      </c>
      <c r="N894" t="n">
        <v>131.51</v>
      </c>
      <c r="O894" t="n">
        <v>46864.14</v>
      </c>
      <c r="P894" t="n">
        <v>277.14</v>
      </c>
      <c r="Q894" t="n">
        <v>467.07</v>
      </c>
      <c r="R894" t="n">
        <v>55.77</v>
      </c>
      <c r="S894" t="n">
        <v>39.61</v>
      </c>
      <c r="T894" t="n">
        <v>3143.11</v>
      </c>
      <c r="U894" t="n">
        <v>0.71</v>
      </c>
      <c r="V894" t="n">
        <v>0.75</v>
      </c>
      <c r="W894" t="n">
        <v>2.62</v>
      </c>
      <c r="X894" t="n">
        <v>0.18</v>
      </c>
      <c r="Y894" t="n">
        <v>1</v>
      </c>
      <c r="Z894" t="n">
        <v>10</v>
      </c>
    </row>
    <row r="895">
      <c r="A895" t="n">
        <v>136</v>
      </c>
      <c r="B895" t="n">
        <v>150</v>
      </c>
      <c r="C895" t="inlineStr">
        <is>
          <t xml:space="preserve">CONCLUIDO	</t>
        </is>
      </c>
      <c r="D895" t="n">
        <v>5.2929</v>
      </c>
      <c r="E895" t="n">
        <v>18.89</v>
      </c>
      <c r="F895" t="n">
        <v>15.51</v>
      </c>
      <c r="G895" t="n">
        <v>132.92</v>
      </c>
      <c r="H895" t="n">
        <v>1.65</v>
      </c>
      <c r="I895" t="n">
        <v>7</v>
      </c>
      <c r="J895" t="n">
        <v>378.8</v>
      </c>
      <c r="K895" t="n">
        <v>61.82</v>
      </c>
      <c r="L895" t="n">
        <v>35</v>
      </c>
      <c r="M895" t="n">
        <v>5</v>
      </c>
      <c r="N895" t="n">
        <v>131.98</v>
      </c>
      <c r="O895" t="n">
        <v>46952.84</v>
      </c>
      <c r="P895" t="n">
        <v>277.09</v>
      </c>
      <c r="Q895" t="n">
        <v>467.07</v>
      </c>
      <c r="R895" t="n">
        <v>55.66</v>
      </c>
      <c r="S895" t="n">
        <v>39.61</v>
      </c>
      <c r="T895" t="n">
        <v>3084.36</v>
      </c>
      <c r="U895" t="n">
        <v>0.71</v>
      </c>
      <c r="V895" t="n">
        <v>0.75</v>
      </c>
      <c r="W895" t="n">
        <v>2.62</v>
      </c>
      <c r="X895" t="n">
        <v>0.17</v>
      </c>
      <c r="Y895" t="n">
        <v>1</v>
      </c>
      <c r="Z895" t="n">
        <v>10</v>
      </c>
    </row>
    <row r="896">
      <c r="A896" t="n">
        <v>137</v>
      </c>
      <c r="B896" t="n">
        <v>150</v>
      </c>
      <c r="C896" t="inlineStr">
        <is>
          <t xml:space="preserve">CONCLUIDO	</t>
        </is>
      </c>
      <c r="D896" t="n">
        <v>5.2937</v>
      </c>
      <c r="E896" t="n">
        <v>18.89</v>
      </c>
      <c r="F896" t="n">
        <v>15.5</v>
      </c>
      <c r="G896" t="n">
        <v>132.89</v>
      </c>
      <c r="H896" t="n">
        <v>1.66</v>
      </c>
      <c r="I896" t="n">
        <v>7</v>
      </c>
      <c r="J896" t="n">
        <v>379.52</v>
      </c>
      <c r="K896" t="n">
        <v>61.82</v>
      </c>
      <c r="L896" t="n">
        <v>35.25</v>
      </c>
      <c r="M896" t="n">
        <v>5</v>
      </c>
      <c r="N896" t="n">
        <v>132.45</v>
      </c>
      <c r="O896" t="n">
        <v>47041.84</v>
      </c>
      <c r="P896" t="n">
        <v>277.24</v>
      </c>
      <c r="Q896" t="n">
        <v>467.07</v>
      </c>
      <c r="R896" t="n">
        <v>55.57</v>
      </c>
      <c r="S896" t="n">
        <v>39.61</v>
      </c>
      <c r="T896" t="n">
        <v>3041.45</v>
      </c>
      <c r="U896" t="n">
        <v>0.71</v>
      </c>
      <c r="V896" t="n">
        <v>0.75</v>
      </c>
      <c r="W896" t="n">
        <v>2.62</v>
      </c>
      <c r="X896" t="n">
        <v>0.17</v>
      </c>
      <c r="Y896" t="n">
        <v>1</v>
      </c>
      <c r="Z896" t="n">
        <v>10</v>
      </c>
    </row>
    <row r="897">
      <c r="A897" t="n">
        <v>138</v>
      </c>
      <c r="B897" t="n">
        <v>150</v>
      </c>
      <c r="C897" t="inlineStr">
        <is>
          <t xml:space="preserve">CONCLUIDO	</t>
        </is>
      </c>
      <c r="D897" t="n">
        <v>5.2922</v>
      </c>
      <c r="E897" t="n">
        <v>18.9</v>
      </c>
      <c r="F897" t="n">
        <v>15.51</v>
      </c>
      <c r="G897" t="n">
        <v>132.94</v>
      </c>
      <c r="H897" t="n">
        <v>1.67</v>
      </c>
      <c r="I897" t="n">
        <v>7</v>
      </c>
      <c r="J897" t="n">
        <v>380.24</v>
      </c>
      <c r="K897" t="n">
        <v>61.82</v>
      </c>
      <c r="L897" t="n">
        <v>35.5</v>
      </c>
      <c r="M897" t="n">
        <v>5</v>
      </c>
      <c r="N897" t="n">
        <v>132.92</v>
      </c>
      <c r="O897" t="n">
        <v>47131.15</v>
      </c>
      <c r="P897" t="n">
        <v>277.09</v>
      </c>
      <c r="Q897" t="n">
        <v>467.07</v>
      </c>
      <c r="R897" t="n">
        <v>55.83</v>
      </c>
      <c r="S897" t="n">
        <v>39.61</v>
      </c>
      <c r="T897" t="n">
        <v>3172.52</v>
      </c>
      <c r="U897" t="n">
        <v>0.71</v>
      </c>
      <c r="V897" t="n">
        <v>0.75</v>
      </c>
      <c r="W897" t="n">
        <v>2.62</v>
      </c>
      <c r="X897" t="n">
        <v>0.18</v>
      </c>
      <c r="Y897" t="n">
        <v>1</v>
      </c>
      <c r="Z897" t="n">
        <v>10</v>
      </c>
    </row>
    <row r="898">
      <c r="A898" t="n">
        <v>139</v>
      </c>
      <c r="B898" t="n">
        <v>150</v>
      </c>
      <c r="C898" t="inlineStr">
        <is>
          <t xml:space="preserve">CONCLUIDO	</t>
        </is>
      </c>
      <c r="D898" t="n">
        <v>5.2934</v>
      </c>
      <c r="E898" t="n">
        <v>18.89</v>
      </c>
      <c r="F898" t="n">
        <v>15.51</v>
      </c>
      <c r="G898" t="n">
        <v>132.9</v>
      </c>
      <c r="H898" t="n">
        <v>1.67</v>
      </c>
      <c r="I898" t="n">
        <v>7</v>
      </c>
      <c r="J898" t="n">
        <v>380.97</v>
      </c>
      <c r="K898" t="n">
        <v>61.82</v>
      </c>
      <c r="L898" t="n">
        <v>35.75</v>
      </c>
      <c r="M898" t="n">
        <v>5</v>
      </c>
      <c r="N898" t="n">
        <v>133.4</v>
      </c>
      <c r="O898" t="n">
        <v>47220.77</v>
      </c>
      <c r="P898" t="n">
        <v>276.85</v>
      </c>
      <c r="Q898" t="n">
        <v>467.07</v>
      </c>
      <c r="R898" t="n">
        <v>55.53</v>
      </c>
      <c r="S898" t="n">
        <v>39.61</v>
      </c>
      <c r="T898" t="n">
        <v>3022.58</v>
      </c>
      <c r="U898" t="n">
        <v>0.71</v>
      </c>
      <c r="V898" t="n">
        <v>0.75</v>
      </c>
      <c r="W898" t="n">
        <v>2.62</v>
      </c>
      <c r="X898" t="n">
        <v>0.17</v>
      </c>
      <c r="Y898" t="n">
        <v>1</v>
      </c>
      <c r="Z898" t="n">
        <v>10</v>
      </c>
    </row>
    <row r="899">
      <c r="A899" t="n">
        <v>140</v>
      </c>
      <c r="B899" t="n">
        <v>150</v>
      </c>
      <c r="C899" t="inlineStr">
        <is>
          <t xml:space="preserve">CONCLUIDO	</t>
        </is>
      </c>
      <c r="D899" t="n">
        <v>5.2949</v>
      </c>
      <c r="E899" t="n">
        <v>18.89</v>
      </c>
      <c r="F899" t="n">
        <v>15.5</v>
      </c>
      <c r="G899" t="n">
        <v>132.86</v>
      </c>
      <c r="H899" t="n">
        <v>1.68</v>
      </c>
      <c r="I899" t="n">
        <v>7</v>
      </c>
      <c r="J899" t="n">
        <v>381.7</v>
      </c>
      <c r="K899" t="n">
        <v>61.82</v>
      </c>
      <c r="L899" t="n">
        <v>36</v>
      </c>
      <c r="M899" t="n">
        <v>5</v>
      </c>
      <c r="N899" t="n">
        <v>133.88</v>
      </c>
      <c r="O899" t="n">
        <v>47310.69</v>
      </c>
      <c r="P899" t="n">
        <v>276.75</v>
      </c>
      <c r="Q899" t="n">
        <v>467.09</v>
      </c>
      <c r="R899" t="n">
        <v>55.42</v>
      </c>
      <c r="S899" t="n">
        <v>39.61</v>
      </c>
      <c r="T899" t="n">
        <v>2967.45</v>
      </c>
      <c r="U899" t="n">
        <v>0.71</v>
      </c>
      <c r="V899" t="n">
        <v>0.75</v>
      </c>
      <c r="W899" t="n">
        <v>2.62</v>
      </c>
      <c r="X899" t="n">
        <v>0.17</v>
      </c>
      <c r="Y899" t="n">
        <v>1</v>
      </c>
      <c r="Z899" t="n">
        <v>10</v>
      </c>
    </row>
    <row r="900">
      <c r="A900" t="n">
        <v>141</v>
      </c>
      <c r="B900" t="n">
        <v>150</v>
      </c>
      <c r="C900" t="inlineStr">
        <is>
          <t xml:space="preserve">CONCLUIDO	</t>
        </is>
      </c>
      <c r="D900" t="n">
        <v>5.2963</v>
      </c>
      <c r="E900" t="n">
        <v>18.88</v>
      </c>
      <c r="F900" t="n">
        <v>15.49</v>
      </c>
      <c r="G900" t="n">
        <v>132.81</v>
      </c>
      <c r="H900" t="n">
        <v>1.69</v>
      </c>
      <c r="I900" t="n">
        <v>7</v>
      </c>
      <c r="J900" t="n">
        <v>382.43</v>
      </c>
      <c r="K900" t="n">
        <v>61.82</v>
      </c>
      <c r="L900" t="n">
        <v>36.25</v>
      </c>
      <c r="M900" t="n">
        <v>5</v>
      </c>
      <c r="N900" t="n">
        <v>134.36</v>
      </c>
      <c r="O900" t="n">
        <v>47400.92</v>
      </c>
      <c r="P900" t="n">
        <v>276.53</v>
      </c>
      <c r="Q900" t="n">
        <v>467.07</v>
      </c>
      <c r="R900" t="n">
        <v>55.28</v>
      </c>
      <c r="S900" t="n">
        <v>39.61</v>
      </c>
      <c r="T900" t="n">
        <v>2895.46</v>
      </c>
      <c r="U900" t="n">
        <v>0.72</v>
      </c>
      <c r="V900" t="n">
        <v>0.75</v>
      </c>
      <c r="W900" t="n">
        <v>2.62</v>
      </c>
      <c r="X900" t="n">
        <v>0.16</v>
      </c>
      <c r="Y900" t="n">
        <v>1</v>
      </c>
      <c r="Z900" t="n">
        <v>10</v>
      </c>
    </row>
    <row r="901">
      <c r="A901" t="n">
        <v>142</v>
      </c>
      <c r="B901" t="n">
        <v>150</v>
      </c>
      <c r="C901" t="inlineStr">
        <is>
          <t xml:space="preserve">CONCLUIDO	</t>
        </is>
      </c>
      <c r="D901" t="n">
        <v>5.2958</v>
      </c>
      <c r="E901" t="n">
        <v>18.88</v>
      </c>
      <c r="F901" t="n">
        <v>15.5</v>
      </c>
      <c r="G901" t="n">
        <v>132.83</v>
      </c>
      <c r="H901" t="n">
        <v>1.7</v>
      </c>
      <c r="I901" t="n">
        <v>7</v>
      </c>
      <c r="J901" t="n">
        <v>383.17</v>
      </c>
      <c r="K901" t="n">
        <v>61.82</v>
      </c>
      <c r="L901" t="n">
        <v>36.5</v>
      </c>
      <c r="M901" t="n">
        <v>5</v>
      </c>
      <c r="N901" t="n">
        <v>134.84</v>
      </c>
      <c r="O901" t="n">
        <v>47491.48</v>
      </c>
      <c r="P901" t="n">
        <v>277.01</v>
      </c>
      <c r="Q901" t="n">
        <v>467.07</v>
      </c>
      <c r="R901" t="n">
        <v>55.24</v>
      </c>
      <c r="S901" t="n">
        <v>39.61</v>
      </c>
      <c r="T901" t="n">
        <v>2875.85</v>
      </c>
      <c r="U901" t="n">
        <v>0.72</v>
      </c>
      <c r="V901" t="n">
        <v>0.75</v>
      </c>
      <c r="W901" t="n">
        <v>2.62</v>
      </c>
      <c r="X901" t="n">
        <v>0.16</v>
      </c>
      <c r="Y901" t="n">
        <v>1</v>
      </c>
      <c r="Z901" t="n">
        <v>10</v>
      </c>
    </row>
    <row r="902">
      <c r="A902" t="n">
        <v>143</v>
      </c>
      <c r="B902" t="n">
        <v>150</v>
      </c>
      <c r="C902" t="inlineStr">
        <is>
          <t xml:space="preserve">CONCLUIDO	</t>
        </is>
      </c>
      <c r="D902" t="n">
        <v>5.2948</v>
      </c>
      <c r="E902" t="n">
        <v>18.89</v>
      </c>
      <c r="F902" t="n">
        <v>15.5</v>
      </c>
      <c r="G902" t="n">
        <v>132.86</v>
      </c>
      <c r="H902" t="n">
        <v>1.71</v>
      </c>
      <c r="I902" t="n">
        <v>7</v>
      </c>
      <c r="J902" t="n">
        <v>383.9</v>
      </c>
      <c r="K902" t="n">
        <v>61.82</v>
      </c>
      <c r="L902" t="n">
        <v>36.75</v>
      </c>
      <c r="M902" t="n">
        <v>5</v>
      </c>
      <c r="N902" t="n">
        <v>135.33</v>
      </c>
      <c r="O902" t="n">
        <v>47582.35</v>
      </c>
      <c r="P902" t="n">
        <v>276.97</v>
      </c>
      <c r="Q902" t="n">
        <v>467.07</v>
      </c>
      <c r="R902" t="n">
        <v>55.38</v>
      </c>
      <c r="S902" t="n">
        <v>39.61</v>
      </c>
      <c r="T902" t="n">
        <v>2945.7</v>
      </c>
      <c r="U902" t="n">
        <v>0.72</v>
      </c>
      <c r="V902" t="n">
        <v>0.75</v>
      </c>
      <c r="W902" t="n">
        <v>2.62</v>
      </c>
      <c r="X902" t="n">
        <v>0.17</v>
      </c>
      <c r="Y902" t="n">
        <v>1</v>
      </c>
      <c r="Z902" t="n">
        <v>10</v>
      </c>
    </row>
    <row r="903">
      <c r="A903" t="n">
        <v>144</v>
      </c>
      <c r="B903" t="n">
        <v>150</v>
      </c>
      <c r="C903" t="inlineStr">
        <is>
          <t xml:space="preserve">CONCLUIDO	</t>
        </is>
      </c>
      <c r="D903" t="n">
        <v>5.2947</v>
      </c>
      <c r="E903" t="n">
        <v>18.89</v>
      </c>
      <c r="F903" t="n">
        <v>15.5</v>
      </c>
      <c r="G903" t="n">
        <v>132.86</v>
      </c>
      <c r="H903" t="n">
        <v>1.72</v>
      </c>
      <c r="I903" t="n">
        <v>7</v>
      </c>
      <c r="J903" t="n">
        <v>384.64</v>
      </c>
      <c r="K903" t="n">
        <v>61.82</v>
      </c>
      <c r="L903" t="n">
        <v>37</v>
      </c>
      <c r="M903" t="n">
        <v>5</v>
      </c>
      <c r="N903" t="n">
        <v>135.82</v>
      </c>
      <c r="O903" t="n">
        <v>47673.67</v>
      </c>
      <c r="P903" t="n">
        <v>276.76</v>
      </c>
      <c r="Q903" t="n">
        <v>467.07</v>
      </c>
      <c r="R903" t="n">
        <v>55.36</v>
      </c>
      <c r="S903" t="n">
        <v>39.61</v>
      </c>
      <c r="T903" t="n">
        <v>2934.03</v>
      </c>
      <c r="U903" t="n">
        <v>0.72</v>
      </c>
      <c r="V903" t="n">
        <v>0.75</v>
      </c>
      <c r="W903" t="n">
        <v>2.62</v>
      </c>
      <c r="X903" t="n">
        <v>0.17</v>
      </c>
      <c r="Y903" t="n">
        <v>1</v>
      </c>
      <c r="Z903" t="n">
        <v>10</v>
      </c>
    </row>
    <row r="904">
      <c r="A904" t="n">
        <v>145</v>
      </c>
      <c r="B904" t="n">
        <v>150</v>
      </c>
      <c r="C904" t="inlineStr">
        <is>
          <t xml:space="preserve">CONCLUIDO	</t>
        </is>
      </c>
      <c r="D904" t="n">
        <v>5.2966</v>
      </c>
      <c r="E904" t="n">
        <v>18.88</v>
      </c>
      <c r="F904" t="n">
        <v>15.49</v>
      </c>
      <c r="G904" t="n">
        <v>132.8</v>
      </c>
      <c r="H904" t="n">
        <v>1.72</v>
      </c>
      <c r="I904" t="n">
        <v>7</v>
      </c>
      <c r="J904" t="n">
        <v>385.38</v>
      </c>
      <c r="K904" t="n">
        <v>61.82</v>
      </c>
      <c r="L904" t="n">
        <v>37.25</v>
      </c>
      <c r="M904" t="n">
        <v>5</v>
      </c>
      <c r="N904" t="n">
        <v>136.31</v>
      </c>
      <c r="O904" t="n">
        <v>47765.19</v>
      </c>
      <c r="P904" t="n">
        <v>276.59</v>
      </c>
      <c r="Q904" t="n">
        <v>467.07</v>
      </c>
      <c r="R904" t="n">
        <v>55.2</v>
      </c>
      <c r="S904" t="n">
        <v>39.61</v>
      </c>
      <c r="T904" t="n">
        <v>2853.72</v>
      </c>
      <c r="U904" t="n">
        <v>0.72</v>
      </c>
      <c r="V904" t="n">
        <v>0.75</v>
      </c>
      <c r="W904" t="n">
        <v>2.62</v>
      </c>
      <c r="X904" t="n">
        <v>0.16</v>
      </c>
      <c r="Y904" t="n">
        <v>1</v>
      </c>
      <c r="Z904" t="n">
        <v>10</v>
      </c>
    </row>
    <row r="905">
      <c r="A905" t="n">
        <v>146</v>
      </c>
      <c r="B905" t="n">
        <v>150</v>
      </c>
      <c r="C905" t="inlineStr">
        <is>
          <t xml:space="preserve">CONCLUIDO	</t>
        </is>
      </c>
      <c r="D905" t="n">
        <v>5.2971</v>
      </c>
      <c r="E905" t="n">
        <v>18.88</v>
      </c>
      <c r="F905" t="n">
        <v>15.49</v>
      </c>
      <c r="G905" t="n">
        <v>132.79</v>
      </c>
      <c r="H905" t="n">
        <v>1.73</v>
      </c>
      <c r="I905" t="n">
        <v>7</v>
      </c>
      <c r="J905" t="n">
        <v>386.13</v>
      </c>
      <c r="K905" t="n">
        <v>61.82</v>
      </c>
      <c r="L905" t="n">
        <v>37.5</v>
      </c>
      <c r="M905" t="n">
        <v>5</v>
      </c>
      <c r="N905" t="n">
        <v>136.81</v>
      </c>
      <c r="O905" t="n">
        <v>47857.05</v>
      </c>
      <c r="P905" t="n">
        <v>276.51</v>
      </c>
      <c r="Q905" t="n">
        <v>467.07</v>
      </c>
      <c r="R905" t="n">
        <v>55.19</v>
      </c>
      <c r="S905" t="n">
        <v>39.61</v>
      </c>
      <c r="T905" t="n">
        <v>2851.95</v>
      </c>
      <c r="U905" t="n">
        <v>0.72</v>
      </c>
      <c r="V905" t="n">
        <v>0.75</v>
      </c>
      <c r="W905" t="n">
        <v>2.62</v>
      </c>
      <c r="X905" t="n">
        <v>0.16</v>
      </c>
      <c r="Y905" t="n">
        <v>1</v>
      </c>
      <c r="Z905" t="n">
        <v>10</v>
      </c>
    </row>
    <row r="906">
      <c r="A906" t="n">
        <v>147</v>
      </c>
      <c r="B906" t="n">
        <v>150</v>
      </c>
      <c r="C906" t="inlineStr">
        <is>
          <t xml:space="preserve">CONCLUIDO	</t>
        </is>
      </c>
      <c r="D906" t="n">
        <v>5.2967</v>
      </c>
      <c r="E906" t="n">
        <v>18.88</v>
      </c>
      <c r="F906" t="n">
        <v>15.49</v>
      </c>
      <c r="G906" t="n">
        <v>132.8</v>
      </c>
      <c r="H906" t="n">
        <v>1.74</v>
      </c>
      <c r="I906" t="n">
        <v>7</v>
      </c>
      <c r="J906" t="n">
        <v>386.88</v>
      </c>
      <c r="K906" t="n">
        <v>61.82</v>
      </c>
      <c r="L906" t="n">
        <v>37.75</v>
      </c>
      <c r="M906" t="n">
        <v>5</v>
      </c>
      <c r="N906" t="n">
        <v>137.31</v>
      </c>
      <c r="O906" t="n">
        <v>47949.23</v>
      </c>
      <c r="P906" t="n">
        <v>276.59</v>
      </c>
      <c r="Q906" t="n">
        <v>467.07</v>
      </c>
      <c r="R906" t="n">
        <v>55.16</v>
      </c>
      <c r="S906" t="n">
        <v>39.61</v>
      </c>
      <c r="T906" t="n">
        <v>2834.65</v>
      </c>
      <c r="U906" t="n">
        <v>0.72</v>
      </c>
      <c r="V906" t="n">
        <v>0.75</v>
      </c>
      <c r="W906" t="n">
        <v>2.62</v>
      </c>
      <c r="X906" t="n">
        <v>0.16</v>
      </c>
      <c r="Y906" t="n">
        <v>1</v>
      </c>
      <c r="Z906" t="n">
        <v>10</v>
      </c>
    </row>
    <row r="907">
      <c r="A907" t="n">
        <v>148</v>
      </c>
      <c r="B907" t="n">
        <v>150</v>
      </c>
      <c r="C907" t="inlineStr">
        <is>
          <t xml:space="preserve">CONCLUIDO	</t>
        </is>
      </c>
      <c r="D907" t="n">
        <v>5.2953</v>
      </c>
      <c r="E907" t="n">
        <v>18.88</v>
      </c>
      <c r="F907" t="n">
        <v>15.5</v>
      </c>
      <c r="G907" t="n">
        <v>132.85</v>
      </c>
      <c r="H907" t="n">
        <v>1.75</v>
      </c>
      <c r="I907" t="n">
        <v>7</v>
      </c>
      <c r="J907" t="n">
        <v>387.63</v>
      </c>
      <c r="K907" t="n">
        <v>61.82</v>
      </c>
      <c r="L907" t="n">
        <v>38</v>
      </c>
      <c r="M907" t="n">
        <v>5</v>
      </c>
      <c r="N907" t="n">
        <v>137.81</v>
      </c>
      <c r="O907" t="n">
        <v>48041.76</v>
      </c>
      <c r="P907" t="n">
        <v>276.62</v>
      </c>
      <c r="Q907" t="n">
        <v>467.07</v>
      </c>
      <c r="R907" t="n">
        <v>55.37</v>
      </c>
      <c r="S907" t="n">
        <v>39.61</v>
      </c>
      <c r="T907" t="n">
        <v>2938.99</v>
      </c>
      <c r="U907" t="n">
        <v>0.72</v>
      </c>
      <c r="V907" t="n">
        <v>0.75</v>
      </c>
      <c r="W907" t="n">
        <v>2.62</v>
      </c>
      <c r="X907" t="n">
        <v>0.17</v>
      </c>
      <c r="Y907" t="n">
        <v>1</v>
      </c>
      <c r="Z907" t="n">
        <v>10</v>
      </c>
    </row>
    <row r="908">
      <c r="A908" t="n">
        <v>149</v>
      </c>
      <c r="B908" t="n">
        <v>150</v>
      </c>
      <c r="C908" t="inlineStr">
        <is>
          <t xml:space="preserve">CONCLUIDO	</t>
        </is>
      </c>
      <c r="D908" t="n">
        <v>5.2937</v>
      </c>
      <c r="E908" t="n">
        <v>18.89</v>
      </c>
      <c r="F908" t="n">
        <v>15.5</v>
      </c>
      <c r="G908" t="n">
        <v>132.89</v>
      </c>
      <c r="H908" t="n">
        <v>1.76</v>
      </c>
      <c r="I908" t="n">
        <v>7</v>
      </c>
      <c r="J908" t="n">
        <v>388.38</v>
      </c>
      <c r="K908" t="n">
        <v>61.82</v>
      </c>
      <c r="L908" t="n">
        <v>38.25</v>
      </c>
      <c r="M908" t="n">
        <v>5</v>
      </c>
      <c r="N908" t="n">
        <v>138.31</v>
      </c>
      <c r="O908" t="n">
        <v>48134.63</v>
      </c>
      <c r="P908" t="n">
        <v>276.59</v>
      </c>
      <c r="Q908" t="n">
        <v>467.07</v>
      </c>
      <c r="R908" t="n">
        <v>55.49</v>
      </c>
      <c r="S908" t="n">
        <v>39.61</v>
      </c>
      <c r="T908" t="n">
        <v>2999.89</v>
      </c>
      <c r="U908" t="n">
        <v>0.71</v>
      </c>
      <c r="V908" t="n">
        <v>0.75</v>
      </c>
      <c r="W908" t="n">
        <v>2.62</v>
      </c>
      <c r="X908" t="n">
        <v>0.17</v>
      </c>
      <c r="Y908" t="n">
        <v>1</v>
      </c>
      <c r="Z908" t="n">
        <v>10</v>
      </c>
    </row>
    <row r="909">
      <c r="A909" t="n">
        <v>150</v>
      </c>
      <c r="B909" t="n">
        <v>150</v>
      </c>
      <c r="C909" t="inlineStr">
        <is>
          <t xml:space="preserve">CONCLUIDO	</t>
        </is>
      </c>
      <c r="D909" t="n">
        <v>5.2937</v>
      </c>
      <c r="E909" t="n">
        <v>18.89</v>
      </c>
      <c r="F909" t="n">
        <v>15.5</v>
      </c>
      <c r="G909" t="n">
        <v>132.89</v>
      </c>
      <c r="H909" t="n">
        <v>1.76</v>
      </c>
      <c r="I909" t="n">
        <v>7</v>
      </c>
      <c r="J909" t="n">
        <v>389.14</v>
      </c>
      <c r="K909" t="n">
        <v>61.82</v>
      </c>
      <c r="L909" t="n">
        <v>38.5</v>
      </c>
      <c r="M909" t="n">
        <v>5</v>
      </c>
      <c r="N909" t="n">
        <v>138.81</v>
      </c>
      <c r="O909" t="n">
        <v>48227.84</v>
      </c>
      <c r="P909" t="n">
        <v>276.59</v>
      </c>
      <c r="Q909" t="n">
        <v>467.07</v>
      </c>
      <c r="R909" t="n">
        <v>55.57</v>
      </c>
      <c r="S909" t="n">
        <v>39.61</v>
      </c>
      <c r="T909" t="n">
        <v>3039.47</v>
      </c>
      <c r="U909" t="n">
        <v>0.71</v>
      </c>
      <c r="V909" t="n">
        <v>0.75</v>
      </c>
      <c r="W909" t="n">
        <v>2.62</v>
      </c>
      <c r="X909" t="n">
        <v>0.17</v>
      </c>
      <c r="Y909" t="n">
        <v>1</v>
      </c>
      <c r="Z909" t="n">
        <v>10</v>
      </c>
    </row>
    <row r="910">
      <c r="A910" t="n">
        <v>151</v>
      </c>
      <c r="B910" t="n">
        <v>150</v>
      </c>
      <c r="C910" t="inlineStr">
        <is>
          <t xml:space="preserve">CONCLUIDO	</t>
        </is>
      </c>
      <c r="D910" t="n">
        <v>5.2957</v>
      </c>
      <c r="E910" t="n">
        <v>18.88</v>
      </c>
      <c r="F910" t="n">
        <v>15.5</v>
      </c>
      <c r="G910" t="n">
        <v>132.83</v>
      </c>
      <c r="H910" t="n">
        <v>1.77</v>
      </c>
      <c r="I910" t="n">
        <v>7</v>
      </c>
      <c r="J910" t="n">
        <v>389.89</v>
      </c>
      <c r="K910" t="n">
        <v>61.82</v>
      </c>
      <c r="L910" t="n">
        <v>38.75</v>
      </c>
      <c r="M910" t="n">
        <v>5</v>
      </c>
      <c r="N910" t="n">
        <v>139.32</v>
      </c>
      <c r="O910" t="n">
        <v>48321.4</v>
      </c>
      <c r="P910" t="n">
        <v>276.41</v>
      </c>
      <c r="Q910" t="n">
        <v>467.1</v>
      </c>
      <c r="R910" t="n">
        <v>55.26</v>
      </c>
      <c r="S910" t="n">
        <v>39.61</v>
      </c>
      <c r="T910" t="n">
        <v>2883.76</v>
      </c>
      <c r="U910" t="n">
        <v>0.72</v>
      </c>
      <c r="V910" t="n">
        <v>0.75</v>
      </c>
      <c r="W910" t="n">
        <v>2.62</v>
      </c>
      <c r="X910" t="n">
        <v>0.16</v>
      </c>
      <c r="Y910" t="n">
        <v>1</v>
      </c>
      <c r="Z910" t="n">
        <v>10</v>
      </c>
    </row>
    <row r="911">
      <c r="A911" t="n">
        <v>152</v>
      </c>
      <c r="B911" t="n">
        <v>150</v>
      </c>
      <c r="C911" t="inlineStr">
        <is>
          <t xml:space="preserve">CONCLUIDO	</t>
        </is>
      </c>
      <c r="D911" t="n">
        <v>5.2946</v>
      </c>
      <c r="E911" t="n">
        <v>18.89</v>
      </c>
      <c r="F911" t="n">
        <v>15.5</v>
      </c>
      <c r="G911" t="n">
        <v>132.87</v>
      </c>
      <c r="H911" t="n">
        <v>1.78</v>
      </c>
      <c r="I911" t="n">
        <v>7</v>
      </c>
      <c r="J911" t="n">
        <v>390.66</v>
      </c>
      <c r="K911" t="n">
        <v>61.82</v>
      </c>
      <c r="L911" t="n">
        <v>39</v>
      </c>
      <c r="M911" t="n">
        <v>5</v>
      </c>
      <c r="N911" t="n">
        <v>139.83</v>
      </c>
      <c r="O911" t="n">
        <v>48415.31</v>
      </c>
      <c r="P911" t="n">
        <v>276.55</v>
      </c>
      <c r="Q911" t="n">
        <v>467.08</v>
      </c>
      <c r="R911" t="n">
        <v>55.35</v>
      </c>
      <c r="S911" t="n">
        <v>39.61</v>
      </c>
      <c r="T911" t="n">
        <v>2931.93</v>
      </c>
      <c r="U911" t="n">
        <v>0.72</v>
      </c>
      <c r="V911" t="n">
        <v>0.75</v>
      </c>
      <c r="W911" t="n">
        <v>2.62</v>
      </c>
      <c r="X911" t="n">
        <v>0.17</v>
      </c>
      <c r="Y911" t="n">
        <v>1</v>
      </c>
      <c r="Z911" t="n">
        <v>10</v>
      </c>
    </row>
    <row r="912">
      <c r="A912" t="n">
        <v>153</v>
      </c>
      <c r="B912" t="n">
        <v>150</v>
      </c>
      <c r="C912" t="inlineStr">
        <is>
          <t xml:space="preserve">CONCLUIDO	</t>
        </is>
      </c>
      <c r="D912" t="n">
        <v>5.2933</v>
      </c>
      <c r="E912" t="n">
        <v>18.89</v>
      </c>
      <c r="F912" t="n">
        <v>15.51</v>
      </c>
      <c r="G912" t="n">
        <v>132.9</v>
      </c>
      <c r="H912" t="n">
        <v>1.79</v>
      </c>
      <c r="I912" t="n">
        <v>7</v>
      </c>
      <c r="J912" t="n">
        <v>391.42</v>
      </c>
      <c r="K912" t="n">
        <v>61.82</v>
      </c>
      <c r="L912" t="n">
        <v>39.25</v>
      </c>
      <c r="M912" t="n">
        <v>5</v>
      </c>
      <c r="N912" t="n">
        <v>140.35</v>
      </c>
      <c r="O912" t="n">
        <v>48509.7</v>
      </c>
      <c r="P912" t="n">
        <v>276.14</v>
      </c>
      <c r="Q912" t="n">
        <v>467.07</v>
      </c>
      <c r="R912" t="n">
        <v>55.58</v>
      </c>
      <c r="S912" t="n">
        <v>39.61</v>
      </c>
      <c r="T912" t="n">
        <v>3045.03</v>
      </c>
      <c r="U912" t="n">
        <v>0.71</v>
      </c>
      <c r="V912" t="n">
        <v>0.75</v>
      </c>
      <c r="W912" t="n">
        <v>2.62</v>
      </c>
      <c r="X912" t="n">
        <v>0.17</v>
      </c>
      <c r="Y912" t="n">
        <v>1</v>
      </c>
      <c r="Z912" t="n">
        <v>10</v>
      </c>
    </row>
    <row r="913">
      <c r="A913" t="n">
        <v>154</v>
      </c>
      <c r="B913" t="n">
        <v>150</v>
      </c>
      <c r="C913" t="inlineStr">
        <is>
          <t xml:space="preserve">CONCLUIDO	</t>
        </is>
      </c>
      <c r="D913" t="n">
        <v>5.3176</v>
      </c>
      <c r="E913" t="n">
        <v>18.81</v>
      </c>
      <c r="F913" t="n">
        <v>15.47</v>
      </c>
      <c r="G913" t="n">
        <v>154.75</v>
      </c>
      <c r="H913" t="n">
        <v>1.8</v>
      </c>
      <c r="I913" t="n">
        <v>6</v>
      </c>
      <c r="J913" t="n">
        <v>392.19</v>
      </c>
      <c r="K913" t="n">
        <v>61.82</v>
      </c>
      <c r="L913" t="n">
        <v>39.5</v>
      </c>
      <c r="M913" t="n">
        <v>4</v>
      </c>
      <c r="N913" t="n">
        <v>140.87</v>
      </c>
      <c r="O913" t="n">
        <v>48604.33</v>
      </c>
      <c r="P913" t="n">
        <v>275.28</v>
      </c>
      <c r="Q913" t="n">
        <v>467.07</v>
      </c>
      <c r="R913" t="n">
        <v>54.56</v>
      </c>
      <c r="S913" t="n">
        <v>39.61</v>
      </c>
      <c r="T913" t="n">
        <v>2540.6</v>
      </c>
      <c r="U913" t="n">
        <v>0.73</v>
      </c>
      <c r="V913" t="n">
        <v>0.75</v>
      </c>
      <c r="W913" t="n">
        <v>2.62</v>
      </c>
      <c r="X913" t="n">
        <v>0.14</v>
      </c>
      <c r="Y913" t="n">
        <v>1</v>
      </c>
      <c r="Z913" t="n">
        <v>10</v>
      </c>
    </row>
    <row r="914">
      <c r="A914" t="n">
        <v>155</v>
      </c>
      <c r="B914" t="n">
        <v>150</v>
      </c>
      <c r="C914" t="inlineStr">
        <is>
          <t xml:space="preserve">CONCLUIDO	</t>
        </is>
      </c>
      <c r="D914" t="n">
        <v>5.3214</v>
      </c>
      <c r="E914" t="n">
        <v>18.79</v>
      </c>
      <c r="F914" t="n">
        <v>15.46</v>
      </c>
      <c r="G914" t="n">
        <v>154.61</v>
      </c>
      <c r="H914" t="n">
        <v>1.8</v>
      </c>
      <c r="I914" t="n">
        <v>6</v>
      </c>
      <c r="J914" t="n">
        <v>392.96</v>
      </c>
      <c r="K914" t="n">
        <v>61.82</v>
      </c>
      <c r="L914" t="n">
        <v>39.75</v>
      </c>
      <c r="M914" t="n">
        <v>4</v>
      </c>
      <c r="N914" t="n">
        <v>141.39</v>
      </c>
      <c r="O914" t="n">
        <v>48699.33</v>
      </c>
      <c r="P914" t="n">
        <v>275.34</v>
      </c>
      <c r="Q914" t="n">
        <v>467.07</v>
      </c>
      <c r="R914" t="n">
        <v>54.12</v>
      </c>
      <c r="S914" t="n">
        <v>39.61</v>
      </c>
      <c r="T914" t="n">
        <v>2323.33</v>
      </c>
      <c r="U914" t="n">
        <v>0.73</v>
      </c>
      <c r="V914" t="n">
        <v>0.75</v>
      </c>
      <c r="W914" t="n">
        <v>2.62</v>
      </c>
      <c r="X914" t="n">
        <v>0.13</v>
      </c>
      <c r="Y914" t="n">
        <v>1</v>
      </c>
      <c r="Z914" t="n">
        <v>10</v>
      </c>
    </row>
    <row r="915">
      <c r="A915" t="n">
        <v>156</v>
      </c>
      <c r="B915" t="n">
        <v>150</v>
      </c>
      <c r="C915" t="inlineStr">
        <is>
          <t xml:space="preserve">CONCLUIDO	</t>
        </is>
      </c>
      <c r="D915" t="n">
        <v>5.3198</v>
      </c>
      <c r="E915" t="n">
        <v>18.8</v>
      </c>
      <c r="F915" t="n">
        <v>15.47</v>
      </c>
      <c r="G915" t="n">
        <v>154.67</v>
      </c>
      <c r="H915" t="n">
        <v>1.81</v>
      </c>
      <c r="I915" t="n">
        <v>6</v>
      </c>
      <c r="J915" t="n">
        <v>393.73</v>
      </c>
      <c r="K915" t="n">
        <v>61.82</v>
      </c>
      <c r="L915" t="n">
        <v>40</v>
      </c>
      <c r="M915" t="n">
        <v>4</v>
      </c>
      <c r="N915" t="n">
        <v>141.91</v>
      </c>
      <c r="O915" t="n">
        <v>48794.7</v>
      </c>
      <c r="P915" t="n">
        <v>275.7</v>
      </c>
      <c r="Q915" t="n">
        <v>467.07</v>
      </c>
      <c r="R915" t="n">
        <v>54.37</v>
      </c>
      <c r="S915" t="n">
        <v>39.61</v>
      </c>
      <c r="T915" t="n">
        <v>2445.89</v>
      </c>
      <c r="U915" t="n">
        <v>0.73</v>
      </c>
      <c r="V915" t="n">
        <v>0.75</v>
      </c>
      <c r="W915" t="n">
        <v>2.62</v>
      </c>
      <c r="X915" t="n">
        <v>0.13</v>
      </c>
      <c r="Y915" t="n">
        <v>1</v>
      </c>
      <c r="Z915" t="n">
        <v>10</v>
      </c>
    </row>
    <row r="916">
      <c r="A916" t="n">
        <v>0</v>
      </c>
      <c r="B916" t="n">
        <v>10</v>
      </c>
      <c r="C916" t="inlineStr">
        <is>
          <t xml:space="preserve">CONCLUIDO	</t>
        </is>
      </c>
      <c r="D916" t="n">
        <v>5.2835</v>
      </c>
      <c r="E916" t="n">
        <v>18.93</v>
      </c>
      <c r="F916" t="n">
        <v>16.75</v>
      </c>
      <c r="G916" t="n">
        <v>20.93</v>
      </c>
      <c r="H916" t="n">
        <v>0.64</v>
      </c>
      <c r="I916" t="n">
        <v>48</v>
      </c>
      <c r="J916" t="n">
        <v>26.11</v>
      </c>
      <c r="K916" t="n">
        <v>12.1</v>
      </c>
      <c r="L916" t="n">
        <v>1</v>
      </c>
      <c r="M916" t="n">
        <v>0</v>
      </c>
      <c r="N916" t="n">
        <v>3.01</v>
      </c>
      <c r="O916" t="n">
        <v>3454.41</v>
      </c>
      <c r="P916" t="n">
        <v>48.07</v>
      </c>
      <c r="Q916" t="n">
        <v>467.23</v>
      </c>
      <c r="R916" t="n">
        <v>93.7</v>
      </c>
      <c r="S916" t="n">
        <v>39.61</v>
      </c>
      <c r="T916" t="n">
        <v>21901.61</v>
      </c>
      <c r="U916" t="n">
        <v>0.42</v>
      </c>
      <c r="V916" t="n">
        <v>0.7</v>
      </c>
      <c r="W916" t="n">
        <v>2.76</v>
      </c>
      <c r="X916" t="n">
        <v>1.41</v>
      </c>
      <c r="Y916" t="n">
        <v>1</v>
      </c>
      <c r="Z916" t="n">
        <v>10</v>
      </c>
    </row>
    <row r="917">
      <c r="A917" t="n">
        <v>0</v>
      </c>
      <c r="B917" t="n">
        <v>45</v>
      </c>
      <c r="C917" t="inlineStr">
        <is>
          <t xml:space="preserve">CONCLUIDO	</t>
        </is>
      </c>
      <c r="D917" t="n">
        <v>4.2785</v>
      </c>
      <c r="E917" t="n">
        <v>23.37</v>
      </c>
      <c r="F917" t="n">
        <v>18.88</v>
      </c>
      <c r="G917" t="n">
        <v>9.279999999999999</v>
      </c>
      <c r="H917" t="n">
        <v>0.18</v>
      </c>
      <c r="I917" t="n">
        <v>122</v>
      </c>
      <c r="J917" t="n">
        <v>98.70999999999999</v>
      </c>
      <c r="K917" t="n">
        <v>39.72</v>
      </c>
      <c r="L917" t="n">
        <v>1</v>
      </c>
      <c r="M917" t="n">
        <v>120</v>
      </c>
      <c r="N917" t="n">
        <v>12.99</v>
      </c>
      <c r="O917" t="n">
        <v>12407.75</v>
      </c>
      <c r="P917" t="n">
        <v>167.58</v>
      </c>
      <c r="Q917" t="n">
        <v>467.16</v>
      </c>
      <c r="R917" t="n">
        <v>165.35</v>
      </c>
      <c r="S917" t="n">
        <v>39.61</v>
      </c>
      <c r="T917" t="n">
        <v>57357.21</v>
      </c>
      <c r="U917" t="n">
        <v>0.24</v>
      </c>
      <c r="V917" t="n">
        <v>0.62</v>
      </c>
      <c r="W917" t="n">
        <v>2.81</v>
      </c>
      <c r="X917" t="n">
        <v>3.54</v>
      </c>
      <c r="Y917" t="n">
        <v>1</v>
      </c>
      <c r="Z917" t="n">
        <v>10</v>
      </c>
    </row>
    <row r="918">
      <c r="A918" t="n">
        <v>1</v>
      </c>
      <c r="B918" t="n">
        <v>45</v>
      </c>
      <c r="C918" t="inlineStr">
        <is>
          <t xml:space="preserve">CONCLUIDO	</t>
        </is>
      </c>
      <c r="D918" t="n">
        <v>4.5571</v>
      </c>
      <c r="E918" t="n">
        <v>21.94</v>
      </c>
      <c r="F918" t="n">
        <v>18.04</v>
      </c>
      <c r="G918" t="n">
        <v>11.64</v>
      </c>
      <c r="H918" t="n">
        <v>0.22</v>
      </c>
      <c r="I918" t="n">
        <v>93</v>
      </c>
      <c r="J918" t="n">
        <v>99.02</v>
      </c>
      <c r="K918" t="n">
        <v>39.72</v>
      </c>
      <c r="L918" t="n">
        <v>1.25</v>
      </c>
      <c r="M918" t="n">
        <v>91</v>
      </c>
      <c r="N918" t="n">
        <v>13.05</v>
      </c>
      <c r="O918" t="n">
        <v>12446.14</v>
      </c>
      <c r="P918" t="n">
        <v>159.31</v>
      </c>
      <c r="Q918" t="n">
        <v>467.19</v>
      </c>
      <c r="R918" t="n">
        <v>138.09</v>
      </c>
      <c r="S918" t="n">
        <v>39.61</v>
      </c>
      <c r="T918" t="n">
        <v>43869.11</v>
      </c>
      <c r="U918" t="n">
        <v>0.29</v>
      </c>
      <c r="V918" t="n">
        <v>0.65</v>
      </c>
      <c r="W918" t="n">
        <v>2.77</v>
      </c>
      <c r="X918" t="n">
        <v>2.71</v>
      </c>
      <c r="Y918" t="n">
        <v>1</v>
      </c>
      <c r="Z918" t="n">
        <v>10</v>
      </c>
    </row>
    <row r="919">
      <c r="A919" t="n">
        <v>2</v>
      </c>
      <c r="B919" t="n">
        <v>45</v>
      </c>
      <c r="C919" t="inlineStr">
        <is>
          <t xml:space="preserve">CONCLUIDO	</t>
        </is>
      </c>
      <c r="D919" t="n">
        <v>4.7558</v>
      </c>
      <c r="E919" t="n">
        <v>21.03</v>
      </c>
      <c r="F919" t="n">
        <v>17.5</v>
      </c>
      <c r="G919" t="n">
        <v>14</v>
      </c>
      <c r="H919" t="n">
        <v>0.27</v>
      </c>
      <c r="I919" t="n">
        <v>75</v>
      </c>
      <c r="J919" t="n">
        <v>99.33</v>
      </c>
      <c r="K919" t="n">
        <v>39.72</v>
      </c>
      <c r="L919" t="n">
        <v>1.5</v>
      </c>
      <c r="M919" t="n">
        <v>73</v>
      </c>
      <c r="N919" t="n">
        <v>13.11</v>
      </c>
      <c r="O919" t="n">
        <v>12484.55</v>
      </c>
      <c r="P919" t="n">
        <v>153.52</v>
      </c>
      <c r="Q919" t="n">
        <v>467.16</v>
      </c>
      <c r="R919" t="n">
        <v>120.28</v>
      </c>
      <c r="S919" t="n">
        <v>39.61</v>
      </c>
      <c r="T919" t="n">
        <v>35055.51</v>
      </c>
      <c r="U919" t="n">
        <v>0.33</v>
      </c>
      <c r="V919" t="n">
        <v>0.67</v>
      </c>
      <c r="W919" t="n">
        <v>2.74</v>
      </c>
      <c r="X919" t="n">
        <v>2.16</v>
      </c>
      <c r="Y919" t="n">
        <v>1</v>
      </c>
      <c r="Z919" t="n">
        <v>10</v>
      </c>
    </row>
    <row r="920">
      <c r="A920" t="n">
        <v>3</v>
      </c>
      <c r="B920" t="n">
        <v>45</v>
      </c>
      <c r="C920" t="inlineStr">
        <is>
          <t xml:space="preserve">CONCLUIDO	</t>
        </is>
      </c>
      <c r="D920" t="n">
        <v>4.8997</v>
      </c>
      <c r="E920" t="n">
        <v>20.41</v>
      </c>
      <c r="F920" t="n">
        <v>17.13</v>
      </c>
      <c r="G920" t="n">
        <v>16.31</v>
      </c>
      <c r="H920" t="n">
        <v>0.31</v>
      </c>
      <c r="I920" t="n">
        <v>63</v>
      </c>
      <c r="J920" t="n">
        <v>99.64</v>
      </c>
      <c r="K920" t="n">
        <v>39.72</v>
      </c>
      <c r="L920" t="n">
        <v>1.75</v>
      </c>
      <c r="M920" t="n">
        <v>61</v>
      </c>
      <c r="N920" t="n">
        <v>13.18</v>
      </c>
      <c r="O920" t="n">
        <v>12522.99</v>
      </c>
      <c r="P920" t="n">
        <v>149.33</v>
      </c>
      <c r="Q920" t="n">
        <v>467.28</v>
      </c>
      <c r="R920" t="n">
        <v>108.2</v>
      </c>
      <c r="S920" t="n">
        <v>39.61</v>
      </c>
      <c r="T920" t="n">
        <v>29074.35</v>
      </c>
      <c r="U920" t="n">
        <v>0.37</v>
      </c>
      <c r="V920" t="n">
        <v>0.68</v>
      </c>
      <c r="W920" t="n">
        <v>2.71</v>
      </c>
      <c r="X920" t="n">
        <v>1.79</v>
      </c>
      <c r="Y920" t="n">
        <v>1</v>
      </c>
      <c r="Z920" t="n">
        <v>10</v>
      </c>
    </row>
    <row r="921">
      <c r="A921" t="n">
        <v>4</v>
      </c>
      <c r="B921" t="n">
        <v>45</v>
      </c>
      <c r="C921" t="inlineStr">
        <is>
          <t xml:space="preserve">CONCLUIDO	</t>
        </is>
      </c>
      <c r="D921" t="n">
        <v>5.0074</v>
      </c>
      <c r="E921" t="n">
        <v>19.97</v>
      </c>
      <c r="F921" t="n">
        <v>16.87</v>
      </c>
      <c r="G921" t="n">
        <v>18.75</v>
      </c>
      <c r="H921" t="n">
        <v>0.35</v>
      </c>
      <c r="I921" t="n">
        <v>54</v>
      </c>
      <c r="J921" t="n">
        <v>99.95</v>
      </c>
      <c r="K921" t="n">
        <v>39.72</v>
      </c>
      <c r="L921" t="n">
        <v>2</v>
      </c>
      <c r="M921" t="n">
        <v>52</v>
      </c>
      <c r="N921" t="n">
        <v>13.24</v>
      </c>
      <c r="O921" t="n">
        <v>12561.45</v>
      </c>
      <c r="P921" t="n">
        <v>146.24</v>
      </c>
      <c r="Q921" t="n">
        <v>467.08</v>
      </c>
      <c r="R921" t="n">
        <v>100.31</v>
      </c>
      <c r="S921" t="n">
        <v>39.61</v>
      </c>
      <c r="T921" t="n">
        <v>25177.13</v>
      </c>
      <c r="U921" t="n">
        <v>0.39</v>
      </c>
      <c r="V921" t="n">
        <v>0.6899999999999999</v>
      </c>
      <c r="W921" t="n">
        <v>2.69</v>
      </c>
      <c r="X921" t="n">
        <v>1.54</v>
      </c>
      <c r="Y921" t="n">
        <v>1</v>
      </c>
      <c r="Z921" t="n">
        <v>10</v>
      </c>
    </row>
    <row r="922">
      <c r="A922" t="n">
        <v>5</v>
      </c>
      <c r="B922" t="n">
        <v>45</v>
      </c>
      <c r="C922" t="inlineStr">
        <is>
          <t xml:space="preserve">CONCLUIDO	</t>
        </is>
      </c>
      <c r="D922" t="n">
        <v>5.0966</v>
      </c>
      <c r="E922" t="n">
        <v>19.62</v>
      </c>
      <c r="F922" t="n">
        <v>16.67</v>
      </c>
      <c r="G922" t="n">
        <v>21.28</v>
      </c>
      <c r="H922" t="n">
        <v>0.39</v>
      </c>
      <c r="I922" t="n">
        <v>47</v>
      </c>
      <c r="J922" t="n">
        <v>100.27</v>
      </c>
      <c r="K922" t="n">
        <v>39.72</v>
      </c>
      <c r="L922" t="n">
        <v>2.25</v>
      </c>
      <c r="M922" t="n">
        <v>45</v>
      </c>
      <c r="N922" t="n">
        <v>13.3</v>
      </c>
      <c r="O922" t="n">
        <v>12599.94</v>
      </c>
      <c r="P922" t="n">
        <v>143.7</v>
      </c>
      <c r="Q922" t="n">
        <v>467.07</v>
      </c>
      <c r="R922" t="n">
        <v>93.45999999999999</v>
      </c>
      <c r="S922" t="n">
        <v>39.61</v>
      </c>
      <c r="T922" t="n">
        <v>21785.64</v>
      </c>
      <c r="U922" t="n">
        <v>0.42</v>
      </c>
      <c r="V922" t="n">
        <v>0.7</v>
      </c>
      <c r="W922" t="n">
        <v>2.68</v>
      </c>
      <c r="X922" t="n">
        <v>1.33</v>
      </c>
      <c r="Y922" t="n">
        <v>1</v>
      </c>
      <c r="Z922" t="n">
        <v>10</v>
      </c>
    </row>
    <row r="923">
      <c r="A923" t="n">
        <v>6</v>
      </c>
      <c r="B923" t="n">
        <v>45</v>
      </c>
      <c r="C923" t="inlineStr">
        <is>
          <t xml:space="preserve">CONCLUIDO	</t>
        </is>
      </c>
      <c r="D923" t="n">
        <v>5.1688</v>
      </c>
      <c r="E923" t="n">
        <v>19.35</v>
      </c>
      <c r="F923" t="n">
        <v>16.5</v>
      </c>
      <c r="G923" t="n">
        <v>23.57</v>
      </c>
      <c r="H923" t="n">
        <v>0.44</v>
      </c>
      <c r="I923" t="n">
        <v>42</v>
      </c>
      <c r="J923" t="n">
        <v>100.58</v>
      </c>
      <c r="K923" t="n">
        <v>39.72</v>
      </c>
      <c r="L923" t="n">
        <v>2.5</v>
      </c>
      <c r="M923" t="n">
        <v>40</v>
      </c>
      <c r="N923" t="n">
        <v>13.36</v>
      </c>
      <c r="O923" t="n">
        <v>12638.45</v>
      </c>
      <c r="P923" t="n">
        <v>141.26</v>
      </c>
      <c r="Q923" t="n">
        <v>467.17</v>
      </c>
      <c r="R923" t="n">
        <v>87.81999999999999</v>
      </c>
      <c r="S923" t="n">
        <v>39.61</v>
      </c>
      <c r="T923" t="n">
        <v>18991.32</v>
      </c>
      <c r="U923" t="n">
        <v>0.45</v>
      </c>
      <c r="V923" t="n">
        <v>0.71</v>
      </c>
      <c r="W923" t="n">
        <v>2.68</v>
      </c>
      <c r="X923" t="n">
        <v>1.16</v>
      </c>
      <c r="Y923" t="n">
        <v>1</v>
      </c>
      <c r="Z923" t="n">
        <v>10</v>
      </c>
    </row>
    <row r="924">
      <c r="A924" t="n">
        <v>7</v>
      </c>
      <c r="B924" t="n">
        <v>45</v>
      </c>
      <c r="C924" t="inlineStr">
        <is>
          <t xml:space="preserve">CONCLUIDO	</t>
        </is>
      </c>
      <c r="D924" t="n">
        <v>5.2107</v>
      </c>
      <c r="E924" t="n">
        <v>19.19</v>
      </c>
      <c r="F924" t="n">
        <v>16.42</v>
      </c>
      <c r="G924" t="n">
        <v>25.93</v>
      </c>
      <c r="H924" t="n">
        <v>0.48</v>
      </c>
      <c r="I924" t="n">
        <v>38</v>
      </c>
      <c r="J924" t="n">
        <v>100.89</v>
      </c>
      <c r="K924" t="n">
        <v>39.72</v>
      </c>
      <c r="L924" t="n">
        <v>2.75</v>
      </c>
      <c r="M924" t="n">
        <v>36</v>
      </c>
      <c r="N924" t="n">
        <v>13.42</v>
      </c>
      <c r="O924" t="n">
        <v>12676.98</v>
      </c>
      <c r="P924" t="n">
        <v>139.58</v>
      </c>
      <c r="Q924" t="n">
        <v>467.07</v>
      </c>
      <c r="R924" t="n">
        <v>85.56</v>
      </c>
      <c r="S924" t="n">
        <v>39.61</v>
      </c>
      <c r="T924" t="n">
        <v>17879.98</v>
      </c>
      <c r="U924" t="n">
        <v>0.46</v>
      </c>
      <c r="V924" t="n">
        <v>0.71</v>
      </c>
      <c r="W924" t="n">
        <v>2.67</v>
      </c>
      <c r="X924" t="n">
        <v>1.09</v>
      </c>
      <c r="Y924" t="n">
        <v>1</v>
      </c>
      <c r="Z924" t="n">
        <v>10</v>
      </c>
    </row>
    <row r="925">
      <c r="A925" t="n">
        <v>8</v>
      </c>
      <c r="B925" t="n">
        <v>45</v>
      </c>
      <c r="C925" t="inlineStr">
        <is>
          <t xml:space="preserve">CONCLUIDO	</t>
        </is>
      </c>
      <c r="D925" t="n">
        <v>5.2763</v>
      </c>
      <c r="E925" t="n">
        <v>18.95</v>
      </c>
      <c r="F925" t="n">
        <v>16.27</v>
      </c>
      <c r="G925" t="n">
        <v>28.7</v>
      </c>
      <c r="H925" t="n">
        <v>0.52</v>
      </c>
      <c r="I925" t="n">
        <v>34</v>
      </c>
      <c r="J925" t="n">
        <v>101.2</v>
      </c>
      <c r="K925" t="n">
        <v>39.72</v>
      </c>
      <c r="L925" t="n">
        <v>3</v>
      </c>
      <c r="M925" t="n">
        <v>32</v>
      </c>
      <c r="N925" t="n">
        <v>13.49</v>
      </c>
      <c r="O925" t="n">
        <v>12715.54</v>
      </c>
      <c r="P925" t="n">
        <v>137.39</v>
      </c>
      <c r="Q925" t="n">
        <v>467.1</v>
      </c>
      <c r="R925" t="n">
        <v>80.09</v>
      </c>
      <c r="S925" t="n">
        <v>39.61</v>
      </c>
      <c r="T925" t="n">
        <v>15166.06</v>
      </c>
      <c r="U925" t="n">
        <v>0.49</v>
      </c>
      <c r="V925" t="n">
        <v>0.72</v>
      </c>
      <c r="W925" t="n">
        <v>2.67</v>
      </c>
      <c r="X925" t="n">
        <v>0.93</v>
      </c>
      <c r="Y925" t="n">
        <v>1</v>
      </c>
      <c r="Z925" t="n">
        <v>10</v>
      </c>
    </row>
    <row r="926">
      <c r="A926" t="n">
        <v>9</v>
      </c>
      <c r="B926" t="n">
        <v>45</v>
      </c>
      <c r="C926" t="inlineStr">
        <is>
          <t xml:space="preserve">CONCLUIDO	</t>
        </is>
      </c>
      <c r="D926" t="n">
        <v>5.3103</v>
      </c>
      <c r="E926" t="n">
        <v>18.83</v>
      </c>
      <c r="F926" t="n">
        <v>16.21</v>
      </c>
      <c r="G926" t="n">
        <v>31.37</v>
      </c>
      <c r="H926" t="n">
        <v>0.5600000000000001</v>
      </c>
      <c r="I926" t="n">
        <v>31</v>
      </c>
      <c r="J926" t="n">
        <v>101.52</v>
      </c>
      <c r="K926" t="n">
        <v>39.72</v>
      </c>
      <c r="L926" t="n">
        <v>3.25</v>
      </c>
      <c r="M926" t="n">
        <v>29</v>
      </c>
      <c r="N926" t="n">
        <v>13.55</v>
      </c>
      <c r="O926" t="n">
        <v>12754.13</v>
      </c>
      <c r="P926" t="n">
        <v>136.13</v>
      </c>
      <c r="Q926" t="n">
        <v>467.09</v>
      </c>
      <c r="R926" t="n">
        <v>78.34</v>
      </c>
      <c r="S926" t="n">
        <v>39.61</v>
      </c>
      <c r="T926" t="n">
        <v>14305.85</v>
      </c>
      <c r="U926" t="n">
        <v>0.51</v>
      </c>
      <c r="V926" t="n">
        <v>0.72</v>
      </c>
      <c r="W926" t="n">
        <v>2.66</v>
      </c>
      <c r="X926" t="n">
        <v>0.87</v>
      </c>
      <c r="Y926" t="n">
        <v>1</v>
      </c>
      <c r="Z926" t="n">
        <v>10</v>
      </c>
    </row>
    <row r="927">
      <c r="A927" t="n">
        <v>10</v>
      </c>
      <c r="B927" t="n">
        <v>45</v>
      </c>
      <c r="C927" t="inlineStr">
        <is>
          <t xml:space="preserve">CONCLUIDO	</t>
        </is>
      </c>
      <c r="D927" t="n">
        <v>5.3388</v>
      </c>
      <c r="E927" t="n">
        <v>18.73</v>
      </c>
      <c r="F927" t="n">
        <v>16.15</v>
      </c>
      <c r="G927" t="n">
        <v>33.41</v>
      </c>
      <c r="H927" t="n">
        <v>0.6</v>
      </c>
      <c r="I927" t="n">
        <v>29</v>
      </c>
      <c r="J927" t="n">
        <v>101.83</v>
      </c>
      <c r="K927" t="n">
        <v>39.72</v>
      </c>
      <c r="L927" t="n">
        <v>3.5</v>
      </c>
      <c r="M927" t="n">
        <v>27</v>
      </c>
      <c r="N927" t="n">
        <v>13.61</v>
      </c>
      <c r="O927" t="n">
        <v>12792.74</v>
      </c>
      <c r="P927" t="n">
        <v>134.41</v>
      </c>
      <c r="Q927" t="n">
        <v>467.09</v>
      </c>
      <c r="R927" t="n">
        <v>76.51000000000001</v>
      </c>
      <c r="S927" t="n">
        <v>39.61</v>
      </c>
      <c r="T927" t="n">
        <v>13399.08</v>
      </c>
      <c r="U927" t="n">
        <v>0.52</v>
      </c>
      <c r="V927" t="n">
        <v>0.72</v>
      </c>
      <c r="W927" t="n">
        <v>2.65</v>
      </c>
      <c r="X927" t="n">
        <v>0.8100000000000001</v>
      </c>
      <c r="Y927" t="n">
        <v>1</v>
      </c>
      <c r="Z927" t="n">
        <v>10</v>
      </c>
    </row>
    <row r="928">
      <c r="A928" t="n">
        <v>11</v>
      </c>
      <c r="B928" t="n">
        <v>45</v>
      </c>
      <c r="C928" t="inlineStr">
        <is>
          <t xml:space="preserve">CONCLUIDO	</t>
        </is>
      </c>
      <c r="D928" t="n">
        <v>5.3693</v>
      </c>
      <c r="E928" t="n">
        <v>18.62</v>
      </c>
      <c r="F928" t="n">
        <v>16.08</v>
      </c>
      <c r="G928" t="n">
        <v>35.74</v>
      </c>
      <c r="H928" t="n">
        <v>0.65</v>
      </c>
      <c r="I928" t="n">
        <v>27</v>
      </c>
      <c r="J928" t="n">
        <v>102.14</v>
      </c>
      <c r="K928" t="n">
        <v>39.72</v>
      </c>
      <c r="L928" t="n">
        <v>3.75</v>
      </c>
      <c r="M928" t="n">
        <v>25</v>
      </c>
      <c r="N928" t="n">
        <v>13.68</v>
      </c>
      <c r="O928" t="n">
        <v>12831.37</v>
      </c>
      <c r="P928" t="n">
        <v>133.12</v>
      </c>
      <c r="Q928" t="n">
        <v>467.1</v>
      </c>
      <c r="R928" t="n">
        <v>74.33</v>
      </c>
      <c r="S928" t="n">
        <v>39.61</v>
      </c>
      <c r="T928" t="n">
        <v>12318.69</v>
      </c>
      <c r="U928" t="n">
        <v>0.53</v>
      </c>
      <c r="V928" t="n">
        <v>0.73</v>
      </c>
      <c r="W928" t="n">
        <v>2.65</v>
      </c>
      <c r="X928" t="n">
        <v>0.75</v>
      </c>
      <c r="Y928" t="n">
        <v>1</v>
      </c>
      <c r="Z928" t="n">
        <v>10</v>
      </c>
    </row>
    <row r="929">
      <c r="A929" t="n">
        <v>12</v>
      </c>
      <c r="B929" t="n">
        <v>45</v>
      </c>
      <c r="C929" t="inlineStr">
        <is>
          <t xml:space="preserve">CONCLUIDO	</t>
        </is>
      </c>
      <c r="D929" t="n">
        <v>5.3925</v>
      </c>
      <c r="E929" t="n">
        <v>18.54</v>
      </c>
      <c r="F929" t="n">
        <v>16.04</v>
      </c>
      <c r="G929" t="n">
        <v>38.5</v>
      </c>
      <c r="H929" t="n">
        <v>0.6899999999999999</v>
      </c>
      <c r="I929" t="n">
        <v>25</v>
      </c>
      <c r="J929" t="n">
        <v>102.45</v>
      </c>
      <c r="K929" t="n">
        <v>39.72</v>
      </c>
      <c r="L929" t="n">
        <v>4</v>
      </c>
      <c r="M929" t="n">
        <v>23</v>
      </c>
      <c r="N929" t="n">
        <v>13.74</v>
      </c>
      <c r="O929" t="n">
        <v>12870.03</v>
      </c>
      <c r="P929" t="n">
        <v>131.8</v>
      </c>
      <c r="Q929" t="n">
        <v>467.08</v>
      </c>
      <c r="R929" t="n">
        <v>72.98</v>
      </c>
      <c r="S929" t="n">
        <v>39.61</v>
      </c>
      <c r="T929" t="n">
        <v>11654.21</v>
      </c>
      <c r="U929" t="n">
        <v>0.54</v>
      </c>
      <c r="V929" t="n">
        <v>0.73</v>
      </c>
      <c r="W929" t="n">
        <v>2.65</v>
      </c>
      <c r="X929" t="n">
        <v>0.71</v>
      </c>
      <c r="Y929" t="n">
        <v>1</v>
      </c>
      <c r="Z929" t="n">
        <v>10</v>
      </c>
    </row>
    <row r="930">
      <c r="A930" t="n">
        <v>13</v>
      </c>
      <c r="B930" t="n">
        <v>45</v>
      </c>
      <c r="C930" t="inlineStr">
        <is>
          <t xml:space="preserve">CONCLUIDO	</t>
        </is>
      </c>
      <c r="D930" t="n">
        <v>5.4288</v>
      </c>
      <c r="E930" t="n">
        <v>18.42</v>
      </c>
      <c r="F930" t="n">
        <v>15.96</v>
      </c>
      <c r="G930" t="n">
        <v>41.63</v>
      </c>
      <c r="H930" t="n">
        <v>0.73</v>
      </c>
      <c r="I930" t="n">
        <v>23</v>
      </c>
      <c r="J930" t="n">
        <v>102.77</v>
      </c>
      <c r="K930" t="n">
        <v>39.72</v>
      </c>
      <c r="L930" t="n">
        <v>4.25</v>
      </c>
      <c r="M930" t="n">
        <v>21</v>
      </c>
      <c r="N930" t="n">
        <v>13.8</v>
      </c>
      <c r="O930" t="n">
        <v>12908.71</v>
      </c>
      <c r="P930" t="n">
        <v>130.06</v>
      </c>
      <c r="Q930" t="n">
        <v>467.08</v>
      </c>
      <c r="R930" t="n">
        <v>70.41</v>
      </c>
      <c r="S930" t="n">
        <v>39.61</v>
      </c>
      <c r="T930" t="n">
        <v>10379.88</v>
      </c>
      <c r="U930" t="n">
        <v>0.5600000000000001</v>
      </c>
      <c r="V930" t="n">
        <v>0.73</v>
      </c>
      <c r="W930" t="n">
        <v>2.64</v>
      </c>
      <c r="X930" t="n">
        <v>0.63</v>
      </c>
      <c r="Y930" t="n">
        <v>1</v>
      </c>
      <c r="Z930" t="n">
        <v>10</v>
      </c>
    </row>
    <row r="931">
      <c r="A931" t="n">
        <v>14</v>
      </c>
      <c r="B931" t="n">
        <v>45</v>
      </c>
      <c r="C931" t="inlineStr">
        <is>
          <t xml:space="preserve">CONCLUIDO	</t>
        </is>
      </c>
      <c r="D931" t="n">
        <v>5.4395</v>
      </c>
      <c r="E931" t="n">
        <v>18.38</v>
      </c>
      <c r="F931" t="n">
        <v>15.94</v>
      </c>
      <c r="G931" t="n">
        <v>43.48</v>
      </c>
      <c r="H931" t="n">
        <v>0.77</v>
      </c>
      <c r="I931" t="n">
        <v>22</v>
      </c>
      <c r="J931" t="n">
        <v>103.08</v>
      </c>
      <c r="K931" t="n">
        <v>39.72</v>
      </c>
      <c r="L931" t="n">
        <v>4.5</v>
      </c>
      <c r="M931" t="n">
        <v>20</v>
      </c>
      <c r="N931" t="n">
        <v>13.87</v>
      </c>
      <c r="O931" t="n">
        <v>12947.42</v>
      </c>
      <c r="P931" t="n">
        <v>128.99</v>
      </c>
      <c r="Q931" t="n">
        <v>467.09</v>
      </c>
      <c r="R931" t="n">
        <v>69.89</v>
      </c>
      <c r="S931" t="n">
        <v>39.61</v>
      </c>
      <c r="T931" t="n">
        <v>10125.34</v>
      </c>
      <c r="U931" t="n">
        <v>0.57</v>
      </c>
      <c r="V931" t="n">
        <v>0.73</v>
      </c>
      <c r="W931" t="n">
        <v>2.64</v>
      </c>
      <c r="X931" t="n">
        <v>0.61</v>
      </c>
      <c r="Y931" t="n">
        <v>1</v>
      </c>
      <c r="Z931" t="n">
        <v>10</v>
      </c>
    </row>
    <row r="932">
      <c r="A932" t="n">
        <v>15</v>
      </c>
      <c r="B932" t="n">
        <v>45</v>
      </c>
      <c r="C932" t="inlineStr">
        <is>
          <t xml:space="preserve">CONCLUIDO	</t>
        </is>
      </c>
      <c r="D932" t="n">
        <v>5.4545</v>
      </c>
      <c r="E932" t="n">
        <v>18.33</v>
      </c>
      <c r="F932" t="n">
        <v>15.91</v>
      </c>
      <c r="G932" t="n">
        <v>45.47</v>
      </c>
      <c r="H932" t="n">
        <v>0.8100000000000001</v>
      </c>
      <c r="I932" t="n">
        <v>21</v>
      </c>
      <c r="J932" t="n">
        <v>103.4</v>
      </c>
      <c r="K932" t="n">
        <v>39.72</v>
      </c>
      <c r="L932" t="n">
        <v>4.75</v>
      </c>
      <c r="M932" t="n">
        <v>19</v>
      </c>
      <c r="N932" t="n">
        <v>13.93</v>
      </c>
      <c r="O932" t="n">
        <v>12986.15</v>
      </c>
      <c r="P932" t="n">
        <v>126.95</v>
      </c>
      <c r="Q932" t="n">
        <v>467.07</v>
      </c>
      <c r="R932" t="n">
        <v>68.81</v>
      </c>
      <c r="S932" t="n">
        <v>39.61</v>
      </c>
      <c r="T932" t="n">
        <v>9592.82</v>
      </c>
      <c r="U932" t="n">
        <v>0.58</v>
      </c>
      <c r="V932" t="n">
        <v>0.73</v>
      </c>
      <c r="W932" t="n">
        <v>2.65</v>
      </c>
      <c r="X932" t="n">
        <v>0.58</v>
      </c>
      <c r="Y932" t="n">
        <v>1</v>
      </c>
      <c r="Z932" t="n">
        <v>10</v>
      </c>
    </row>
    <row r="933">
      <c r="A933" t="n">
        <v>16</v>
      </c>
      <c r="B933" t="n">
        <v>45</v>
      </c>
      <c r="C933" t="inlineStr">
        <is>
          <t xml:space="preserve">CONCLUIDO	</t>
        </is>
      </c>
      <c r="D933" t="n">
        <v>5.471</v>
      </c>
      <c r="E933" t="n">
        <v>18.28</v>
      </c>
      <c r="F933" t="n">
        <v>15.88</v>
      </c>
      <c r="G933" t="n">
        <v>47.64</v>
      </c>
      <c r="H933" t="n">
        <v>0.85</v>
      </c>
      <c r="I933" t="n">
        <v>20</v>
      </c>
      <c r="J933" t="n">
        <v>103.71</v>
      </c>
      <c r="K933" t="n">
        <v>39.72</v>
      </c>
      <c r="L933" t="n">
        <v>5</v>
      </c>
      <c r="M933" t="n">
        <v>18</v>
      </c>
      <c r="N933" t="n">
        <v>14</v>
      </c>
      <c r="O933" t="n">
        <v>13024.91</v>
      </c>
      <c r="P933" t="n">
        <v>126.1</v>
      </c>
      <c r="Q933" t="n">
        <v>467.07</v>
      </c>
      <c r="R933" t="n">
        <v>67.76000000000001</v>
      </c>
      <c r="S933" t="n">
        <v>39.61</v>
      </c>
      <c r="T933" t="n">
        <v>9070.959999999999</v>
      </c>
      <c r="U933" t="n">
        <v>0.58</v>
      </c>
      <c r="V933" t="n">
        <v>0.73</v>
      </c>
      <c r="W933" t="n">
        <v>2.64</v>
      </c>
      <c r="X933" t="n">
        <v>0.55</v>
      </c>
      <c r="Y933" t="n">
        <v>1</v>
      </c>
      <c r="Z933" t="n">
        <v>10</v>
      </c>
    </row>
    <row r="934">
      <c r="A934" t="n">
        <v>17</v>
      </c>
      <c r="B934" t="n">
        <v>45</v>
      </c>
      <c r="C934" t="inlineStr">
        <is>
          <t xml:space="preserve">CONCLUIDO	</t>
        </is>
      </c>
      <c r="D934" t="n">
        <v>5.4831</v>
      </c>
      <c r="E934" t="n">
        <v>18.24</v>
      </c>
      <c r="F934" t="n">
        <v>15.86</v>
      </c>
      <c r="G934" t="n">
        <v>50.08</v>
      </c>
      <c r="H934" t="n">
        <v>0.89</v>
      </c>
      <c r="I934" t="n">
        <v>19</v>
      </c>
      <c r="J934" t="n">
        <v>104.03</v>
      </c>
      <c r="K934" t="n">
        <v>39.72</v>
      </c>
      <c r="L934" t="n">
        <v>5.25</v>
      </c>
      <c r="M934" t="n">
        <v>17</v>
      </c>
      <c r="N934" t="n">
        <v>14.06</v>
      </c>
      <c r="O934" t="n">
        <v>13063.69</v>
      </c>
      <c r="P934" t="n">
        <v>125.78</v>
      </c>
      <c r="Q934" t="n">
        <v>467.1</v>
      </c>
      <c r="R934" t="n">
        <v>67.14</v>
      </c>
      <c r="S934" t="n">
        <v>39.61</v>
      </c>
      <c r="T934" t="n">
        <v>8767.879999999999</v>
      </c>
      <c r="U934" t="n">
        <v>0.59</v>
      </c>
      <c r="V934" t="n">
        <v>0.74</v>
      </c>
      <c r="W934" t="n">
        <v>2.64</v>
      </c>
      <c r="X934" t="n">
        <v>0.53</v>
      </c>
      <c r="Y934" t="n">
        <v>1</v>
      </c>
      <c r="Z934" t="n">
        <v>10</v>
      </c>
    </row>
    <row r="935">
      <c r="A935" t="n">
        <v>18</v>
      </c>
      <c r="B935" t="n">
        <v>45</v>
      </c>
      <c r="C935" t="inlineStr">
        <is>
          <t xml:space="preserve">CONCLUIDO	</t>
        </is>
      </c>
      <c r="D935" t="n">
        <v>5.5</v>
      </c>
      <c r="E935" t="n">
        <v>18.18</v>
      </c>
      <c r="F935" t="n">
        <v>15.82</v>
      </c>
      <c r="G935" t="n">
        <v>52.75</v>
      </c>
      <c r="H935" t="n">
        <v>0.93</v>
      </c>
      <c r="I935" t="n">
        <v>18</v>
      </c>
      <c r="J935" t="n">
        <v>104.34</v>
      </c>
      <c r="K935" t="n">
        <v>39.72</v>
      </c>
      <c r="L935" t="n">
        <v>5.5</v>
      </c>
      <c r="M935" t="n">
        <v>16</v>
      </c>
      <c r="N935" t="n">
        <v>14.12</v>
      </c>
      <c r="O935" t="n">
        <v>13102.5</v>
      </c>
      <c r="P935" t="n">
        <v>123.55</v>
      </c>
      <c r="Q935" t="n">
        <v>467.09</v>
      </c>
      <c r="R935" t="n">
        <v>65.95</v>
      </c>
      <c r="S935" t="n">
        <v>39.61</v>
      </c>
      <c r="T935" t="n">
        <v>8174.97</v>
      </c>
      <c r="U935" t="n">
        <v>0.6</v>
      </c>
      <c r="V935" t="n">
        <v>0.74</v>
      </c>
      <c r="W935" t="n">
        <v>2.64</v>
      </c>
      <c r="X935" t="n">
        <v>0.49</v>
      </c>
      <c r="Y935" t="n">
        <v>1</v>
      </c>
      <c r="Z935" t="n">
        <v>10</v>
      </c>
    </row>
    <row r="936">
      <c r="A936" t="n">
        <v>19</v>
      </c>
      <c r="B936" t="n">
        <v>45</v>
      </c>
      <c r="C936" t="inlineStr">
        <is>
          <t xml:space="preserve">CONCLUIDO	</t>
        </is>
      </c>
      <c r="D936" t="n">
        <v>5.5187</v>
      </c>
      <c r="E936" t="n">
        <v>18.12</v>
      </c>
      <c r="F936" t="n">
        <v>15.78</v>
      </c>
      <c r="G936" t="n">
        <v>55.7</v>
      </c>
      <c r="H936" t="n">
        <v>0.97</v>
      </c>
      <c r="I936" t="n">
        <v>17</v>
      </c>
      <c r="J936" t="n">
        <v>104.65</v>
      </c>
      <c r="K936" t="n">
        <v>39.72</v>
      </c>
      <c r="L936" t="n">
        <v>5.75</v>
      </c>
      <c r="M936" t="n">
        <v>15</v>
      </c>
      <c r="N936" t="n">
        <v>14.19</v>
      </c>
      <c r="O936" t="n">
        <v>13141.33</v>
      </c>
      <c r="P936" t="n">
        <v>122.96</v>
      </c>
      <c r="Q936" t="n">
        <v>467.08</v>
      </c>
      <c r="R936" t="n">
        <v>64.48999999999999</v>
      </c>
      <c r="S936" t="n">
        <v>39.61</v>
      </c>
      <c r="T936" t="n">
        <v>7453.03</v>
      </c>
      <c r="U936" t="n">
        <v>0.61</v>
      </c>
      <c r="V936" t="n">
        <v>0.74</v>
      </c>
      <c r="W936" t="n">
        <v>2.64</v>
      </c>
      <c r="X936" t="n">
        <v>0.45</v>
      </c>
      <c r="Y936" t="n">
        <v>1</v>
      </c>
      <c r="Z936" t="n">
        <v>10</v>
      </c>
    </row>
    <row r="937">
      <c r="A937" t="n">
        <v>20</v>
      </c>
      <c r="B937" t="n">
        <v>45</v>
      </c>
      <c r="C937" t="inlineStr">
        <is>
          <t xml:space="preserve">CONCLUIDO	</t>
        </is>
      </c>
      <c r="D937" t="n">
        <v>5.5288</v>
      </c>
      <c r="E937" t="n">
        <v>18.09</v>
      </c>
      <c r="F937" t="n">
        <v>15.77</v>
      </c>
      <c r="G937" t="n">
        <v>59.14</v>
      </c>
      <c r="H937" t="n">
        <v>1.01</v>
      </c>
      <c r="I937" t="n">
        <v>16</v>
      </c>
      <c r="J937" t="n">
        <v>104.97</v>
      </c>
      <c r="K937" t="n">
        <v>39.72</v>
      </c>
      <c r="L937" t="n">
        <v>6</v>
      </c>
      <c r="M937" t="n">
        <v>14</v>
      </c>
      <c r="N937" t="n">
        <v>14.25</v>
      </c>
      <c r="O937" t="n">
        <v>13180.19</v>
      </c>
      <c r="P937" t="n">
        <v>121.76</v>
      </c>
      <c r="Q937" t="n">
        <v>467.08</v>
      </c>
      <c r="R937" t="n">
        <v>64.37</v>
      </c>
      <c r="S937" t="n">
        <v>39.61</v>
      </c>
      <c r="T937" t="n">
        <v>7396.1</v>
      </c>
      <c r="U937" t="n">
        <v>0.62</v>
      </c>
      <c r="V937" t="n">
        <v>0.74</v>
      </c>
      <c r="W937" t="n">
        <v>2.63</v>
      </c>
      <c r="X937" t="n">
        <v>0.44</v>
      </c>
      <c r="Y937" t="n">
        <v>1</v>
      </c>
      <c r="Z937" t="n">
        <v>10</v>
      </c>
    </row>
    <row r="938">
      <c r="A938" t="n">
        <v>21</v>
      </c>
      <c r="B938" t="n">
        <v>45</v>
      </c>
      <c r="C938" t="inlineStr">
        <is>
          <t xml:space="preserve">CONCLUIDO	</t>
        </is>
      </c>
      <c r="D938" t="n">
        <v>5.5484</v>
      </c>
      <c r="E938" t="n">
        <v>18.02</v>
      </c>
      <c r="F938" t="n">
        <v>15.73</v>
      </c>
      <c r="G938" t="n">
        <v>62.91</v>
      </c>
      <c r="H938" t="n">
        <v>1.05</v>
      </c>
      <c r="I938" t="n">
        <v>15</v>
      </c>
      <c r="J938" t="n">
        <v>105.28</v>
      </c>
      <c r="K938" t="n">
        <v>39.72</v>
      </c>
      <c r="L938" t="n">
        <v>6.25</v>
      </c>
      <c r="M938" t="n">
        <v>13</v>
      </c>
      <c r="N938" t="n">
        <v>14.32</v>
      </c>
      <c r="O938" t="n">
        <v>13219.07</v>
      </c>
      <c r="P938" t="n">
        <v>119.61</v>
      </c>
      <c r="Q938" t="n">
        <v>467.08</v>
      </c>
      <c r="R938" t="n">
        <v>63.02</v>
      </c>
      <c r="S938" t="n">
        <v>39.61</v>
      </c>
      <c r="T938" t="n">
        <v>6726.59</v>
      </c>
      <c r="U938" t="n">
        <v>0.63</v>
      </c>
      <c r="V938" t="n">
        <v>0.74</v>
      </c>
      <c r="W938" t="n">
        <v>2.63</v>
      </c>
      <c r="X938" t="n">
        <v>0.39</v>
      </c>
      <c r="Y938" t="n">
        <v>1</v>
      </c>
      <c r="Z938" t="n">
        <v>10</v>
      </c>
    </row>
    <row r="939">
      <c r="A939" t="n">
        <v>22</v>
      </c>
      <c r="B939" t="n">
        <v>45</v>
      </c>
      <c r="C939" t="inlineStr">
        <is>
          <t xml:space="preserve">CONCLUIDO	</t>
        </is>
      </c>
      <c r="D939" t="n">
        <v>5.5437</v>
      </c>
      <c r="E939" t="n">
        <v>18.04</v>
      </c>
      <c r="F939" t="n">
        <v>15.74</v>
      </c>
      <c r="G939" t="n">
        <v>62.97</v>
      </c>
      <c r="H939" t="n">
        <v>1.08</v>
      </c>
      <c r="I939" t="n">
        <v>15</v>
      </c>
      <c r="J939" t="n">
        <v>105.6</v>
      </c>
      <c r="K939" t="n">
        <v>39.72</v>
      </c>
      <c r="L939" t="n">
        <v>6.5</v>
      </c>
      <c r="M939" t="n">
        <v>13</v>
      </c>
      <c r="N939" t="n">
        <v>14.39</v>
      </c>
      <c r="O939" t="n">
        <v>13257.98</v>
      </c>
      <c r="P939" t="n">
        <v>119.19</v>
      </c>
      <c r="Q939" t="n">
        <v>467.07</v>
      </c>
      <c r="R939" t="n">
        <v>63.21</v>
      </c>
      <c r="S939" t="n">
        <v>39.61</v>
      </c>
      <c r="T939" t="n">
        <v>6818.85</v>
      </c>
      <c r="U939" t="n">
        <v>0.63</v>
      </c>
      <c r="V939" t="n">
        <v>0.74</v>
      </c>
      <c r="W939" t="n">
        <v>2.64</v>
      </c>
      <c r="X939" t="n">
        <v>0.41</v>
      </c>
      <c r="Y939" t="n">
        <v>1</v>
      </c>
      <c r="Z939" t="n">
        <v>10</v>
      </c>
    </row>
    <row r="940">
      <c r="A940" t="n">
        <v>23</v>
      </c>
      <c r="B940" t="n">
        <v>45</v>
      </c>
      <c r="C940" t="inlineStr">
        <is>
          <t xml:space="preserve">CONCLUIDO	</t>
        </is>
      </c>
      <c r="D940" t="n">
        <v>5.564</v>
      </c>
      <c r="E940" t="n">
        <v>17.97</v>
      </c>
      <c r="F940" t="n">
        <v>15.7</v>
      </c>
      <c r="G940" t="n">
        <v>67.27</v>
      </c>
      <c r="H940" t="n">
        <v>1.12</v>
      </c>
      <c r="I940" t="n">
        <v>14</v>
      </c>
      <c r="J940" t="n">
        <v>105.92</v>
      </c>
      <c r="K940" t="n">
        <v>39.72</v>
      </c>
      <c r="L940" t="n">
        <v>6.75</v>
      </c>
      <c r="M940" t="n">
        <v>12</v>
      </c>
      <c r="N940" t="n">
        <v>14.45</v>
      </c>
      <c r="O940" t="n">
        <v>13296.91</v>
      </c>
      <c r="P940" t="n">
        <v>117.45</v>
      </c>
      <c r="Q940" t="n">
        <v>467.07</v>
      </c>
      <c r="R940" t="n">
        <v>61.76</v>
      </c>
      <c r="S940" t="n">
        <v>39.61</v>
      </c>
      <c r="T940" t="n">
        <v>6098.79</v>
      </c>
      <c r="U940" t="n">
        <v>0.64</v>
      </c>
      <c r="V940" t="n">
        <v>0.74</v>
      </c>
      <c r="W940" t="n">
        <v>2.63</v>
      </c>
      <c r="X940" t="n">
        <v>0.36</v>
      </c>
      <c r="Y940" t="n">
        <v>1</v>
      </c>
      <c r="Z940" t="n">
        <v>10</v>
      </c>
    </row>
    <row r="941">
      <c r="A941" t="n">
        <v>24</v>
      </c>
      <c r="B941" t="n">
        <v>45</v>
      </c>
      <c r="C941" t="inlineStr">
        <is>
          <t xml:space="preserve">CONCLUIDO	</t>
        </is>
      </c>
      <c r="D941" t="n">
        <v>5.5747</v>
      </c>
      <c r="E941" t="n">
        <v>17.94</v>
      </c>
      <c r="F941" t="n">
        <v>15.68</v>
      </c>
      <c r="G941" t="n">
        <v>72.38</v>
      </c>
      <c r="H941" t="n">
        <v>1.16</v>
      </c>
      <c r="I941" t="n">
        <v>13</v>
      </c>
      <c r="J941" t="n">
        <v>106.23</v>
      </c>
      <c r="K941" t="n">
        <v>39.72</v>
      </c>
      <c r="L941" t="n">
        <v>7</v>
      </c>
      <c r="M941" t="n">
        <v>11</v>
      </c>
      <c r="N941" t="n">
        <v>14.52</v>
      </c>
      <c r="O941" t="n">
        <v>13335.87</v>
      </c>
      <c r="P941" t="n">
        <v>116.42</v>
      </c>
      <c r="Q941" t="n">
        <v>467.07</v>
      </c>
      <c r="R941" t="n">
        <v>61.3</v>
      </c>
      <c r="S941" t="n">
        <v>39.61</v>
      </c>
      <c r="T941" t="n">
        <v>5878.24</v>
      </c>
      <c r="U941" t="n">
        <v>0.65</v>
      </c>
      <c r="V941" t="n">
        <v>0.74</v>
      </c>
      <c r="W941" t="n">
        <v>2.63</v>
      </c>
      <c r="X941" t="n">
        <v>0.35</v>
      </c>
      <c r="Y941" t="n">
        <v>1</v>
      </c>
      <c r="Z941" t="n">
        <v>10</v>
      </c>
    </row>
    <row r="942">
      <c r="A942" t="n">
        <v>25</v>
      </c>
      <c r="B942" t="n">
        <v>45</v>
      </c>
      <c r="C942" t="inlineStr">
        <is>
          <t xml:space="preserve">CONCLUIDO	</t>
        </is>
      </c>
      <c r="D942" t="n">
        <v>5.5742</v>
      </c>
      <c r="E942" t="n">
        <v>17.94</v>
      </c>
      <c r="F942" t="n">
        <v>15.68</v>
      </c>
      <c r="G942" t="n">
        <v>72.39</v>
      </c>
      <c r="H942" t="n">
        <v>1.2</v>
      </c>
      <c r="I942" t="n">
        <v>13</v>
      </c>
      <c r="J942" t="n">
        <v>106.55</v>
      </c>
      <c r="K942" t="n">
        <v>39.72</v>
      </c>
      <c r="L942" t="n">
        <v>7.25</v>
      </c>
      <c r="M942" t="n">
        <v>9</v>
      </c>
      <c r="N942" t="n">
        <v>14.58</v>
      </c>
      <c r="O942" t="n">
        <v>13374.86</v>
      </c>
      <c r="P942" t="n">
        <v>116.24</v>
      </c>
      <c r="Q942" t="n">
        <v>467.12</v>
      </c>
      <c r="R942" t="n">
        <v>61.31</v>
      </c>
      <c r="S942" t="n">
        <v>39.61</v>
      </c>
      <c r="T942" t="n">
        <v>5882.48</v>
      </c>
      <c r="U942" t="n">
        <v>0.65</v>
      </c>
      <c r="V942" t="n">
        <v>0.74</v>
      </c>
      <c r="W942" t="n">
        <v>2.63</v>
      </c>
      <c r="X942" t="n">
        <v>0.35</v>
      </c>
      <c r="Y942" t="n">
        <v>1</v>
      </c>
      <c r="Z942" t="n">
        <v>10</v>
      </c>
    </row>
    <row r="943">
      <c r="A943" t="n">
        <v>26</v>
      </c>
      <c r="B943" t="n">
        <v>45</v>
      </c>
      <c r="C943" t="inlineStr">
        <is>
          <t xml:space="preserve">CONCLUIDO	</t>
        </is>
      </c>
      <c r="D943" t="n">
        <v>5.5733</v>
      </c>
      <c r="E943" t="n">
        <v>17.94</v>
      </c>
      <c r="F943" t="n">
        <v>15.69</v>
      </c>
      <c r="G943" t="n">
        <v>72.40000000000001</v>
      </c>
      <c r="H943" t="n">
        <v>1.24</v>
      </c>
      <c r="I943" t="n">
        <v>13</v>
      </c>
      <c r="J943" t="n">
        <v>106.86</v>
      </c>
      <c r="K943" t="n">
        <v>39.72</v>
      </c>
      <c r="L943" t="n">
        <v>7.5</v>
      </c>
      <c r="M943" t="n">
        <v>7</v>
      </c>
      <c r="N943" t="n">
        <v>14.65</v>
      </c>
      <c r="O943" t="n">
        <v>13413.87</v>
      </c>
      <c r="P943" t="n">
        <v>115.37</v>
      </c>
      <c r="Q943" t="n">
        <v>467.11</v>
      </c>
      <c r="R943" t="n">
        <v>61.31</v>
      </c>
      <c r="S943" t="n">
        <v>39.61</v>
      </c>
      <c r="T943" t="n">
        <v>5882.14</v>
      </c>
      <c r="U943" t="n">
        <v>0.65</v>
      </c>
      <c r="V943" t="n">
        <v>0.74</v>
      </c>
      <c r="W943" t="n">
        <v>2.63</v>
      </c>
      <c r="X943" t="n">
        <v>0.35</v>
      </c>
      <c r="Y943" t="n">
        <v>1</v>
      </c>
      <c r="Z943" t="n">
        <v>10</v>
      </c>
    </row>
    <row r="944">
      <c r="A944" t="n">
        <v>27</v>
      </c>
      <c r="B944" t="n">
        <v>45</v>
      </c>
      <c r="C944" t="inlineStr">
        <is>
          <t xml:space="preserve">CONCLUIDO	</t>
        </is>
      </c>
      <c r="D944" t="n">
        <v>5.5893</v>
      </c>
      <c r="E944" t="n">
        <v>17.89</v>
      </c>
      <c r="F944" t="n">
        <v>15.66</v>
      </c>
      <c r="G944" t="n">
        <v>78.28</v>
      </c>
      <c r="H944" t="n">
        <v>1.27</v>
      </c>
      <c r="I944" t="n">
        <v>12</v>
      </c>
      <c r="J944" t="n">
        <v>107.18</v>
      </c>
      <c r="K944" t="n">
        <v>39.72</v>
      </c>
      <c r="L944" t="n">
        <v>7.75</v>
      </c>
      <c r="M944" t="n">
        <v>3</v>
      </c>
      <c r="N944" t="n">
        <v>14.72</v>
      </c>
      <c r="O944" t="n">
        <v>13452.9</v>
      </c>
      <c r="P944" t="n">
        <v>113.92</v>
      </c>
      <c r="Q944" t="n">
        <v>467.12</v>
      </c>
      <c r="R944" t="n">
        <v>60.15</v>
      </c>
      <c r="S944" t="n">
        <v>39.61</v>
      </c>
      <c r="T944" t="n">
        <v>5307.25</v>
      </c>
      <c r="U944" t="n">
        <v>0.66</v>
      </c>
      <c r="V944" t="n">
        <v>0.74</v>
      </c>
      <c r="W944" t="n">
        <v>2.64</v>
      </c>
      <c r="X944" t="n">
        <v>0.32</v>
      </c>
      <c r="Y944" t="n">
        <v>1</v>
      </c>
      <c r="Z944" t="n">
        <v>10</v>
      </c>
    </row>
    <row r="945">
      <c r="A945" t="n">
        <v>28</v>
      </c>
      <c r="B945" t="n">
        <v>45</v>
      </c>
      <c r="C945" t="inlineStr">
        <is>
          <t xml:space="preserve">CONCLUIDO	</t>
        </is>
      </c>
      <c r="D945" t="n">
        <v>5.587</v>
      </c>
      <c r="E945" t="n">
        <v>17.9</v>
      </c>
      <c r="F945" t="n">
        <v>15.66</v>
      </c>
      <c r="G945" t="n">
        <v>78.31999999999999</v>
      </c>
      <c r="H945" t="n">
        <v>1.31</v>
      </c>
      <c r="I945" t="n">
        <v>12</v>
      </c>
      <c r="J945" t="n">
        <v>107.5</v>
      </c>
      <c r="K945" t="n">
        <v>39.72</v>
      </c>
      <c r="L945" t="n">
        <v>8</v>
      </c>
      <c r="M945" t="n">
        <v>3</v>
      </c>
      <c r="N945" t="n">
        <v>14.78</v>
      </c>
      <c r="O945" t="n">
        <v>13491.96</v>
      </c>
      <c r="P945" t="n">
        <v>114.09</v>
      </c>
      <c r="Q945" t="n">
        <v>467.07</v>
      </c>
      <c r="R945" t="n">
        <v>60.38</v>
      </c>
      <c r="S945" t="n">
        <v>39.61</v>
      </c>
      <c r="T945" t="n">
        <v>5423.09</v>
      </c>
      <c r="U945" t="n">
        <v>0.66</v>
      </c>
      <c r="V945" t="n">
        <v>0.74</v>
      </c>
      <c r="W945" t="n">
        <v>2.64</v>
      </c>
      <c r="X945" t="n">
        <v>0.33</v>
      </c>
      <c r="Y945" t="n">
        <v>1</v>
      </c>
      <c r="Z945" t="n">
        <v>10</v>
      </c>
    </row>
    <row r="946">
      <c r="A946" t="n">
        <v>29</v>
      </c>
      <c r="B946" t="n">
        <v>45</v>
      </c>
      <c r="C946" t="inlineStr">
        <is>
          <t xml:space="preserve">CONCLUIDO	</t>
        </is>
      </c>
      <c r="D946" t="n">
        <v>5.5841</v>
      </c>
      <c r="E946" t="n">
        <v>17.91</v>
      </c>
      <c r="F946" t="n">
        <v>15.67</v>
      </c>
      <c r="G946" t="n">
        <v>78.37</v>
      </c>
      <c r="H946" t="n">
        <v>1.35</v>
      </c>
      <c r="I946" t="n">
        <v>12</v>
      </c>
      <c r="J946" t="n">
        <v>107.81</v>
      </c>
      <c r="K946" t="n">
        <v>39.72</v>
      </c>
      <c r="L946" t="n">
        <v>8.25</v>
      </c>
      <c r="M946" t="n">
        <v>2</v>
      </c>
      <c r="N946" t="n">
        <v>14.85</v>
      </c>
      <c r="O946" t="n">
        <v>13531.05</v>
      </c>
      <c r="P946" t="n">
        <v>114.52</v>
      </c>
      <c r="Q946" t="n">
        <v>467.09</v>
      </c>
      <c r="R946" t="n">
        <v>60.54</v>
      </c>
      <c r="S946" t="n">
        <v>39.61</v>
      </c>
      <c r="T946" t="n">
        <v>5502.93</v>
      </c>
      <c r="U946" t="n">
        <v>0.65</v>
      </c>
      <c r="V946" t="n">
        <v>0.74</v>
      </c>
      <c r="W946" t="n">
        <v>2.64</v>
      </c>
      <c r="X946" t="n">
        <v>0.34</v>
      </c>
      <c r="Y946" t="n">
        <v>1</v>
      </c>
      <c r="Z946" t="n">
        <v>10</v>
      </c>
    </row>
    <row r="947">
      <c r="A947" t="n">
        <v>30</v>
      </c>
      <c r="B947" t="n">
        <v>45</v>
      </c>
      <c r="C947" t="inlineStr">
        <is>
          <t xml:space="preserve">CONCLUIDO	</t>
        </is>
      </c>
      <c r="D947" t="n">
        <v>5.5862</v>
      </c>
      <c r="E947" t="n">
        <v>17.9</v>
      </c>
      <c r="F947" t="n">
        <v>15.67</v>
      </c>
      <c r="G947" t="n">
        <v>78.33</v>
      </c>
      <c r="H947" t="n">
        <v>1.38</v>
      </c>
      <c r="I947" t="n">
        <v>12</v>
      </c>
      <c r="J947" t="n">
        <v>108.13</v>
      </c>
      <c r="K947" t="n">
        <v>39.72</v>
      </c>
      <c r="L947" t="n">
        <v>8.5</v>
      </c>
      <c r="M947" t="n">
        <v>1</v>
      </c>
      <c r="N947" t="n">
        <v>14.92</v>
      </c>
      <c r="O947" t="n">
        <v>13570.16</v>
      </c>
      <c r="P947" t="n">
        <v>114.73</v>
      </c>
      <c r="Q947" t="n">
        <v>467.07</v>
      </c>
      <c r="R947" t="n">
        <v>60.45</v>
      </c>
      <c r="S947" t="n">
        <v>39.61</v>
      </c>
      <c r="T947" t="n">
        <v>5458.03</v>
      </c>
      <c r="U947" t="n">
        <v>0.66</v>
      </c>
      <c r="V947" t="n">
        <v>0.74</v>
      </c>
      <c r="W947" t="n">
        <v>2.64</v>
      </c>
      <c r="X947" t="n">
        <v>0.33</v>
      </c>
      <c r="Y947" t="n">
        <v>1</v>
      </c>
      <c r="Z947" t="n">
        <v>10</v>
      </c>
    </row>
    <row r="948">
      <c r="A948" t="n">
        <v>31</v>
      </c>
      <c r="B948" t="n">
        <v>45</v>
      </c>
      <c r="C948" t="inlineStr">
        <is>
          <t xml:space="preserve">CONCLUIDO	</t>
        </is>
      </c>
      <c r="D948" t="n">
        <v>5.5876</v>
      </c>
      <c r="E948" t="n">
        <v>17.9</v>
      </c>
      <c r="F948" t="n">
        <v>15.66</v>
      </c>
      <c r="G948" t="n">
        <v>78.31</v>
      </c>
      <c r="H948" t="n">
        <v>1.42</v>
      </c>
      <c r="I948" t="n">
        <v>12</v>
      </c>
      <c r="J948" t="n">
        <v>108.45</v>
      </c>
      <c r="K948" t="n">
        <v>39.72</v>
      </c>
      <c r="L948" t="n">
        <v>8.75</v>
      </c>
      <c r="M948" t="n">
        <v>0</v>
      </c>
      <c r="N948" t="n">
        <v>14.98</v>
      </c>
      <c r="O948" t="n">
        <v>13609.42</v>
      </c>
      <c r="P948" t="n">
        <v>114.93</v>
      </c>
      <c r="Q948" t="n">
        <v>467.07</v>
      </c>
      <c r="R948" t="n">
        <v>60.29</v>
      </c>
      <c r="S948" t="n">
        <v>39.61</v>
      </c>
      <c r="T948" t="n">
        <v>5376.41</v>
      </c>
      <c r="U948" t="n">
        <v>0.66</v>
      </c>
      <c r="V948" t="n">
        <v>0.74</v>
      </c>
      <c r="W948" t="n">
        <v>2.64</v>
      </c>
      <c r="X948" t="n">
        <v>0.33</v>
      </c>
      <c r="Y948" t="n">
        <v>1</v>
      </c>
      <c r="Z948" t="n">
        <v>10</v>
      </c>
    </row>
    <row r="949">
      <c r="A949" t="n">
        <v>0</v>
      </c>
      <c r="B949" t="n">
        <v>105</v>
      </c>
      <c r="C949" t="inlineStr">
        <is>
          <t xml:space="preserve">CONCLUIDO	</t>
        </is>
      </c>
      <c r="D949" t="n">
        <v>2.9065</v>
      </c>
      <c r="E949" t="n">
        <v>34.41</v>
      </c>
      <c r="F949" t="n">
        <v>22.35</v>
      </c>
      <c r="G949" t="n">
        <v>5.73</v>
      </c>
      <c r="H949" t="n">
        <v>0.09</v>
      </c>
      <c r="I949" t="n">
        <v>234</v>
      </c>
      <c r="J949" t="n">
        <v>204</v>
      </c>
      <c r="K949" t="n">
        <v>55.27</v>
      </c>
      <c r="L949" t="n">
        <v>1</v>
      </c>
      <c r="M949" t="n">
        <v>232</v>
      </c>
      <c r="N949" t="n">
        <v>42.72</v>
      </c>
      <c r="O949" t="n">
        <v>25393.6</v>
      </c>
      <c r="P949" t="n">
        <v>321.9</v>
      </c>
      <c r="Q949" t="n">
        <v>467.32</v>
      </c>
      <c r="R949" t="n">
        <v>278.9</v>
      </c>
      <c r="S949" t="n">
        <v>39.61</v>
      </c>
      <c r="T949" t="n">
        <v>113571.18</v>
      </c>
      <c r="U949" t="n">
        <v>0.14</v>
      </c>
      <c r="V949" t="n">
        <v>0.52</v>
      </c>
      <c r="W949" t="n">
        <v>3</v>
      </c>
      <c r="X949" t="n">
        <v>7.01</v>
      </c>
      <c r="Y949" t="n">
        <v>1</v>
      </c>
      <c r="Z949" t="n">
        <v>10</v>
      </c>
    </row>
    <row r="950">
      <c r="A950" t="n">
        <v>1</v>
      </c>
      <c r="B950" t="n">
        <v>105</v>
      </c>
      <c r="C950" t="inlineStr">
        <is>
          <t xml:space="preserve">CONCLUIDO	</t>
        </is>
      </c>
      <c r="D950" t="n">
        <v>3.3559</v>
      </c>
      <c r="E950" t="n">
        <v>29.8</v>
      </c>
      <c r="F950" t="n">
        <v>20.34</v>
      </c>
      <c r="G950" t="n">
        <v>7.18</v>
      </c>
      <c r="H950" t="n">
        <v>0.11</v>
      </c>
      <c r="I950" t="n">
        <v>170</v>
      </c>
      <c r="J950" t="n">
        <v>204.39</v>
      </c>
      <c r="K950" t="n">
        <v>55.27</v>
      </c>
      <c r="L950" t="n">
        <v>1.25</v>
      </c>
      <c r="M950" t="n">
        <v>168</v>
      </c>
      <c r="N950" t="n">
        <v>42.87</v>
      </c>
      <c r="O950" t="n">
        <v>25442.42</v>
      </c>
      <c r="P950" t="n">
        <v>292.54</v>
      </c>
      <c r="Q950" t="n">
        <v>467.22</v>
      </c>
      <c r="R950" t="n">
        <v>213.59</v>
      </c>
      <c r="S950" t="n">
        <v>39.61</v>
      </c>
      <c r="T950" t="n">
        <v>81236.95</v>
      </c>
      <c r="U950" t="n">
        <v>0.19</v>
      </c>
      <c r="V950" t="n">
        <v>0.57</v>
      </c>
      <c r="W950" t="n">
        <v>2.88</v>
      </c>
      <c r="X950" t="n">
        <v>5</v>
      </c>
      <c r="Y950" t="n">
        <v>1</v>
      </c>
      <c r="Z950" t="n">
        <v>10</v>
      </c>
    </row>
    <row r="951">
      <c r="A951" t="n">
        <v>2</v>
      </c>
      <c r="B951" t="n">
        <v>105</v>
      </c>
      <c r="C951" t="inlineStr">
        <is>
          <t xml:space="preserve">CONCLUIDO	</t>
        </is>
      </c>
      <c r="D951" t="n">
        <v>3.6678</v>
      </c>
      <c r="E951" t="n">
        <v>27.26</v>
      </c>
      <c r="F951" t="n">
        <v>19.27</v>
      </c>
      <c r="G951" t="n">
        <v>8.630000000000001</v>
      </c>
      <c r="H951" t="n">
        <v>0.13</v>
      </c>
      <c r="I951" t="n">
        <v>134</v>
      </c>
      <c r="J951" t="n">
        <v>204.79</v>
      </c>
      <c r="K951" t="n">
        <v>55.27</v>
      </c>
      <c r="L951" t="n">
        <v>1.5</v>
      </c>
      <c r="M951" t="n">
        <v>132</v>
      </c>
      <c r="N951" t="n">
        <v>43.02</v>
      </c>
      <c r="O951" t="n">
        <v>25491.3</v>
      </c>
      <c r="P951" t="n">
        <v>276.7</v>
      </c>
      <c r="Q951" t="n">
        <v>467.24</v>
      </c>
      <c r="R951" t="n">
        <v>177.75</v>
      </c>
      <c r="S951" t="n">
        <v>39.61</v>
      </c>
      <c r="T951" t="n">
        <v>63494.23</v>
      </c>
      <c r="U951" t="n">
        <v>0.22</v>
      </c>
      <c r="V951" t="n">
        <v>0.61</v>
      </c>
      <c r="W951" t="n">
        <v>2.84</v>
      </c>
      <c r="X951" t="n">
        <v>3.93</v>
      </c>
      <c r="Y951" t="n">
        <v>1</v>
      </c>
      <c r="Z951" t="n">
        <v>10</v>
      </c>
    </row>
    <row r="952">
      <c r="A952" t="n">
        <v>3</v>
      </c>
      <c r="B952" t="n">
        <v>105</v>
      </c>
      <c r="C952" t="inlineStr">
        <is>
          <t xml:space="preserve">CONCLUIDO	</t>
        </is>
      </c>
      <c r="D952" t="n">
        <v>3.903</v>
      </c>
      <c r="E952" t="n">
        <v>25.62</v>
      </c>
      <c r="F952" t="n">
        <v>18.55</v>
      </c>
      <c r="G952" t="n">
        <v>10.03</v>
      </c>
      <c r="H952" t="n">
        <v>0.15</v>
      </c>
      <c r="I952" t="n">
        <v>111</v>
      </c>
      <c r="J952" t="n">
        <v>205.18</v>
      </c>
      <c r="K952" t="n">
        <v>55.27</v>
      </c>
      <c r="L952" t="n">
        <v>1.75</v>
      </c>
      <c r="M952" t="n">
        <v>109</v>
      </c>
      <c r="N952" t="n">
        <v>43.16</v>
      </c>
      <c r="O952" t="n">
        <v>25540.22</v>
      </c>
      <c r="P952" t="n">
        <v>266.18</v>
      </c>
      <c r="Q952" t="n">
        <v>467.19</v>
      </c>
      <c r="R952" t="n">
        <v>154.88</v>
      </c>
      <c r="S952" t="n">
        <v>39.61</v>
      </c>
      <c r="T952" t="n">
        <v>52174.55</v>
      </c>
      <c r="U952" t="n">
        <v>0.26</v>
      </c>
      <c r="V952" t="n">
        <v>0.63</v>
      </c>
      <c r="W952" t="n">
        <v>2.79</v>
      </c>
      <c r="X952" t="n">
        <v>3.22</v>
      </c>
      <c r="Y952" t="n">
        <v>1</v>
      </c>
      <c r="Z952" t="n">
        <v>10</v>
      </c>
    </row>
    <row r="953">
      <c r="A953" t="n">
        <v>4</v>
      </c>
      <c r="B953" t="n">
        <v>105</v>
      </c>
      <c r="C953" t="inlineStr">
        <is>
          <t xml:space="preserve">CONCLUIDO	</t>
        </is>
      </c>
      <c r="D953" t="n">
        <v>4.0957</v>
      </c>
      <c r="E953" t="n">
        <v>24.42</v>
      </c>
      <c r="F953" t="n">
        <v>18.04</v>
      </c>
      <c r="G953" t="n">
        <v>11.51</v>
      </c>
      <c r="H953" t="n">
        <v>0.17</v>
      </c>
      <c r="I953" t="n">
        <v>94</v>
      </c>
      <c r="J953" t="n">
        <v>205.58</v>
      </c>
      <c r="K953" t="n">
        <v>55.27</v>
      </c>
      <c r="L953" t="n">
        <v>2</v>
      </c>
      <c r="M953" t="n">
        <v>92</v>
      </c>
      <c r="N953" t="n">
        <v>43.31</v>
      </c>
      <c r="O953" t="n">
        <v>25589.2</v>
      </c>
      <c r="P953" t="n">
        <v>258.43</v>
      </c>
      <c r="Q953" t="n">
        <v>467.2</v>
      </c>
      <c r="R953" t="n">
        <v>138.03</v>
      </c>
      <c r="S953" t="n">
        <v>39.61</v>
      </c>
      <c r="T953" t="n">
        <v>43834.52</v>
      </c>
      <c r="U953" t="n">
        <v>0.29</v>
      </c>
      <c r="V953" t="n">
        <v>0.65</v>
      </c>
      <c r="W953" t="n">
        <v>2.76</v>
      </c>
      <c r="X953" t="n">
        <v>2.7</v>
      </c>
      <c r="Y953" t="n">
        <v>1</v>
      </c>
      <c r="Z953" t="n">
        <v>10</v>
      </c>
    </row>
    <row r="954">
      <c r="A954" t="n">
        <v>5</v>
      </c>
      <c r="B954" t="n">
        <v>105</v>
      </c>
      <c r="C954" t="inlineStr">
        <is>
          <t xml:space="preserve">CONCLUIDO	</t>
        </is>
      </c>
      <c r="D954" t="n">
        <v>4.2375</v>
      </c>
      <c r="E954" t="n">
        <v>23.6</v>
      </c>
      <c r="F954" t="n">
        <v>17.71</v>
      </c>
      <c r="G954" t="n">
        <v>12.96</v>
      </c>
      <c r="H954" t="n">
        <v>0.19</v>
      </c>
      <c r="I954" t="n">
        <v>82</v>
      </c>
      <c r="J954" t="n">
        <v>205.98</v>
      </c>
      <c r="K954" t="n">
        <v>55.27</v>
      </c>
      <c r="L954" t="n">
        <v>2.25</v>
      </c>
      <c r="M954" t="n">
        <v>80</v>
      </c>
      <c r="N954" t="n">
        <v>43.46</v>
      </c>
      <c r="O954" t="n">
        <v>25638.22</v>
      </c>
      <c r="P954" t="n">
        <v>253.32</v>
      </c>
      <c r="Q954" t="n">
        <v>467.13</v>
      </c>
      <c r="R954" t="n">
        <v>126.94</v>
      </c>
      <c r="S954" t="n">
        <v>39.61</v>
      </c>
      <c r="T954" t="n">
        <v>38350.93</v>
      </c>
      <c r="U954" t="n">
        <v>0.31</v>
      </c>
      <c r="V954" t="n">
        <v>0.66</v>
      </c>
      <c r="W954" t="n">
        <v>2.75</v>
      </c>
      <c r="X954" t="n">
        <v>2.37</v>
      </c>
      <c r="Y954" t="n">
        <v>1</v>
      </c>
      <c r="Z954" t="n">
        <v>10</v>
      </c>
    </row>
    <row r="955">
      <c r="A955" t="n">
        <v>6</v>
      </c>
      <c r="B955" t="n">
        <v>105</v>
      </c>
      <c r="C955" t="inlineStr">
        <is>
          <t xml:space="preserve">CONCLUIDO	</t>
        </is>
      </c>
      <c r="D955" t="n">
        <v>4.3563</v>
      </c>
      <c r="E955" t="n">
        <v>22.96</v>
      </c>
      <c r="F955" t="n">
        <v>17.43</v>
      </c>
      <c r="G955" t="n">
        <v>14.33</v>
      </c>
      <c r="H955" t="n">
        <v>0.22</v>
      </c>
      <c r="I955" t="n">
        <v>73</v>
      </c>
      <c r="J955" t="n">
        <v>206.38</v>
      </c>
      <c r="K955" t="n">
        <v>55.27</v>
      </c>
      <c r="L955" t="n">
        <v>2.5</v>
      </c>
      <c r="M955" t="n">
        <v>71</v>
      </c>
      <c r="N955" t="n">
        <v>43.6</v>
      </c>
      <c r="O955" t="n">
        <v>25687.3</v>
      </c>
      <c r="P955" t="n">
        <v>249.04</v>
      </c>
      <c r="Q955" t="n">
        <v>467.14</v>
      </c>
      <c r="R955" t="n">
        <v>118.47</v>
      </c>
      <c r="S955" t="n">
        <v>39.61</v>
      </c>
      <c r="T955" t="n">
        <v>34160.66</v>
      </c>
      <c r="U955" t="n">
        <v>0.33</v>
      </c>
      <c r="V955" t="n">
        <v>0.67</v>
      </c>
      <c r="W955" t="n">
        <v>2.72</v>
      </c>
      <c r="X955" t="n">
        <v>2.09</v>
      </c>
      <c r="Y955" t="n">
        <v>1</v>
      </c>
      <c r="Z955" t="n">
        <v>10</v>
      </c>
    </row>
    <row r="956">
      <c r="A956" t="n">
        <v>7</v>
      </c>
      <c r="B956" t="n">
        <v>105</v>
      </c>
      <c r="C956" t="inlineStr">
        <is>
          <t xml:space="preserve">CONCLUIDO	</t>
        </is>
      </c>
      <c r="D956" t="n">
        <v>4.4482</v>
      </c>
      <c r="E956" t="n">
        <v>22.48</v>
      </c>
      <c r="F956" t="n">
        <v>17.24</v>
      </c>
      <c r="G956" t="n">
        <v>15.67</v>
      </c>
      <c r="H956" t="n">
        <v>0.24</v>
      </c>
      <c r="I956" t="n">
        <v>66</v>
      </c>
      <c r="J956" t="n">
        <v>206.78</v>
      </c>
      <c r="K956" t="n">
        <v>55.27</v>
      </c>
      <c r="L956" t="n">
        <v>2.75</v>
      </c>
      <c r="M956" t="n">
        <v>64</v>
      </c>
      <c r="N956" t="n">
        <v>43.75</v>
      </c>
      <c r="O956" t="n">
        <v>25736.42</v>
      </c>
      <c r="P956" t="n">
        <v>245.95</v>
      </c>
      <c r="Q956" t="n">
        <v>467.17</v>
      </c>
      <c r="R956" t="n">
        <v>111.96</v>
      </c>
      <c r="S956" t="n">
        <v>39.61</v>
      </c>
      <c r="T956" t="n">
        <v>30941.19</v>
      </c>
      <c r="U956" t="n">
        <v>0.35</v>
      </c>
      <c r="V956" t="n">
        <v>0.68</v>
      </c>
      <c r="W956" t="n">
        <v>2.72</v>
      </c>
      <c r="X956" t="n">
        <v>1.9</v>
      </c>
      <c r="Y956" t="n">
        <v>1</v>
      </c>
      <c r="Z956" t="n">
        <v>10</v>
      </c>
    </row>
    <row r="957">
      <c r="A957" t="n">
        <v>8</v>
      </c>
      <c r="B957" t="n">
        <v>105</v>
      </c>
      <c r="C957" t="inlineStr">
        <is>
          <t xml:space="preserve">CONCLUIDO	</t>
        </is>
      </c>
      <c r="D957" t="n">
        <v>4.5487</v>
      </c>
      <c r="E957" t="n">
        <v>21.98</v>
      </c>
      <c r="F957" t="n">
        <v>17.03</v>
      </c>
      <c r="G957" t="n">
        <v>17.32</v>
      </c>
      <c r="H957" t="n">
        <v>0.26</v>
      </c>
      <c r="I957" t="n">
        <v>59</v>
      </c>
      <c r="J957" t="n">
        <v>207.17</v>
      </c>
      <c r="K957" t="n">
        <v>55.27</v>
      </c>
      <c r="L957" t="n">
        <v>3</v>
      </c>
      <c r="M957" t="n">
        <v>57</v>
      </c>
      <c r="N957" t="n">
        <v>43.9</v>
      </c>
      <c r="O957" t="n">
        <v>25785.6</v>
      </c>
      <c r="P957" t="n">
        <v>242.47</v>
      </c>
      <c r="Q957" t="n">
        <v>467.17</v>
      </c>
      <c r="R957" t="n">
        <v>104.99</v>
      </c>
      <c r="S957" t="n">
        <v>39.61</v>
      </c>
      <c r="T957" t="n">
        <v>27492.63</v>
      </c>
      <c r="U957" t="n">
        <v>0.38</v>
      </c>
      <c r="V957" t="n">
        <v>0.6899999999999999</v>
      </c>
      <c r="W957" t="n">
        <v>2.71</v>
      </c>
      <c r="X957" t="n">
        <v>1.69</v>
      </c>
      <c r="Y957" t="n">
        <v>1</v>
      </c>
      <c r="Z957" t="n">
        <v>10</v>
      </c>
    </row>
    <row r="958">
      <c r="A958" t="n">
        <v>9</v>
      </c>
      <c r="B958" t="n">
        <v>105</v>
      </c>
      <c r="C958" t="inlineStr">
        <is>
          <t xml:space="preserve">CONCLUIDO	</t>
        </is>
      </c>
      <c r="D958" t="n">
        <v>4.6262</v>
      </c>
      <c r="E958" t="n">
        <v>21.62</v>
      </c>
      <c r="F958" t="n">
        <v>16.86</v>
      </c>
      <c r="G958" t="n">
        <v>18.73</v>
      </c>
      <c r="H958" t="n">
        <v>0.28</v>
      </c>
      <c r="I958" t="n">
        <v>54</v>
      </c>
      <c r="J958" t="n">
        <v>207.57</v>
      </c>
      <c r="K958" t="n">
        <v>55.27</v>
      </c>
      <c r="L958" t="n">
        <v>3.25</v>
      </c>
      <c r="M958" t="n">
        <v>52</v>
      </c>
      <c r="N958" t="n">
        <v>44.05</v>
      </c>
      <c r="O958" t="n">
        <v>25834.83</v>
      </c>
      <c r="P958" t="n">
        <v>239.82</v>
      </c>
      <c r="Q958" t="n">
        <v>467.12</v>
      </c>
      <c r="R958" t="n">
        <v>99.88</v>
      </c>
      <c r="S958" t="n">
        <v>39.61</v>
      </c>
      <c r="T958" t="n">
        <v>24959.8</v>
      </c>
      <c r="U958" t="n">
        <v>0.4</v>
      </c>
      <c r="V958" t="n">
        <v>0.6899999999999999</v>
      </c>
      <c r="W958" t="n">
        <v>2.69</v>
      </c>
      <c r="X958" t="n">
        <v>1.53</v>
      </c>
      <c r="Y958" t="n">
        <v>1</v>
      </c>
      <c r="Z958" t="n">
        <v>10</v>
      </c>
    </row>
    <row r="959">
      <c r="A959" t="n">
        <v>10</v>
      </c>
      <c r="B959" t="n">
        <v>105</v>
      </c>
      <c r="C959" t="inlineStr">
        <is>
          <t xml:space="preserve">CONCLUIDO	</t>
        </is>
      </c>
      <c r="D959" t="n">
        <v>4.6902</v>
      </c>
      <c r="E959" t="n">
        <v>21.32</v>
      </c>
      <c r="F959" t="n">
        <v>16.73</v>
      </c>
      <c r="G959" t="n">
        <v>20.07</v>
      </c>
      <c r="H959" t="n">
        <v>0.3</v>
      </c>
      <c r="I959" t="n">
        <v>50</v>
      </c>
      <c r="J959" t="n">
        <v>207.97</v>
      </c>
      <c r="K959" t="n">
        <v>55.27</v>
      </c>
      <c r="L959" t="n">
        <v>3.5</v>
      </c>
      <c r="M959" t="n">
        <v>48</v>
      </c>
      <c r="N959" t="n">
        <v>44.2</v>
      </c>
      <c r="O959" t="n">
        <v>25884.1</v>
      </c>
      <c r="P959" t="n">
        <v>237.71</v>
      </c>
      <c r="Q959" t="n">
        <v>467.12</v>
      </c>
      <c r="R959" t="n">
        <v>95.40000000000001</v>
      </c>
      <c r="S959" t="n">
        <v>39.61</v>
      </c>
      <c r="T959" t="n">
        <v>22739.53</v>
      </c>
      <c r="U959" t="n">
        <v>0.42</v>
      </c>
      <c r="V959" t="n">
        <v>0.7</v>
      </c>
      <c r="W959" t="n">
        <v>2.69</v>
      </c>
      <c r="X959" t="n">
        <v>1.39</v>
      </c>
      <c r="Y959" t="n">
        <v>1</v>
      </c>
      <c r="Z959" t="n">
        <v>10</v>
      </c>
    </row>
    <row r="960">
      <c r="A960" t="n">
        <v>11</v>
      </c>
      <c r="B960" t="n">
        <v>105</v>
      </c>
      <c r="C960" t="inlineStr">
        <is>
          <t xml:space="preserve">CONCLUIDO	</t>
        </is>
      </c>
      <c r="D960" t="n">
        <v>4.7308</v>
      </c>
      <c r="E960" t="n">
        <v>21.14</v>
      </c>
      <c r="F960" t="n">
        <v>16.67</v>
      </c>
      <c r="G960" t="n">
        <v>21.28</v>
      </c>
      <c r="H960" t="n">
        <v>0.32</v>
      </c>
      <c r="I960" t="n">
        <v>47</v>
      </c>
      <c r="J960" t="n">
        <v>208.37</v>
      </c>
      <c r="K960" t="n">
        <v>55.27</v>
      </c>
      <c r="L960" t="n">
        <v>3.75</v>
      </c>
      <c r="M960" t="n">
        <v>45</v>
      </c>
      <c r="N960" t="n">
        <v>44.35</v>
      </c>
      <c r="O960" t="n">
        <v>25933.43</v>
      </c>
      <c r="P960" t="n">
        <v>236.37</v>
      </c>
      <c r="Q960" t="n">
        <v>467.14</v>
      </c>
      <c r="R960" t="n">
        <v>93.09</v>
      </c>
      <c r="S960" t="n">
        <v>39.61</v>
      </c>
      <c r="T960" t="n">
        <v>21599.04</v>
      </c>
      <c r="U960" t="n">
        <v>0.43</v>
      </c>
      <c r="V960" t="n">
        <v>0.7</v>
      </c>
      <c r="W960" t="n">
        <v>2.69</v>
      </c>
      <c r="X960" t="n">
        <v>1.33</v>
      </c>
      <c r="Y960" t="n">
        <v>1</v>
      </c>
      <c r="Z960" t="n">
        <v>10</v>
      </c>
    </row>
    <row r="961">
      <c r="A961" t="n">
        <v>12</v>
      </c>
      <c r="B961" t="n">
        <v>105</v>
      </c>
      <c r="C961" t="inlineStr">
        <is>
          <t xml:space="preserve">CONCLUIDO	</t>
        </is>
      </c>
      <c r="D961" t="n">
        <v>4.7983</v>
      </c>
      <c r="E961" t="n">
        <v>20.84</v>
      </c>
      <c r="F961" t="n">
        <v>16.53</v>
      </c>
      <c r="G961" t="n">
        <v>23.07</v>
      </c>
      <c r="H961" t="n">
        <v>0.34</v>
      </c>
      <c r="I961" t="n">
        <v>43</v>
      </c>
      <c r="J961" t="n">
        <v>208.77</v>
      </c>
      <c r="K961" t="n">
        <v>55.27</v>
      </c>
      <c r="L961" t="n">
        <v>4</v>
      </c>
      <c r="M961" t="n">
        <v>41</v>
      </c>
      <c r="N961" t="n">
        <v>44.5</v>
      </c>
      <c r="O961" t="n">
        <v>25982.82</v>
      </c>
      <c r="P961" t="n">
        <v>234.12</v>
      </c>
      <c r="Q961" t="n">
        <v>467.12</v>
      </c>
      <c r="R961" t="n">
        <v>89.05</v>
      </c>
      <c r="S961" t="n">
        <v>39.61</v>
      </c>
      <c r="T961" t="n">
        <v>19601.36</v>
      </c>
      <c r="U961" t="n">
        <v>0.44</v>
      </c>
      <c r="V961" t="n">
        <v>0.71</v>
      </c>
      <c r="W961" t="n">
        <v>2.68</v>
      </c>
      <c r="X961" t="n">
        <v>1.2</v>
      </c>
      <c r="Y961" t="n">
        <v>1</v>
      </c>
      <c r="Z961" t="n">
        <v>10</v>
      </c>
    </row>
    <row r="962">
      <c r="A962" t="n">
        <v>13</v>
      </c>
      <c r="B962" t="n">
        <v>105</v>
      </c>
      <c r="C962" t="inlineStr">
        <is>
          <t xml:space="preserve">CONCLUIDO	</t>
        </is>
      </c>
      <c r="D962" t="n">
        <v>4.8259</v>
      </c>
      <c r="E962" t="n">
        <v>20.72</v>
      </c>
      <c r="F962" t="n">
        <v>16.49</v>
      </c>
      <c r="G962" t="n">
        <v>24.14</v>
      </c>
      <c r="H962" t="n">
        <v>0.36</v>
      </c>
      <c r="I962" t="n">
        <v>41</v>
      </c>
      <c r="J962" t="n">
        <v>209.17</v>
      </c>
      <c r="K962" t="n">
        <v>55.27</v>
      </c>
      <c r="L962" t="n">
        <v>4.25</v>
      </c>
      <c r="M962" t="n">
        <v>39</v>
      </c>
      <c r="N962" t="n">
        <v>44.65</v>
      </c>
      <c r="O962" t="n">
        <v>26032.25</v>
      </c>
      <c r="P962" t="n">
        <v>233.31</v>
      </c>
      <c r="Q962" t="n">
        <v>467.08</v>
      </c>
      <c r="R962" t="n">
        <v>87.95</v>
      </c>
      <c r="S962" t="n">
        <v>39.61</v>
      </c>
      <c r="T962" t="n">
        <v>19061.44</v>
      </c>
      <c r="U962" t="n">
        <v>0.45</v>
      </c>
      <c r="V962" t="n">
        <v>0.71</v>
      </c>
      <c r="W962" t="n">
        <v>2.67</v>
      </c>
      <c r="X962" t="n">
        <v>1.16</v>
      </c>
      <c r="Y962" t="n">
        <v>1</v>
      </c>
      <c r="Z962" t="n">
        <v>10</v>
      </c>
    </row>
    <row r="963">
      <c r="A963" t="n">
        <v>14</v>
      </c>
      <c r="B963" t="n">
        <v>105</v>
      </c>
      <c r="C963" t="inlineStr">
        <is>
          <t xml:space="preserve">CONCLUIDO	</t>
        </is>
      </c>
      <c r="D963" t="n">
        <v>4.8796</v>
      </c>
      <c r="E963" t="n">
        <v>20.49</v>
      </c>
      <c r="F963" t="n">
        <v>16.39</v>
      </c>
      <c r="G963" t="n">
        <v>25.88</v>
      </c>
      <c r="H963" t="n">
        <v>0.38</v>
      </c>
      <c r="I963" t="n">
        <v>38</v>
      </c>
      <c r="J963" t="n">
        <v>209.58</v>
      </c>
      <c r="K963" t="n">
        <v>55.27</v>
      </c>
      <c r="L963" t="n">
        <v>4.5</v>
      </c>
      <c r="M963" t="n">
        <v>36</v>
      </c>
      <c r="N963" t="n">
        <v>44.8</v>
      </c>
      <c r="O963" t="n">
        <v>26081.73</v>
      </c>
      <c r="P963" t="n">
        <v>231.34</v>
      </c>
      <c r="Q963" t="n">
        <v>467.14</v>
      </c>
      <c r="R963" t="n">
        <v>84.14</v>
      </c>
      <c r="S963" t="n">
        <v>39.61</v>
      </c>
      <c r="T963" t="n">
        <v>17169.22</v>
      </c>
      <c r="U963" t="n">
        <v>0.47</v>
      </c>
      <c r="V963" t="n">
        <v>0.71</v>
      </c>
      <c r="W963" t="n">
        <v>2.67</v>
      </c>
      <c r="X963" t="n">
        <v>1.05</v>
      </c>
      <c r="Y963" t="n">
        <v>1</v>
      </c>
      <c r="Z963" t="n">
        <v>10</v>
      </c>
    </row>
    <row r="964">
      <c r="A964" t="n">
        <v>15</v>
      </c>
      <c r="B964" t="n">
        <v>105</v>
      </c>
      <c r="C964" t="inlineStr">
        <is>
          <t xml:space="preserve">CONCLUIDO	</t>
        </is>
      </c>
      <c r="D964" t="n">
        <v>4.9079</v>
      </c>
      <c r="E964" t="n">
        <v>20.38</v>
      </c>
      <c r="F964" t="n">
        <v>16.35</v>
      </c>
      <c r="G964" t="n">
        <v>27.25</v>
      </c>
      <c r="H964" t="n">
        <v>0.4</v>
      </c>
      <c r="I964" t="n">
        <v>36</v>
      </c>
      <c r="J964" t="n">
        <v>209.98</v>
      </c>
      <c r="K964" t="n">
        <v>55.27</v>
      </c>
      <c r="L964" t="n">
        <v>4.75</v>
      </c>
      <c r="M964" t="n">
        <v>34</v>
      </c>
      <c r="N964" t="n">
        <v>44.95</v>
      </c>
      <c r="O964" t="n">
        <v>26131.27</v>
      </c>
      <c r="P964" t="n">
        <v>230.54</v>
      </c>
      <c r="Q964" t="n">
        <v>467.08</v>
      </c>
      <c r="R964" t="n">
        <v>83.15000000000001</v>
      </c>
      <c r="S964" t="n">
        <v>39.61</v>
      </c>
      <c r="T964" t="n">
        <v>16687.32</v>
      </c>
      <c r="U964" t="n">
        <v>0.48</v>
      </c>
      <c r="V964" t="n">
        <v>0.71</v>
      </c>
      <c r="W964" t="n">
        <v>2.67</v>
      </c>
      <c r="X964" t="n">
        <v>1.02</v>
      </c>
      <c r="Y964" t="n">
        <v>1</v>
      </c>
      <c r="Z964" t="n">
        <v>10</v>
      </c>
    </row>
    <row r="965">
      <c r="A965" t="n">
        <v>16</v>
      </c>
      <c r="B965" t="n">
        <v>105</v>
      </c>
      <c r="C965" t="inlineStr">
        <is>
          <t xml:space="preserve">CONCLUIDO	</t>
        </is>
      </c>
      <c r="D965" t="n">
        <v>4.9477</v>
      </c>
      <c r="E965" t="n">
        <v>20.21</v>
      </c>
      <c r="F965" t="n">
        <v>16.27</v>
      </c>
      <c r="G965" t="n">
        <v>28.71</v>
      </c>
      <c r="H965" t="n">
        <v>0.42</v>
      </c>
      <c r="I965" t="n">
        <v>34</v>
      </c>
      <c r="J965" t="n">
        <v>210.38</v>
      </c>
      <c r="K965" t="n">
        <v>55.27</v>
      </c>
      <c r="L965" t="n">
        <v>5</v>
      </c>
      <c r="M965" t="n">
        <v>32</v>
      </c>
      <c r="N965" t="n">
        <v>45.11</v>
      </c>
      <c r="O965" t="n">
        <v>26180.86</v>
      </c>
      <c r="P965" t="n">
        <v>229.11</v>
      </c>
      <c r="Q965" t="n">
        <v>467.08</v>
      </c>
      <c r="R965" t="n">
        <v>80.19</v>
      </c>
      <c r="S965" t="n">
        <v>39.61</v>
      </c>
      <c r="T965" t="n">
        <v>15216.31</v>
      </c>
      <c r="U965" t="n">
        <v>0.49</v>
      </c>
      <c r="V965" t="n">
        <v>0.72</v>
      </c>
      <c r="W965" t="n">
        <v>2.67</v>
      </c>
      <c r="X965" t="n">
        <v>0.93</v>
      </c>
      <c r="Y965" t="n">
        <v>1</v>
      </c>
      <c r="Z965" t="n">
        <v>10</v>
      </c>
    </row>
    <row r="966">
      <c r="A966" t="n">
        <v>17</v>
      </c>
      <c r="B966" t="n">
        <v>105</v>
      </c>
      <c r="C966" t="inlineStr">
        <is>
          <t xml:space="preserve">CONCLUIDO	</t>
        </is>
      </c>
      <c r="D966" t="n">
        <v>4.9597</v>
      </c>
      <c r="E966" t="n">
        <v>20.16</v>
      </c>
      <c r="F966" t="n">
        <v>16.26</v>
      </c>
      <c r="G966" t="n">
        <v>29.56</v>
      </c>
      <c r="H966" t="n">
        <v>0.44</v>
      </c>
      <c r="I966" t="n">
        <v>33</v>
      </c>
      <c r="J966" t="n">
        <v>210.78</v>
      </c>
      <c r="K966" t="n">
        <v>55.27</v>
      </c>
      <c r="L966" t="n">
        <v>5.25</v>
      </c>
      <c r="M966" t="n">
        <v>31</v>
      </c>
      <c r="N966" t="n">
        <v>45.26</v>
      </c>
      <c r="O966" t="n">
        <v>26230.5</v>
      </c>
      <c r="P966" t="n">
        <v>228.5</v>
      </c>
      <c r="Q966" t="n">
        <v>467.15</v>
      </c>
      <c r="R966" t="n">
        <v>79.89</v>
      </c>
      <c r="S966" t="n">
        <v>39.61</v>
      </c>
      <c r="T966" t="n">
        <v>15072.46</v>
      </c>
      <c r="U966" t="n">
        <v>0.5</v>
      </c>
      <c r="V966" t="n">
        <v>0.72</v>
      </c>
      <c r="W966" t="n">
        <v>2.67</v>
      </c>
      <c r="X966" t="n">
        <v>0.93</v>
      </c>
      <c r="Y966" t="n">
        <v>1</v>
      </c>
      <c r="Z966" t="n">
        <v>10</v>
      </c>
    </row>
    <row r="967">
      <c r="A967" t="n">
        <v>18</v>
      </c>
      <c r="B967" t="n">
        <v>105</v>
      </c>
      <c r="C967" t="inlineStr">
        <is>
          <t xml:space="preserve">CONCLUIDO	</t>
        </is>
      </c>
      <c r="D967" t="n">
        <v>4.9911</v>
      </c>
      <c r="E967" t="n">
        <v>20.04</v>
      </c>
      <c r="F967" t="n">
        <v>16.21</v>
      </c>
      <c r="G967" t="n">
        <v>31.38</v>
      </c>
      <c r="H967" t="n">
        <v>0.46</v>
      </c>
      <c r="I967" t="n">
        <v>31</v>
      </c>
      <c r="J967" t="n">
        <v>211.18</v>
      </c>
      <c r="K967" t="n">
        <v>55.27</v>
      </c>
      <c r="L967" t="n">
        <v>5.5</v>
      </c>
      <c r="M967" t="n">
        <v>29</v>
      </c>
      <c r="N967" t="n">
        <v>45.41</v>
      </c>
      <c r="O967" t="n">
        <v>26280.2</v>
      </c>
      <c r="P967" t="n">
        <v>227.85</v>
      </c>
      <c r="Q967" t="n">
        <v>467.09</v>
      </c>
      <c r="R967" t="n">
        <v>78.56</v>
      </c>
      <c r="S967" t="n">
        <v>39.61</v>
      </c>
      <c r="T967" t="n">
        <v>14413.47</v>
      </c>
      <c r="U967" t="n">
        <v>0.5</v>
      </c>
      <c r="V967" t="n">
        <v>0.72</v>
      </c>
      <c r="W967" t="n">
        <v>2.66</v>
      </c>
      <c r="X967" t="n">
        <v>0.88</v>
      </c>
      <c r="Y967" t="n">
        <v>1</v>
      </c>
      <c r="Z967" t="n">
        <v>10</v>
      </c>
    </row>
    <row r="968">
      <c r="A968" t="n">
        <v>19</v>
      </c>
      <c r="B968" t="n">
        <v>105</v>
      </c>
      <c r="C968" t="inlineStr">
        <is>
          <t xml:space="preserve">CONCLUIDO	</t>
        </is>
      </c>
      <c r="D968" t="n">
        <v>5.0083</v>
      </c>
      <c r="E968" t="n">
        <v>19.97</v>
      </c>
      <c r="F968" t="n">
        <v>16.19</v>
      </c>
      <c r="G968" t="n">
        <v>32.37</v>
      </c>
      <c r="H968" t="n">
        <v>0.48</v>
      </c>
      <c r="I968" t="n">
        <v>30</v>
      </c>
      <c r="J968" t="n">
        <v>211.59</v>
      </c>
      <c r="K968" t="n">
        <v>55.27</v>
      </c>
      <c r="L968" t="n">
        <v>5.75</v>
      </c>
      <c r="M968" t="n">
        <v>28</v>
      </c>
      <c r="N968" t="n">
        <v>45.57</v>
      </c>
      <c r="O968" t="n">
        <v>26329.94</v>
      </c>
      <c r="P968" t="n">
        <v>227.02</v>
      </c>
      <c r="Q968" t="n">
        <v>467.09</v>
      </c>
      <c r="R968" t="n">
        <v>77.61</v>
      </c>
      <c r="S968" t="n">
        <v>39.61</v>
      </c>
      <c r="T968" t="n">
        <v>13947.13</v>
      </c>
      <c r="U968" t="n">
        <v>0.51</v>
      </c>
      <c r="V968" t="n">
        <v>0.72</v>
      </c>
      <c r="W968" t="n">
        <v>2.66</v>
      </c>
      <c r="X968" t="n">
        <v>0.85</v>
      </c>
      <c r="Y968" t="n">
        <v>1</v>
      </c>
      <c r="Z968" t="n">
        <v>10</v>
      </c>
    </row>
    <row r="969">
      <c r="A969" t="n">
        <v>20</v>
      </c>
      <c r="B969" t="n">
        <v>105</v>
      </c>
      <c r="C969" t="inlineStr">
        <is>
          <t xml:space="preserve">CONCLUIDO	</t>
        </is>
      </c>
      <c r="D969" t="n">
        <v>5.0494</v>
      </c>
      <c r="E969" t="n">
        <v>19.8</v>
      </c>
      <c r="F969" t="n">
        <v>16.1</v>
      </c>
      <c r="G969" t="n">
        <v>34.51</v>
      </c>
      <c r="H969" t="n">
        <v>0.5</v>
      </c>
      <c r="I969" t="n">
        <v>28</v>
      </c>
      <c r="J969" t="n">
        <v>211.99</v>
      </c>
      <c r="K969" t="n">
        <v>55.27</v>
      </c>
      <c r="L969" t="n">
        <v>6</v>
      </c>
      <c r="M969" t="n">
        <v>26</v>
      </c>
      <c r="N969" t="n">
        <v>45.72</v>
      </c>
      <c r="O969" t="n">
        <v>26379.74</v>
      </c>
      <c r="P969" t="n">
        <v>225.58</v>
      </c>
      <c r="Q969" t="n">
        <v>467.11</v>
      </c>
      <c r="R969" t="n">
        <v>74.86</v>
      </c>
      <c r="S969" t="n">
        <v>39.61</v>
      </c>
      <c r="T969" t="n">
        <v>12580.35</v>
      </c>
      <c r="U969" t="n">
        <v>0.53</v>
      </c>
      <c r="V969" t="n">
        <v>0.72</v>
      </c>
      <c r="W969" t="n">
        <v>2.66</v>
      </c>
      <c r="X969" t="n">
        <v>0.77</v>
      </c>
      <c r="Y969" t="n">
        <v>1</v>
      </c>
      <c r="Z969" t="n">
        <v>10</v>
      </c>
    </row>
    <row r="970">
      <c r="A970" t="n">
        <v>21</v>
      </c>
      <c r="B970" t="n">
        <v>105</v>
      </c>
      <c r="C970" t="inlineStr">
        <is>
          <t xml:space="preserve">CONCLUIDO	</t>
        </is>
      </c>
      <c r="D970" t="n">
        <v>5.0614</v>
      </c>
      <c r="E970" t="n">
        <v>19.76</v>
      </c>
      <c r="F970" t="n">
        <v>16.1</v>
      </c>
      <c r="G970" t="n">
        <v>35.77</v>
      </c>
      <c r="H970" t="n">
        <v>0.52</v>
      </c>
      <c r="I970" t="n">
        <v>27</v>
      </c>
      <c r="J970" t="n">
        <v>212.4</v>
      </c>
      <c r="K970" t="n">
        <v>55.27</v>
      </c>
      <c r="L970" t="n">
        <v>6.25</v>
      </c>
      <c r="M970" t="n">
        <v>25</v>
      </c>
      <c r="N970" t="n">
        <v>45.87</v>
      </c>
      <c r="O970" t="n">
        <v>26429.59</v>
      </c>
      <c r="P970" t="n">
        <v>225.25</v>
      </c>
      <c r="Q970" t="n">
        <v>467.09</v>
      </c>
      <c r="R970" t="n">
        <v>74.81999999999999</v>
      </c>
      <c r="S970" t="n">
        <v>39.61</v>
      </c>
      <c r="T970" t="n">
        <v>12565.43</v>
      </c>
      <c r="U970" t="n">
        <v>0.53</v>
      </c>
      <c r="V970" t="n">
        <v>0.72</v>
      </c>
      <c r="W970" t="n">
        <v>2.65</v>
      </c>
      <c r="X970" t="n">
        <v>0.76</v>
      </c>
      <c r="Y970" t="n">
        <v>1</v>
      </c>
      <c r="Z970" t="n">
        <v>10</v>
      </c>
    </row>
    <row r="971">
      <c r="A971" t="n">
        <v>22</v>
      </c>
      <c r="B971" t="n">
        <v>105</v>
      </c>
      <c r="C971" t="inlineStr">
        <is>
          <t xml:space="preserve">CONCLUIDO	</t>
        </is>
      </c>
      <c r="D971" t="n">
        <v>5.0873</v>
      </c>
      <c r="E971" t="n">
        <v>19.66</v>
      </c>
      <c r="F971" t="n">
        <v>16.04</v>
      </c>
      <c r="G971" t="n">
        <v>37.01</v>
      </c>
      <c r="H971" t="n">
        <v>0.54</v>
      </c>
      <c r="I971" t="n">
        <v>26</v>
      </c>
      <c r="J971" t="n">
        <v>212.8</v>
      </c>
      <c r="K971" t="n">
        <v>55.27</v>
      </c>
      <c r="L971" t="n">
        <v>6.5</v>
      </c>
      <c r="M971" t="n">
        <v>24</v>
      </c>
      <c r="N971" t="n">
        <v>46.03</v>
      </c>
      <c r="O971" t="n">
        <v>26479.5</v>
      </c>
      <c r="P971" t="n">
        <v>224.2</v>
      </c>
      <c r="Q971" t="n">
        <v>467.12</v>
      </c>
      <c r="R971" t="n">
        <v>73.06</v>
      </c>
      <c r="S971" t="n">
        <v>39.61</v>
      </c>
      <c r="T971" t="n">
        <v>11693.01</v>
      </c>
      <c r="U971" t="n">
        <v>0.54</v>
      </c>
      <c r="V971" t="n">
        <v>0.73</v>
      </c>
      <c r="W971" t="n">
        <v>2.64</v>
      </c>
      <c r="X971" t="n">
        <v>0.7</v>
      </c>
      <c r="Y971" t="n">
        <v>1</v>
      </c>
      <c r="Z971" t="n">
        <v>10</v>
      </c>
    </row>
    <row r="972">
      <c r="A972" t="n">
        <v>23</v>
      </c>
      <c r="B972" t="n">
        <v>105</v>
      </c>
      <c r="C972" t="inlineStr">
        <is>
          <t xml:space="preserve">CONCLUIDO	</t>
        </is>
      </c>
      <c r="D972" t="n">
        <v>5.1011</v>
      </c>
      <c r="E972" t="n">
        <v>19.6</v>
      </c>
      <c r="F972" t="n">
        <v>16.02</v>
      </c>
      <c r="G972" t="n">
        <v>38.46</v>
      </c>
      <c r="H972" t="n">
        <v>0.5600000000000001</v>
      </c>
      <c r="I972" t="n">
        <v>25</v>
      </c>
      <c r="J972" t="n">
        <v>213.21</v>
      </c>
      <c r="K972" t="n">
        <v>55.27</v>
      </c>
      <c r="L972" t="n">
        <v>6.75</v>
      </c>
      <c r="M972" t="n">
        <v>23</v>
      </c>
      <c r="N972" t="n">
        <v>46.18</v>
      </c>
      <c r="O972" t="n">
        <v>26529.46</v>
      </c>
      <c r="P972" t="n">
        <v>223.31</v>
      </c>
      <c r="Q972" t="n">
        <v>467.11</v>
      </c>
      <c r="R972" t="n">
        <v>72.29000000000001</v>
      </c>
      <c r="S972" t="n">
        <v>39.61</v>
      </c>
      <c r="T972" t="n">
        <v>11310.09</v>
      </c>
      <c r="U972" t="n">
        <v>0.55</v>
      </c>
      <c r="V972" t="n">
        <v>0.73</v>
      </c>
      <c r="W972" t="n">
        <v>2.65</v>
      </c>
      <c r="X972" t="n">
        <v>0.6899999999999999</v>
      </c>
      <c r="Y972" t="n">
        <v>1</v>
      </c>
      <c r="Z972" t="n">
        <v>10</v>
      </c>
    </row>
    <row r="973">
      <c r="A973" t="n">
        <v>24</v>
      </c>
      <c r="B973" t="n">
        <v>105</v>
      </c>
      <c r="C973" t="inlineStr">
        <is>
          <t xml:space="preserve">CONCLUIDO	</t>
        </is>
      </c>
      <c r="D973" t="n">
        <v>5.1179</v>
      </c>
      <c r="E973" t="n">
        <v>19.54</v>
      </c>
      <c r="F973" t="n">
        <v>16</v>
      </c>
      <c r="G973" t="n">
        <v>40</v>
      </c>
      <c r="H973" t="n">
        <v>0.58</v>
      </c>
      <c r="I973" t="n">
        <v>24</v>
      </c>
      <c r="J973" t="n">
        <v>213.61</v>
      </c>
      <c r="K973" t="n">
        <v>55.27</v>
      </c>
      <c r="L973" t="n">
        <v>7</v>
      </c>
      <c r="M973" t="n">
        <v>22</v>
      </c>
      <c r="N973" t="n">
        <v>46.34</v>
      </c>
      <c r="O973" t="n">
        <v>26579.47</v>
      </c>
      <c r="P973" t="n">
        <v>223.02</v>
      </c>
      <c r="Q973" t="n">
        <v>467.09</v>
      </c>
      <c r="R973" t="n">
        <v>71.73</v>
      </c>
      <c r="S973" t="n">
        <v>39.61</v>
      </c>
      <c r="T973" t="n">
        <v>11037.53</v>
      </c>
      <c r="U973" t="n">
        <v>0.55</v>
      </c>
      <c r="V973" t="n">
        <v>0.73</v>
      </c>
      <c r="W973" t="n">
        <v>2.65</v>
      </c>
      <c r="X973" t="n">
        <v>0.67</v>
      </c>
      <c r="Y973" t="n">
        <v>1</v>
      </c>
      <c r="Z973" t="n">
        <v>10</v>
      </c>
    </row>
    <row r="974">
      <c r="A974" t="n">
        <v>25</v>
      </c>
      <c r="B974" t="n">
        <v>105</v>
      </c>
      <c r="C974" t="inlineStr">
        <is>
          <t xml:space="preserve">CONCLUIDO	</t>
        </is>
      </c>
      <c r="D974" t="n">
        <v>5.1393</v>
      </c>
      <c r="E974" t="n">
        <v>19.46</v>
      </c>
      <c r="F974" t="n">
        <v>15.96</v>
      </c>
      <c r="G974" t="n">
        <v>41.64</v>
      </c>
      <c r="H974" t="n">
        <v>0.6</v>
      </c>
      <c r="I974" t="n">
        <v>23</v>
      </c>
      <c r="J974" t="n">
        <v>214.02</v>
      </c>
      <c r="K974" t="n">
        <v>55.27</v>
      </c>
      <c r="L974" t="n">
        <v>7.25</v>
      </c>
      <c r="M974" t="n">
        <v>21</v>
      </c>
      <c r="N974" t="n">
        <v>46.49</v>
      </c>
      <c r="O974" t="n">
        <v>26629.54</v>
      </c>
      <c r="P974" t="n">
        <v>221.86</v>
      </c>
      <c r="Q974" t="n">
        <v>467.08</v>
      </c>
      <c r="R974" t="n">
        <v>70.34</v>
      </c>
      <c r="S974" t="n">
        <v>39.61</v>
      </c>
      <c r="T974" t="n">
        <v>10344.42</v>
      </c>
      <c r="U974" t="n">
        <v>0.5600000000000001</v>
      </c>
      <c r="V974" t="n">
        <v>0.73</v>
      </c>
      <c r="W974" t="n">
        <v>2.65</v>
      </c>
      <c r="X974" t="n">
        <v>0.63</v>
      </c>
      <c r="Y974" t="n">
        <v>1</v>
      </c>
      <c r="Z974" t="n">
        <v>10</v>
      </c>
    </row>
    <row r="975">
      <c r="A975" t="n">
        <v>26</v>
      </c>
      <c r="B975" t="n">
        <v>105</v>
      </c>
      <c r="C975" t="inlineStr">
        <is>
          <t xml:space="preserve">CONCLUIDO	</t>
        </is>
      </c>
      <c r="D975" t="n">
        <v>5.1361</v>
      </c>
      <c r="E975" t="n">
        <v>19.47</v>
      </c>
      <c r="F975" t="n">
        <v>15.97</v>
      </c>
      <c r="G975" t="n">
        <v>41.67</v>
      </c>
      <c r="H975" t="n">
        <v>0.62</v>
      </c>
      <c r="I975" t="n">
        <v>23</v>
      </c>
      <c r="J975" t="n">
        <v>214.42</v>
      </c>
      <c r="K975" t="n">
        <v>55.27</v>
      </c>
      <c r="L975" t="n">
        <v>7.5</v>
      </c>
      <c r="M975" t="n">
        <v>21</v>
      </c>
      <c r="N975" t="n">
        <v>46.65</v>
      </c>
      <c r="O975" t="n">
        <v>26679.66</v>
      </c>
      <c r="P975" t="n">
        <v>221.58</v>
      </c>
      <c r="Q975" t="n">
        <v>467.09</v>
      </c>
      <c r="R975" t="n">
        <v>70.56</v>
      </c>
      <c r="S975" t="n">
        <v>39.61</v>
      </c>
      <c r="T975" t="n">
        <v>10457.99</v>
      </c>
      <c r="U975" t="n">
        <v>0.5600000000000001</v>
      </c>
      <c r="V975" t="n">
        <v>0.73</v>
      </c>
      <c r="W975" t="n">
        <v>2.65</v>
      </c>
      <c r="X975" t="n">
        <v>0.64</v>
      </c>
      <c r="Y975" t="n">
        <v>1</v>
      </c>
      <c r="Z975" t="n">
        <v>10</v>
      </c>
    </row>
    <row r="976">
      <c r="A976" t="n">
        <v>27</v>
      </c>
      <c r="B976" t="n">
        <v>105</v>
      </c>
      <c r="C976" t="inlineStr">
        <is>
          <t xml:space="preserve">CONCLUIDO	</t>
        </is>
      </c>
      <c r="D976" t="n">
        <v>5.1557</v>
      </c>
      <c r="E976" t="n">
        <v>19.4</v>
      </c>
      <c r="F976" t="n">
        <v>15.94</v>
      </c>
      <c r="G976" t="n">
        <v>43.47</v>
      </c>
      <c r="H976" t="n">
        <v>0.64</v>
      </c>
      <c r="I976" t="n">
        <v>22</v>
      </c>
      <c r="J976" t="n">
        <v>214.83</v>
      </c>
      <c r="K976" t="n">
        <v>55.27</v>
      </c>
      <c r="L976" t="n">
        <v>7.75</v>
      </c>
      <c r="M976" t="n">
        <v>20</v>
      </c>
      <c r="N976" t="n">
        <v>46.81</v>
      </c>
      <c r="O976" t="n">
        <v>26729.83</v>
      </c>
      <c r="P976" t="n">
        <v>220.87</v>
      </c>
      <c r="Q976" t="n">
        <v>467.12</v>
      </c>
      <c r="R976" t="n">
        <v>69.62</v>
      </c>
      <c r="S976" t="n">
        <v>39.61</v>
      </c>
      <c r="T976" t="n">
        <v>9990.92</v>
      </c>
      <c r="U976" t="n">
        <v>0.57</v>
      </c>
      <c r="V976" t="n">
        <v>0.73</v>
      </c>
      <c r="W976" t="n">
        <v>2.65</v>
      </c>
      <c r="X976" t="n">
        <v>0.6</v>
      </c>
      <c r="Y976" t="n">
        <v>1</v>
      </c>
      <c r="Z976" t="n">
        <v>10</v>
      </c>
    </row>
    <row r="977">
      <c r="A977" t="n">
        <v>28</v>
      </c>
      <c r="B977" t="n">
        <v>105</v>
      </c>
      <c r="C977" t="inlineStr">
        <is>
          <t xml:space="preserve">CONCLUIDO	</t>
        </is>
      </c>
      <c r="D977" t="n">
        <v>5.1759</v>
      </c>
      <c r="E977" t="n">
        <v>19.32</v>
      </c>
      <c r="F977" t="n">
        <v>15.9</v>
      </c>
      <c r="G977" t="n">
        <v>45.44</v>
      </c>
      <c r="H977" t="n">
        <v>0.66</v>
      </c>
      <c r="I977" t="n">
        <v>21</v>
      </c>
      <c r="J977" t="n">
        <v>215.24</v>
      </c>
      <c r="K977" t="n">
        <v>55.27</v>
      </c>
      <c r="L977" t="n">
        <v>8</v>
      </c>
      <c r="M977" t="n">
        <v>19</v>
      </c>
      <c r="N977" t="n">
        <v>46.97</v>
      </c>
      <c r="O977" t="n">
        <v>26780.06</v>
      </c>
      <c r="P977" t="n">
        <v>220.04</v>
      </c>
      <c r="Q977" t="n">
        <v>467.08</v>
      </c>
      <c r="R977" t="n">
        <v>68.51000000000001</v>
      </c>
      <c r="S977" t="n">
        <v>39.61</v>
      </c>
      <c r="T977" t="n">
        <v>9438.49</v>
      </c>
      <c r="U977" t="n">
        <v>0.58</v>
      </c>
      <c r="V977" t="n">
        <v>0.73</v>
      </c>
      <c r="W977" t="n">
        <v>2.64</v>
      </c>
      <c r="X977" t="n">
        <v>0.57</v>
      </c>
      <c r="Y977" t="n">
        <v>1</v>
      </c>
      <c r="Z977" t="n">
        <v>10</v>
      </c>
    </row>
    <row r="978">
      <c r="A978" t="n">
        <v>29</v>
      </c>
      <c r="B978" t="n">
        <v>105</v>
      </c>
      <c r="C978" t="inlineStr">
        <is>
          <t xml:space="preserve">CONCLUIDO	</t>
        </is>
      </c>
      <c r="D978" t="n">
        <v>5.1935</v>
      </c>
      <c r="E978" t="n">
        <v>19.26</v>
      </c>
      <c r="F978" t="n">
        <v>15.88</v>
      </c>
      <c r="G978" t="n">
        <v>47.64</v>
      </c>
      <c r="H978" t="n">
        <v>0.68</v>
      </c>
      <c r="I978" t="n">
        <v>20</v>
      </c>
      <c r="J978" t="n">
        <v>215.65</v>
      </c>
      <c r="K978" t="n">
        <v>55.27</v>
      </c>
      <c r="L978" t="n">
        <v>8.25</v>
      </c>
      <c r="M978" t="n">
        <v>18</v>
      </c>
      <c r="N978" t="n">
        <v>47.12</v>
      </c>
      <c r="O978" t="n">
        <v>26830.34</v>
      </c>
      <c r="P978" t="n">
        <v>218.96</v>
      </c>
      <c r="Q978" t="n">
        <v>467.07</v>
      </c>
      <c r="R978" t="n">
        <v>67.48</v>
      </c>
      <c r="S978" t="n">
        <v>39.61</v>
      </c>
      <c r="T978" t="n">
        <v>8932.49</v>
      </c>
      <c r="U978" t="n">
        <v>0.59</v>
      </c>
      <c r="V978" t="n">
        <v>0.73</v>
      </c>
      <c r="W978" t="n">
        <v>2.65</v>
      </c>
      <c r="X978" t="n">
        <v>0.55</v>
      </c>
      <c r="Y978" t="n">
        <v>1</v>
      </c>
      <c r="Z978" t="n">
        <v>10</v>
      </c>
    </row>
    <row r="979">
      <c r="A979" t="n">
        <v>30</v>
      </c>
      <c r="B979" t="n">
        <v>105</v>
      </c>
      <c r="C979" t="inlineStr">
        <is>
          <t xml:space="preserve">CONCLUIDO	</t>
        </is>
      </c>
      <c r="D979" t="n">
        <v>5.1935</v>
      </c>
      <c r="E979" t="n">
        <v>19.25</v>
      </c>
      <c r="F979" t="n">
        <v>15.88</v>
      </c>
      <c r="G979" t="n">
        <v>47.64</v>
      </c>
      <c r="H979" t="n">
        <v>0.7</v>
      </c>
      <c r="I979" t="n">
        <v>20</v>
      </c>
      <c r="J979" t="n">
        <v>216.05</v>
      </c>
      <c r="K979" t="n">
        <v>55.27</v>
      </c>
      <c r="L979" t="n">
        <v>8.5</v>
      </c>
      <c r="M979" t="n">
        <v>18</v>
      </c>
      <c r="N979" t="n">
        <v>47.28</v>
      </c>
      <c r="O979" t="n">
        <v>26880.68</v>
      </c>
      <c r="P979" t="n">
        <v>219.39</v>
      </c>
      <c r="Q979" t="n">
        <v>467.07</v>
      </c>
      <c r="R979" t="n">
        <v>67.68000000000001</v>
      </c>
      <c r="S979" t="n">
        <v>39.61</v>
      </c>
      <c r="T979" t="n">
        <v>9030.6</v>
      </c>
      <c r="U979" t="n">
        <v>0.59</v>
      </c>
      <c r="V979" t="n">
        <v>0.73</v>
      </c>
      <c r="W979" t="n">
        <v>2.64</v>
      </c>
      <c r="X979" t="n">
        <v>0.55</v>
      </c>
      <c r="Y979" t="n">
        <v>1</v>
      </c>
      <c r="Z979" t="n">
        <v>10</v>
      </c>
    </row>
    <row r="980">
      <c r="A980" t="n">
        <v>31</v>
      </c>
      <c r="B980" t="n">
        <v>105</v>
      </c>
      <c r="C980" t="inlineStr">
        <is>
          <t xml:space="preserve">CONCLUIDO	</t>
        </is>
      </c>
      <c r="D980" t="n">
        <v>5.211</v>
      </c>
      <c r="E980" t="n">
        <v>19.19</v>
      </c>
      <c r="F980" t="n">
        <v>15.86</v>
      </c>
      <c r="G980" t="n">
        <v>50.07</v>
      </c>
      <c r="H980" t="n">
        <v>0.72</v>
      </c>
      <c r="I980" t="n">
        <v>19</v>
      </c>
      <c r="J980" t="n">
        <v>216.46</v>
      </c>
      <c r="K980" t="n">
        <v>55.27</v>
      </c>
      <c r="L980" t="n">
        <v>8.75</v>
      </c>
      <c r="M980" t="n">
        <v>17</v>
      </c>
      <c r="N980" t="n">
        <v>47.44</v>
      </c>
      <c r="O980" t="n">
        <v>26931.07</v>
      </c>
      <c r="P980" t="n">
        <v>218.55</v>
      </c>
      <c r="Q980" t="n">
        <v>467.08</v>
      </c>
      <c r="R980" t="n">
        <v>67.17</v>
      </c>
      <c r="S980" t="n">
        <v>39.61</v>
      </c>
      <c r="T980" t="n">
        <v>8778.43</v>
      </c>
      <c r="U980" t="n">
        <v>0.59</v>
      </c>
      <c r="V980" t="n">
        <v>0.74</v>
      </c>
      <c r="W980" t="n">
        <v>2.63</v>
      </c>
      <c r="X980" t="n">
        <v>0.52</v>
      </c>
      <c r="Y980" t="n">
        <v>1</v>
      </c>
      <c r="Z980" t="n">
        <v>10</v>
      </c>
    </row>
    <row r="981">
      <c r="A981" t="n">
        <v>32</v>
      </c>
      <c r="B981" t="n">
        <v>105</v>
      </c>
      <c r="C981" t="inlineStr">
        <is>
          <t xml:space="preserve">CONCLUIDO	</t>
        </is>
      </c>
      <c r="D981" t="n">
        <v>5.2125</v>
      </c>
      <c r="E981" t="n">
        <v>19.18</v>
      </c>
      <c r="F981" t="n">
        <v>15.85</v>
      </c>
      <c r="G981" t="n">
        <v>50.05</v>
      </c>
      <c r="H981" t="n">
        <v>0.74</v>
      </c>
      <c r="I981" t="n">
        <v>19</v>
      </c>
      <c r="J981" t="n">
        <v>216.87</v>
      </c>
      <c r="K981" t="n">
        <v>55.27</v>
      </c>
      <c r="L981" t="n">
        <v>9</v>
      </c>
      <c r="M981" t="n">
        <v>17</v>
      </c>
      <c r="N981" t="n">
        <v>47.6</v>
      </c>
      <c r="O981" t="n">
        <v>26981.51</v>
      </c>
      <c r="P981" t="n">
        <v>218.19</v>
      </c>
      <c r="Q981" t="n">
        <v>467.07</v>
      </c>
      <c r="R981" t="n">
        <v>66.63</v>
      </c>
      <c r="S981" t="n">
        <v>39.61</v>
      </c>
      <c r="T981" t="n">
        <v>8511.799999999999</v>
      </c>
      <c r="U981" t="n">
        <v>0.59</v>
      </c>
      <c r="V981" t="n">
        <v>0.74</v>
      </c>
      <c r="W981" t="n">
        <v>2.64</v>
      </c>
      <c r="X981" t="n">
        <v>0.52</v>
      </c>
      <c r="Y981" t="n">
        <v>1</v>
      </c>
      <c r="Z981" t="n">
        <v>10</v>
      </c>
    </row>
    <row r="982">
      <c r="A982" t="n">
        <v>33</v>
      </c>
      <c r="B982" t="n">
        <v>105</v>
      </c>
      <c r="C982" t="inlineStr">
        <is>
          <t xml:space="preserve">CONCLUIDO	</t>
        </is>
      </c>
      <c r="D982" t="n">
        <v>5.2305</v>
      </c>
      <c r="E982" t="n">
        <v>19.12</v>
      </c>
      <c r="F982" t="n">
        <v>15.82</v>
      </c>
      <c r="G982" t="n">
        <v>52.75</v>
      </c>
      <c r="H982" t="n">
        <v>0.76</v>
      </c>
      <c r="I982" t="n">
        <v>18</v>
      </c>
      <c r="J982" t="n">
        <v>217.28</v>
      </c>
      <c r="K982" t="n">
        <v>55.27</v>
      </c>
      <c r="L982" t="n">
        <v>9.25</v>
      </c>
      <c r="M982" t="n">
        <v>16</v>
      </c>
      <c r="N982" t="n">
        <v>47.76</v>
      </c>
      <c r="O982" t="n">
        <v>27032.02</v>
      </c>
      <c r="P982" t="n">
        <v>217.71</v>
      </c>
      <c r="Q982" t="n">
        <v>467.07</v>
      </c>
      <c r="R982" t="n">
        <v>65.94</v>
      </c>
      <c r="S982" t="n">
        <v>39.61</v>
      </c>
      <c r="T982" t="n">
        <v>8169.62</v>
      </c>
      <c r="U982" t="n">
        <v>0.6</v>
      </c>
      <c r="V982" t="n">
        <v>0.74</v>
      </c>
      <c r="W982" t="n">
        <v>2.64</v>
      </c>
      <c r="X982" t="n">
        <v>0.49</v>
      </c>
      <c r="Y982" t="n">
        <v>1</v>
      </c>
      <c r="Z982" t="n">
        <v>10</v>
      </c>
    </row>
    <row r="983">
      <c r="A983" t="n">
        <v>34</v>
      </c>
      <c r="B983" t="n">
        <v>105</v>
      </c>
      <c r="C983" t="inlineStr">
        <is>
          <t xml:space="preserve">CONCLUIDO	</t>
        </is>
      </c>
      <c r="D983" t="n">
        <v>5.2337</v>
      </c>
      <c r="E983" t="n">
        <v>19.11</v>
      </c>
      <c r="F983" t="n">
        <v>15.81</v>
      </c>
      <c r="G983" t="n">
        <v>52.71</v>
      </c>
      <c r="H983" t="n">
        <v>0.78</v>
      </c>
      <c r="I983" t="n">
        <v>18</v>
      </c>
      <c r="J983" t="n">
        <v>217.69</v>
      </c>
      <c r="K983" t="n">
        <v>55.27</v>
      </c>
      <c r="L983" t="n">
        <v>9.5</v>
      </c>
      <c r="M983" t="n">
        <v>16</v>
      </c>
      <c r="N983" t="n">
        <v>47.92</v>
      </c>
      <c r="O983" t="n">
        <v>27082.57</v>
      </c>
      <c r="P983" t="n">
        <v>216.77</v>
      </c>
      <c r="Q983" t="n">
        <v>467.12</v>
      </c>
      <c r="R983" t="n">
        <v>65.41</v>
      </c>
      <c r="S983" t="n">
        <v>39.61</v>
      </c>
      <c r="T983" t="n">
        <v>7905.65</v>
      </c>
      <c r="U983" t="n">
        <v>0.61</v>
      </c>
      <c r="V983" t="n">
        <v>0.74</v>
      </c>
      <c r="W983" t="n">
        <v>2.64</v>
      </c>
      <c r="X983" t="n">
        <v>0.48</v>
      </c>
      <c r="Y983" t="n">
        <v>1</v>
      </c>
      <c r="Z983" t="n">
        <v>10</v>
      </c>
    </row>
    <row r="984">
      <c r="A984" t="n">
        <v>35</v>
      </c>
      <c r="B984" t="n">
        <v>105</v>
      </c>
      <c r="C984" t="inlineStr">
        <is>
          <t xml:space="preserve">CONCLUIDO	</t>
        </is>
      </c>
      <c r="D984" t="n">
        <v>5.2517</v>
      </c>
      <c r="E984" t="n">
        <v>19.04</v>
      </c>
      <c r="F984" t="n">
        <v>15.79</v>
      </c>
      <c r="G984" t="n">
        <v>55.72</v>
      </c>
      <c r="H984" t="n">
        <v>0.79</v>
      </c>
      <c r="I984" t="n">
        <v>17</v>
      </c>
      <c r="J984" t="n">
        <v>218.1</v>
      </c>
      <c r="K984" t="n">
        <v>55.27</v>
      </c>
      <c r="L984" t="n">
        <v>9.75</v>
      </c>
      <c r="M984" t="n">
        <v>15</v>
      </c>
      <c r="N984" t="n">
        <v>48.08</v>
      </c>
      <c r="O984" t="n">
        <v>27133.18</v>
      </c>
      <c r="P984" t="n">
        <v>216</v>
      </c>
      <c r="Q984" t="n">
        <v>467.13</v>
      </c>
      <c r="R984" t="n">
        <v>64.62</v>
      </c>
      <c r="S984" t="n">
        <v>39.61</v>
      </c>
      <c r="T984" t="n">
        <v>7515.04</v>
      </c>
      <c r="U984" t="n">
        <v>0.61</v>
      </c>
      <c r="V984" t="n">
        <v>0.74</v>
      </c>
      <c r="W984" t="n">
        <v>2.64</v>
      </c>
      <c r="X984" t="n">
        <v>0.45</v>
      </c>
      <c r="Y984" t="n">
        <v>1</v>
      </c>
      <c r="Z984" t="n">
        <v>10</v>
      </c>
    </row>
    <row r="985">
      <c r="A985" t="n">
        <v>36</v>
      </c>
      <c r="B985" t="n">
        <v>105</v>
      </c>
      <c r="C985" t="inlineStr">
        <is>
          <t xml:space="preserve">CONCLUIDO	</t>
        </is>
      </c>
      <c r="D985" t="n">
        <v>5.2496</v>
      </c>
      <c r="E985" t="n">
        <v>19.05</v>
      </c>
      <c r="F985" t="n">
        <v>15.79</v>
      </c>
      <c r="G985" t="n">
        <v>55.75</v>
      </c>
      <c r="H985" t="n">
        <v>0.8100000000000001</v>
      </c>
      <c r="I985" t="n">
        <v>17</v>
      </c>
      <c r="J985" t="n">
        <v>218.51</v>
      </c>
      <c r="K985" t="n">
        <v>55.27</v>
      </c>
      <c r="L985" t="n">
        <v>10</v>
      </c>
      <c r="M985" t="n">
        <v>15</v>
      </c>
      <c r="N985" t="n">
        <v>48.24</v>
      </c>
      <c r="O985" t="n">
        <v>27183.85</v>
      </c>
      <c r="P985" t="n">
        <v>216.22</v>
      </c>
      <c r="Q985" t="n">
        <v>467.07</v>
      </c>
      <c r="R985" t="n">
        <v>64.77</v>
      </c>
      <c r="S985" t="n">
        <v>39.61</v>
      </c>
      <c r="T985" t="n">
        <v>7590.19</v>
      </c>
      <c r="U985" t="n">
        <v>0.61</v>
      </c>
      <c r="V985" t="n">
        <v>0.74</v>
      </c>
      <c r="W985" t="n">
        <v>2.64</v>
      </c>
      <c r="X985" t="n">
        <v>0.46</v>
      </c>
      <c r="Y985" t="n">
        <v>1</v>
      </c>
      <c r="Z985" t="n">
        <v>10</v>
      </c>
    </row>
    <row r="986">
      <c r="A986" t="n">
        <v>37</v>
      </c>
      <c r="B986" t="n">
        <v>105</v>
      </c>
      <c r="C986" t="inlineStr">
        <is>
          <t xml:space="preserve">CONCLUIDO	</t>
        </is>
      </c>
      <c r="D986" t="n">
        <v>5.2471</v>
      </c>
      <c r="E986" t="n">
        <v>19.06</v>
      </c>
      <c r="F986" t="n">
        <v>15.8</v>
      </c>
      <c r="G986" t="n">
        <v>55.78</v>
      </c>
      <c r="H986" t="n">
        <v>0.83</v>
      </c>
      <c r="I986" t="n">
        <v>17</v>
      </c>
      <c r="J986" t="n">
        <v>218.92</v>
      </c>
      <c r="K986" t="n">
        <v>55.27</v>
      </c>
      <c r="L986" t="n">
        <v>10.25</v>
      </c>
      <c r="M986" t="n">
        <v>15</v>
      </c>
      <c r="N986" t="n">
        <v>48.4</v>
      </c>
      <c r="O986" t="n">
        <v>27234.57</v>
      </c>
      <c r="P986" t="n">
        <v>215.76</v>
      </c>
      <c r="Q986" t="n">
        <v>467.07</v>
      </c>
      <c r="R986" t="n">
        <v>65.16</v>
      </c>
      <c r="S986" t="n">
        <v>39.61</v>
      </c>
      <c r="T986" t="n">
        <v>7784.8</v>
      </c>
      <c r="U986" t="n">
        <v>0.61</v>
      </c>
      <c r="V986" t="n">
        <v>0.74</v>
      </c>
      <c r="W986" t="n">
        <v>2.64</v>
      </c>
      <c r="X986" t="n">
        <v>0.47</v>
      </c>
      <c r="Y986" t="n">
        <v>1</v>
      </c>
      <c r="Z986" t="n">
        <v>10</v>
      </c>
    </row>
    <row r="987">
      <c r="A987" t="n">
        <v>38</v>
      </c>
      <c r="B987" t="n">
        <v>105</v>
      </c>
      <c r="C987" t="inlineStr">
        <is>
          <t xml:space="preserve">CONCLUIDO	</t>
        </is>
      </c>
      <c r="D987" t="n">
        <v>5.2697</v>
      </c>
      <c r="E987" t="n">
        <v>18.98</v>
      </c>
      <c r="F987" t="n">
        <v>15.76</v>
      </c>
      <c r="G987" t="n">
        <v>59.11</v>
      </c>
      <c r="H987" t="n">
        <v>0.85</v>
      </c>
      <c r="I987" t="n">
        <v>16</v>
      </c>
      <c r="J987" t="n">
        <v>219.33</v>
      </c>
      <c r="K987" t="n">
        <v>55.27</v>
      </c>
      <c r="L987" t="n">
        <v>10.5</v>
      </c>
      <c r="M987" t="n">
        <v>14</v>
      </c>
      <c r="N987" t="n">
        <v>48.56</v>
      </c>
      <c r="O987" t="n">
        <v>27285.35</v>
      </c>
      <c r="P987" t="n">
        <v>215.12</v>
      </c>
      <c r="Q987" t="n">
        <v>467.15</v>
      </c>
      <c r="R987" t="n">
        <v>63.98</v>
      </c>
      <c r="S987" t="n">
        <v>39.61</v>
      </c>
      <c r="T987" t="n">
        <v>7199.78</v>
      </c>
      <c r="U987" t="n">
        <v>0.62</v>
      </c>
      <c r="V987" t="n">
        <v>0.74</v>
      </c>
      <c r="W987" t="n">
        <v>2.63</v>
      </c>
      <c r="X987" t="n">
        <v>0.43</v>
      </c>
      <c r="Y987" t="n">
        <v>1</v>
      </c>
      <c r="Z987" t="n">
        <v>10</v>
      </c>
    </row>
    <row r="988">
      <c r="A988" t="n">
        <v>39</v>
      </c>
      <c r="B988" t="n">
        <v>105</v>
      </c>
      <c r="C988" t="inlineStr">
        <is>
          <t xml:space="preserve">CONCLUIDO	</t>
        </is>
      </c>
      <c r="D988" t="n">
        <v>5.2655</v>
      </c>
      <c r="E988" t="n">
        <v>18.99</v>
      </c>
      <c r="F988" t="n">
        <v>15.78</v>
      </c>
      <c r="G988" t="n">
        <v>59.17</v>
      </c>
      <c r="H988" t="n">
        <v>0.87</v>
      </c>
      <c r="I988" t="n">
        <v>16</v>
      </c>
      <c r="J988" t="n">
        <v>219.75</v>
      </c>
      <c r="K988" t="n">
        <v>55.27</v>
      </c>
      <c r="L988" t="n">
        <v>10.75</v>
      </c>
      <c r="M988" t="n">
        <v>14</v>
      </c>
      <c r="N988" t="n">
        <v>48.72</v>
      </c>
      <c r="O988" t="n">
        <v>27336.19</v>
      </c>
      <c r="P988" t="n">
        <v>215.3</v>
      </c>
      <c r="Q988" t="n">
        <v>467.07</v>
      </c>
      <c r="R988" t="n">
        <v>64.51000000000001</v>
      </c>
      <c r="S988" t="n">
        <v>39.61</v>
      </c>
      <c r="T988" t="n">
        <v>7463.84</v>
      </c>
      <c r="U988" t="n">
        <v>0.61</v>
      </c>
      <c r="V988" t="n">
        <v>0.74</v>
      </c>
      <c r="W988" t="n">
        <v>2.63</v>
      </c>
      <c r="X988" t="n">
        <v>0.44</v>
      </c>
      <c r="Y988" t="n">
        <v>1</v>
      </c>
      <c r="Z988" t="n">
        <v>10</v>
      </c>
    </row>
    <row r="989">
      <c r="A989" t="n">
        <v>40</v>
      </c>
      <c r="B989" t="n">
        <v>105</v>
      </c>
      <c r="C989" t="inlineStr">
        <is>
          <t xml:space="preserve">CONCLUIDO	</t>
        </is>
      </c>
      <c r="D989" t="n">
        <v>5.296</v>
      </c>
      <c r="E989" t="n">
        <v>18.88</v>
      </c>
      <c r="F989" t="n">
        <v>15.71</v>
      </c>
      <c r="G989" t="n">
        <v>62.84</v>
      </c>
      <c r="H989" t="n">
        <v>0.89</v>
      </c>
      <c r="I989" t="n">
        <v>15</v>
      </c>
      <c r="J989" t="n">
        <v>220.16</v>
      </c>
      <c r="K989" t="n">
        <v>55.27</v>
      </c>
      <c r="L989" t="n">
        <v>11</v>
      </c>
      <c r="M989" t="n">
        <v>13</v>
      </c>
      <c r="N989" t="n">
        <v>48.89</v>
      </c>
      <c r="O989" t="n">
        <v>27387.08</v>
      </c>
      <c r="P989" t="n">
        <v>213.27</v>
      </c>
      <c r="Q989" t="n">
        <v>467.07</v>
      </c>
      <c r="R989" t="n">
        <v>62.18</v>
      </c>
      <c r="S989" t="n">
        <v>39.61</v>
      </c>
      <c r="T989" t="n">
        <v>6304.33</v>
      </c>
      <c r="U989" t="n">
        <v>0.64</v>
      </c>
      <c r="V989" t="n">
        <v>0.74</v>
      </c>
      <c r="W989" t="n">
        <v>2.63</v>
      </c>
      <c r="X989" t="n">
        <v>0.38</v>
      </c>
      <c r="Y989" t="n">
        <v>1</v>
      </c>
      <c r="Z989" t="n">
        <v>10</v>
      </c>
    </row>
    <row r="990">
      <c r="A990" t="n">
        <v>41</v>
      </c>
      <c r="B990" t="n">
        <v>105</v>
      </c>
      <c r="C990" t="inlineStr">
        <is>
          <t xml:space="preserve">CONCLUIDO	</t>
        </is>
      </c>
      <c r="D990" t="n">
        <v>5.2925</v>
      </c>
      <c r="E990" t="n">
        <v>18.89</v>
      </c>
      <c r="F990" t="n">
        <v>15.72</v>
      </c>
      <c r="G990" t="n">
        <v>62.89</v>
      </c>
      <c r="H990" t="n">
        <v>0.91</v>
      </c>
      <c r="I990" t="n">
        <v>15</v>
      </c>
      <c r="J990" t="n">
        <v>220.57</v>
      </c>
      <c r="K990" t="n">
        <v>55.27</v>
      </c>
      <c r="L990" t="n">
        <v>11.25</v>
      </c>
      <c r="M990" t="n">
        <v>13</v>
      </c>
      <c r="N990" t="n">
        <v>49.05</v>
      </c>
      <c r="O990" t="n">
        <v>27438.03</v>
      </c>
      <c r="P990" t="n">
        <v>213.34</v>
      </c>
      <c r="Q990" t="n">
        <v>467.07</v>
      </c>
      <c r="R990" t="n">
        <v>62.62</v>
      </c>
      <c r="S990" t="n">
        <v>39.61</v>
      </c>
      <c r="T990" t="n">
        <v>6525.28</v>
      </c>
      <c r="U990" t="n">
        <v>0.63</v>
      </c>
      <c r="V990" t="n">
        <v>0.74</v>
      </c>
      <c r="W990" t="n">
        <v>2.63</v>
      </c>
      <c r="X990" t="n">
        <v>0.39</v>
      </c>
      <c r="Y990" t="n">
        <v>1</v>
      </c>
      <c r="Z990" t="n">
        <v>10</v>
      </c>
    </row>
    <row r="991">
      <c r="A991" t="n">
        <v>42</v>
      </c>
      <c r="B991" t="n">
        <v>105</v>
      </c>
      <c r="C991" t="inlineStr">
        <is>
          <t xml:space="preserve">CONCLUIDO	</t>
        </is>
      </c>
      <c r="D991" t="n">
        <v>5.2919</v>
      </c>
      <c r="E991" t="n">
        <v>18.9</v>
      </c>
      <c r="F991" t="n">
        <v>15.72</v>
      </c>
      <c r="G991" t="n">
        <v>62.89</v>
      </c>
      <c r="H991" t="n">
        <v>0.92</v>
      </c>
      <c r="I991" t="n">
        <v>15</v>
      </c>
      <c r="J991" t="n">
        <v>220.99</v>
      </c>
      <c r="K991" t="n">
        <v>55.27</v>
      </c>
      <c r="L991" t="n">
        <v>11.5</v>
      </c>
      <c r="M991" t="n">
        <v>13</v>
      </c>
      <c r="N991" t="n">
        <v>49.21</v>
      </c>
      <c r="O991" t="n">
        <v>27489.03</v>
      </c>
      <c r="P991" t="n">
        <v>213.11</v>
      </c>
      <c r="Q991" t="n">
        <v>467.08</v>
      </c>
      <c r="R991" t="n">
        <v>62.58</v>
      </c>
      <c r="S991" t="n">
        <v>39.61</v>
      </c>
      <c r="T991" t="n">
        <v>6503.94</v>
      </c>
      <c r="U991" t="n">
        <v>0.63</v>
      </c>
      <c r="V991" t="n">
        <v>0.74</v>
      </c>
      <c r="W991" t="n">
        <v>2.63</v>
      </c>
      <c r="X991" t="n">
        <v>0.39</v>
      </c>
      <c r="Y991" t="n">
        <v>1</v>
      </c>
      <c r="Z991" t="n">
        <v>10</v>
      </c>
    </row>
    <row r="992">
      <c r="A992" t="n">
        <v>43</v>
      </c>
      <c r="B992" t="n">
        <v>105</v>
      </c>
      <c r="C992" t="inlineStr">
        <is>
          <t xml:space="preserve">CONCLUIDO	</t>
        </is>
      </c>
      <c r="D992" t="n">
        <v>5.3072</v>
      </c>
      <c r="E992" t="n">
        <v>18.84</v>
      </c>
      <c r="F992" t="n">
        <v>15.71</v>
      </c>
      <c r="G992" t="n">
        <v>67.33</v>
      </c>
      <c r="H992" t="n">
        <v>0.9399999999999999</v>
      </c>
      <c r="I992" t="n">
        <v>14</v>
      </c>
      <c r="J992" t="n">
        <v>221.4</v>
      </c>
      <c r="K992" t="n">
        <v>55.27</v>
      </c>
      <c r="L992" t="n">
        <v>11.75</v>
      </c>
      <c r="M992" t="n">
        <v>12</v>
      </c>
      <c r="N992" t="n">
        <v>49.38</v>
      </c>
      <c r="O992" t="n">
        <v>27540.09</v>
      </c>
      <c r="P992" t="n">
        <v>212.66</v>
      </c>
      <c r="Q992" t="n">
        <v>467.09</v>
      </c>
      <c r="R992" t="n">
        <v>62.25</v>
      </c>
      <c r="S992" t="n">
        <v>39.61</v>
      </c>
      <c r="T992" t="n">
        <v>6345.59</v>
      </c>
      <c r="U992" t="n">
        <v>0.64</v>
      </c>
      <c r="V992" t="n">
        <v>0.74</v>
      </c>
      <c r="W992" t="n">
        <v>2.63</v>
      </c>
      <c r="X992" t="n">
        <v>0.38</v>
      </c>
      <c r="Y992" t="n">
        <v>1</v>
      </c>
      <c r="Z992" t="n">
        <v>10</v>
      </c>
    </row>
    <row r="993">
      <c r="A993" t="n">
        <v>44</v>
      </c>
      <c r="B993" t="n">
        <v>105</v>
      </c>
      <c r="C993" t="inlineStr">
        <is>
          <t xml:space="preserve">CONCLUIDO	</t>
        </is>
      </c>
      <c r="D993" t="n">
        <v>5.3066</v>
      </c>
      <c r="E993" t="n">
        <v>18.84</v>
      </c>
      <c r="F993" t="n">
        <v>15.71</v>
      </c>
      <c r="G993" t="n">
        <v>67.34</v>
      </c>
      <c r="H993" t="n">
        <v>0.96</v>
      </c>
      <c r="I993" t="n">
        <v>14</v>
      </c>
      <c r="J993" t="n">
        <v>221.81</v>
      </c>
      <c r="K993" t="n">
        <v>55.27</v>
      </c>
      <c r="L993" t="n">
        <v>12</v>
      </c>
      <c r="M993" t="n">
        <v>12</v>
      </c>
      <c r="N993" t="n">
        <v>49.54</v>
      </c>
      <c r="O993" t="n">
        <v>27591.21</v>
      </c>
      <c r="P993" t="n">
        <v>212.57</v>
      </c>
      <c r="Q993" t="n">
        <v>467.07</v>
      </c>
      <c r="R993" t="n">
        <v>61.97</v>
      </c>
      <c r="S993" t="n">
        <v>39.61</v>
      </c>
      <c r="T993" t="n">
        <v>6206.23</v>
      </c>
      <c r="U993" t="n">
        <v>0.64</v>
      </c>
      <c r="V993" t="n">
        <v>0.74</v>
      </c>
      <c r="W993" t="n">
        <v>2.64</v>
      </c>
      <c r="X993" t="n">
        <v>0.38</v>
      </c>
      <c r="Y993" t="n">
        <v>1</v>
      </c>
      <c r="Z993" t="n">
        <v>10</v>
      </c>
    </row>
    <row r="994">
      <c r="A994" t="n">
        <v>45</v>
      </c>
      <c r="B994" t="n">
        <v>105</v>
      </c>
      <c r="C994" t="inlineStr">
        <is>
          <t xml:space="preserve">CONCLUIDO	</t>
        </is>
      </c>
      <c r="D994" t="n">
        <v>5.3108</v>
      </c>
      <c r="E994" t="n">
        <v>18.83</v>
      </c>
      <c r="F994" t="n">
        <v>15.7</v>
      </c>
      <c r="G994" t="n">
        <v>67.27</v>
      </c>
      <c r="H994" t="n">
        <v>0.98</v>
      </c>
      <c r="I994" t="n">
        <v>14</v>
      </c>
      <c r="J994" t="n">
        <v>222.23</v>
      </c>
      <c r="K994" t="n">
        <v>55.27</v>
      </c>
      <c r="L994" t="n">
        <v>12.25</v>
      </c>
      <c r="M994" t="n">
        <v>12</v>
      </c>
      <c r="N994" t="n">
        <v>49.71</v>
      </c>
      <c r="O994" t="n">
        <v>27642.51</v>
      </c>
      <c r="P994" t="n">
        <v>211.71</v>
      </c>
      <c r="Q994" t="n">
        <v>467.07</v>
      </c>
      <c r="R994" t="n">
        <v>61.84</v>
      </c>
      <c r="S994" t="n">
        <v>39.61</v>
      </c>
      <c r="T994" t="n">
        <v>6140.04</v>
      </c>
      <c r="U994" t="n">
        <v>0.64</v>
      </c>
      <c r="V994" t="n">
        <v>0.74</v>
      </c>
      <c r="W994" t="n">
        <v>2.63</v>
      </c>
      <c r="X994" t="n">
        <v>0.36</v>
      </c>
      <c r="Y994" t="n">
        <v>1</v>
      </c>
      <c r="Z994" t="n">
        <v>10</v>
      </c>
    </row>
    <row r="995">
      <c r="A995" t="n">
        <v>46</v>
      </c>
      <c r="B995" t="n">
        <v>105</v>
      </c>
      <c r="C995" t="inlineStr">
        <is>
          <t xml:space="preserve">CONCLUIDO	</t>
        </is>
      </c>
      <c r="D995" t="n">
        <v>5.3034</v>
      </c>
      <c r="E995" t="n">
        <v>18.86</v>
      </c>
      <c r="F995" t="n">
        <v>15.72</v>
      </c>
      <c r="G995" t="n">
        <v>67.39</v>
      </c>
      <c r="H995" t="n">
        <v>1</v>
      </c>
      <c r="I995" t="n">
        <v>14</v>
      </c>
      <c r="J995" t="n">
        <v>222.65</v>
      </c>
      <c r="K995" t="n">
        <v>55.27</v>
      </c>
      <c r="L995" t="n">
        <v>12.5</v>
      </c>
      <c r="M995" t="n">
        <v>12</v>
      </c>
      <c r="N995" t="n">
        <v>49.87</v>
      </c>
      <c r="O995" t="n">
        <v>27693.75</v>
      </c>
      <c r="P995" t="n">
        <v>211.27</v>
      </c>
      <c r="Q995" t="n">
        <v>467.08</v>
      </c>
      <c r="R995" t="n">
        <v>62.58</v>
      </c>
      <c r="S995" t="n">
        <v>39.61</v>
      </c>
      <c r="T995" t="n">
        <v>6509.37</v>
      </c>
      <c r="U995" t="n">
        <v>0.63</v>
      </c>
      <c r="V995" t="n">
        <v>0.74</v>
      </c>
      <c r="W995" t="n">
        <v>2.63</v>
      </c>
      <c r="X995" t="n">
        <v>0.39</v>
      </c>
      <c r="Y995" t="n">
        <v>1</v>
      </c>
      <c r="Z995" t="n">
        <v>10</v>
      </c>
    </row>
    <row r="996">
      <c r="A996" t="n">
        <v>47</v>
      </c>
      <c r="B996" t="n">
        <v>105</v>
      </c>
      <c r="C996" t="inlineStr">
        <is>
          <t xml:space="preserve">CONCLUIDO	</t>
        </is>
      </c>
      <c r="D996" t="n">
        <v>5.3278</v>
      </c>
      <c r="E996" t="n">
        <v>18.77</v>
      </c>
      <c r="F996" t="n">
        <v>15.68</v>
      </c>
      <c r="G996" t="n">
        <v>72.36</v>
      </c>
      <c r="H996" t="n">
        <v>1.02</v>
      </c>
      <c r="I996" t="n">
        <v>13</v>
      </c>
      <c r="J996" t="n">
        <v>223.06</v>
      </c>
      <c r="K996" t="n">
        <v>55.27</v>
      </c>
      <c r="L996" t="n">
        <v>12.75</v>
      </c>
      <c r="M996" t="n">
        <v>11</v>
      </c>
      <c r="N996" t="n">
        <v>50.04</v>
      </c>
      <c r="O996" t="n">
        <v>27745.04</v>
      </c>
      <c r="P996" t="n">
        <v>211.01</v>
      </c>
      <c r="Q996" t="n">
        <v>467.09</v>
      </c>
      <c r="R996" t="n">
        <v>61.16</v>
      </c>
      <c r="S996" t="n">
        <v>39.61</v>
      </c>
      <c r="T996" t="n">
        <v>5808.06</v>
      </c>
      <c r="U996" t="n">
        <v>0.65</v>
      </c>
      <c r="V996" t="n">
        <v>0.74</v>
      </c>
      <c r="W996" t="n">
        <v>2.63</v>
      </c>
      <c r="X996" t="n">
        <v>0.34</v>
      </c>
      <c r="Y996" t="n">
        <v>1</v>
      </c>
      <c r="Z996" t="n">
        <v>10</v>
      </c>
    </row>
    <row r="997">
      <c r="A997" t="n">
        <v>48</v>
      </c>
      <c r="B997" t="n">
        <v>105</v>
      </c>
      <c r="C997" t="inlineStr">
        <is>
          <t xml:space="preserve">CONCLUIDO	</t>
        </is>
      </c>
      <c r="D997" t="n">
        <v>5.3284</v>
      </c>
      <c r="E997" t="n">
        <v>18.77</v>
      </c>
      <c r="F997" t="n">
        <v>15.68</v>
      </c>
      <c r="G997" t="n">
        <v>72.34999999999999</v>
      </c>
      <c r="H997" t="n">
        <v>1.03</v>
      </c>
      <c r="I997" t="n">
        <v>13</v>
      </c>
      <c r="J997" t="n">
        <v>223.48</v>
      </c>
      <c r="K997" t="n">
        <v>55.27</v>
      </c>
      <c r="L997" t="n">
        <v>13</v>
      </c>
      <c r="M997" t="n">
        <v>11</v>
      </c>
      <c r="N997" t="n">
        <v>50.21</v>
      </c>
      <c r="O997" t="n">
        <v>27796.39</v>
      </c>
      <c r="P997" t="n">
        <v>211.14</v>
      </c>
      <c r="Q997" t="n">
        <v>467.07</v>
      </c>
      <c r="R997" t="n">
        <v>60.99</v>
      </c>
      <c r="S997" t="n">
        <v>39.61</v>
      </c>
      <c r="T997" t="n">
        <v>5719.32</v>
      </c>
      <c r="U997" t="n">
        <v>0.65</v>
      </c>
      <c r="V997" t="n">
        <v>0.74</v>
      </c>
      <c r="W997" t="n">
        <v>2.63</v>
      </c>
      <c r="X997" t="n">
        <v>0.34</v>
      </c>
      <c r="Y997" t="n">
        <v>1</v>
      </c>
      <c r="Z997" t="n">
        <v>10</v>
      </c>
    </row>
    <row r="998">
      <c r="A998" t="n">
        <v>49</v>
      </c>
      <c r="B998" t="n">
        <v>105</v>
      </c>
      <c r="C998" t="inlineStr">
        <is>
          <t xml:space="preserve">CONCLUIDO	</t>
        </is>
      </c>
      <c r="D998" t="n">
        <v>5.3254</v>
      </c>
      <c r="E998" t="n">
        <v>18.78</v>
      </c>
      <c r="F998" t="n">
        <v>15.69</v>
      </c>
      <c r="G998" t="n">
        <v>72.40000000000001</v>
      </c>
      <c r="H998" t="n">
        <v>1.05</v>
      </c>
      <c r="I998" t="n">
        <v>13</v>
      </c>
      <c r="J998" t="n">
        <v>223.89</v>
      </c>
      <c r="K998" t="n">
        <v>55.27</v>
      </c>
      <c r="L998" t="n">
        <v>13.25</v>
      </c>
      <c r="M998" t="n">
        <v>11</v>
      </c>
      <c r="N998" t="n">
        <v>50.37</v>
      </c>
      <c r="O998" t="n">
        <v>27847.8</v>
      </c>
      <c r="P998" t="n">
        <v>211.28</v>
      </c>
      <c r="Q998" t="n">
        <v>467.07</v>
      </c>
      <c r="R998" t="n">
        <v>61.43</v>
      </c>
      <c r="S998" t="n">
        <v>39.61</v>
      </c>
      <c r="T998" t="n">
        <v>5939.5</v>
      </c>
      <c r="U998" t="n">
        <v>0.64</v>
      </c>
      <c r="V998" t="n">
        <v>0.74</v>
      </c>
      <c r="W998" t="n">
        <v>2.63</v>
      </c>
      <c r="X998" t="n">
        <v>0.35</v>
      </c>
      <c r="Y998" t="n">
        <v>1</v>
      </c>
      <c r="Z998" t="n">
        <v>10</v>
      </c>
    </row>
    <row r="999">
      <c r="A999" t="n">
        <v>50</v>
      </c>
      <c r="B999" t="n">
        <v>105</v>
      </c>
      <c r="C999" t="inlineStr">
        <is>
          <t xml:space="preserve">CONCLUIDO	</t>
        </is>
      </c>
      <c r="D999" t="n">
        <v>5.3236</v>
      </c>
      <c r="E999" t="n">
        <v>18.78</v>
      </c>
      <c r="F999" t="n">
        <v>15.69</v>
      </c>
      <c r="G999" t="n">
        <v>72.43000000000001</v>
      </c>
      <c r="H999" t="n">
        <v>1.07</v>
      </c>
      <c r="I999" t="n">
        <v>13</v>
      </c>
      <c r="J999" t="n">
        <v>224.31</v>
      </c>
      <c r="K999" t="n">
        <v>55.27</v>
      </c>
      <c r="L999" t="n">
        <v>13.5</v>
      </c>
      <c r="M999" t="n">
        <v>11</v>
      </c>
      <c r="N999" t="n">
        <v>50.54</v>
      </c>
      <c r="O999" t="n">
        <v>27899.27</v>
      </c>
      <c r="P999" t="n">
        <v>210.31</v>
      </c>
      <c r="Q999" t="n">
        <v>467.09</v>
      </c>
      <c r="R999" t="n">
        <v>61.65</v>
      </c>
      <c r="S999" t="n">
        <v>39.61</v>
      </c>
      <c r="T999" t="n">
        <v>6049.79</v>
      </c>
      <c r="U999" t="n">
        <v>0.64</v>
      </c>
      <c r="V999" t="n">
        <v>0.74</v>
      </c>
      <c r="W999" t="n">
        <v>2.63</v>
      </c>
      <c r="X999" t="n">
        <v>0.36</v>
      </c>
      <c r="Y999" t="n">
        <v>1</v>
      </c>
      <c r="Z999" t="n">
        <v>10</v>
      </c>
    </row>
    <row r="1000">
      <c r="A1000" t="n">
        <v>51</v>
      </c>
      <c r="B1000" t="n">
        <v>105</v>
      </c>
      <c r="C1000" t="inlineStr">
        <is>
          <t xml:space="preserve">CONCLUIDO	</t>
        </is>
      </c>
      <c r="D1000" t="n">
        <v>5.3478</v>
      </c>
      <c r="E1000" t="n">
        <v>18.7</v>
      </c>
      <c r="F1000" t="n">
        <v>15.65</v>
      </c>
      <c r="G1000" t="n">
        <v>78.23999999999999</v>
      </c>
      <c r="H1000" t="n">
        <v>1.09</v>
      </c>
      <c r="I1000" t="n">
        <v>12</v>
      </c>
      <c r="J1000" t="n">
        <v>224.73</v>
      </c>
      <c r="K1000" t="n">
        <v>55.27</v>
      </c>
      <c r="L1000" t="n">
        <v>13.75</v>
      </c>
      <c r="M1000" t="n">
        <v>10</v>
      </c>
      <c r="N1000" t="n">
        <v>50.71</v>
      </c>
      <c r="O1000" t="n">
        <v>27950.8</v>
      </c>
      <c r="P1000" t="n">
        <v>208.95</v>
      </c>
      <c r="Q1000" t="n">
        <v>467.07</v>
      </c>
      <c r="R1000" t="n">
        <v>60.13</v>
      </c>
      <c r="S1000" t="n">
        <v>39.61</v>
      </c>
      <c r="T1000" t="n">
        <v>5296.59</v>
      </c>
      <c r="U1000" t="n">
        <v>0.66</v>
      </c>
      <c r="V1000" t="n">
        <v>0.75</v>
      </c>
      <c r="W1000" t="n">
        <v>2.63</v>
      </c>
      <c r="X1000" t="n">
        <v>0.31</v>
      </c>
      <c r="Y1000" t="n">
        <v>1</v>
      </c>
      <c r="Z1000" t="n">
        <v>10</v>
      </c>
    </row>
    <row r="1001">
      <c r="A1001" t="n">
        <v>52</v>
      </c>
      <c r="B1001" t="n">
        <v>105</v>
      </c>
      <c r="C1001" t="inlineStr">
        <is>
          <t xml:space="preserve">CONCLUIDO	</t>
        </is>
      </c>
      <c r="D1001" t="n">
        <v>5.3485</v>
      </c>
      <c r="E1001" t="n">
        <v>18.7</v>
      </c>
      <c r="F1001" t="n">
        <v>15.65</v>
      </c>
      <c r="G1001" t="n">
        <v>78.23</v>
      </c>
      <c r="H1001" t="n">
        <v>1.11</v>
      </c>
      <c r="I1001" t="n">
        <v>12</v>
      </c>
      <c r="J1001" t="n">
        <v>225.15</v>
      </c>
      <c r="K1001" t="n">
        <v>55.27</v>
      </c>
      <c r="L1001" t="n">
        <v>14</v>
      </c>
      <c r="M1001" t="n">
        <v>10</v>
      </c>
      <c r="N1001" t="n">
        <v>50.88</v>
      </c>
      <c r="O1001" t="n">
        <v>28002.38</v>
      </c>
      <c r="P1001" t="n">
        <v>209.14</v>
      </c>
      <c r="Q1001" t="n">
        <v>467.07</v>
      </c>
      <c r="R1001" t="n">
        <v>60.22</v>
      </c>
      <c r="S1001" t="n">
        <v>39.61</v>
      </c>
      <c r="T1001" t="n">
        <v>5343.24</v>
      </c>
      <c r="U1001" t="n">
        <v>0.66</v>
      </c>
      <c r="V1001" t="n">
        <v>0.75</v>
      </c>
      <c r="W1001" t="n">
        <v>2.63</v>
      </c>
      <c r="X1001" t="n">
        <v>0.31</v>
      </c>
      <c r="Y1001" t="n">
        <v>1</v>
      </c>
      <c r="Z1001" t="n">
        <v>10</v>
      </c>
    </row>
    <row r="1002">
      <c r="A1002" t="n">
        <v>53</v>
      </c>
      <c r="B1002" t="n">
        <v>105</v>
      </c>
      <c r="C1002" t="inlineStr">
        <is>
          <t xml:space="preserve">CONCLUIDO	</t>
        </is>
      </c>
      <c r="D1002" t="n">
        <v>5.3503</v>
      </c>
      <c r="E1002" t="n">
        <v>18.69</v>
      </c>
      <c r="F1002" t="n">
        <v>15.64</v>
      </c>
      <c r="G1002" t="n">
        <v>78.2</v>
      </c>
      <c r="H1002" t="n">
        <v>1.12</v>
      </c>
      <c r="I1002" t="n">
        <v>12</v>
      </c>
      <c r="J1002" t="n">
        <v>225.57</v>
      </c>
      <c r="K1002" t="n">
        <v>55.27</v>
      </c>
      <c r="L1002" t="n">
        <v>14.25</v>
      </c>
      <c r="M1002" t="n">
        <v>10</v>
      </c>
      <c r="N1002" t="n">
        <v>51.04</v>
      </c>
      <c r="O1002" t="n">
        <v>28054.03</v>
      </c>
      <c r="P1002" t="n">
        <v>208.89</v>
      </c>
      <c r="Q1002" t="n">
        <v>467.09</v>
      </c>
      <c r="R1002" t="n">
        <v>59.94</v>
      </c>
      <c r="S1002" t="n">
        <v>39.61</v>
      </c>
      <c r="T1002" t="n">
        <v>5201.79</v>
      </c>
      <c r="U1002" t="n">
        <v>0.66</v>
      </c>
      <c r="V1002" t="n">
        <v>0.75</v>
      </c>
      <c r="W1002" t="n">
        <v>2.63</v>
      </c>
      <c r="X1002" t="n">
        <v>0.31</v>
      </c>
      <c r="Y1002" t="n">
        <v>1</v>
      </c>
      <c r="Z1002" t="n">
        <v>10</v>
      </c>
    </row>
    <row r="1003">
      <c r="A1003" t="n">
        <v>54</v>
      </c>
      <c r="B1003" t="n">
        <v>105</v>
      </c>
      <c r="C1003" t="inlineStr">
        <is>
          <t xml:space="preserve">CONCLUIDO	</t>
        </is>
      </c>
      <c r="D1003" t="n">
        <v>5.3447</v>
      </c>
      <c r="E1003" t="n">
        <v>18.71</v>
      </c>
      <c r="F1003" t="n">
        <v>15.66</v>
      </c>
      <c r="G1003" t="n">
        <v>78.29000000000001</v>
      </c>
      <c r="H1003" t="n">
        <v>1.14</v>
      </c>
      <c r="I1003" t="n">
        <v>12</v>
      </c>
      <c r="J1003" t="n">
        <v>225.99</v>
      </c>
      <c r="K1003" t="n">
        <v>55.27</v>
      </c>
      <c r="L1003" t="n">
        <v>14.5</v>
      </c>
      <c r="M1003" t="n">
        <v>10</v>
      </c>
      <c r="N1003" t="n">
        <v>51.21</v>
      </c>
      <c r="O1003" t="n">
        <v>28105.73</v>
      </c>
      <c r="P1003" t="n">
        <v>208.86</v>
      </c>
      <c r="Q1003" t="n">
        <v>467.07</v>
      </c>
      <c r="R1003" t="n">
        <v>60.47</v>
      </c>
      <c r="S1003" t="n">
        <v>39.61</v>
      </c>
      <c r="T1003" t="n">
        <v>5463.95</v>
      </c>
      <c r="U1003" t="n">
        <v>0.66</v>
      </c>
      <c r="V1003" t="n">
        <v>0.74</v>
      </c>
      <c r="W1003" t="n">
        <v>2.63</v>
      </c>
      <c r="X1003" t="n">
        <v>0.33</v>
      </c>
      <c r="Y1003" t="n">
        <v>1</v>
      </c>
      <c r="Z1003" t="n">
        <v>10</v>
      </c>
    </row>
    <row r="1004">
      <c r="A1004" t="n">
        <v>55</v>
      </c>
      <c r="B1004" t="n">
        <v>105</v>
      </c>
      <c r="C1004" t="inlineStr">
        <is>
          <t xml:space="preserve">CONCLUIDO	</t>
        </is>
      </c>
      <c r="D1004" t="n">
        <v>5.3468</v>
      </c>
      <c r="E1004" t="n">
        <v>18.7</v>
      </c>
      <c r="F1004" t="n">
        <v>15.65</v>
      </c>
      <c r="G1004" t="n">
        <v>78.26000000000001</v>
      </c>
      <c r="H1004" t="n">
        <v>1.16</v>
      </c>
      <c r="I1004" t="n">
        <v>12</v>
      </c>
      <c r="J1004" t="n">
        <v>226.41</v>
      </c>
      <c r="K1004" t="n">
        <v>55.27</v>
      </c>
      <c r="L1004" t="n">
        <v>14.75</v>
      </c>
      <c r="M1004" t="n">
        <v>10</v>
      </c>
      <c r="N1004" t="n">
        <v>51.38</v>
      </c>
      <c r="O1004" t="n">
        <v>28157.49</v>
      </c>
      <c r="P1004" t="n">
        <v>207.78</v>
      </c>
      <c r="Q1004" t="n">
        <v>467.07</v>
      </c>
      <c r="R1004" t="n">
        <v>60.28</v>
      </c>
      <c r="S1004" t="n">
        <v>39.61</v>
      </c>
      <c r="T1004" t="n">
        <v>5373.27</v>
      </c>
      <c r="U1004" t="n">
        <v>0.66</v>
      </c>
      <c r="V1004" t="n">
        <v>0.75</v>
      </c>
      <c r="W1004" t="n">
        <v>2.63</v>
      </c>
      <c r="X1004" t="n">
        <v>0.32</v>
      </c>
      <c r="Y1004" t="n">
        <v>1</v>
      </c>
      <c r="Z1004" t="n">
        <v>10</v>
      </c>
    </row>
    <row r="1005">
      <c r="A1005" t="n">
        <v>56</v>
      </c>
      <c r="B1005" t="n">
        <v>105</v>
      </c>
      <c r="C1005" t="inlineStr">
        <is>
          <t xml:space="preserve">CONCLUIDO	</t>
        </is>
      </c>
      <c r="D1005" t="n">
        <v>5.3714</v>
      </c>
      <c r="E1005" t="n">
        <v>18.62</v>
      </c>
      <c r="F1005" t="n">
        <v>15.61</v>
      </c>
      <c r="G1005" t="n">
        <v>85.13</v>
      </c>
      <c r="H1005" t="n">
        <v>1.18</v>
      </c>
      <c r="I1005" t="n">
        <v>11</v>
      </c>
      <c r="J1005" t="n">
        <v>226.83</v>
      </c>
      <c r="K1005" t="n">
        <v>55.27</v>
      </c>
      <c r="L1005" t="n">
        <v>15</v>
      </c>
      <c r="M1005" t="n">
        <v>9</v>
      </c>
      <c r="N1005" t="n">
        <v>51.55</v>
      </c>
      <c r="O1005" t="n">
        <v>28209.31</v>
      </c>
      <c r="P1005" t="n">
        <v>206.83</v>
      </c>
      <c r="Q1005" t="n">
        <v>467.07</v>
      </c>
      <c r="R1005" t="n">
        <v>58.8</v>
      </c>
      <c r="S1005" t="n">
        <v>39.61</v>
      </c>
      <c r="T1005" t="n">
        <v>4636.36</v>
      </c>
      <c r="U1005" t="n">
        <v>0.67</v>
      </c>
      <c r="V1005" t="n">
        <v>0.75</v>
      </c>
      <c r="W1005" t="n">
        <v>2.63</v>
      </c>
      <c r="X1005" t="n">
        <v>0.27</v>
      </c>
      <c r="Y1005" t="n">
        <v>1</v>
      </c>
      <c r="Z1005" t="n">
        <v>10</v>
      </c>
    </row>
    <row r="1006">
      <c r="A1006" t="n">
        <v>57</v>
      </c>
      <c r="B1006" t="n">
        <v>105</v>
      </c>
      <c r="C1006" t="inlineStr">
        <is>
          <t xml:space="preserve">CONCLUIDO	</t>
        </is>
      </c>
      <c r="D1006" t="n">
        <v>5.3707</v>
      </c>
      <c r="E1006" t="n">
        <v>18.62</v>
      </c>
      <c r="F1006" t="n">
        <v>15.61</v>
      </c>
      <c r="G1006" t="n">
        <v>85.14</v>
      </c>
      <c r="H1006" t="n">
        <v>1.19</v>
      </c>
      <c r="I1006" t="n">
        <v>11</v>
      </c>
      <c r="J1006" t="n">
        <v>227.25</v>
      </c>
      <c r="K1006" t="n">
        <v>55.27</v>
      </c>
      <c r="L1006" t="n">
        <v>15.25</v>
      </c>
      <c r="M1006" t="n">
        <v>9</v>
      </c>
      <c r="N1006" t="n">
        <v>51.72</v>
      </c>
      <c r="O1006" t="n">
        <v>28261.2</v>
      </c>
      <c r="P1006" t="n">
        <v>206.6</v>
      </c>
      <c r="Q1006" t="n">
        <v>467.07</v>
      </c>
      <c r="R1006" t="n">
        <v>58.95</v>
      </c>
      <c r="S1006" t="n">
        <v>39.61</v>
      </c>
      <c r="T1006" t="n">
        <v>4713.12</v>
      </c>
      <c r="U1006" t="n">
        <v>0.67</v>
      </c>
      <c r="V1006" t="n">
        <v>0.75</v>
      </c>
      <c r="W1006" t="n">
        <v>2.62</v>
      </c>
      <c r="X1006" t="n">
        <v>0.28</v>
      </c>
      <c r="Y1006" t="n">
        <v>1</v>
      </c>
      <c r="Z1006" t="n">
        <v>10</v>
      </c>
    </row>
    <row r="1007">
      <c r="A1007" t="n">
        <v>58</v>
      </c>
      <c r="B1007" t="n">
        <v>105</v>
      </c>
      <c r="C1007" t="inlineStr">
        <is>
          <t xml:space="preserve">CONCLUIDO	</t>
        </is>
      </c>
      <c r="D1007" t="n">
        <v>5.368</v>
      </c>
      <c r="E1007" t="n">
        <v>18.63</v>
      </c>
      <c r="F1007" t="n">
        <v>15.62</v>
      </c>
      <c r="G1007" t="n">
        <v>85.19</v>
      </c>
      <c r="H1007" t="n">
        <v>1.21</v>
      </c>
      <c r="I1007" t="n">
        <v>11</v>
      </c>
      <c r="J1007" t="n">
        <v>227.67</v>
      </c>
      <c r="K1007" t="n">
        <v>55.27</v>
      </c>
      <c r="L1007" t="n">
        <v>15.5</v>
      </c>
      <c r="M1007" t="n">
        <v>9</v>
      </c>
      <c r="N1007" t="n">
        <v>51.9</v>
      </c>
      <c r="O1007" t="n">
        <v>28313.14</v>
      </c>
      <c r="P1007" t="n">
        <v>206.66</v>
      </c>
      <c r="Q1007" t="n">
        <v>467.07</v>
      </c>
      <c r="R1007" t="n">
        <v>59.24</v>
      </c>
      <c r="S1007" t="n">
        <v>39.61</v>
      </c>
      <c r="T1007" t="n">
        <v>4853.69</v>
      </c>
      <c r="U1007" t="n">
        <v>0.67</v>
      </c>
      <c r="V1007" t="n">
        <v>0.75</v>
      </c>
      <c r="W1007" t="n">
        <v>2.63</v>
      </c>
      <c r="X1007" t="n">
        <v>0.28</v>
      </c>
      <c r="Y1007" t="n">
        <v>1</v>
      </c>
      <c r="Z1007" t="n">
        <v>10</v>
      </c>
    </row>
    <row r="1008">
      <c r="A1008" t="n">
        <v>59</v>
      </c>
      <c r="B1008" t="n">
        <v>105</v>
      </c>
      <c r="C1008" t="inlineStr">
        <is>
          <t xml:space="preserve">CONCLUIDO	</t>
        </is>
      </c>
      <c r="D1008" t="n">
        <v>5.3682</v>
      </c>
      <c r="E1008" t="n">
        <v>18.63</v>
      </c>
      <c r="F1008" t="n">
        <v>15.62</v>
      </c>
      <c r="G1008" t="n">
        <v>85.19</v>
      </c>
      <c r="H1008" t="n">
        <v>1.23</v>
      </c>
      <c r="I1008" t="n">
        <v>11</v>
      </c>
      <c r="J1008" t="n">
        <v>228.09</v>
      </c>
      <c r="K1008" t="n">
        <v>55.27</v>
      </c>
      <c r="L1008" t="n">
        <v>15.75</v>
      </c>
      <c r="M1008" t="n">
        <v>9</v>
      </c>
      <c r="N1008" t="n">
        <v>52.07</v>
      </c>
      <c r="O1008" t="n">
        <v>28365.14</v>
      </c>
      <c r="P1008" t="n">
        <v>206.73</v>
      </c>
      <c r="Q1008" t="n">
        <v>467.09</v>
      </c>
      <c r="R1008" t="n">
        <v>59.22</v>
      </c>
      <c r="S1008" t="n">
        <v>39.61</v>
      </c>
      <c r="T1008" t="n">
        <v>4844.1</v>
      </c>
      <c r="U1008" t="n">
        <v>0.67</v>
      </c>
      <c r="V1008" t="n">
        <v>0.75</v>
      </c>
      <c r="W1008" t="n">
        <v>2.63</v>
      </c>
      <c r="X1008" t="n">
        <v>0.28</v>
      </c>
      <c r="Y1008" t="n">
        <v>1</v>
      </c>
      <c r="Z1008" t="n">
        <v>10</v>
      </c>
    </row>
    <row r="1009">
      <c r="A1009" t="n">
        <v>60</v>
      </c>
      <c r="B1009" t="n">
        <v>105</v>
      </c>
      <c r="C1009" t="inlineStr">
        <is>
          <t xml:space="preserve">CONCLUIDO	</t>
        </is>
      </c>
      <c r="D1009" t="n">
        <v>5.3698</v>
      </c>
      <c r="E1009" t="n">
        <v>18.62</v>
      </c>
      <c r="F1009" t="n">
        <v>15.61</v>
      </c>
      <c r="G1009" t="n">
        <v>85.16</v>
      </c>
      <c r="H1009" t="n">
        <v>1.24</v>
      </c>
      <c r="I1009" t="n">
        <v>11</v>
      </c>
      <c r="J1009" t="n">
        <v>228.51</v>
      </c>
      <c r="K1009" t="n">
        <v>55.27</v>
      </c>
      <c r="L1009" t="n">
        <v>16</v>
      </c>
      <c r="M1009" t="n">
        <v>9</v>
      </c>
      <c r="N1009" t="n">
        <v>52.24</v>
      </c>
      <c r="O1009" t="n">
        <v>28417.2</v>
      </c>
      <c r="P1009" t="n">
        <v>205.79</v>
      </c>
      <c r="Q1009" t="n">
        <v>467.07</v>
      </c>
      <c r="R1009" t="n">
        <v>59.03</v>
      </c>
      <c r="S1009" t="n">
        <v>39.61</v>
      </c>
      <c r="T1009" t="n">
        <v>4748.8</v>
      </c>
      <c r="U1009" t="n">
        <v>0.67</v>
      </c>
      <c r="V1009" t="n">
        <v>0.75</v>
      </c>
      <c r="W1009" t="n">
        <v>2.63</v>
      </c>
      <c r="X1009" t="n">
        <v>0.28</v>
      </c>
      <c r="Y1009" t="n">
        <v>1</v>
      </c>
      <c r="Z1009" t="n">
        <v>10</v>
      </c>
    </row>
    <row r="1010">
      <c r="A1010" t="n">
        <v>61</v>
      </c>
      <c r="B1010" t="n">
        <v>105</v>
      </c>
      <c r="C1010" t="inlineStr">
        <is>
          <t xml:space="preserve">CONCLUIDO	</t>
        </is>
      </c>
      <c r="D1010" t="n">
        <v>5.3678</v>
      </c>
      <c r="E1010" t="n">
        <v>18.63</v>
      </c>
      <c r="F1010" t="n">
        <v>15.62</v>
      </c>
      <c r="G1010" t="n">
        <v>85.19</v>
      </c>
      <c r="H1010" t="n">
        <v>1.26</v>
      </c>
      <c r="I1010" t="n">
        <v>11</v>
      </c>
      <c r="J1010" t="n">
        <v>228.93</v>
      </c>
      <c r="K1010" t="n">
        <v>55.27</v>
      </c>
      <c r="L1010" t="n">
        <v>16.25</v>
      </c>
      <c r="M1010" t="n">
        <v>9</v>
      </c>
      <c r="N1010" t="n">
        <v>52.41</v>
      </c>
      <c r="O1010" t="n">
        <v>28469.32</v>
      </c>
      <c r="P1010" t="n">
        <v>205.19</v>
      </c>
      <c r="Q1010" t="n">
        <v>467.07</v>
      </c>
      <c r="R1010" t="n">
        <v>59.25</v>
      </c>
      <c r="S1010" t="n">
        <v>39.61</v>
      </c>
      <c r="T1010" t="n">
        <v>4861.62</v>
      </c>
      <c r="U1010" t="n">
        <v>0.67</v>
      </c>
      <c r="V1010" t="n">
        <v>0.75</v>
      </c>
      <c r="W1010" t="n">
        <v>2.63</v>
      </c>
      <c r="X1010" t="n">
        <v>0.29</v>
      </c>
      <c r="Y1010" t="n">
        <v>1</v>
      </c>
      <c r="Z1010" t="n">
        <v>10</v>
      </c>
    </row>
    <row r="1011">
      <c r="A1011" t="n">
        <v>62</v>
      </c>
      <c r="B1011" t="n">
        <v>105</v>
      </c>
      <c r="C1011" t="inlineStr">
        <is>
          <t xml:space="preserve">CONCLUIDO	</t>
        </is>
      </c>
      <c r="D1011" t="n">
        <v>5.3888</v>
      </c>
      <c r="E1011" t="n">
        <v>18.56</v>
      </c>
      <c r="F1011" t="n">
        <v>15.59</v>
      </c>
      <c r="G1011" t="n">
        <v>93.52</v>
      </c>
      <c r="H1011" t="n">
        <v>1.28</v>
      </c>
      <c r="I1011" t="n">
        <v>10</v>
      </c>
      <c r="J1011" t="n">
        <v>229.36</v>
      </c>
      <c r="K1011" t="n">
        <v>55.27</v>
      </c>
      <c r="L1011" t="n">
        <v>16.5</v>
      </c>
      <c r="M1011" t="n">
        <v>8</v>
      </c>
      <c r="N1011" t="n">
        <v>52.58</v>
      </c>
      <c r="O1011" t="n">
        <v>28521.51</v>
      </c>
      <c r="P1011" t="n">
        <v>204.85</v>
      </c>
      <c r="Q1011" t="n">
        <v>467.07</v>
      </c>
      <c r="R1011" t="n">
        <v>58.37</v>
      </c>
      <c r="S1011" t="n">
        <v>39.61</v>
      </c>
      <c r="T1011" t="n">
        <v>4428.38</v>
      </c>
      <c r="U1011" t="n">
        <v>0.68</v>
      </c>
      <c r="V1011" t="n">
        <v>0.75</v>
      </c>
      <c r="W1011" t="n">
        <v>2.62</v>
      </c>
      <c r="X1011" t="n">
        <v>0.25</v>
      </c>
      <c r="Y1011" t="n">
        <v>1</v>
      </c>
      <c r="Z1011" t="n">
        <v>10</v>
      </c>
    </row>
    <row r="1012">
      <c r="A1012" t="n">
        <v>63</v>
      </c>
      <c r="B1012" t="n">
        <v>105</v>
      </c>
      <c r="C1012" t="inlineStr">
        <is>
          <t xml:space="preserve">CONCLUIDO	</t>
        </is>
      </c>
      <c r="D1012" t="n">
        <v>5.3877</v>
      </c>
      <c r="E1012" t="n">
        <v>18.56</v>
      </c>
      <c r="F1012" t="n">
        <v>15.59</v>
      </c>
      <c r="G1012" t="n">
        <v>93.54000000000001</v>
      </c>
      <c r="H1012" t="n">
        <v>1.3</v>
      </c>
      <c r="I1012" t="n">
        <v>10</v>
      </c>
      <c r="J1012" t="n">
        <v>229.78</v>
      </c>
      <c r="K1012" t="n">
        <v>55.27</v>
      </c>
      <c r="L1012" t="n">
        <v>16.75</v>
      </c>
      <c r="M1012" t="n">
        <v>8</v>
      </c>
      <c r="N1012" t="n">
        <v>52.76</v>
      </c>
      <c r="O1012" t="n">
        <v>28573.75</v>
      </c>
      <c r="P1012" t="n">
        <v>205.14</v>
      </c>
      <c r="Q1012" t="n">
        <v>467.08</v>
      </c>
      <c r="R1012" t="n">
        <v>58.39</v>
      </c>
      <c r="S1012" t="n">
        <v>39.61</v>
      </c>
      <c r="T1012" t="n">
        <v>4436.29</v>
      </c>
      <c r="U1012" t="n">
        <v>0.68</v>
      </c>
      <c r="V1012" t="n">
        <v>0.75</v>
      </c>
      <c r="W1012" t="n">
        <v>2.62</v>
      </c>
      <c r="X1012" t="n">
        <v>0.26</v>
      </c>
      <c r="Y1012" t="n">
        <v>1</v>
      </c>
      <c r="Z1012" t="n">
        <v>10</v>
      </c>
    </row>
    <row r="1013">
      <c r="A1013" t="n">
        <v>64</v>
      </c>
      <c r="B1013" t="n">
        <v>105</v>
      </c>
      <c r="C1013" t="inlineStr">
        <is>
          <t xml:space="preserve">CONCLUIDO	</t>
        </is>
      </c>
      <c r="D1013" t="n">
        <v>5.3845</v>
      </c>
      <c r="E1013" t="n">
        <v>18.57</v>
      </c>
      <c r="F1013" t="n">
        <v>15.6</v>
      </c>
      <c r="G1013" t="n">
        <v>93.61</v>
      </c>
      <c r="H1013" t="n">
        <v>1.31</v>
      </c>
      <c r="I1013" t="n">
        <v>10</v>
      </c>
      <c r="J1013" t="n">
        <v>230.2</v>
      </c>
      <c r="K1013" t="n">
        <v>55.27</v>
      </c>
      <c r="L1013" t="n">
        <v>17</v>
      </c>
      <c r="M1013" t="n">
        <v>8</v>
      </c>
      <c r="N1013" t="n">
        <v>52.93</v>
      </c>
      <c r="O1013" t="n">
        <v>28626.06</v>
      </c>
      <c r="P1013" t="n">
        <v>204.78</v>
      </c>
      <c r="Q1013" t="n">
        <v>467.08</v>
      </c>
      <c r="R1013" t="n">
        <v>58.68</v>
      </c>
      <c r="S1013" t="n">
        <v>39.61</v>
      </c>
      <c r="T1013" t="n">
        <v>4583.19</v>
      </c>
      <c r="U1013" t="n">
        <v>0.67</v>
      </c>
      <c r="V1013" t="n">
        <v>0.75</v>
      </c>
      <c r="W1013" t="n">
        <v>2.63</v>
      </c>
      <c r="X1013" t="n">
        <v>0.27</v>
      </c>
      <c r="Y1013" t="n">
        <v>1</v>
      </c>
      <c r="Z1013" t="n">
        <v>10</v>
      </c>
    </row>
    <row r="1014">
      <c r="A1014" t="n">
        <v>65</v>
      </c>
      <c r="B1014" t="n">
        <v>105</v>
      </c>
      <c r="C1014" t="inlineStr">
        <is>
          <t xml:space="preserve">CONCLUIDO	</t>
        </is>
      </c>
      <c r="D1014" t="n">
        <v>5.3857</v>
      </c>
      <c r="E1014" t="n">
        <v>18.57</v>
      </c>
      <c r="F1014" t="n">
        <v>15.6</v>
      </c>
      <c r="G1014" t="n">
        <v>93.59</v>
      </c>
      <c r="H1014" t="n">
        <v>1.33</v>
      </c>
      <c r="I1014" t="n">
        <v>10</v>
      </c>
      <c r="J1014" t="n">
        <v>230.63</v>
      </c>
      <c r="K1014" t="n">
        <v>55.27</v>
      </c>
      <c r="L1014" t="n">
        <v>17.25</v>
      </c>
      <c r="M1014" t="n">
        <v>8</v>
      </c>
      <c r="N1014" t="n">
        <v>53.11</v>
      </c>
      <c r="O1014" t="n">
        <v>28678.42</v>
      </c>
      <c r="P1014" t="n">
        <v>204.21</v>
      </c>
      <c r="Q1014" t="n">
        <v>467.07</v>
      </c>
      <c r="R1014" t="n">
        <v>58.49</v>
      </c>
      <c r="S1014" t="n">
        <v>39.61</v>
      </c>
      <c r="T1014" t="n">
        <v>4486.76</v>
      </c>
      <c r="U1014" t="n">
        <v>0.68</v>
      </c>
      <c r="V1014" t="n">
        <v>0.75</v>
      </c>
      <c r="W1014" t="n">
        <v>2.63</v>
      </c>
      <c r="X1014" t="n">
        <v>0.26</v>
      </c>
      <c r="Y1014" t="n">
        <v>1</v>
      </c>
      <c r="Z1014" t="n">
        <v>10</v>
      </c>
    </row>
    <row r="1015">
      <c r="A1015" t="n">
        <v>66</v>
      </c>
      <c r="B1015" t="n">
        <v>105</v>
      </c>
      <c r="C1015" t="inlineStr">
        <is>
          <t xml:space="preserve">CONCLUIDO	</t>
        </is>
      </c>
      <c r="D1015" t="n">
        <v>5.3887</v>
      </c>
      <c r="E1015" t="n">
        <v>18.56</v>
      </c>
      <c r="F1015" t="n">
        <v>15.59</v>
      </c>
      <c r="G1015" t="n">
        <v>93.52</v>
      </c>
      <c r="H1015" t="n">
        <v>1.35</v>
      </c>
      <c r="I1015" t="n">
        <v>10</v>
      </c>
      <c r="J1015" t="n">
        <v>231.05</v>
      </c>
      <c r="K1015" t="n">
        <v>55.27</v>
      </c>
      <c r="L1015" t="n">
        <v>17.5</v>
      </c>
      <c r="M1015" t="n">
        <v>8</v>
      </c>
      <c r="N1015" t="n">
        <v>53.28</v>
      </c>
      <c r="O1015" t="n">
        <v>28730.85</v>
      </c>
      <c r="P1015" t="n">
        <v>203.38</v>
      </c>
      <c r="Q1015" t="n">
        <v>467.07</v>
      </c>
      <c r="R1015" t="n">
        <v>58.24</v>
      </c>
      <c r="S1015" t="n">
        <v>39.61</v>
      </c>
      <c r="T1015" t="n">
        <v>4360.51</v>
      </c>
      <c r="U1015" t="n">
        <v>0.68</v>
      </c>
      <c r="V1015" t="n">
        <v>0.75</v>
      </c>
      <c r="W1015" t="n">
        <v>2.63</v>
      </c>
      <c r="X1015" t="n">
        <v>0.25</v>
      </c>
      <c r="Y1015" t="n">
        <v>1</v>
      </c>
      <c r="Z1015" t="n">
        <v>10</v>
      </c>
    </row>
    <row r="1016">
      <c r="A1016" t="n">
        <v>67</v>
      </c>
      <c r="B1016" t="n">
        <v>105</v>
      </c>
      <c r="C1016" t="inlineStr">
        <is>
          <t xml:space="preserve">CONCLUIDO	</t>
        </is>
      </c>
      <c r="D1016" t="n">
        <v>5.3889</v>
      </c>
      <c r="E1016" t="n">
        <v>18.56</v>
      </c>
      <c r="F1016" t="n">
        <v>15.59</v>
      </c>
      <c r="G1016" t="n">
        <v>93.52</v>
      </c>
      <c r="H1016" t="n">
        <v>1.36</v>
      </c>
      <c r="I1016" t="n">
        <v>10</v>
      </c>
      <c r="J1016" t="n">
        <v>231.48</v>
      </c>
      <c r="K1016" t="n">
        <v>55.27</v>
      </c>
      <c r="L1016" t="n">
        <v>17.75</v>
      </c>
      <c r="M1016" t="n">
        <v>8</v>
      </c>
      <c r="N1016" t="n">
        <v>53.46</v>
      </c>
      <c r="O1016" t="n">
        <v>28783.34</v>
      </c>
      <c r="P1016" t="n">
        <v>202.29</v>
      </c>
      <c r="Q1016" t="n">
        <v>467.07</v>
      </c>
      <c r="R1016" t="n">
        <v>58.14</v>
      </c>
      <c r="S1016" t="n">
        <v>39.61</v>
      </c>
      <c r="T1016" t="n">
        <v>4308.75</v>
      </c>
      <c r="U1016" t="n">
        <v>0.68</v>
      </c>
      <c r="V1016" t="n">
        <v>0.75</v>
      </c>
      <c r="W1016" t="n">
        <v>2.63</v>
      </c>
      <c r="X1016" t="n">
        <v>0.25</v>
      </c>
      <c r="Y1016" t="n">
        <v>1</v>
      </c>
      <c r="Z1016" t="n">
        <v>10</v>
      </c>
    </row>
    <row r="1017">
      <c r="A1017" t="n">
        <v>68</v>
      </c>
      <c r="B1017" t="n">
        <v>105</v>
      </c>
      <c r="C1017" t="inlineStr">
        <is>
          <t xml:space="preserve">CONCLUIDO	</t>
        </is>
      </c>
      <c r="D1017" t="n">
        <v>5.4088</v>
      </c>
      <c r="E1017" t="n">
        <v>18.49</v>
      </c>
      <c r="F1017" t="n">
        <v>15.56</v>
      </c>
      <c r="G1017" t="n">
        <v>103.72</v>
      </c>
      <c r="H1017" t="n">
        <v>1.38</v>
      </c>
      <c r="I1017" t="n">
        <v>9</v>
      </c>
      <c r="J1017" t="n">
        <v>231.91</v>
      </c>
      <c r="K1017" t="n">
        <v>55.27</v>
      </c>
      <c r="L1017" t="n">
        <v>18</v>
      </c>
      <c r="M1017" t="n">
        <v>7</v>
      </c>
      <c r="N1017" t="n">
        <v>53.63</v>
      </c>
      <c r="O1017" t="n">
        <v>28835.89</v>
      </c>
      <c r="P1017" t="n">
        <v>201.07</v>
      </c>
      <c r="Q1017" t="n">
        <v>467.07</v>
      </c>
      <c r="R1017" t="n">
        <v>57.3</v>
      </c>
      <c r="S1017" t="n">
        <v>39.61</v>
      </c>
      <c r="T1017" t="n">
        <v>3893.48</v>
      </c>
      <c r="U1017" t="n">
        <v>0.6899999999999999</v>
      </c>
      <c r="V1017" t="n">
        <v>0.75</v>
      </c>
      <c r="W1017" t="n">
        <v>2.62</v>
      </c>
      <c r="X1017" t="n">
        <v>0.23</v>
      </c>
      <c r="Y1017" t="n">
        <v>1</v>
      </c>
      <c r="Z1017" t="n">
        <v>10</v>
      </c>
    </row>
    <row r="1018">
      <c r="A1018" t="n">
        <v>69</v>
      </c>
      <c r="B1018" t="n">
        <v>105</v>
      </c>
      <c r="C1018" t="inlineStr">
        <is>
          <t xml:space="preserve">CONCLUIDO	</t>
        </is>
      </c>
      <c r="D1018" t="n">
        <v>5.4096</v>
      </c>
      <c r="E1018" t="n">
        <v>18.49</v>
      </c>
      <c r="F1018" t="n">
        <v>15.56</v>
      </c>
      <c r="G1018" t="n">
        <v>103.71</v>
      </c>
      <c r="H1018" t="n">
        <v>1.4</v>
      </c>
      <c r="I1018" t="n">
        <v>9</v>
      </c>
      <c r="J1018" t="n">
        <v>232.33</v>
      </c>
      <c r="K1018" t="n">
        <v>55.27</v>
      </c>
      <c r="L1018" t="n">
        <v>18.25</v>
      </c>
      <c r="M1018" t="n">
        <v>7</v>
      </c>
      <c r="N1018" t="n">
        <v>53.81</v>
      </c>
      <c r="O1018" t="n">
        <v>28888.51</v>
      </c>
      <c r="P1018" t="n">
        <v>201.07</v>
      </c>
      <c r="Q1018" t="n">
        <v>467.11</v>
      </c>
      <c r="R1018" t="n">
        <v>57.31</v>
      </c>
      <c r="S1018" t="n">
        <v>39.61</v>
      </c>
      <c r="T1018" t="n">
        <v>3900.43</v>
      </c>
      <c r="U1018" t="n">
        <v>0.6899999999999999</v>
      </c>
      <c r="V1018" t="n">
        <v>0.75</v>
      </c>
      <c r="W1018" t="n">
        <v>2.62</v>
      </c>
      <c r="X1018" t="n">
        <v>0.22</v>
      </c>
      <c r="Y1018" t="n">
        <v>1</v>
      </c>
      <c r="Z1018" t="n">
        <v>10</v>
      </c>
    </row>
    <row r="1019">
      <c r="A1019" t="n">
        <v>70</v>
      </c>
      <c r="B1019" t="n">
        <v>105</v>
      </c>
      <c r="C1019" t="inlineStr">
        <is>
          <t xml:space="preserve">CONCLUIDO	</t>
        </is>
      </c>
      <c r="D1019" t="n">
        <v>5.4087</v>
      </c>
      <c r="E1019" t="n">
        <v>18.49</v>
      </c>
      <c r="F1019" t="n">
        <v>15.56</v>
      </c>
      <c r="G1019" t="n">
        <v>103.73</v>
      </c>
      <c r="H1019" t="n">
        <v>1.41</v>
      </c>
      <c r="I1019" t="n">
        <v>9</v>
      </c>
      <c r="J1019" t="n">
        <v>232.76</v>
      </c>
      <c r="K1019" t="n">
        <v>55.27</v>
      </c>
      <c r="L1019" t="n">
        <v>18.5</v>
      </c>
      <c r="M1019" t="n">
        <v>7</v>
      </c>
      <c r="N1019" t="n">
        <v>53.99</v>
      </c>
      <c r="O1019" t="n">
        <v>28941.18</v>
      </c>
      <c r="P1019" t="n">
        <v>201.44</v>
      </c>
      <c r="Q1019" t="n">
        <v>467.07</v>
      </c>
      <c r="R1019" t="n">
        <v>57.3</v>
      </c>
      <c r="S1019" t="n">
        <v>39.61</v>
      </c>
      <c r="T1019" t="n">
        <v>3894.51</v>
      </c>
      <c r="U1019" t="n">
        <v>0.6899999999999999</v>
      </c>
      <c r="V1019" t="n">
        <v>0.75</v>
      </c>
      <c r="W1019" t="n">
        <v>2.62</v>
      </c>
      <c r="X1019" t="n">
        <v>0.23</v>
      </c>
      <c r="Y1019" t="n">
        <v>1</v>
      </c>
      <c r="Z1019" t="n">
        <v>10</v>
      </c>
    </row>
    <row r="1020">
      <c r="A1020" t="n">
        <v>71</v>
      </c>
      <c r="B1020" t="n">
        <v>105</v>
      </c>
      <c r="C1020" t="inlineStr">
        <is>
          <t xml:space="preserve">CONCLUIDO	</t>
        </is>
      </c>
      <c r="D1020" t="n">
        <v>5.411</v>
      </c>
      <c r="E1020" t="n">
        <v>18.48</v>
      </c>
      <c r="F1020" t="n">
        <v>15.55</v>
      </c>
      <c r="G1020" t="n">
        <v>103.67</v>
      </c>
      <c r="H1020" t="n">
        <v>1.43</v>
      </c>
      <c r="I1020" t="n">
        <v>9</v>
      </c>
      <c r="J1020" t="n">
        <v>233.19</v>
      </c>
      <c r="K1020" t="n">
        <v>55.27</v>
      </c>
      <c r="L1020" t="n">
        <v>18.75</v>
      </c>
      <c r="M1020" t="n">
        <v>7</v>
      </c>
      <c r="N1020" t="n">
        <v>54.17</v>
      </c>
      <c r="O1020" t="n">
        <v>28993.92</v>
      </c>
      <c r="P1020" t="n">
        <v>201.68</v>
      </c>
      <c r="Q1020" t="n">
        <v>467.07</v>
      </c>
      <c r="R1020" t="n">
        <v>57.08</v>
      </c>
      <c r="S1020" t="n">
        <v>39.61</v>
      </c>
      <c r="T1020" t="n">
        <v>3787.23</v>
      </c>
      <c r="U1020" t="n">
        <v>0.6899999999999999</v>
      </c>
      <c r="V1020" t="n">
        <v>0.75</v>
      </c>
      <c r="W1020" t="n">
        <v>2.62</v>
      </c>
      <c r="X1020" t="n">
        <v>0.22</v>
      </c>
      <c r="Y1020" t="n">
        <v>1</v>
      </c>
      <c r="Z1020" t="n">
        <v>10</v>
      </c>
    </row>
    <row r="1021">
      <c r="A1021" t="n">
        <v>72</v>
      </c>
      <c r="B1021" t="n">
        <v>105</v>
      </c>
      <c r="C1021" t="inlineStr">
        <is>
          <t xml:space="preserve">CONCLUIDO	</t>
        </is>
      </c>
      <c r="D1021" t="n">
        <v>5.409</v>
      </c>
      <c r="E1021" t="n">
        <v>18.49</v>
      </c>
      <c r="F1021" t="n">
        <v>15.56</v>
      </c>
      <c r="G1021" t="n">
        <v>103.72</v>
      </c>
      <c r="H1021" t="n">
        <v>1.45</v>
      </c>
      <c r="I1021" t="n">
        <v>9</v>
      </c>
      <c r="J1021" t="n">
        <v>233.62</v>
      </c>
      <c r="K1021" t="n">
        <v>55.27</v>
      </c>
      <c r="L1021" t="n">
        <v>19</v>
      </c>
      <c r="M1021" t="n">
        <v>7</v>
      </c>
      <c r="N1021" t="n">
        <v>54.34</v>
      </c>
      <c r="O1021" t="n">
        <v>29046.73</v>
      </c>
      <c r="P1021" t="n">
        <v>201.81</v>
      </c>
      <c r="Q1021" t="n">
        <v>467.07</v>
      </c>
      <c r="R1021" t="n">
        <v>57.36</v>
      </c>
      <c r="S1021" t="n">
        <v>39.61</v>
      </c>
      <c r="T1021" t="n">
        <v>3927.65</v>
      </c>
      <c r="U1021" t="n">
        <v>0.6899999999999999</v>
      </c>
      <c r="V1021" t="n">
        <v>0.75</v>
      </c>
      <c r="W1021" t="n">
        <v>2.62</v>
      </c>
      <c r="X1021" t="n">
        <v>0.23</v>
      </c>
      <c r="Y1021" t="n">
        <v>1</v>
      </c>
      <c r="Z1021" t="n">
        <v>10</v>
      </c>
    </row>
    <row r="1022">
      <c r="A1022" t="n">
        <v>73</v>
      </c>
      <c r="B1022" t="n">
        <v>105</v>
      </c>
      <c r="C1022" t="inlineStr">
        <is>
          <t xml:space="preserve">CONCLUIDO	</t>
        </is>
      </c>
      <c r="D1022" t="n">
        <v>5.4072</v>
      </c>
      <c r="E1022" t="n">
        <v>18.49</v>
      </c>
      <c r="F1022" t="n">
        <v>15.56</v>
      </c>
      <c r="G1022" t="n">
        <v>103.76</v>
      </c>
      <c r="H1022" t="n">
        <v>1.46</v>
      </c>
      <c r="I1022" t="n">
        <v>9</v>
      </c>
      <c r="J1022" t="n">
        <v>234.04</v>
      </c>
      <c r="K1022" t="n">
        <v>55.27</v>
      </c>
      <c r="L1022" t="n">
        <v>19.25</v>
      </c>
      <c r="M1022" t="n">
        <v>7</v>
      </c>
      <c r="N1022" t="n">
        <v>54.52</v>
      </c>
      <c r="O1022" t="n">
        <v>29099.59</v>
      </c>
      <c r="P1022" t="n">
        <v>201.47</v>
      </c>
      <c r="Q1022" t="n">
        <v>467.07</v>
      </c>
      <c r="R1022" t="n">
        <v>57.57</v>
      </c>
      <c r="S1022" t="n">
        <v>39.61</v>
      </c>
      <c r="T1022" t="n">
        <v>4031.03</v>
      </c>
      <c r="U1022" t="n">
        <v>0.6899999999999999</v>
      </c>
      <c r="V1022" t="n">
        <v>0.75</v>
      </c>
      <c r="W1022" t="n">
        <v>2.62</v>
      </c>
      <c r="X1022" t="n">
        <v>0.23</v>
      </c>
      <c r="Y1022" t="n">
        <v>1</v>
      </c>
      <c r="Z1022" t="n">
        <v>10</v>
      </c>
    </row>
    <row r="1023">
      <c r="A1023" t="n">
        <v>74</v>
      </c>
      <c r="B1023" t="n">
        <v>105</v>
      </c>
      <c r="C1023" t="inlineStr">
        <is>
          <t xml:space="preserve">CONCLUIDO	</t>
        </is>
      </c>
      <c r="D1023" t="n">
        <v>5.4082</v>
      </c>
      <c r="E1023" t="n">
        <v>18.49</v>
      </c>
      <c r="F1023" t="n">
        <v>15.56</v>
      </c>
      <c r="G1023" t="n">
        <v>103.74</v>
      </c>
      <c r="H1023" t="n">
        <v>1.48</v>
      </c>
      <c r="I1023" t="n">
        <v>9</v>
      </c>
      <c r="J1023" t="n">
        <v>234.47</v>
      </c>
      <c r="K1023" t="n">
        <v>55.27</v>
      </c>
      <c r="L1023" t="n">
        <v>19.5</v>
      </c>
      <c r="M1023" t="n">
        <v>7</v>
      </c>
      <c r="N1023" t="n">
        <v>54.7</v>
      </c>
      <c r="O1023" t="n">
        <v>29152.52</v>
      </c>
      <c r="P1023" t="n">
        <v>200.92</v>
      </c>
      <c r="Q1023" t="n">
        <v>467.12</v>
      </c>
      <c r="R1023" t="n">
        <v>57.37</v>
      </c>
      <c r="S1023" t="n">
        <v>39.61</v>
      </c>
      <c r="T1023" t="n">
        <v>3931.5</v>
      </c>
      <c r="U1023" t="n">
        <v>0.6899999999999999</v>
      </c>
      <c r="V1023" t="n">
        <v>0.75</v>
      </c>
      <c r="W1023" t="n">
        <v>2.62</v>
      </c>
      <c r="X1023" t="n">
        <v>0.23</v>
      </c>
      <c r="Y1023" t="n">
        <v>1</v>
      </c>
      <c r="Z1023" t="n">
        <v>10</v>
      </c>
    </row>
    <row r="1024">
      <c r="A1024" t="n">
        <v>75</v>
      </c>
      <c r="B1024" t="n">
        <v>105</v>
      </c>
      <c r="C1024" t="inlineStr">
        <is>
          <t xml:space="preserve">CONCLUIDO	</t>
        </is>
      </c>
      <c r="D1024" t="n">
        <v>5.4049</v>
      </c>
      <c r="E1024" t="n">
        <v>18.5</v>
      </c>
      <c r="F1024" t="n">
        <v>15.57</v>
      </c>
      <c r="G1024" t="n">
        <v>103.81</v>
      </c>
      <c r="H1024" t="n">
        <v>1.49</v>
      </c>
      <c r="I1024" t="n">
        <v>9</v>
      </c>
      <c r="J1024" t="n">
        <v>234.9</v>
      </c>
      <c r="K1024" t="n">
        <v>55.27</v>
      </c>
      <c r="L1024" t="n">
        <v>19.75</v>
      </c>
      <c r="M1024" t="n">
        <v>7</v>
      </c>
      <c r="N1024" t="n">
        <v>54.88</v>
      </c>
      <c r="O1024" t="n">
        <v>29205.51</v>
      </c>
      <c r="P1024" t="n">
        <v>200.23</v>
      </c>
      <c r="Q1024" t="n">
        <v>467.12</v>
      </c>
      <c r="R1024" t="n">
        <v>57.88</v>
      </c>
      <c r="S1024" t="n">
        <v>39.61</v>
      </c>
      <c r="T1024" t="n">
        <v>4186.39</v>
      </c>
      <c r="U1024" t="n">
        <v>0.68</v>
      </c>
      <c r="V1024" t="n">
        <v>0.75</v>
      </c>
      <c r="W1024" t="n">
        <v>2.62</v>
      </c>
      <c r="X1024" t="n">
        <v>0.24</v>
      </c>
      <c r="Y1024" t="n">
        <v>1</v>
      </c>
      <c r="Z1024" t="n">
        <v>10</v>
      </c>
    </row>
    <row r="1025">
      <c r="A1025" t="n">
        <v>76</v>
      </c>
      <c r="B1025" t="n">
        <v>105</v>
      </c>
      <c r="C1025" t="inlineStr">
        <is>
          <t xml:space="preserve">CONCLUIDO	</t>
        </is>
      </c>
      <c r="D1025" t="n">
        <v>5.405</v>
      </c>
      <c r="E1025" t="n">
        <v>18.5</v>
      </c>
      <c r="F1025" t="n">
        <v>15.57</v>
      </c>
      <c r="G1025" t="n">
        <v>103.81</v>
      </c>
      <c r="H1025" t="n">
        <v>1.51</v>
      </c>
      <c r="I1025" t="n">
        <v>9</v>
      </c>
      <c r="J1025" t="n">
        <v>235.33</v>
      </c>
      <c r="K1025" t="n">
        <v>55.27</v>
      </c>
      <c r="L1025" t="n">
        <v>20</v>
      </c>
      <c r="M1025" t="n">
        <v>7</v>
      </c>
      <c r="N1025" t="n">
        <v>55.06</v>
      </c>
      <c r="O1025" t="n">
        <v>29258.57</v>
      </c>
      <c r="P1025" t="n">
        <v>199.75</v>
      </c>
      <c r="Q1025" t="n">
        <v>467.07</v>
      </c>
      <c r="R1025" t="n">
        <v>57.72</v>
      </c>
      <c r="S1025" t="n">
        <v>39.61</v>
      </c>
      <c r="T1025" t="n">
        <v>4106.48</v>
      </c>
      <c r="U1025" t="n">
        <v>0.6899999999999999</v>
      </c>
      <c r="V1025" t="n">
        <v>0.75</v>
      </c>
      <c r="W1025" t="n">
        <v>2.62</v>
      </c>
      <c r="X1025" t="n">
        <v>0.24</v>
      </c>
      <c r="Y1025" t="n">
        <v>1</v>
      </c>
      <c r="Z1025" t="n">
        <v>10</v>
      </c>
    </row>
    <row r="1026">
      <c r="A1026" t="n">
        <v>77</v>
      </c>
      <c r="B1026" t="n">
        <v>105</v>
      </c>
      <c r="C1026" t="inlineStr">
        <is>
          <t xml:space="preserve">CONCLUIDO	</t>
        </is>
      </c>
      <c r="D1026" t="n">
        <v>5.4327</v>
      </c>
      <c r="E1026" t="n">
        <v>18.41</v>
      </c>
      <c r="F1026" t="n">
        <v>15.52</v>
      </c>
      <c r="G1026" t="n">
        <v>116.38</v>
      </c>
      <c r="H1026" t="n">
        <v>1.53</v>
      </c>
      <c r="I1026" t="n">
        <v>8</v>
      </c>
      <c r="J1026" t="n">
        <v>235.76</v>
      </c>
      <c r="K1026" t="n">
        <v>55.27</v>
      </c>
      <c r="L1026" t="n">
        <v>20.25</v>
      </c>
      <c r="M1026" t="n">
        <v>6</v>
      </c>
      <c r="N1026" t="n">
        <v>55.24</v>
      </c>
      <c r="O1026" t="n">
        <v>29311.69</v>
      </c>
      <c r="P1026" t="n">
        <v>197.87</v>
      </c>
      <c r="Q1026" t="n">
        <v>467.07</v>
      </c>
      <c r="R1026" t="n">
        <v>55.94</v>
      </c>
      <c r="S1026" t="n">
        <v>39.61</v>
      </c>
      <c r="T1026" t="n">
        <v>3221.41</v>
      </c>
      <c r="U1026" t="n">
        <v>0.71</v>
      </c>
      <c r="V1026" t="n">
        <v>0.75</v>
      </c>
      <c r="W1026" t="n">
        <v>2.62</v>
      </c>
      <c r="X1026" t="n">
        <v>0.18</v>
      </c>
      <c r="Y1026" t="n">
        <v>1</v>
      </c>
      <c r="Z1026" t="n">
        <v>10</v>
      </c>
    </row>
    <row r="1027">
      <c r="A1027" t="n">
        <v>78</v>
      </c>
      <c r="B1027" t="n">
        <v>105</v>
      </c>
      <c r="C1027" t="inlineStr">
        <is>
          <t xml:space="preserve">CONCLUIDO	</t>
        </is>
      </c>
      <c r="D1027" t="n">
        <v>5.4297</v>
      </c>
      <c r="E1027" t="n">
        <v>18.42</v>
      </c>
      <c r="F1027" t="n">
        <v>15.53</v>
      </c>
      <c r="G1027" t="n">
        <v>116.46</v>
      </c>
      <c r="H1027" t="n">
        <v>1.54</v>
      </c>
      <c r="I1027" t="n">
        <v>8</v>
      </c>
      <c r="J1027" t="n">
        <v>236.2</v>
      </c>
      <c r="K1027" t="n">
        <v>55.27</v>
      </c>
      <c r="L1027" t="n">
        <v>20.5</v>
      </c>
      <c r="M1027" t="n">
        <v>6</v>
      </c>
      <c r="N1027" t="n">
        <v>55.42</v>
      </c>
      <c r="O1027" t="n">
        <v>29364.87</v>
      </c>
      <c r="P1027" t="n">
        <v>198.01</v>
      </c>
      <c r="Q1027" t="n">
        <v>467.13</v>
      </c>
      <c r="R1027" t="n">
        <v>56.28</v>
      </c>
      <c r="S1027" t="n">
        <v>39.61</v>
      </c>
      <c r="T1027" t="n">
        <v>3391.97</v>
      </c>
      <c r="U1027" t="n">
        <v>0.7</v>
      </c>
      <c r="V1027" t="n">
        <v>0.75</v>
      </c>
      <c r="W1027" t="n">
        <v>2.62</v>
      </c>
      <c r="X1027" t="n">
        <v>0.19</v>
      </c>
      <c r="Y1027" t="n">
        <v>1</v>
      </c>
      <c r="Z1027" t="n">
        <v>10</v>
      </c>
    </row>
    <row r="1028">
      <c r="A1028" t="n">
        <v>79</v>
      </c>
      <c r="B1028" t="n">
        <v>105</v>
      </c>
      <c r="C1028" t="inlineStr">
        <is>
          <t xml:space="preserve">CONCLUIDO	</t>
        </is>
      </c>
      <c r="D1028" t="n">
        <v>5.4301</v>
      </c>
      <c r="E1028" t="n">
        <v>18.42</v>
      </c>
      <c r="F1028" t="n">
        <v>15.53</v>
      </c>
      <c r="G1028" t="n">
        <v>116.45</v>
      </c>
      <c r="H1028" t="n">
        <v>1.56</v>
      </c>
      <c r="I1028" t="n">
        <v>8</v>
      </c>
      <c r="J1028" t="n">
        <v>236.63</v>
      </c>
      <c r="K1028" t="n">
        <v>55.27</v>
      </c>
      <c r="L1028" t="n">
        <v>20.75</v>
      </c>
      <c r="M1028" t="n">
        <v>6</v>
      </c>
      <c r="N1028" t="n">
        <v>55.6</v>
      </c>
      <c r="O1028" t="n">
        <v>29418.12</v>
      </c>
      <c r="P1028" t="n">
        <v>197.85</v>
      </c>
      <c r="Q1028" t="n">
        <v>467.07</v>
      </c>
      <c r="R1028" t="n">
        <v>56.23</v>
      </c>
      <c r="S1028" t="n">
        <v>39.61</v>
      </c>
      <c r="T1028" t="n">
        <v>3366.58</v>
      </c>
      <c r="U1028" t="n">
        <v>0.7</v>
      </c>
      <c r="V1028" t="n">
        <v>0.75</v>
      </c>
      <c r="W1028" t="n">
        <v>2.62</v>
      </c>
      <c r="X1028" t="n">
        <v>0.19</v>
      </c>
      <c r="Y1028" t="n">
        <v>1</v>
      </c>
      <c r="Z1028" t="n">
        <v>10</v>
      </c>
    </row>
    <row r="1029">
      <c r="A1029" t="n">
        <v>80</v>
      </c>
      <c r="B1029" t="n">
        <v>105</v>
      </c>
      <c r="C1029" t="inlineStr">
        <is>
          <t xml:space="preserve">CONCLUIDO	</t>
        </is>
      </c>
      <c r="D1029" t="n">
        <v>5.428</v>
      </c>
      <c r="E1029" t="n">
        <v>18.42</v>
      </c>
      <c r="F1029" t="n">
        <v>15.53</v>
      </c>
      <c r="G1029" t="n">
        <v>116.5</v>
      </c>
      <c r="H1029" t="n">
        <v>1.58</v>
      </c>
      <c r="I1029" t="n">
        <v>8</v>
      </c>
      <c r="J1029" t="n">
        <v>237.06</v>
      </c>
      <c r="K1029" t="n">
        <v>55.27</v>
      </c>
      <c r="L1029" t="n">
        <v>21</v>
      </c>
      <c r="M1029" t="n">
        <v>6</v>
      </c>
      <c r="N1029" t="n">
        <v>55.79</v>
      </c>
      <c r="O1029" t="n">
        <v>29471.44</v>
      </c>
      <c r="P1029" t="n">
        <v>198.09</v>
      </c>
      <c r="Q1029" t="n">
        <v>467.09</v>
      </c>
      <c r="R1029" t="n">
        <v>56.45</v>
      </c>
      <c r="S1029" t="n">
        <v>39.61</v>
      </c>
      <c r="T1029" t="n">
        <v>3475.83</v>
      </c>
      <c r="U1029" t="n">
        <v>0.7</v>
      </c>
      <c r="V1029" t="n">
        <v>0.75</v>
      </c>
      <c r="W1029" t="n">
        <v>2.62</v>
      </c>
      <c r="X1029" t="n">
        <v>0.2</v>
      </c>
      <c r="Y1029" t="n">
        <v>1</v>
      </c>
      <c r="Z1029" t="n">
        <v>10</v>
      </c>
    </row>
    <row r="1030">
      <c r="A1030" t="n">
        <v>81</v>
      </c>
      <c r="B1030" t="n">
        <v>105</v>
      </c>
      <c r="C1030" t="inlineStr">
        <is>
          <t xml:space="preserve">CONCLUIDO	</t>
        </is>
      </c>
      <c r="D1030" t="n">
        <v>5.431</v>
      </c>
      <c r="E1030" t="n">
        <v>18.41</v>
      </c>
      <c r="F1030" t="n">
        <v>15.52</v>
      </c>
      <c r="G1030" t="n">
        <v>116.43</v>
      </c>
      <c r="H1030" t="n">
        <v>1.59</v>
      </c>
      <c r="I1030" t="n">
        <v>8</v>
      </c>
      <c r="J1030" t="n">
        <v>237.49</v>
      </c>
      <c r="K1030" t="n">
        <v>55.27</v>
      </c>
      <c r="L1030" t="n">
        <v>21.25</v>
      </c>
      <c r="M1030" t="n">
        <v>6</v>
      </c>
      <c r="N1030" t="n">
        <v>55.97</v>
      </c>
      <c r="O1030" t="n">
        <v>29524.81</v>
      </c>
      <c r="P1030" t="n">
        <v>198.01</v>
      </c>
      <c r="Q1030" t="n">
        <v>467.07</v>
      </c>
      <c r="R1030" t="n">
        <v>56.07</v>
      </c>
      <c r="S1030" t="n">
        <v>39.61</v>
      </c>
      <c r="T1030" t="n">
        <v>3286.92</v>
      </c>
      <c r="U1030" t="n">
        <v>0.71</v>
      </c>
      <c r="V1030" t="n">
        <v>0.75</v>
      </c>
      <c r="W1030" t="n">
        <v>2.62</v>
      </c>
      <c r="X1030" t="n">
        <v>0.19</v>
      </c>
      <c r="Y1030" t="n">
        <v>1</v>
      </c>
      <c r="Z1030" t="n">
        <v>10</v>
      </c>
    </row>
    <row r="1031">
      <c r="A1031" t="n">
        <v>82</v>
      </c>
      <c r="B1031" t="n">
        <v>105</v>
      </c>
      <c r="C1031" t="inlineStr">
        <is>
          <t xml:space="preserve">CONCLUIDO	</t>
        </is>
      </c>
      <c r="D1031" t="n">
        <v>5.4299</v>
      </c>
      <c r="E1031" t="n">
        <v>18.42</v>
      </c>
      <c r="F1031" t="n">
        <v>15.53</v>
      </c>
      <c r="G1031" t="n">
        <v>116.46</v>
      </c>
      <c r="H1031" t="n">
        <v>1.61</v>
      </c>
      <c r="I1031" t="n">
        <v>8</v>
      </c>
      <c r="J1031" t="n">
        <v>237.93</v>
      </c>
      <c r="K1031" t="n">
        <v>55.27</v>
      </c>
      <c r="L1031" t="n">
        <v>21.5</v>
      </c>
      <c r="M1031" t="n">
        <v>6</v>
      </c>
      <c r="N1031" t="n">
        <v>56.15</v>
      </c>
      <c r="O1031" t="n">
        <v>29578.26</v>
      </c>
      <c r="P1031" t="n">
        <v>198.1</v>
      </c>
      <c r="Q1031" t="n">
        <v>467.08</v>
      </c>
      <c r="R1031" t="n">
        <v>56.23</v>
      </c>
      <c r="S1031" t="n">
        <v>39.61</v>
      </c>
      <c r="T1031" t="n">
        <v>3364.58</v>
      </c>
      <c r="U1031" t="n">
        <v>0.7</v>
      </c>
      <c r="V1031" t="n">
        <v>0.75</v>
      </c>
      <c r="W1031" t="n">
        <v>2.62</v>
      </c>
      <c r="X1031" t="n">
        <v>0.19</v>
      </c>
      <c r="Y1031" t="n">
        <v>1</v>
      </c>
      <c r="Z1031" t="n">
        <v>10</v>
      </c>
    </row>
    <row r="1032">
      <c r="A1032" t="n">
        <v>83</v>
      </c>
      <c r="B1032" t="n">
        <v>105</v>
      </c>
      <c r="C1032" t="inlineStr">
        <is>
          <t xml:space="preserve">CONCLUIDO	</t>
        </is>
      </c>
      <c r="D1032" t="n">
        <v>5.4277</v>
      </c>
      <c r="E1032" t="n">
        <v>18.42</v>
      </c>
      <c r="F1032" t="n">
        <v>15.54</v>
      </c>
      <c r="G1032" t="n">
        <v>116.51</v>
      </c>
      <c r="H1032" t="n">
        <v>1.62</v>
      </c>
      <c r="I1032" t="n">
        <v>8</v>
      </c>
      <c r="J1032" t="n">
        <v>238.36</v>
      </c>
      <c r="K1032" t="n">
        <v>55.27</v>
      </c>
      <c r="L1032" t="n">
        <v>21.75</v>
      </c>
      <c r="M1032" t="n">
        <v>6</v>
      </c>
      <c r="N1032" t="n">
        <v>56.34</v>
      </c>
      <c r="O1032" t="n">
        <v>29631.77</v>
      </c>
      <c r="P1032" t="n">
        <v>197.49</v>
      </c>
      <c r="Q1032" t="n">
        <v>467.07</v>
      </c>
      <c r="R1032" t="n">
        <v>56.53</v>
      </c>
      <c r="S1032" t="n">
        <v>39.61</v>
      </c>
      <c r="T1032" t="n">
        <v>3516.53</v>
      </c>
      <c r="U1032" t="n">
        <v>0.7</v>
      </c>
      <c r="V1032" t="n">
        <v>0.75</v>
      </c>
      <c r="W1032" t="n">
        <v>2.62</v>
      </c>
      <c r="X1032" t="n">
        <v>0.2</v>
      </c>
      <c r="Y1032" t="n">
        <v>1</v>
      </c>
      <c r="Z1032" t="n">
        <v>10</v>
      </c>
    </row>
    <row r="1033">
      <c r="A1033" t="n">
        <v>84</v>
      </c>
      <c r="B1033" t="n">
        <v>105</v>
      </c>
      <c r="C1033" t="inlineStr">
        <is>
          <t xml:space="preserve">CONCLUIDO	</t>
        </is>
      </c>
      <c r="D1033" t="n">
        <v>5.4293</v>
      </c>
      <c r="E1033" t="n">
        <v>18.42</v>
      </c>
      <c r="F1033" t="n">
        <v>15.53</v>
      </c>
      <c r="G1033" t="n">
        <v>116.47</v>
      </c>
      <c r="H1033" t="n">
        <v>1.64</v>
      </c>
      <c r="I1033" t="n">
        <v>8</v>
      </c>
      <c r="J1033" t="n">
        <v>238.79</v>
      </c>
      <c r="K1033" t="n">
        <v>55.27</v>
      </c>
      <c r="L1033" t="n">
        <v>22</v>
      </c>
      <c r="M1033" t="n">
        <v>6</v>
      </c>
      <c r="N1033" t="n">
        <v>56.52</v>
      </c>
      <c r="O1033" t="n">
        <v>29685.34</v>
      </c>
      <c r="P1033" t="n">
        <v>196.61</v>
      </c>
      <c r="Q1033" t="n">
        <v>467.07</v>
      </c>
      <c r="R1033" t="n">
        <v>56.37</v>
      </c>
      <c r="S1033" t="n">
        <v>39.61</v>
      </c>
      <c r="T1033" t="n">
        <v>3437.99</v>
      </c>
      <c r="U1033" t="n">
        <v>0.7</v>
      </c>
      <c r="V1033" t="n">
        <v>0.75</v>
      </c>
      <c r="W1033" t="n">
        <v>2.62</v>
      </c>
      <c r="X1033" t="n">
        <v>0.2</v>
      </c>
      <c r="Y1033" t="n">
        <v>1</v>
      </c>
      <c r="Z1033" t="n">
        <v>10</v>
      </c>
    </row>
    <row r="1034">
      <c r="A1034" t="n">
        <v>85</v>
      </c>
      <c r="B1034" t="n">
        <v>105</v>
      </c>
      <c r="C1034" t="inlineStr">
        <is>
          <t xml:space="preserve">CONCLUIDO	</t>
        </is>
      </c>
      <c r="D1034" t="n">
        <v>5.4256</v>
      </c>
      <c r="E1034" t="n">
        <v>18.43</v>
      </c>
      <c r="F1034" t="n">
        <v>15.54</v>
      </c>
      <c r="G1034" t="n">
        <v>116.56</v>
      </c>
      <c r="H1034" t="n">
        <v>1.65</v>
      </c>
      <c r="I1034" t="n">
        <v>8</v>
      </c>
      <c r="J1034" t="n">
        <v>239.23</v>
      </c>
      <c r="K1034" t="n">
        <v>55.27</v>
      </c>
      <c r="L1034" t="n">
        <v>22.25</v>
      </c>
      <c r="M1034" t="n">
        <v>6</v>
      </c>
      <c r="N1034" t="n">
        <v>56.71</v>
      </c>
      <c r="O1034" t="n">
        <v>29738.98</v>
      </c>
      <c r="P1034" t="n">
        <v>195.97</v>
      </c>
      <c r="Q1034" t="n">
        <v>467.07</v>
      </c>
      <c r="R1034" t="n">
        <v>56.69</v>
      </c>
      <c r="S1034" t="n">
        <v>39.61</v>
      </c>
      <c r="T1034" t="n">
        <v>3596.71</v>
      </c>
      <c r="U1034" t="n">
        <v>0.7</v>
      </c>
      <c r="V1034" t="n">
        <v>0.75</v>
      </c>
      <c r="W1034" t="n">
        <v>2.62</v>
      </c>
      <c r="X1034" t="n">
        <v>0.21</v>
      </c>
      <c r="Y1034" t="n">
        <v>1</v>
      </c>
      <c r="Z1034" t="n">
        <v>10</v>
      </c>
    </row>
    <row r="1035">
      <c r="A1035" t="n">
        <v>86</v>
      </c>
      <c r="B1035" t="n">
        <v>105</v>
      </c>
      <c r="C1035" t="inlineStr">
        <is>
          <t xml:space="preserve">CONCLUIDO	</t>
        </is>
      </c>
      <c r="D1035" t="n">
        <v>5.43</v>
      </c>
      <c r="E1035" t="n">
        <v>18.42</v>
      </c>
      <c r="F1035" t="n">
        <v>15.53</v>
      </c>
      <c r="G1035" t="n">
        <v>116.45</v>
      </c>
      <c r="H1035" t="n">
        <v>1.67</v>
      </c>
      <c r="I1035" t="n">
        <v>8</v>
      </c>
      <c r="J1035" t="n">
        <v>239.66</v>
      </c>
      <c r="K1035" t="n">
        <v>55.27</v>
      </c>
      <c r="L1035" t="n">
        <v>22.5</v>
      </c>
      <c r="M1035" t="n">
        <v>6</v>
      </c>
      <c r="N1035" t="n">
        <v>56.89</v>
      </c>
      <c r="O1035" t="n">
        <v>29792.69</v>
      </c>
      <c r="P1035" t="n">
        <v>195.79</v>
      </c>
      <c r="Q1035" t="n">
        <v>467.07</v>
      </c>
      <c r="R1035" t="n">
        <v>56.41</v>
      </c>
      <c r="S1035" t="n">
        <v>39.61</v>
      </c>
      <c r="T1035" t="n">
        <v>3456.92</v>
      </c>
      <c r="U1035" t="n">
        <v>0.7</v>
      </c>
      <c r="V1035" t="n">
        <v>0.75</v>
      </c>
      <c r="W1035" t="n">
        <v>2.62</v>
      </c>
      <c r="X1035" t="n">
        <v>0.19</v>
      </c>
      <c r="Y1035" t="n">
        <v>1</v>
      </c>
      <c r="Z1035" t="n">
        <v>10</v>
      </c>
    </row>
    <row r="1036">
      <c r="A1036" t="n">
        <v>87</v>
      </c>
      <c r="B1036" t="n">
        <v>105</v>
      </c>
      <c r="C1036" t="inlineStr">
        <is>
          <t xml:space="preserve">CONCLUIDO	</t>
        </is>
      </c>
      <c r="D1036" t="n">
        <v>5.4295</v>
      </c>
      <c r="E1036" t="n">
        <v>18.42</v>
      </c>
      <c r="F1036" t="n">
        <v>15.53</v>
      </c>
      <c r="G1036" t="n">
        <v>116.46</v>
      </c>
      <c r="H1036" t="n">
        <v>1.69</v>
      </c>
      <c r="I1036" t="n">
        <v>8</v>
      </c>
      <c r="J1036" t="n">
        <v>240.1</v>
      </c>
      <c r="K1036" t="n">
        <v>55.27</v>
      </c>
      <c r="L1036" t="n">
        <v>22.75</v>
      </c>
      <c r="M1036" t="n">
        <v>6</v>
      </c>
      <c r="N1036" t="n">
        <v>57.08</v>
      </c>
      <c r="O1036" t="n">
        <v>29846.46</v>
      </c>
      <c r="P1036" t="n">
        <v>195.06</v>
      </c>
      <c r="Q1036" t="n">
        <v>467.07</v>
      </c>
      <c r="R1036" t="n">
        <v>56.39</v>
      </c>
      <c r="S1036" t="n">
        <v>39.61</v>
      </c>
      <c r="T1036" t="n">
        <v>3446.92</v>
      </c>
      <c r="U1036" t="n">
        <v>0.7</v>
      </c>
      <c r="V1036" t="n">
        <v>0.75</v>
      </c>
      <c r="W1036" t="n">
        <v>2.62</v>
      </c>
      <c r="X1036" t="n">
        <v>0.2</v>
      </c>
      <c r="Y1036" t="n">
        <v>1</v>
      </c>
      <c r="Z1036" t="n">
        <v>10</v>
      </c>
    </row>
    <row r="1037">
      <c r="A1037" t="n">
        <v>88</v>
      </c>
      <c r="B1037" t="n">
        <v>105</v>
      </c>
      <c r="C1037" t="inlineStr">
        <is>
          <t xml:space="preserve">CONCLUIDO	</t>
        </is>
      </c>
      <c r="D1037" t="n">
        <v>5.4217</v>
      </c>
      <c r="E1037" t="n">
        <v>18.44</v>
      </c>
      <c r="F1037" t="n">
        <v>15.56</v>
      </c>
      <c r="G1037" t="n">
        <v>116.66</v>
      </c>
      <c r="H1037" t="n">
        <v>1.7</v>
      </c>
      <c r="I1037" t="n">
        <v>8</v>
      </c>
      <c r="J1037" t="n">
        <v>240.54</v>
      </c>
      <c r="K1037" t="n">
        <v>55.27</v>
      </c>
      <c r="L1037" t="n">
        <v>23</v>
      </c>
      <c r="M1037" t="n">
        <v>6</v>
      </c>
      <c r="N1037" t="n">
        <v>57.26</v>
      </c>
      <c r="O1037" t="n">
        <v>29900.43</v>
      </c>
      <c r="P1037" t="n">
        <v>194.09</v>
      </c>
      <c r="Q1037" t="n">
        <v>467.07</v>
      </c>
      <c r="R1037" t="n">
        <v>57.12</v>
      </c>
      <c r="S1037" t="n">
        <v>39.61</v>
      </c>
      <c r="T1037" t="n">
        <v>3812.29</v>
      </c>
      <c r="U1037" t="n">
        <v>0.6899999999999999</v>
      </c>
      <c r="V1037" t="n">
        <v>0.75</v>
      </c>
      <c r="W1037" t="n">
        <v>2.63</v>
      </c>
      <c r="X1037" t="n">
        <v>0.22</v>
      </c>
      <c r="Y1037" t="n">
        <v>1</v>
      </c>
      <c r="Z1037" t="n">
        <v>10</v>
      </c>
    </row>
    <row r="1038">
      <c r="A1038" t="n">
        <v>89</v>
      </c>
      <c r="B1038" t="n">
        <v>105</v>
      </c>
      <c r="C1038" t="inlineStr">
        <is>
          <t xml:space="preserve">CONCLUIDO	</t>
        </is>
      </c>
      <c r="D1038" t="n">
        <v>5.4455</v>
      </c>
      <c r="E1038" t="n">
        <v>18.36</v>
      </c>
      <c r="F1038" t="n">
        <v>15.52</v>
      </c>
      <c r="G1038" t="n">
        <v>132.99</v>
      </c>
      <c r="H1038" t="n">
        <v>1.72</v>
      </c>
      <c r="I1038" t="n">
        <v>7</v>
      </c>
      <c r="J1038" t="n">
        <v>240.97</v>
      </c>
      <c r="K1038" t="n">
        <v>55.27</v>
      </c>
      <c r="L1038" t="n">
        <v>23.25</v>
      </c>
      <c r="M1038" t="n">
        <v>5</v>
      </c>
      <c r="N1038" t="n">
        <v>57.45</v>
      </c>
      <c r="O1038" t="n">
        <v>29954.34</v>
      </c>
      <c r="P1038" t="n">
        <v>193.59</v>
      </c>
      <c r="Q1038" t="n">
        <v>467.08</v>
      </c>
      <c r="R1038" t="n">
        <v>55.91</v>
      </c>
      <c r="S1038" t="n">
        <v>39.61</v>
      </c>
      <c r="T1038" t="n">
        <v>3210.23</v>
      </c>
      <c r="U1038" t="n">
        <v>0.71</v>
      </c>
      <c r="V1038" t="n">
        <v>0.75</v>
      </c>
      <c r="W1038" t="n">
        <v>2.62</v>
      </c>
      <c r="X1038" t="n">
        <v>0.18</v>
      </c>
      <c r="Y1038" t="n">
        <v>1</v>
      </c>
      <c r="Z1038" t="n">
        <v>10</v>
      </c>
    </row>
    <row r="1039">
      <c r="A1039" t="n">
        <v>90</v>
      </c>
      <c r="B1039" t="n">
        <v>105</v>
      </c>
      <c r="C1039" t="inlineStr">
        <is>
          <t xml:space="preserve">CONCLUIDO	</t>
        </is>
      </c>
      <c r="D1039" t="n">
        <v>5.4458</v>
      </c>
      <c r="E1039" t="n">
        <v>18.36</v>
      </c>
      <c r="F1039" t="n">
        <v>15.51</v>
      </c>
      <c r="G1039" t="n">
        <v>132.98</v>
      </c>
      <c r="H1039" t="n">
        <v>1.73</v>
      </c>
      <c r="I1039" t="n">
        <v>7</v>
      </c>
      <c r="J1039" t="n">
        <v>241.41</v>
      </c>
      <c r="K1039" t="n">
        <v>55.27</v>
      </c>
      <c r="L1039" t="n">
        <v>23.5</v>
      </c>
      <c r="M1039" t="n">
        <v>5</v>
      </c>
      <c r="N1039" t="n">
        <v>57.64</v>
      </c>
      <c r="O1039" t="n">
        <v>30008.32</v>
      </c>
      <c r="P1039" t="n">
        <v>193.99</v>
      </c>
      <c r="Q1039" t="n">
        <v>467.07</v>
      </c>
      <c r="R1039" t="n">
        <v>55.97</v>
      </c>
      <c r="S1039" t="n">
        <v>39.61</v>
      </c>
      <c r="T1039" t="n">
        <v>3240.79</v>
      </c>
      <c r="U1039" t="n">
        <v>0.71</v>
      </c>
      <c r="V1039" t="n">
        <v>0.75</v>
      </c>
      <c r="W1039" t="n">
        <v>2.62</v>
      </c>
      <c r="X1039" t="n">
        <v>0.18</v>
      </c>
      <c r="Y1039" t="n">
        <v>1</v>
      </c>
      <c r="Z1039" t="n">
        <v>10</v>
      </c>
    </row>
    <row r="1040">
      <c r="A1040" t="n">
        <v>91</v>
      </c>
      <c r="B1040" t="n">
        <v>105</v>
      </c>
      <c r="C1040" t="inlineStr">
        <is>
          <t xml:space="preserve">CONCLUIDO	</t>
        </is>
      </c>
      <c r="D1040" t="n">
        <v>5.4453</v>
      </c>
      <c r="E1040" t="n">
        <v>18.36</v>
      </c>
      <c r="F1040" t="n">
        <v>15.52</v>
      </c>
      <c r="G1040" t="n">
        <v>132.99</v>
      </c>
      <c r="H1040" t="n">
        <v>1.75</v>
      </c>
      <c r="I1040" t="n">
        <v>7</v>
      </c>
      <c r="J1040" t="n">
        <v>241.85</v>
      </c>
      <c r="K1040" t="n">
        <v>55.27</v>
      </c>
      <c r="L1040" t="n">
        <v>23.75</v>
      </c>
      <c r="M1040" t="n">
        <v>5</v>
      </c>
      <c r="N1040" t="n">
        <v>57.83</v>
      </c>
      <c r="O1040" t="n">
        <v>30062.36</v>
      </c>
      <c r="P1040" t="n">
        <v>194.47</v>
      </c>
      <c r="Q1040" t="n">
        <v>467.08</v>
      </c>
      <c r="R1040" t="n">
        <v>55.9</v>
      </c>
      <c r="S1040" t="n">
        <v>39.61</v>
      </c>
      <c r="T1040" t="n">
        <v>3207.43</v>
      </c>
      <c r="U1040" t="n">
        <v>0.71</v>
      </c>
      <c r="V1040" t="n">
        <v>0.75</v>
      </c>
      <c r="W1040" t="n">
        <v>2.62</v>
      </c>
      <c r="X1040" t="n">
        <v>0.18</v>
      </c>
      <c r="Y1040" t="n">
        <v>1</v>
      </c>
      <c r="Z1040" t="n">
        <v>10</v>
      </c>
    </row>
    <row r="1041">
      <c r="A1041" t="n">
        <v>92</v>
      </c>
      <c r="B1041" t="n">
        <v>105</v>
      </c>
      <c r="C1041" t="inlineStr">
        <is>
          <t xml:space="preserve">CONCLUIDO	</t>
        </is>
      </c>
      <c r="D1041" t="n">
        <v>5.4462</v>
      </c>
      <c r="E1041" t="n">
        <v>18.36</v>
      </c>
      <c r="F1041" t="n">
        <v>15.51</v>
      </c>
      <c r="G1041" t="n">
        <v>132.97</v>
      </c>
      <c r="H1041" t="n">
        <v>1.76</v>
      </c>
      <c r="I1041" t="n">
        <v>7</v>
      </c>
      <c r="J1041" t="n">
        <v>242.29</v>
      </c>
      <c r="K1041" t="n">
        <v>55.27</v>
      </c>
      <c r="L1041" t="n">
        <v>24</v>
      </c>
      <c r="M1041" t="n">
        <v>5</v>
      </c>
      <c r="N1041" t="n">
        <v>58.02</v>
      </c>
      <c r="O1041" t="n">
        <v>30116.47</v>
      </c>
      <c r="P1041" t="n">
        <v>194.21</v>
      </c>
      <c r="Q1041" t="n">
        <v>467.07</v>
      </c>
      <c r="R1041" t="n">
        <v>55.79</v>
      </c>
      <c r="S1041" t="n">
        <v>39.61</v>
      </c>
      <c r="T1041" t="n">
        <v>3149.32</v>
      </c>
      <c r="U1041" t="n">
        <v>0.71</v>
      </c>
      <c r="V1041" t="n">
        <v>0.75</v>
      </c>
      <c r="W1041" t="n">
        <v>2.62</v>
      </c>
      <c r="X1041" t="n">
        <v>0.18</v>
      </c>
      <c r="Y1041" t="n">
        <v>1</v>
      </c>
      <c r="Z1041" t="n">
        <v>10</v>
      </c>
    </row>
    <row r="1042">
      <c r="A1042" t="n">
        <v>93</v>
      </c>
      <c r="B1042" t="n">
        <v>105</v>
      </c>
      <c r="C1042" t="inlineStr">
        <is>
          <t xml:space="preserve">CONCLUIDO	</t>
        </is>
      </c>
      <c r="D1042" t="n">
        <v>5.4463</v>
      </c>
      <c r="E1042" t="n">
        <v>18.36</v>
      </c>
      <c r="F1042" t="n">
        <v>15.51</v>
      </c>
      <c r="G1042" t="n">
        <v>132.96</v>
      </c>
      <c r="H1042" t="n">
        <v>1.78</v>
      </c>
      <c r="I1042" t="n">
        <v>7</v>
      </c>
      <c r="J1042" t="n">
        <v>242.73</v>
      </c>
      <c r="K1042" t="n">
        <v>55.27</v>
      </c>
      <c r="L1042" t="n">
        <v>24.25</v>
      </c>
      <c r="M1042" t="n">
        <v>5</v>
      </c>
      <c r="N1042" t="n">
        <v>58.21</v>
      </c>
      <c r="O1042" t="n">
        <v>30170.65</v>
      </c>
      <c r="P1042" t="n">
        <v>194.92</v>
      </c>
      <c r="Q1042" t="n">
        <v>467.07</v>
      </c>
      <c r="R1042" t="n">
        <v>55.87</v>
      </c>
      <c r="S1042" t="n">
        <v>39.61</v>
      </c>
      <c r="T1042" t="n">
        <v>3190.27</v>
      </c>
      <c r="U1042" t="n">
        <v>0.71</v>
      </c>
      <c r="V1042" t="n">
        <v>0.75</v>
      </c>
      <c r="W1042" t="n">
        <v>2.62</v>
      </c>
      <c r="X1042" t="n">
        <v>0.18</v>
      </c>
      <c r="Y1042" t="n">
        <v>1</v>
      </c>
      <c r="Z1042" t="n">
        <v>10</v>
      </c>
    </row>
    <row r="1043">
      <c r="A1043" t="n">
        <v>94</v>
      </c>
      <c r="B1043" t="n">
        <v>105</v>
      </c>
      <c r="C1043" t="inlineStr">
        <is>
          <t xml:space="preserve">CONCLUIDO	</t>
        </is>
      </c>
      <c r="D1043" t="n">
        <v>5.4475</v>
      </c>
      <c r="E1043" t="n">
        <v>18.36</v>
      </c>
      <c r="F1043" t="n">
        <v>15.51</v>
      </c>
      <c r="G1043" t="n">
        <v>132.93</v>
      </c>
      <c r="H1043" t="n">
        <v>1.79</v>
      </c>
      <c r="I1043" t="n">
        <v>7</v>
      </c>
      <c r="J1043" t="n">
        <v>243.17</v>
      </c>
      <c r="K1043" t="n">
        <v>55.27</v>
      </c>
      <c r="L1043" t="n">
        <v>24.5</v>
      </c>
      <c r="M1043" t="n">
        <v>5</v>
      </c>
      <c r="N1043" t="n">
        <v>58.4</v>
      </c>
      <c r="O1043" t="n">
        <v>30224.9</v>
      </c>
      <c r="P1043" t="n">
        <v>194.63</v>
      </c>
      <c r="Q1043" t="n">
        <v>467.08</v>
      </c>
      <c r="R1043" t="n">
        <v>55.61</v>
      </c>
      <c r="S1043" t="n">
        <v>39.61</v>
      </c>
      <c r="T1043" t="n">
        <v>3061.48</v>
      </c>
      <c r="U1043" t="n">
        <v>0.71</v>
      </c>
      <c r="V1043" t="n">
        <v>0.75</v>
      </c>
      <c r="W1043" t="n">
        <v>2.62</v>
      </c>
      <c r="X1043" t="n">
        <v>0.17</v>
      </c>
      <c r="Y1043" t="n">
        <v>1</v>
      </c>
      <c r="Z1043" t="n">
        <v>10</v>
      </c>
    </row>
    <row r="1044">
      <c r="A1044" t="n">
        <v>95</v>
      </c>
      <c r="B1044" t="n">
        <v>105</v>
      </c>
      <c r="C1044" t="inlineStr">
        <is>
          <t xml:space="preserve">CONCLUIDO	</t>
        </is>
      </c>
      <c r="D1044" t="n">
        <v>5.4493</v>
      </c>
      <c r="E1044" t="n">
        <v>18.35</v>
      </c>
      <c r="F1044" t="n">
        <v>15.5</v>
      </c>
      <c r="G1044" t="n">
        <v>132.88</v>
      </c>
      <c r="H1044" t="n">
        <v>1.81</v>
      </c>
      <c r="I1044" t="n">
        <v>7</v>
      </c>
      <c r="J1044" t="n">
        <v>243.61</v>
      </c>
      <c r="K1044" t="n">
        <v>55.27</v>
      </c>
      <c r="L1044" t="n">
        <v>24.75</v>
      </c>
      <c r="M1044" t="n">
        <v>5</v>
      </c>
      <c r="N1044" t="n">
        <v>58.59</v>
      </c>
      <c r="O1044" t="n">
        <v>30279.22</v>
      </c>
      <c r="P1044" t="n">
        <v>193.7</v>
      </c>
      <c r="Q1044" t="n">
        <v>467.07</v>
      </c>
      <c r="R1044" t="n">
        <v>55.49</v>
      </c>
      <c r="S1044" t="n">
        <v>39.61</v>
      </c>
      <c r="T1044" t="n">
        <v>3002.91</v>
      </c>
      <c r="U1044" t="n">
        <v>0.71</v>
      </c>
      <c r="V1044" t="n">
        <v>0.75</v>
      </c>
      <c r="W1044" t="n">
        <v>2.62</v>
      </c>
      <c r="X1044" t="n">
        <v>0.17</v>
      </c>
      <c r="Y1044" t="n">
        <v>1</v>
      </c>
      <c r="Z1044" t="n">
        <v>10</v>
      </c>
    </row>
    <row r="1045">
      <c r="A1045" t="n">
        <v>96</v>
      </c>
      <c r="B1045" t="n">
        <v>105</v>
      </c>
      <c r="C1045" t="inlineStr">
        <is>
          <t xml:space="preserve">CONCLUIDO	</t>
        </is>
      </c>
      <c r="D1045" t="n">
        <v>5.4519</v>
      </c>
      <c r="E1045" t="n">
        <v>18.34</v>
      </c>
      <c r="F1045" t="n">
        <v>15.49</v>
      </c>
      <c r="G1045" t="n">
        <v>132.8</v>
      </c>
      <c r="H1045" t="n">
        <v>1.82</v>
      </c>
      <c r="I1045" t="n">
        <v>7</v>
      </c>
      <c r="J1045" t="n">
        <v>244.05</v>
      </c>
      <c r="K1045" t="n">
        <v>55.27</v>
      </c>
      <c r="L1045" t="n">
        <v>25</v>
      </c>
      <c r="M1045" t="n">
        <v>5</v>
      </c>
      <c r="N1045" t="n">
        <v>58.78</v>
      </c>
      <c r="O1045" t="n">
        <v>30333.61</v>
      </c>
      <c r="P1045" t="n">
        <v>193.12</v>
      </c>
      <c r="Q1045" t="n">
        <v>467.07</v>
      </c>
      <c r="R1045" t="n">
        <v>55.19</v>
      </c>
      <c r="S1045" t="n">
        <v>39.61</v>
      </c>
      <c r="T1045" t="n">
        <v>2853.21</v>
      </c>
      <c r="U1045" t="n">
        <v>0.72</v>
      </c>
      <c r="V1045" t="n">
        <v>0.75</v>
      </c>
      <c r="W1045" t="n">
        <v>2.62</v>
      </c>
      <c r="X1045" t="n">
        <v>0.16</v>
      </c>
      <c r="Y1045" t="n">
        <v>1</v>
      </c>
      <c r="Z1045" t="n">
        <v>10</v>
      </c>
    </row>
    <row r="1046">
      <c r="A1046" t="n">
        <v>97</v>
      </c>
      <c r="B1046" t="n">
        <v>105</v>
      </c>
      <c r="C1046" t="inlineStr">
        <is>
          <t xml:space="preserve">CONCLUIDO	</t>
        </is>
      </c>
      <c r="D1046" t="n">
        <v>5.4497</v>
      </c>
      <c r="E1046" t="n">
        <v>18.35</v>
      </c>
      <c r="F1046" t="n">
        <v>15.5</v>
      </c>
      <c r="G1046" t="n">
        <v>132.87</v>
      </c>
      <c r="H1046" t="n">
        <v>1.84</v>
      </c>
      <c r="I1046" t="n">
        <v>7</v>
      </c>
      <c r="J1046" t="n">
        <v>244.49</v>
      </c>
      <c r="K1046" t="n">
        <v>55.27</v>
      </c>
      <c r="L1046" t="n">
        <v>25.25</v>
      </c>
      <c r="M1046" t="n">
        <v>5</v>
      </c>
      <c r="N1046" t="n">
        <v>58.97</v>
      </c>
      <c r="O1046" t="n">
        <v>30388.06</v>
      </c>
      <c r="P1046" t="n">
        <v>192.92</v>
      </c>
      <c r="Q1046" t="n">
        <v>467.07</v>
      </c>
      <c r="R1046" t="n">
        <v>55.34</v>
      </c>
      <c r="S1046" t="n">
        <v>39.61</v>
      </c>
      <c r="T1046" t="n">
        <v>2924.91</v>
      </c>
      <c r="U1046" t="n">
        <v>0.72</v>
      </c>
      <c r="V1046" t="n">
        <v>0.75</v>
      </c>
      <c r="W1046" t="n">
        <v>2.62</v>
      </c>
      <c r="X1046" t="n">
        <v>0.17</v>
      </c>
      <c r="Y1046" t="n">
        <v>1</v>
      </c>
      <c r="Z1046" t="n">
        <v>10</v>
      </c>
    </row>
    <row r="1047">
      <c r="A1047" t="n">
        <v>98</v>
      </c>
      <c r="B1047" t="n">
        <v>105</v>
      </c>
      <c r="C1047" t="inlineStr">
        <is>
          <t xml:space="preserve">CONCLUIDO	</t>
        </is>
      </c>
      <c r="D1047" t="n">
        <v>5.4493</v>
      </c>
      <c r="E1047" t="n">
        <v>18.35</v>
      </c>
      <c r="F1047" t="n">
        <v>15.5</v>
      </c>
      <c r="G1047" t="n">
        <v>132.88</v>
      </c>
      <c r="H1047" t="n">
        <v>1.85</v>
      </c>
      <c r="I1047" t="n">
        <v>7</v>
      </c>
      <c r="J1047" t="n">
        <v>244.93</v>
      </c>
      <c r="K1047" t="n">
        <v>55.27</v>
      </c>
      <c r="L1047" t="n">
        <v>25.5</v>
      </c>
      <c r="M1047" t="n">
        <v>5</v>
      </c>
      <c r="N1047" t="n">
        <v>59.16</v>
      </c>
      <c r="O1047" t="n">
        <v>30442.58</v>
      </c>
      <c r="P1047" t="n">
        <v>192.24</v>
      </c>
      <c r="Q1047" t="n">
        <v>467.07</v>
      </c>
      <c r="R1047" t="n">
        <v>55.38</v>
      </c>
      <c r="S1047" t="n">
        <v>39.61</v>
      </c>
      <c r="T1047" t="n">
        <v>2947.7</v>
      </c>
      <c r="U1047" t="n">
        <v>0.72</v>
      </c>
      <c r="V1047" t="n">
        <v>0.75</v>
      </c>
      <c r="W1047" t="n">
        <v>2.62</v>
      </c>
      <c r="X1047" t="n">
        <v>0.17</v>
      </c>
      <c r="Y1047" t="n">
        <v>1</v>
      </c>
      <c r="Z1047" t="n">
        <v>10</v>
      </c>
    </row>
    <row r="1048">
      <c r="A1048" t="n">
        <v>99</v>
      </c>
      <c r="B1048" t="n">
        <v>105</v>
      </c>
      <c r="C1048" t="inlineStr">
        <is>
          <t xml:space="preserve">CONCLUIDO	</t>
        </is>
      </c>
      <c r="D1048" t="n">
        <v>5.4525</v>
      </c>
      <c r="E1048" t="n">
        <v>18.34</v>
      </c>
      <c r="F1048" t="n">
        <v>15.49</v>
      </c>
      <c r="G1048" t="n">
        <v>132.79</v>
      </c>
      <c r="H1048" t="n">
        <v>1.87</v>
      </c>
      <c r="I1048" t="n">
        <v>7</v>
      </c>
      <c r="J1048" t="n">
        <v>245.38</v>
      </c>
      <c r="K1048" t="n">
        <v>55.27</v>
      </c>
      <c r="L1048" t="n">
        <v>25.75</v>
      </c>
      <c r="M1048" t="n">
        <v>5</v>
      </c>
      <c r="N1048" t="n">
        <v>59.35</v>
      </c>
      <c r="O1048" t="n">
        <v>30497.18</v>
      </c>
      <c r="P1048" t="n">
        <v>191.54</v>
      </c>
      <c r="Q1048" t="n">
        <v>467.07</v>
      </c>
      <c r="R1048" t="n">
        <v>55.08</v>
      </c>
      <c r="S1048" t="n">
        <v>39.61</v>
      </c>
      <c r="T1048" t="n">
        <v>2793.42</v>
      </c>
      <c r="U1048" t="n">
        <v>0.72</v>
      </c>
      <c r="V1048" t="n">
        <v>0.75</v>
      </c>
      <c r="W1048" t="n">
        <v>2.62</v>
      </c>
      <c r="X1048" t="n">
        <v>0.16</v>
      </c>
      <c r="Y1048" t="n">
        <v>1</v>
      </c>
      <c r="Z1048" t="n">
        <v>10</v>
      </c>
    </row>
    <row r="1049">
      <c r="A1049" t="n">
        <v>100</v>
      </c>
      <c r="B1049" t="n">
        <v>105</v>
      </c>
      <c r="C1049" t="inlineStr">
        <is>
          <t xml:space="preserve">CONCLUIDO	</t>
        </is>
      </c>
      <c r="D1049" t="n">
        <v>5.4513</v>
      </c>
      <c r="E1049" t="n">
        <v>18.34</v>
      </c>
      <c r="F1049" t="n">
        <v>15.5</v>
      </c>
      <c r="G1049" t="n">
        <v>132.82</v>
      </c>
      <c r="H1049" t="n">
        <v>1.88</v>
      </c>
      <c r="I1049" t="n">
        <v>7</v>
      </c>
      <c r="J1049" t="n">
        <v>245.82</v>
      </c>
      <c r="K1049" t="n">
        <v>55.27</v>
      </c>
      <c r="L1049" t="n">
        <v>26</v>
      </c>
      <c r="M1049" t="n">
        <v>5</v>
      </c>
      <c r="N1049" t="n">
        <v>59.55</v>
      </c>
      <c r="O1049" t="n">
        <v>30551.84</v>
      </c>
      <c r="P1049" t="n">
        <v>191.21</v>
      </c>
      <c r="Q1049" t="n">
        <v>467.07</v>
      </c>
      <c r="R1049" t="n">
        <v>55.3</v>
      </c>
      <c r="S1049" t="n">
        <v>39.61</v>
      </c>
      <c r="T1049" t="n">
        <v>2905.3</v>
      </c>
      <c r="U1049" t="n">
        <v>0.72</v>
      </c>
      <c r="V1049" t="n">
        <v>0.75</v>
      </c>
      <c r="W1049" t="n">
        <v>2.62</v>
      </c>
      <c r="X1049" t="n">
        <v>0.16</v>
      </c>
      <c r="Y1049" t="n">
        <v>1</v>
      </c>
      <c r="Z1049" t="n">
        <v>10</v>
      </c>
    </row>
    <row r="1050">
      <c r="A1050" t="n">
        <v>101</v>
      </c>
      <c r="B1050" t="n">
        <v>105</v>
      </c>
      <c r="C1050" t="inlineStr">
        <is>
          <t xml:space="preserve">CONCLUIDO	</t>
        </is>
      </c>
      <c r="D1050" t="n">
        <v>5.4486</v>
      </c>
      <c r="E1050" t="n">
        <v>18.35</v>
      </c>
      <c r="F1050" t="n">
        <v>15.5</v>
      </c>
      <c r="G1050" t="n">
        <v>132.9</v>
      </c>
      <c r="H1050" t="n">
        <v>1.9</v>
      </c>
      <c r="I1050" t="n">
        <v>7</v>
      </c>
      <c r="J1050" t="n">
        <v>246.26</v>
      </c>
      <c r="K1050" t="n">
        <v>55.27</v>
      </c>
      <c r="L1050" t="n">
        <v>26.25</v>
      </c>
      <c r="M1050" t="n">
        <v>5</v>
      </c>
      <c r="N1050" t="n">
        <v>59.74</v>
      </c>
      <c r="O1050" t="n">
        <v>30606.57</v>
      </c>
      <c r="P1050" t="n">
        <v>191.14</v>
      </c>
      <c r="Q1050" t="n">
        <v>467.07</v>
      </c>
      <c r="R1050" t="n">
        <v>55.5</v>
      </c>
      <c r="S1050" t="n">
        <v>39.61</v>
      </c>
      <c r="T1050" t="n">
        <v>3004.67</v>
      </c>
      <c r="U1050" t="n">
        <v>0.71</v>
      </c>
      <c r="V1050" t="n">
        <v>0.75</v>
      </c>
      <c r="W1050" t="n">
        <v>2.62</v>
      </c>
      <c r="X1050" t="n">
        <v>0.17</v>
      </c>
      <c r="Y1050" t="n">
        <v>1</v>
      </c>
      <c r="Z1050" t="n">
        <v>10</v>
      </c>
    </row>
    <row r="1051">
      <c r="A1051" t="n">
        <v>102</v>
      </c>
      <c r="B1051" t="n">
        <v>105</v>
      </c>
      <c r="C1051" t="inlineStr">
        <is>
          <t xml:space="preserve">CONCLUIDO	</t>
        </is>
      </c>
      <c r="D1051" t="n">
        <v>5.4466</v>
      </c>
      <c r="E1051" t="n">
        <v>18.36</v>
      </c>
      <c r="F1051" t="n">
        <v>15.51</v>
      </c>
      <c r="G1051" t="n">
        <v>132.95</v>
      </c>
      <c r="H1051" t="n">
        <v>1.91</v>
      </c>
      <c r="I1051" t="n">
        <v>7</v>
      </c>
      <c r="J1051" t="n">
        <v>246.71</v>
      </c>
      <c r="K1051" t="n">
        <v>55.27</v>
      </c>
      <c r="L1051" t="n">
        <v>26.5</v>
      </c>
      <c r="M1051" t="n">
        <v>5</v>
      </c>
      <c r="N1051" t="n">
        <v>59.93</v>
      </c>
      <c r="O1051" t="n">
        <v>30661.38</v>
      </c>
      <c r="P1051" t="n">
        <v>190.74</v>
      </c>
      <c r="Q1051" t="n">
        <v>467.07</v>
      </c>
      <c r="R1051" t="n">
        <v>55.68</v>
      </c>
      <c r="S1051" t="n">
        <v>39.61</v>
      </c>
      <c r="T1051" t="n">
        <v>3098</v>
      </c>
      <c r="U1051" t="n">
        <v>0.71</v>
      </c>
      <c r="V1051" t="n">
        <v>0.75</v>
      </c>
      <c r="W1051" t="n">
        <v>2.62</v>
      </c>
      <c r="X1051" t="n">
        <v>0.18</v>
      </c>
      <c r="Y1051" t="n">
        <v>1</v>
      </c>
      <c r="Z1051" t="n">
        <v>10</v>
      </c>
    </row>
    <row r="1052">
      <c r="A1052" t="n">
        <v>103</v>
      </c>
      <c r="B1052" t="n">
        <v>105</v>
      </c>
      <c r="C1052" t="inlineStr">
        <is>
          <t xml:space="preserve">CONCLUIDO	</t>
        </is>
      </c>
      <c r="D1052" t="n">
        <v>5.4501</v>
      </c>
      <c r="E1052" t="n">
        <v>18.35</v>
      </c>
      <c r="F1052" t="n">
        <v>15.5</v>
      </c>
      <c r="G1052" t="n">
        <v>132.85</v>
      </c>
      <c r="H1052" t="n">
        <v>1.93</v>
      </c>
      <c r="I1052" t="n">
        <v>7</v>
      </c>
      <c r="J1052" t="n">
        <v>247.15</v>
      </c>
      <c r="K1052" t="n">
        <v>55.27</v>
      </c>
      <c r="L1052" t="n">
        <v>26.75</v>
      </c>
      <c r="M1052" t="n">
        <v>5</v>
      </c>
      <c r="N1052" t="n">
        <v>60.13</v>
      </c>
      <c r="O1052" t="n">
        <v>30716.25</v>
      </c>
      <c r="P1052" t="n">
        <v>189.64</v>
      </c>
      <c r="Q1052" t="n">
        <v>467.07</v>
      </c>
      <c r="R1052" t="n">
        <v>55.44</v>
      </c>
      <c r="S1052" t="n">
        <v>39.61</v>
      </c>
      <c r="T1052" t="n">
        <v>2976.79</v>
      </c>
      <c r="U1052" t="n">
        <v>0.71</v>
      </c>
      <c r="V1052" t="n">
        <v>0.75</v>
      </c>
      <c r="W1052" t="n">
        <v>2.62</v>
      </c>
      <c r="X1052" t="n">
        <v>0.17</v>
      </c>
      <c r="Y1052" t="n">
        <v>1</v>
      </c>
      <c r="Z1052" t="n">
        <v>10</v>
      </c>
    </row>
    <row r="1053">
      <c r="A1053" t="n">
        <v>104</v>
      </c>
      <c r="B1053" t="n">
        <v>105</v>
      </c>
      <c r="C1053" t="inlineStr">
        <is>
          <t xml:space="preserve">CONCLUIDO	</t>
        </is>
      </c>
      <c r="D1053" t="n">
        <v>5.4726</v>
      </c>
      <c r="E1053" t="n">
        <v>18.27</v>
      </c>
      <c r="F1053" t="n">
        <v>15.46</v>
      </c>
      <c r="G1053" t="n">
        <v>154.65</v>
      </c>
      <c r="H1053" t="n">
        <v>1.94</v>
      </c>
      <c r="I1053" t="n">
        <v>6</v>
      </c>
      <c r="J1053" t="n">
        <v>247.6</v>
      </c>
      <c r="K1053" t="n">
        <v>55.27</v>
      </c>
      <c r="L1053" t="n">
        <v>27</v>
      </c>
      <c r="M1053" t="n">
        <v>4</v>
      </c>
      <c r="N1053" t="n">
        <v>60.33</v>
      </c>
      <c r="O1053" t="n">
        <v>30771.2</v>
      </c>
      <c r="P1053" t="n">
        <v>187.96</v>
      </c>
      <c r="Q1053" t="n">
        <v>467.07</v>
      </c>
      <c r="R1053" t="n">
        <v>54.31</v>
      </c>
      <c r="S1053" t="n">
        <v>39.61</v>
      </c>
      <c r="T1053" t="n">
        <v>2413.51</v>
      </c>
      <c r="U1053" t="n">
        <v>0.73</v>
      </c>
      <c r="V1053" t="n">
        <v>0.75</v>
      </c>
      <c r="W1053" t="n">
        <v>2.62</v>
      </c>
      <c r="X1053" t="n">
        <v>0.13</v>
      </c>
      <c r="Y1053" t="n">
        <v>1</v>
      </c>
      <c r="Z1053" t="n">
        <v>10</v>
      </c>
    </row>
    <row r="1054">
      <c r="A1054" t="n">
        <v>105</v>
      </c>
      <c r="B1054" t="n">
        <v>105</v>
      </c>
      <c r="C1054" t="inlineStr">
        <is>
          <t xml:space="preserve">CONCLUIDO	</t>
        </is>
      </c>
      <c r="D1054" t="n">
        <v>5.4705</v>
      </c>
      <c r="E1054" t="n">
        <v>18.28</v>
      </c>
      <c r="F1054" t="n">
        <v>15.47</v>
      </c>
      <c r="G1054" t="n">
        <v>154.72</v>
      </c>
      <c r="H1054" t="n">
        <v>1.95</v>
      </c>
      <c r="I1054" t="n">
        <v>6</v>
      </c>
      <c r="J1054" t="n">
        <v>248.04</v>
      </c>
      <c r="K1054" t="n">
        <v>55.27</v>
      </c>
      <c r="L1054" t="n">
        <v>27.25</v>
      </c>
      <c r="M1054" t="n">
        <v>4</v>
      </c>
      <c r="N1054" t="n">
        <v>60.52</v>
      </c>
      <c r="O1054" t="n">
        <v>30826.21</v>
      </c>
      <c r="P1054" t="n">
        <v>187.96</v>
      </c>
      <c r="Q1054" t="n">
        <v>467.07</v>
      </c>
      <c r="R1054" t="n">
        <v>54.5</v>
      </c>
      <c r="S1054" t="n">
        <v>39.61</v>
      </c>
      <c r="T1054" t="n">
        <v>2510.43</v>
      </c>
      <c r="U1054" t="n">
        <v>0.73</v>
      </c>
      <c r="V1054" t="n">
        <v>0.75</v>
      </c>
      <c r="W1054" t="n">
        <v>2.62</v>
      </c>
      <c r="X1054" t="n">
        <v>0.14</v>
      </c>
      <c r="Y1054" t="n">
        <v>1</v>
      </c>
      <c r="Z1054" t="n">
        <v>10</v>
      </c>
    </row>
    <row r="1055">
      <c r="A1055" t="n">
        <v>106</v>
      </c>
      <c r="B1055" t="n">
        <v>105</v>
      </c>
      <c r="C1055" t="inlineStr">
        <is>
          <t xml:space="preserve">CONCLUIDO	</t>
        </is>
      </c>
      <c r="D1055" t="n">
        <v>5.4708</v>
      </c>
      <c r="E1055" t="n">
        <v>18.28</v>
      </c>
      <c r="F1055" t="n">
        <v>15.47</v>
      </c>
      <c r="G1055" t="n">
        <v>154.71</v>
      </c>
      <c r="H1055" t="n">
        <v>1.97</v>
      </c>
      <c r="I1055" t="n">
        <v>6</v>
      </c>
      <c r="J1055" t="n">
        <v>248.49</v>
      </c>
      <c r="K1055" t="n">
        <v>55.27</v>
      </c>
      <c r="L1055" t="n">
        <v>27.5</v>
      </c>
      <c r="M1055" t="n">
        <v>3</v>
      </c>
      <c r="N1055" t="n">
        <v>60.72</v>
      </c>
      <c r="O1055" t="n">
        <v>30881.3</v>
      </c>
      <c r="P1055" t="n">
        <v>188.33</v>
      </c>
      <c r="Q1055" t="n">
        <v>467.07</v>
      </c>
      <c r="R1055" t="n">
        <v>54.46</v>
      </c>
      <c r="S1055" t="n">
        <v>39.61</v>
      </c>
      <c r="T1055" t="n">
        <v>2492.19</v>
      </c>
      <c r="U1055" t="n">
        <v>0.73</v>
      </c>
      <c r="V1055" t="n">
        <v>0.75</v>
      </c>
      <c r="W1055" t="n">
        <v>2.62</v>
      </c>
      <c r="X1055" t="n">
        <v>0.14</v>
      </c>
      <c r="Y1055" t="n">
        <v>1</v>
      </c>
      <c r="Z1055" t="n">
        <v>10</v>
      </c>
    </row>
    <row r="1056">
      <c r="A1056" t="n">
        <v>107</v>
      </c>
      <c r="B1056" t="n">
        <v>105</v>
      </c>
      <c r="C1056" t="inlineStr">
        <is>
          <t xml:space="preserve">CONCLUIDO	</t>
        </is>
      </c>
      <c r="D1056" t="n">
        <v>5.4675</v>
      </c>
      <c r="E1056" t="n">
        <v>18.29</v>
      </c>
      <c r="F1056" t="n">
        <v>15.48</v>
      </c>
      <c r="G1056" t="n">
        <v>154.82</v>
      </c>
      <c r="H1056" t="n">
        <v>1.98</v>
      </c>
      <c r="I1056" t="n">
        <v>6</v>
      </c>
      <c r="J1056" t="n">
        <v>248.94</v>
      </c>
      <c r="K1056" t="n">
        <v>55.27</v>
      </c>
      <c r="L1056" t="n">
        <v>27.75</v>
      </c>
      <c r="M1056" t="n">
        <v>3</v>
      </c>
      <c r="N1056" t="n">
        <v>60.92</v>
      </c>
      <c r="O1056" t="n">
        <v>30936.46</v>
      </c>
      <c r="P1056" t="n">
        <v>188.37</v>
      </c>
      <c r="Q1056" t="n">
        <v>467.07</v>
      </c>
      <c r="R1056" t="n">
        <v>54.8</v>
      </c>
      <c r="S1056" t="n">
        <v>39.61</v>
      </c>
      <c r="T1056" t="n">
        <v>2660.12</v>
      </c>
      <c r="U1056" t="n">
        <v>0.72</v>
      </c>
      <c r="V1056" t="n">
        <v>0.75</v>
      </c>
      <c r="W1056" t="n">
        <v>2.62</v>
      </c>
      <c r="X1056" t="n">
        <v>0.15</v>
      </c>
      <c r="Y1056" t="n">
        <v>1</v>
      </c>
      <c r="Z1056" t="n">
        <v>10</v>
      </c>
    </row>
    <row r="1057">
      <c r="A1057" t="n">
        <v>108</v>
      </c>
      <c r="B1057" t="n">
        <v>105</v>
      </c>
      <c r="C1057" t="inlineStr">
        <is>
          <t xml:space="preserve">CONCLUIDO	</t>
        </is>
      </c>
      <c r="D1057" t="n">
        <v>5.4663</v>
      </c>
      <c r="E1057" t="n">
        <v>18.29</v>
      </c>
      <c r="F1057" t="n">
        <v>15.49</v>
      </c>
      <c r="G1057" t="n">
        <v>154.86</v>
      </c>
      <c r="H1057" t="n">
        <v>2</v>
      </c>
      <c r="I1057" t="n">
        <v>6</v>
      </c>
      <c r="J1057" t="n">
        <v>249.39</v>
      </c>
      <c r="K1057" t="n">
        <v>55.27</v>
      </c>
      <c r="L1057" t="n">
        <v>28</v>
      </c>
      <c r="M1057" t="n">
        <v>3</v>
      </c>
      <c r="N1057" t="n">
        <v>61.11</v>
      </c>
      <c r="O1057" t="n">
        <v>30991.69</v>
      </c>
      <c r="P1057" t="n">
        <v>188.5</v>
      </c>
      <c r="Q1057" t="n">
        <v>467.07</v>
      </c>
      <c r="R1057" t="n">
        <v>54.92</v>
      </c>
      <c r="S1057" t="n">
        <v>39.61</v>
      </c>
      <c r="T1057" t="n">
        <v>2721.54</v>
      </c>
      <c r="U1057" t="n">
        <v>0.72</v>
      </c>
      <c r="V1057" t="n">
        <v>0.75</v>
      </c>
      <c r="W1057" t="n">
        <v>2.62</v>
      </c>
      <c r="X1057" t="n">
        <v>0.15</v>
      </c>
      <c r="Y1057" t="n">
        <v>1</v>
      </c>
      <c r="Z1057" t="n">
        <v>10</v>
      </c>
    </row>
    <row r="1058">
      <c r="A1058" t="n">
        <v>109</v>
      </c>
      <c r="B1058" t="n">
        <v>105</v>
      </c>
      <c r="C1058" t="inlineStr">
        <is>
          <t xml:space="preserve">CONCLUIDO	</t>
        </is>
      </c>
      <c r="D1058" t="n">
        <v>5.4679</v>
      </c>
      <c r="E1058" t="n">
        <v>18.29</v>
      </c>
      <c r="F1058" t="n">
        <v>15.48</v>
      </c>
      <c r="G1058" t="n">
        <v>154.81</v>
      </c>
      <c r="H1058" t="n">
        <v>2.01</v>
      </c>
      <c r="I1058" t="n">
        <v>6</v>
      </c>
      <c r="J1058" t="n">
        <v>249.83</v>
      </c>
      <c r="K1058" t="n">
        <v>55.27</v>
      </c>
      <c r="L1058" t="n">
        <v>28.25</v>
      </c>
      <c r="M1058" t="n">
        <v>3</v>
      </c>
      <c r="N1058" t="n">
        <v>61.31</v>
      </c>
      <c r="O1058" t="n">
        <v>31047</v>
      </c>
      <c r="P1058" t="n">
        <v>188.67</v>
      </c>
      <c r="Q1058" t="n">
        <v>467.07</v>
      </c>
      <c r="R1058" t="n">
        <v>54.74</v>
      </c>
      <c r="S1058" t="n">
        <v>39.61</v>
      </c>
      <c r="T1058" t="n">
        <v>2632.2</v>
      </c>
      <c r="U1058" t="n">
        <v>0.72</v>
      </c>
      <c r="V1058" t="n">
        <v>0.75</v>
      </c>
      <c r="W1058" t="n">
        <v>2.62</v>
      </c>
      <c r="X1058" t="n">
        <v>0.15</v>
      </c>
      <c r="Y1058" t="n">
        <v>1</v>
      </c>
      <c r="Z1058" t="n">
        <v>10</v>
      </c>
    </row>
    <row r="1059">
      <c r="A1059" t="n">
        <v>110</v>
      </c>
      <c r="B1059" t="n">
        <v>105</v>
      </c>
      <c r="C1059" t="inlineStr">
        <is>
          <t xml:space="preserve">CONCLUIDO	</t>
        </is>
      </c>
      <c r="D1059" t="n">
        <v>5.4685</v>
      </c>
      <c r="E1059" t="n">
        <v>18.29</v>
      </c>
      <c r="F1059" t="n">
        <v>15.48</v>
      </c>
      <c r="G1059" t="n">
        <v>154.78</v>
      </c>
      <c r="H1059" t="n">
        <v>2.03</v>
      </c>
      <c r="I1059" t="n">
        <v>6</v>
      </c>
      <c r="J1059" t="n">
        <v>250.28</v>
      </c>
      <c r="K1059" t="n">
        <v>55.27</v>
      </c>
      <c r="L1059" t="n">
        <v>28.5</v>
      </c>
      <c r="M1059" t="n">
        <v>3</v>
      </c>
      <c r="N1059" t="n">
        <v>61.51</v>
      </c>
      <c r="O1059" t="n">
        <v>31102.37</v>
      </c>
      <c r="P1059" t="n">
        <v>188.59</v>
      </c>
      <c r="Q1059" t="n">
        <v>467.07</v>
      </c>
      <c r="R1059" t="n">
        <v>54.63</v>
      </c>
      <c r="S1059" t="n">
        <v>39.61</v>
      </c>
      <c r="T1059" t="n">
        <v>2577.91</v>
      </c>
      <c r="U1059" t="n">
        <v>0.72</v>
      </c>
      <c r="V1059" t="n">
        <v>0.75</v>
      </c>
      <c r="W1059" t="n">
        <v>2.62</v>
      </c>
      <c r="X1059" t="n">
        <v>0.15</v>
      </c>
      <c r="Y1059" t="n">
        <v>1</v>
      </c>
      <c r="Z1059" t="n">
        <v>10</v>
      </c>
    </row>
    <row r="1060">
      <c r="A1060" t="n">
        <v>111</v>
      </c>
      <c r="B1060" t="n">
        <v>105</v>
      </c>
      <c r="C1060" t="inlineStr">
        <is>
          <t xml:space="preserve">CONCLUIDO	</t>
        </is>
      </c>
      <c r="D1060" t="n">
        <v>5.4686</v>
      </c>
      <c r="E1060" t="n">
        <v>18.29</v>
      </c>
      <c r="F1060" t="n">
        <v>15.48</v>
      </c>
      <c r="G1060" t="n">
        <v>154.78</v>
      </c>
      <c r="H1060" t="n">
        <v>2.04</v>
      </c>
      <c r="I1060" t="n">
        <v>6</v>
      </c>
      <c r="J1060" t="n">
        <v>250.73</v>
      </c>
      <c r="K1060" t="n">
        <v>55.27</v>
      </c>
      <c r="L1060" t="n">
        <v>28.75</v>
      </c>
      <c r="M1060" t="n">
        <v>3</v>
      </c>
      <c r="N1060" t="n">
        <v>61.71</v>
      </c>
      <c r="O1060" t="n">
        <v>31157.82</v>
      </c>
      <c r="P1060" t="n">
        <v>188.38</v>
      </c>
      <c r="Q1060" t="n">
        <v>467.08</v>
      </c>
      <c r="R1060" t="n">
        <v>54.58</v>
      </c>
      <c r="S1060" t="n">
        <v>39.61</v>
      </c>
      <c r="T1060" t="n">
        <v>2549.11</v>
      </c>
      <c r="U1060" t="n">
        <v>0.73</v>
      </c>
      <c r="V1060" t="n">
        <v>0.75</v>
      </c>
      <c r="W1060" t="n">
        <v>2.62</v>
      </c>
      <c r="X1060" t="n">
        <v>0.14</v>
      </c>
      <c r="Y1060" t="n">
        <v>1</v>
      </c>
      <c r="Z1060" t="n">
        <v>10</v>
      </c>
    </row>
    <row r="1061">
      <c r="A1061" t="n">
        <v>112</v>
      </c>
      <c r="B1061" t="n">
        <v>105</v>
      </c>
      <c r="C1061" t="inlineStr">
        <is>
          <t xml:space="preserve">CONCLUIDO	</t>
        </is>
      </c>
      <c r="D1061" t="n">
        <v>5.4695</v>
      </c>
      <c r="E1061" t="n">
        <v>18.28</v>
      </c>
      <c r="F1061" t="n">
        <v>15.47</v>
      </c>
      <c r="G1061" t="n">
        <v>154.75</v>
      </c>
      <c r="H1061" t="n">
        <v>2.05</v>
      </c>
      <c r="I1061" t="n">
        <v>6</v>
      </c>
      <c r="J1061" t="n">
        <v>251.18</v>
      </c>
      <c r="K1061" t="n">
        <v>55.27</v>
      </c>
      <c r="L1061" t="n">
        <v>29</v>
      </c>
      <c r="M1061" t="n">
        <v>3</v>
      </c>
      <c r="N1061" t="n">
        <v>61.91</v>
      </c>
      <c r="O1061" t="n">
        <v>31213.35</v>
      </c>
      <c r="P1061" t="n">
        <v>188.21</v>
      </c>
      <c r="Q1061" t="n">
        <v>467.07</v>
      </c>
      <c r="R1061" t="n">
        <v>54.51</v>
      </c>
      <c r="S1061" t="n">
        <v>39.61</v>
      </c>
      <c r="T1061" t="n">
        <v>2513.46</v>
      </c>
      <c r="U1061" t="n">
        <v>0.73</v>
      </c>
      <c r="V1061" t="n">
        <v>0.75</v>
      </c>
      <c r="W1061" t="n">
        <v>2.62</v>
      </c>
      <c r="X1061" t="n">
        <v>0.14</v>
      </c>
      <c r="Y1061" t="n">
        <v>1</v>
      </c>
      <c r="Z1061" t="n">
        <v>10</v>
      </c>
    </row>
    <row r="1062">
      <c r="A1062" t="n">
        <v>113</v>
      </c>
      <c r="B1062" t="n">
        <v>105</v>
      </c>
      <c r="C1062" t="inlineStr">
        <is>
          <t xml:space="preserve">CONCLUIDO	</t>
        </is>
      </c>
      <c r="D1062" t="n">
        <v>5.4694</v>
      </c>
      <c r="E1062" t="n">
        <v>18.28</v>
      </c>
      <c r="F1062" t="n">
        <v>15.48</v>
      </c>
      <c r="G1062" t="n">
        <v>154.76</v>
      </c>
      <c r="H1062" t="n">
        <v>2.07</v>
      </c>
      <c r="I1062" t="n">
        <v>6</v>
      </c>
      <c r="J1062" t="n">
        <v>251.63</v>
      </c>
      <c r="K1062" t="n">
        <v>55.27</v>
      </c>
      <c r="L1062" t="n">
        <v>29.25</v>
      </c>
      <c r="M1062" t="n">
        <v>3</v>
      </c>
      <c r="N1062" t="n">
        <v>62.11</v>
      </c>
      <c r="O1062" t="n">
        <v>31268.94</v>
      </c>
      <c r="P1062" t="n">
        <v>188.33</v>
      </c>
      <c r="Q1062" t="n">
        <v>467.08</v>
      </c>
      <c r="R1062" t="n">
        <v>54.51</v>
      </c>
      <c r="S1062" t="n">
        <v>39.61</v>
      </c>
      <c r="T1062" t="n">
        <v>2513.84</v>
      </c>
      <c r="U1062" t="n">
        <v>0.73</v>
      </c>
      <c r="V1062" t="n">
        <v>0.75</v>
      </c>
      <c r="W1062" t="n">
        <v>2.62</v>
      </c>
      <c r="X1062" t="n">
        <v>0.14</v>
      </c>
      <c r="Y1062" t="n">
        <v>1</v>
      </c>
      <c r="Z1062" t="n">
        <v>10</v>
      </c>
    </row>
    <row r="1063">
      <c r="A1063" t="n">
        <v>114</v>
      </c>
      <c r="B1063" t="n">
        <v>105</v>
      </c>
      <c r="C1063" t="inlineStr">
        <is>
          <t xml:space="preserve">CONCLUIDO	</t>
        </is>
      </c>
      <c r="D1063" t="n">
        <v>5.47</v>
      </c>
      <c r="E1063" t="n">
        <v>18.28</v>
      </c>
      <c r="F1063" t="n">
        <v>15.47</v>
      </c>
      <c r="G1063" t="n">
        <v>154.73</v>
      </c>
      <c r="H1063" t="n">
        <v>2.08</v>
      </c>
      <c r="I1063" t="n">
        <v>6</v>
      </c>
      <c r="J1063" t="n">
        <v>252.08</v>
      </c>
      <c r="K1063" t="n">
        <v>55.27</v>
      </c>
      <c r="L1063" t="n">
        <v>29.5</v>
      </c>
      <c r="M1063" t="n">
        <v>2</v>
      </c>
      <c r="N1063" t="n">
        <v>62.31</v>
      </c>
      <c r="O1063" t="n">
        <v>31324.61</v>
      </c>
      <c r="P1063" t="n">
        <v>187.98</v>
      </c>
      <c r="Q1063" t="n">
        <v>467.08</v>
      </c>
      <c r="R1063" t="n">
        <v>54.44</v>
      </c>
      <c r="S1063" t="n">
        <v>39.61</v>
      </c>
      <c r="T1063" t="n">
        <v>2483.35</v>
      </c>
      <c r="U1063" t="n">
        <v>0.73</v>
      </c>
      <c r="V1063" t="n">
        <v>0.75</v>
      </c>
      <c r="W1063" t="n">
        <v>2.62</v>
      </c>
      <c r="X1063" t="n">
        <v>0.14</v>
      </c>
      <c r="Y1063" t="n">
        <v>1</v>
      </c>
      <c r="Z1063" t="n">
        <v>10</v>
      </c>
    </row>
    <row r="1064">
      <c r="A1064" t="n">
        <v>115</v>
      </c>
      <c r="B1064" t="n">
        <v>105</v>
      </c>
      <c r="C1064" t="inlineStr">
        <is>
          <t xml:space="preserve">CONCLUIDO	</t>
        </is>
      </c>
      <c r="D1064" t="n">
        <v>5.4704</v>
      </c>
      <c r="E1064" t="n">
        <v>18.28</v>
      </c>
      <c r="F1064" t="n">
        <v>15.47</v>
      </c>
      <c r="G1064" t="n">
        <v>154.72</v>
      </c>
      <c r="H1064" t="n">
        <v>2.1</v>
      </c>
      <c r="I1064" t="n">
        <v>6</v>
      </c>
      <c r="J1064" t="n">
        <v>252.54</v>
      </c>
      <c r="K1064" t="n">
        <v>55.27</v>
      </c>
      <c r="L1064" t="n">
        <v>29.75</v>
      </c>
      <c r="M1064" t="n">
        <v>2</v>
      </c>
      <c r="N1064" t="n">
        <v>62.51</v>
      </c>
      <c r="O1064" t="n">
        <v>31380.35</v>
      </c>
      <c r="P1064" t="n">
        <v>187.87</v>
      </c>
      <c r="Q1064" t="n">
        <v>467.07</v>
      </c>
      <c r="R1064" t="n">
        <v>54.34</v>
      </c>
      <c r="S1064" t="n">
        <v>39.61</v>
      </c>
      <c r="T1064" t="n">
        <v>2430.48</v>
      </c>
      <c r="U1064" t="n">
        <v>0.73</v>
      </c>
      <c r="V1064" t="n">
        <v>0.75</v>
      </c>
      <c r="W1064" t="n">
        <v>2.62</v>
      </c>
      <c r="X1064" t="n">
        <v>0.14</v>
      </c>
      <c r="Y1064" t="n">
        <v>1</v>
      </c>
      <c r="Z1064" t="n">
        <v>10</v>
      </c>
    </row>
    <row r="1065">
      <c r="A1065" t="n">
        <v>116</v>
      </c>
      <c r="B1065" t="n">
        <v>105</v>
      </c>
      <c r="C1065" t="inlineStr">
        <is>
          <t xml:space="preserve">CONCLUIDO	</t>
        </is>
      </c>
      <c r="D1065" t="n">
        <v>5.4676</v>
      </c>
      <c r="E1065" t="n">
        <v>18.29</v>
      </c>
      <c r="F1065" t="n">
        <v>15.48</v>
      </c>
      <c r="G1065" t="n">
        <v>154.81</v>
      </c>
      <c r="H1065" t="n">
        <v>2.11</v>
      </c>
      <c r="I1065" t="n">
        <v>6</v>
      </c>
      <c r="J1065" t="n">
        <v>252.99</v>
      </c>
      <c r="K1065" t="n">
        <v>55.27</v>
      </c>
      <c r="L1065" t="n">
        <v>30</v>
      </c>
      <c r="M1065" t="n">
        <v>1</v>
      </c>
      <c r="N1065" t="n">
        <v>62.72</v>
      </c>
      <c r="O1065" t="n">
        <v>31436.17</v>
      </c>
      <c r="P1065" t="n">
        <v>187.92</v>
      </c>
      <c r="Q1065" t="n">
        <v>467.09</v>
      </c>
      <c r="R1065" t="n">
        <v>54.71</v>
      </c>
      <c r="S1065" t="n">
        <v>39.61</v>
      </c>
      <c r="T1065" t="n">
        <v>2617.82</v>
      </c>
      <c r="U1065" t="n">
        <v>0.72</v>
      </c>
      <c r="V1065" t="n">
        <v>0.75</v>
      </c>
      <c r="W1065" t="n">
        <v>2.62</v>
      </c>
      <c r="X1065" t="n">
        <v>0.15</v>
      </c>
      <c r="Y1065" t="n">
        <v>1</v>
      </c>
      <c r="Z1065" t="n">
        <v>10</v>
      </c>
    </row>
    <row r="1066">
      <c r="A1066" t="n">
        <v>117</v>
      </c>
      <c r="B1066" t="n">
        <v>105</v>
      </c>
      <c r="C1066" t="inlineStr">
        <is>
          <t xml:space="preserve">CONCLUIDO	</t>
        </is>
      </c>
      <c r="D1066" t="n">
        <v>5.4685</v>
      </c>
      <c r="E1066" t="n">
        <v>18.29</v>
      </c>
      <c r="F1066" t="n">
        <v>15.48</v>
      </c>
      <c r="G1066" t="n">
        <v>154.79</v>
      </c>
      <c r="H1066" t="n">
        <v>2.12</v>
      </c>
      <c r="I1066" t="n">
        <v>6</v>
      </c>
      <c r="J1066" t="n">
        <v>253.44</v>
      </c>
      <c r="K1066" t="n">
        <v>55.27</v>
      </c>
      <c r="L1066" t="n">
        <v>30.25</v>
      </c>
      <c r="M1066" t="n">
        <v>1</v>
      </c>
      <c r="N1066" t="n">
        <v>62.92</v>
      </c>
      <c r="O1066" t="n">
        <v>31492.06</v>
      </c>
      <c r="P1066" t="n">
        <v>188</v>
      </c>
      <c r="Q1066" t="n">
        <v>467.13</v>
      </c>
      <c r="R1066" t="n">
        <v>54.62</v>
      </c>
      <c r="S1066" t="n">
        <v>39.61</v>
      </c>
      <c r="T1066" t="n">
        <v>2572.63</v>
      </c>
      <c r="U1066" t="n">
        <v>0.73</v>
      </c>
      <c r="V1066" t="n">
        <v>0.75</v>
      </c>
      <c r="W1066" t="n">
        <v>2.62</v>
      </c>
      <c r="X1066" t="n">
        <v>0.15</v>
      </c>
      <c r="Y1066" t="n">
        <v>1</v>
      </c>
      <c r="Z1066" t="n">
        <v>10</v>
      </c>
    </row>
    <row r="1067">
      <c r="A1067" t="n">
        <v>118</v>
      </c>
      <c r="B1067" t="n">
        <v>105</v>
      </c>
      <c r="C1067" t="inlineStr">
        <is>
          <t xml:space="preserve">CONCLUIDO	</t>
        </is>
      </c>
      <c r="D1067" t="n">
        <v>5.468</v>
      </c>
      <c r="E1067" t="n">
        <v>18.29</v>
      </c>
      <c r="F1067" t="n">
        <v>15.48</v>
      </c>
      <c r="G1067" t="n">
        <v>154.8</v>
      </c>
      <c r="H1067" t="n">
        <v>2.14</v>
      </c>
      <c r="I1067" t="n">
        <v>6</v>
      </c>
      <c r="J1067" t="n">
        <v>253.9</v>
      </c>
      <c r="K1067" t="n">
        <v>55.27</v>
      </c>
      <c r="L1067" t="n">
        <v>30.5</v>
      </c>
      <c r="M1067" t="n">
        <v>0</v>
      </c>
      <c r="N1067" t="n">
        <v>63.12</v>
      </c>
      <c r="O1067" t="n">
        <v>31548.03</v>
      </c>
      <c r="P1067" t="n">
        <v>188.15</v>
      </c>
      <c r="Q1067" t="n">
        <v>467.07</v>
      </c>
      <c r="R1067" t="n">
        <v>54.54</v>
      </c>
      <c r="S1067" t="n">
        <v>39.61</v>
      </c>
      <c r="T1067" t="n">
        <v>2531.51</v>
      </c>
      <c r="U1067" t="n">
        <v>0.73</v>
      </c>
      <c r="V1067" t="n">
        <v>0.75</v>
      </c>
      <c r="W1067" t="n">
        <v>2.62</v>
      </c>
      <c r="X1067" t="n">
        <v>0.15</v>
      </c>
      <c r="Y1067" t="n">
        <v>1</v>
      </c>
      <c r="Z1067" t="n">
        <v>10</v>
      </c>
    </row>
    <row r="1068">
      <c r="A1068" t="n">
        <v>0</v>
      </c>
      <c r="B1068" t="n">
        <v>60</v>
      </c>
      <c r="C1068" t="inlineStr">
        <is>
          <t xml:space="preserve">CONCLUIDO	</t>
        </is>
      </c>
      <c r="D1068" t="n">
        <v>3.89</v>
      </c>
      <c r="E1068" t="n">
        <v>25.71</v>
      </c>
      <c r="F1068" t="n">
        <v>19.74</v>
      </c>
      <c r="G1068" t="n">
        <v>7.9</v>
      </c>
      <c r="H1068" t="n">
        <v>0.14</v>
      </c>
      <c r="I1068" t="n">
        <v>150</v>
      </c>
      <c r="J1068" t="n">
        <v>124.63</v>
      </c>
      <c r="K1068" t="n">
        <v>45</v>
      </c>
      <c r="L1068" t="n">
        <v>1</v>
      </c>
      <c r="M1068" t="n">
        <v>148</v>
      </c>
      <c r="N1068" t="n">
        <v>18.64</v>
      </c>
      <c r="O1068" t="n">
        <v>15605.44</v>
      </c>
      <c r="P1068" t="n">
        <v>205.81</v>
      </c>
      <c r="Q1068" t="n">
        <v>467.19</v>
      </c>
      <c r="R1068" t="n">
        <v>193.93</v>
      </c>
      <c r="S1068" t="n">
        <v>39.61</v>
      </c>
      <c r="T1068" t="n">
        <v>71504.53</v>
      </c>
      <c r="U1068" t="n">
        <v>0.2</v>
      </c>
      <c r="V1068" t="n">
        <v>0.59</v>
      </c>
      <c r="W1068" t="n">
        <v>2.85</v>
      </c>
      <c r="X1068" t="n">
        <v>4.4</v>
      </c>
      <c r="Y1068" t="n">
        <v>1</v>
      </c>
      <c r="Z1068" t="n">
        <v>10</v>
      </c>
    </row>
    <row r="1069">
      <c r="A1069" t="n">
        <v>1</v>
      </c>
      <c r="B1069" t="n">
        <v>60</v>
      </c>
      <c r="C1069" t="inlineStr">
        <is>
          <t xml:space="preserve">CONCLUIDO	</t>
        </is>
      </c>
      <c r="D1069" t="n">
        <v>4.2241</v>
      </c>
      <c r="E1069" t="n">
        <v>23.67</v>
      </c>
      <c r="F1069" t="n">
        <v>18.65</v>
      </c>
      <c r="G1069" t="n">
        <v>9.9</v>
      </c>
      <c r="H1069" t="n">
        <v>0.18</v>
      </c>
      <c r="I1069" t="n">
        <v>113</v>
      </c>
      <c r="J1069" t="n">
        <v>124.96</v>
      </c>
      <c r="K1069" t="n">
        <v>45</v>
      </c>
      <c r="L1069" t="n">
        <v>1.25</v>
      </c>
      <c r="M1069" t="n">
        <v>111</v>
      </c>
      <c r="N1069" t="n">
        <v>18.71</v>
      </c>
      <c r="O1069" t="n">
        <v>15645.96</v>
      </c>
      <c r="P1069" t="n">
        <v>193.77</v>
      </c>
      <c r="Q1069" t="n">
        <v>467.23</v>
      </c>
      <c r="R1069" t="n">
        <v>158.16</v>
      </c>
      <c r="S1069" t="n">
        <v>39.61</v>
      </c>
      <c r="T1069" t="n">
        <v>53805.45</v>
      </c>
      <c r="U1069" t="n">
        <v>0.25</v>
      </c>
      <c r="V1069" t="n">
        <v>0.63</v>
      </c>
      <c r="W1069" t="n">
        <v>2.79</v>
      </c>
      <c r="X1069" t="n">
        <v>3.32</v>
      </c>
      <c r="Y1069" t="n">
        <v>1</v>
      </c>
      <c r="Z1069" t="n">
        <v>10</v>
      </c>
    </row>
    <row r="1070">
      <c r="A1070" t="n">
        <v>2</v>
      </c>
      <c r="B1070" t="n">
        <v>60</v>
      </c>
      <c r="C1070" t="inlineStr">
        <is>
          <t xml:space="preserve">CONCLUIDO	</t>
        </is>
      </c>
      <c r="D1070" t="n">
        <v>4.4719</v>
      </c>
      <c r="E1070" t="n">
        <v>22.36</v>
      </c>
      <c r="F1070" t="n">
        <v>17.93</v>
      </c>
      <c r="G1070" t="n">
        <v>11.95</v>
      </c>
      <c r="H1070" t="n">
        <v>0.21</v>
      </c>
      <c r="I1070" t="n">
        <v>90</v>
      </c>
      <c r="J1070" t="n">
        <v>125.29</v>
      </c>
      <c r="K1070" t="n">
        <v>45</v>
      </c>
      <c r="L1070" t="n">
        <v>1.5</v>
      </c>
      <c r="M1070" t="n">
        <v>88</v>
      </c>
      <c r="N1070" t="n">
        <v>18.79</v>
      </c>
      <c r="O1070" t="n">
        <v>15686.51</v>
      </c>
      <c r="P1070" t="n">
        <v>185.58</v>
      </c>
      <c r="Q1070" t="n">
        <v>467.16</v>
      </c>
      <c r="R1070" t="n">
        <v>134.59</v>
      </c>
      <c r="S1070" t="n">
        <v>39.61</v>
      </c>
      <c r="T1070" t="n">
        <v>42135.06</v>
      </c>
      <c r="U1070" t="n">
        <v>0.29</v>
      </c>
      <c r="V1070" t="n">
        <v>0.65</v>
      </c>
      <c r="W1070" t="n">
        <v>2.75</v>
      </c>
      <c r="X1070" t="n">
        <v>2.59</v>
      </c>
      <c r="Y1070" t="n">
        <v>1</v>
      </c>
      <c r="Z1070" t="n">
        <v>10</v>
      </c>
    </row>
    <row r="1071">
      <c r="A1071" t="n">
        <v>3</v>
      </c>
      <c r="B1071" t="n">
        <v>60</v>
      </c>
      <c r="C1071" t="inlineStr">
        <is>
          <t xml:space="preserve">CONCLUIDO	</t>
        </is>
      </c>
      <c r="D1071" t="n">
        <v>4.6506</v>
      </c>
      <c r="E1071" t="n">
        <v>21.5</v>
      </c>
      <c r="F1071" t="n">
        <v>17.45</v>
      </c>
      <c r="G1071" t="n">
        <v>13.96</v>
      </c>
      <c r="H1071" t="n">
        <v>0.25</v>
      </c>
      <c r="I1071" t="n">
        <v>75</v>
      </c>
      <c r="J1071" t="n">
        <v>125.62</v>
      </c>
      <c r="K1071" t="n">
        <v>45</v>
      </c>
      <c r="L1071" t="n">
        <v>1.75</v>
      </c>
      <c r="M1071" t="n">
        <v>73</v>
      </c>
      <c r="N1071" t="n">
        <v>18.87</v>
      </c>
      <c r="O1071" t="n">
        <v>15727.09</v>
      </c>
      <c r="P1071" t="n">
        <v>179.98</v>
      </c>
      <c r="Q1071" t="n">
        <v>467.11</v>
      </c>
      <c r="R1071" t="n">
        <v>118.98</v>
      </c>
      <c r="S1071" t="n">
        <v>39.61</v>
      </c>
      <c r="T1071" t="n">
        <v>34408.13</v>
      </c>
      <c r="U1071" t="n">
        <v>0.33</v>
      </c>
      <c r="V1071" t="n">
        <v>0.67</v>
      </c>
      <c r="W1071" t="n">
        <v>2.73</v>
      </c>
      <c r="X1071" t="n">
        <v>2.12</v>
      </c>
      <c r="Y1071" t="n">
        <v>1</v>
      </c>
      <c r="Z1071" t="n">
        <v>10</v>
      </c>
    </row>
    <row r="1072">
      <c r="A1072" t="n">
        <v>4</v>
      </c>
      <c r="B1072" t="n">
        <v>60</v>
      </c>
      <c r="C1072" t="inlineStr">
        <is>
          <t xml:space="preserve">CONCLUIDO	</t>
        </is>
      </c>
      <c r="D1072" t="n">
        <v>4.7693</v>
      </c>
      <c r="E1072" t="n">
        <v>20.97</v>
      </c>
      <c r="F1072" t="n">
        <v>17.17</v>
      </c>
      <c r="G1072" t="n">
        <v>15.85</v>
      </c>
      <c r="H1072" t="n">
        <v>0.28</v>
      </c>
      <c r="I1072" t="n">
        <v>65</v>
      </c>
      <c r="J1072" t="n">
        <v>125.95</v>
      </c>
      <c r="K1072" t="n">
        <v>45</v>
      </c>
      <c r="L1072" t="n">
        <v>2</v>
      </c>
      <c r="M1072" t="n">
        <v>63</v>
      </c>
      <c r="N1072" t="n">
        <v>18.95</v>
      </c>
      <c r="O1072" t="n">
        <v>15767.7</v>
      </c>
      <c r="P1072" t="n">
        <v>176.32</v>
      </c>
      <c r="Q1072" t="n">
        <v>467.18</v>
      </c>
      <c r="R1072" t="n">
        <v>109.92</v>
      </c>
      <c r="S1072" t="n">
        <v>39.61</v>
      </c>
      <c r="T1072" t="n">
        <v>29928.02</v>
      </c>
      <c r="U1072" t="n">
        <v>0.36</v>
      </c>
      <c r="V1072" t="n">
        <v>0.68</v>
      </c>
      <c r="W1072" t="n">
        <v>2.71</v>
      </c>
      <c r="X1072" t="n">
        <v>1.84</v>
      </c>
      <c r="Y1072" t="n">
        <v>1</v>
      </c>
      <c r="Z1072" t="n">
        <v>10</v>
      </c>
    </row>
    <row r="1073">
      <c r="A1073" t="n">
        <v>5</v>
      </c>
      <c r="B1073" t="n">
        <v>60</v>
      </c>
      <c r="C1073" t="inlineStr">
        <is>
          <t xml:space="preserve">CONCLUIDO	</t>
        </is>
      </c>
      <c r="D1073" t="n">
        <v>4.8667</v>
      </c>
      <c r="E1073" t="n">
        <v>20.55</v>
      </c>
      <c r="F1073" t="n">
        <v>16.96</v>
      </c>
      <c r="G1073" t="n">
        <v>17.85</v>
      </c>
      <c r="H1073" t="n">
        <v>0.31</v>
      </c>
      <c r="I1073" t="n">
        <v>57</v>
      </c>
      <c r="J1073" t="n">
        <v>126.28</v>
      </c>
      <c r="K1073" t="n">
        <v>45</v>
      </c>
      <c r="L1073" t="n">
        <v>2.25</v>
      </c>
      <c r="M1073" t="n">
        <v>55</v>
      </c>
      <c r="N1073" t="n">
        <v>19.03</v>
      </c>
      <c r="O1073" t="n">
        <v>15808.34</v>
      </c>
      <c r="P1073" t="n">
        <v>173.42</v>
      </c>
      <c r="Q1073" t="n">
        <v>467.15</v>
      </c>
      <c r="R1073" t="n">
        <v>102.95</v>
      </c>
      <c r="S1073" t="n">
        <v>39.61</v>
      </c>
      <c r="T1073" t="n">
        <v>26482.32</v>
      </c>
      <c r="U1073" t="n">
        <v>0.38</v>
      </c>
      <c r="V1073" t="n">
        <v>0.6899999999999999</v>
      </c>
      <c r="W1073" t="n">
        <v>2.7</v>
      </c>
      <c r="X1073" t="n">
        <v>1.62</v>
      </c>
      <c r="Y1073" t="n">
        <v>1</v>
      </c>
      <c r="Z1073" t="n">
        <v>10</v>
      </c>
    </row>
    <row r="1074">
      <c r="A1074" t="n">
        <v>6</v>
      </c>
      <c r="B1074" t="n">
        <v>60</v>
      </c>
      <c r="C1074" t="inlineStr">
        <is>
          <t xml:space="preserve">CONCLUIDO	</t>
        </is>
      </c>
      <c r="D1074" t="n">
        <v>4.96</v>
      </c>
      <c r="E1074" t="n">
        <v>20.16</v>
      </c>
      <c r="F1074" t="n">
        <v>16.75</v>
      </c>
      <c r="G1074" t="n">
        <v>20.1</v>
      </c>
      <c r="H1074" t="n">
        <v>0.35</v>
      </c>
      <c r="I1074" t="n">
        <v>50</v>
      </c>
      <c r="J1074" t="n">
        <v>126.61</v>
      </c>
      <c r="K1074" t="n">
        <v>45</v>
      </c>
      <c r="L1074" t="n">
        <v>2.5</v>
      </c>
      <c r="M1074" t="n">
        <v>48</v>
      </c>
      <c r="N1074" t="n">
        <v>19.11</v>
      </c>
      <c r="O1074" t="n">
        <v>15849</v>
      </c>
      <c r="P1074" t="n">
        <v>170.76</v>
      </c>
      <c r="Q1074" t="n">
        <v>467.1</v>
      </c>
      <c r="R1074" t="n">
        <v>96.33</v>
      </c>
      <c r="S1074" t="n">
        <v>39.61</v>
      </c>
      <c r="T1074" t="n">
        <v>23206.69</v>
      </c>
      <c r="U1074" t="n">
        <v>0.41</v>
      </c>
      <c r="V1074" t="n">
        <v>0.7</v>
      </c>
      <c r="W1074" t="n">
        <v>2.69</v>
      </c>
      <c r="X1074" t="n">
        <v>1.42</v>
      </c>
      <c r="Y1074" t="n">
        <v>1</v>
      </c>
      <c r="Z1074" t="n">
        <v>10</v>
      </c>
    </row>
    <row r="1075">
      <c r="A1075" t="n">
        <v>7</v>
      </c>
      <c r="B1075" t="n">
        <v>60</v>
      </c>
      <c r="C1075" t="inlineStr">
        <is>
          <t xml:space="preserve">CONCLUIDO	</t>
        </is>
      </c>
      <c r="D1075" t="n">
        <v>5.0285</v>
      </c>
      <c r="E1075" t="n">
        <v>19.89</v>
      </c>
      <c r="F1075" t="n">
        <v>16.6</v>
      </c>
      <c r="G1075" t="n">
        <v>22.14</v>
      </c>
      <c r="H1075" t="n">
        <v>0.38</v>
      </c>
      <c r="I1075" t="n">
        <v>45</v>
      </c>
      <c r="J1075" t="n">
        <v>126.94</v>
      </c>
      <c r="K1075" t="n">
        <v>45</v>
      </c>
      <c r="L1075" t="n">
        <v>2.75</v>
      </c>
      <c r="M1075" t="n">
        <v>43</v>
      </c>
      <c r="N1075" t="n">
        <v>19.19</v>
      </c>
      <c r="O1075" t="n">
        <v>15889.69</v>
      </c>
      <c r="P1075" t="n">
        <v>168.65</v>
      </c>
      <c r="Q1075" t="n">
        <v>467.09</v>
      </c>
      <c r="R1075" t="n">
        <v>91.34</v>
      </c>
      <c r="S1075" t="n">
        <v>39.61</v>
      </c>
      <c r="T1075" t="n">
        <v>20735.63</v>
      </c>
      <c r="U1075" t="n">
        <v>0.43</v>
      </c>
      <c r="V1075" t="n">
        <v>0.7</v>
      </c>
      <c r="W1075" t="n">
        <v>2.68</v>
      </c>
      <c r="X1075" t="n">
        <v>1.27</v>
      </c>
      <c r="Y1075" t="n">
        <v>1</v>
      </c>
      <c r="Z1075" t="n">
        <v>10</v>
      </c>
    </row>
    <row r="1076">
      <c r="A1076" t="n">
        <v>8</v>
      </c>
      <c r="B1076" t="n">
        <v>60</v>
      </c>
      <c r="C1076" t="inlineStr">
        <is>
          <t xml:space="preserve">CONCLUIDO	</t>
        </is>
      </c>
      <c r="D1076" t="n">
        <v>5.086</v>
      </c>
      <c r="E1076" t="n">
        <v>19.66</v>
      </c>
      <c r="F1076" t="n">
        <v>16.48</v>
      </c>
      <c r="G1076" t="n">
        <v>24.12</v>
      </c>
      <c r="H1076" t="n">
        <v>0.42</v>
      </c>
      <c r="I1076" t="n">
        <v>41</v>
      </c>
      <c r="J1076" t="n">
        <v>127.27</v>
      </c>
      <c r="K1076" t="n">
        <v>45</v>
      </c>
      <c r="L1076" t="n">
        <v>3</v>
      </c>
      <c r="M1076" t="n">
        <v>39</v>
      </c>
      <c r="N1076" t="n">
        <v>19.27</v>
      </c>
      <c r="O1076" t="n">
        <v>15930.42</v>
      </c>
      <c r="P1076" t="n">
        <v>166.52</v>
      </c>
      <c r="Q1076" t="n">
        <v>467.09</v>
      </c>
      <c r="R1076" t="n">
        <v>87.09</v>
      </c>
      <c r="S1076" t="n">
        <v>39.61</v>
      </c>
      <c r="T1076" t="n">
        <v>18632.46</v>
      </c>
      <c r="U1076" t="n">
        <v>0.45</v>
      </c>
      <c r="V1076" t="n">
        <v>0.71</v>
      </c>
      <c r="W1076" t="n">
        <v>2.68</v>
      </c>
      <c r="X1076" t="n">
        <v>1.15</v>
      </c>
      <c r="Y1076" t="n">
        <v>1</v>
      </c>
      <c r="Z1076" t="n">
        <v>10</v>
      </c>
    </row>
    <row r="1077">
      <c r="A1077" t="n">
        <v>9</v>
      </c>
      <c r="B1077" t="n">
        <v>60</v>
      </c>
      <c r="C1077" t="inlineStr">
        <is>
          <t xml:space="preserve">CONCLUIDO	</t>
        </is>
      </c>
      <c r="D1077" t="n">
        <v>5.1224</v>
      </c>
      <c r="E1077" t="n">
        <v>19.52</v>
      </c>
      <c r="F1077" t="n">
        <v>16.42</v>
      </c>
      <c r="G1077" t="n">
        <v>25.92</v>
      </c>
      <c r="H1077" t="n">
        <v>0.45</v>
      </c>
      <c r="I1077" t="n">
        <v>38</v>
      </c>
      <c r="J1077" t="n">
        <v>127.6</v>
      </c>
      <c r="K1077" t="n">
        <v>45</v>
      </c>
      <c r="L1077" t="n">
        <v>3.25</v>
      </c>
      <c r="M1077" t="n">
        <v>36</v>
      </c>
      <c r="N1077" t="n">
        <v>19.35</v>
      </c>
      <c r="O1077" t="n">
        <v>15971.17</v>
      </c>
      <c r="P1077" t="n">
        <v>165.25</v>
      </c>
      <c r="Q1077" t="n">
        <v>467.09</v>
      </c>
      <c r="R1077" t="n">
        <v>85.23999999999999</v>
      </c>
      <c r="S1077" t="n">
        <v>39.61</v>
      </c>
      <c r="T1077" t="n">
        <v>17720</v>
      </c>
      <c r="U1077" t="n">
        <v>0.46</v>
      </c>
      <c r="V1077" t="n">
        <v>0.71</v>
      </c>
      <c r="W1077" t="n">
        <v>2.67</v>
      </c>
      <c r="X1077" t="n">
        <v>1.08</v>
      </c>
      <c r="Y1077" t="n">
        <v>1</v>
      </c>
      <c r="Z1077" t="n">
        <v>10</v>
      </c>
    </row>
    <row r="1078">
      <c r="A1078" t="n">
        <v>10</v>
      </c>
      <c r="B1078" t="n">
        <v>60</v>
      </c>
      <c r="C1078" t="inlineStr">
        <is>
          <t xml:space="preserve">CONCLUIDO	</t>
        </is>
      </c>
      <c r="D1078" t="n">
        <v>5.166</v>
      </c>
      <c r="E1078" t="n">
        <v>19.36</v>
      </c>
      <c r="F1078" t="n">
        <v>16.33</v>
      </c>
      <c r="G1078" t="n">
        <v>28</v>
      </c>
      <c r="H1078" t="n">
        <v>0.48</v>
      </c>
      <c r="I1078" t="n">
        <v>35</v>
      </c>
      <c r="J1078" t="n">
        <v>127.93</v>
      </c>
      <c r="K1078" t="n">
        <v>45</v>
      </c>
      <c r="L1078" t="n">
        <v>3.5</v>
      </c>
      <c r="M1078" t="n">
        <v>33</v>
      </c>
      <c r="N1078" t="n">
        <v>19.43</v>
      </c>
      <c r="O1078" t="n">
        <v>16011.95</v>
      </c>
      <c r="P1078" t="n">
        <v>163.66</v>
      </c>
      <c r="Q1078" t="n">
        <v>467.17</v>
      </c>
      <c r="R1078" t="n">
        <v>82.66</v>
      </c>
      <c r="S1078" t="n">
        <v>39.61</v>
      </c>
      <c r="T1078" t="n">
        <v>16445.5</v>
      </c>
      <c r="U1078" t="n">
        <v>0.48</v>
      </c>
      <c r="V1078" t="n">
        <v>0.71</v>
      </c>
      <c r="W1078" t="n">
        <v>2.66</v>
      </c>
      <c r="X1078" t="n">
        <v>1</v>
      </c>
      <c r="Y1078" t="n">
        <v>1</v>
      </c>
      <c r="Z1078" t="n">
        <v>10</v>
      </c>
    </row>
    <row r="1079">
      <c r="A1079" t="n">
        <v>11</v>
      </c>
      <c r="B1079" t="n">
        <v>60</v>
      </c>
      <c r="C1079" t="inlineStr">
        <is>
          <t xml:space="preserve">CONCLUIDO	</t>
        </is>
      </c>
      <c r="D1079" t="n">
        <v>5.2145</v>
      </c>
      <c r="E1079" t="n">
        <v>19.18</v>
      </c>
      <c r="F1079" t="n">
        <v>16.23</v>
      </c>
      <c r="G1079" t="n">
        <v>30.43</v>
      </c>
      <c r="H1079" t="n">
        <v>0.52</v>
      </c>
      <c r="I1079" t="n">
        <v>32</v>
      </c>
      <c r="J1079" t="n">
        <v>128.26</v>
      </c>
      <c r="K1079" t="n">
        <v>45</v>
      </c>
      <c r="L1079" t="n">
        <v>3.75</v>
      </c>
      <c r="M1079" t="n">
        <v>30</v>
      </c>
      <c r="N1079" t="n">
        <v>19.51</v>
      </c>
      <c r="O1079" t="n">
        <v>16052.76</v>
      </c>
      <c r="P1079" t="n">
        <v>161.91</v>
      </c>
      <c r="Q1079" t="n">
        <v>467.11</v>
      </c>
      <c r="R1079" t="n">
        <v>79.17</v>
      </c>
      <c r="S1079" t="n">
        <v>39.61</v>
      </c>
      <c r="T1079" t="n">
        <v>14717.65</v>
      </c>
      <c r="U1079" t="n">
        <v>0.5</v>
      </c>
      <c r="V1079" t="n">
        <v>0.72</v>
      </c>
      <c r="W1079" t="n">
        <v>2.66</v>
      </c>
      <c r="X1079" t="n">
        <v>0.89</v>
      </c>
      <c r="Y1079" t="n">
        <v>1</v>
      </c>
      <c r="Z1079" t="n">
        <v>10</v>
      </c>
    </row>
    <row r="1080">
      <c r="A1080" t="n">
        <v>12</v>
      </c>
      <c r="B1080" t="n">
        <v>60</v>
      </c>
      <c r="C1080" t="inlineStr">
        <is>
          <t xml:space="preserve">CONCLUIDO	</t>
        </is>
      </c>
      <c r="D1080" t="n">
        <v>5.2401</v>
      </c>
      <c r="E1080" t="n">
        <v>19.08</v>
      </c>
      <c r="F1080" t="n">
        <v>16.18</v>
      </c>
      <c r="G1080" t="n">
        <v>32.37</v>
      </c>
      <c r="H1080" t="n">
        <v>0.55</v>
      </c>
      <c r="I1080" t="n">
        <v>30</v>
      </c>
      <c r="J1080" t="n">
        <v>128.59</v>
      </c>
      <c r="K1080" t="n">
        <v>45</v>
      </c>
      <c r="L1080" t="n">
        <v>4</v>
      </c>
      <c r="M1080" t="n">
        <v>28</v>
      </c>
      <c r="N1080" t="n">
        <v>19.59</v>
      </c>
      <c r="O1080" t="n">
        <v>16093.6</v>
      </c>
      <c r="P1080" t="n">
        <v>160.84</v>
      </c>
      <c r="Q1080" t="n">
        <v>467.16</v>
      </c>
      <c r="R1080" t="n">
        <v>77.83</v>
      </c>
      <c r="S1080" t="n">
        <v>39.61</v>
      </c>
      <c r="T1080" t="n">
        <v>14057.26</v>
      </c>
      <c r="U1080" t="n">
        <v>0.51</v>
      </c>
      <c r="V1080" t="n">
        <v>0.72</v>
      </c>
      <c r="W1080" t="n">
        <v>2.65</v>
      </c>
      <c r="X1080" t="n">
        <v>0.85</v>
      </c>
      <c r="Y1080" t="n">
        <v>1</v>
      </c>
      <c r="Z1080" t="n">
        <v>10</v>
      </c>
    </row>
    <row r="1081">
      <c r="A1081" t="n">
        <v>13</v>
      </c>
      <c r="B1081" t="n">
        <v>60</v>
      </c>
      <c r="C1081" t="inlineStr">
        <is>
          <t xml:space="preserve">CONCLUIDO	</t>
        </is>
      </c>
      <c r="D1081" t="n">
        <v>5.2806</v>
      </c>
      <c r="E1081" t="n">
        <v>18.94</v>
      </c>
      <c r="F1081" t="n">
        <v>16.09</v>
      </c>
      <c r="G1081" t="n">
        <v>34.48</v>
      </c>
      <c r="H1081" t="n">
        <v>0.58</v>
      </c>
      <c r="I1081" t="n">
        <v>28</v>
      </c>
      <c r="J1081" t="n">
        <v>128.92</v>
      </c>
      <c r="K1081" t="n">
        <v>45</v>
      </c>
      <c r="L1081" t="n">
        <v>4.25</v>
      </c>
      <c r="M1081" t="n">
        <v>26</v>
      </c>
      <c r="N1081" t="n">
        <v>19.68</v>
      </c>
      <c r="O1081" t="n">
        <v>16134.46</v>
      </c>
      <c r="P1081" t="n">
        <v>159.29</v>
      </c>
      <c r="Q1081" t="n">
        <v>467.08</v>
      </c>
      <c r="R1081" t="n">
        <v>74.62</v>
      </c>
      <c r="S1081" t="n">
        <v>39.61</v>
      </c>
      <c r="T1081" t="n">
        <v>12463</v>
      </c>
      <c r="U1081" t="n">
        <v>0.53</v>
      </c>
      <c r="V1081" t="n">
        <v>0.72</v>
      </c>
      <c r="W1081" t="n">
        <v>2.65</v>
      </c>
      <c r="X1081" t="n">
        <v>0.76</v>
      </c>
      <c r="Y1081" t="n">
        <v>1</v>
      </c>
      <c r="Z1081" t="n">
        <v>10</v>
      </c>
    </row>
    <row r="1082">
      <c r="A1082" t="n">
        <v>14</v>
      </c>
      <c r="B1082" t="n">
        <v>60</v>
      </c>
      <c r="C1082" t="inlineStr">
        <is>
          <t xml:space="preserve">CONCLUIDO	</t>
        </is>
      </c>
      <c r="D1082" t="n">
        <v>5.2894</v>
      </c>
      <c r="E1082" t="n">
        <v>18.91</v>
      </c>
      <c r="F1082" t="n">
        <v>16.08</v>
      </c>
      <c r="G1082" t="n">
        <v>35.74</v>
      </c>
      <c r="H1082" t="n">
        <v>0.62</v>
      </c>
      <c r="I1082" t="n">
        <v>27</v>
      </c>
      <c r="J1082" t="n">
        <v>129.25</v>
      </c>
      <c r="K1082" t="n">
        <v>45</v>
      </c>
      <c r="L1082" t="n">
        <v>4.5</v>
      </c>
      <c r="M1082" t="n">
        <v>25</v>
      </c>
      <c r="N1082" t="n">
        <v>19.76</v>
      </c>
      <c r="O1082" t="n">
        <v>16175.36</v>
      </c>
      <c r="P1082" t="n">
        <v>158.42</v>
      </c>
      <c r="Q1082" t="n">
        <v>467.08</v>
      </c>
      <c r="R1082" t="n">
        <v>74.36</v>
      </c>
      <c r="S1082" t="n">
        <v>39.61</v>
      </c>
      <c r="T1082" t="n">
        <v>12337.25</v>
      </c>
      <c r="U1082" t="n">
        <v>0.53</v>
      </c>
      <c r="V1082" t="n">
        <v>0.73</v>
      </c>
      <c r="W1082" t="n">
        <v>2.65</v>
      </c>
      <c r="X1082" t="n">
        <v>0.75</v>
      </c>
      <c r="Y1082" t="n">
        <v>1</v>
      </c>
      <c r="Z1082" t="n">
        <v>10</v>
      </c>
    </row>
    <row r="1083">
      <c r="A1083" t="n">
        <v>15</v>
      </c>
      <c r="B1083" t="n">
        <v>60</v>
      </c>
      <c r="C1083" t="inlineStr">
        <is>
          <t xml:space="preserve">CONCLUIDO	</t>
        </is>
      </c>
      <c r="D1083" t="n">
        <v>5.3224</v>
      </c>
      <c r="E1083" t="n">
        <v>18.79</v>
      </c>
      <c r="F1083" t="n">
        <v>16.02</v>
      </c>
      <c r="G1083" t="n">
        <v>38.44</v>
      </c>
      <c r="H1083" t="n">
        <v>0.65</v>
      </c>
      <c r="I1083" t="n">
        <v>25</v>
      </c>
      <c r="J1083" t="n">
        <v>129.59</v>
      </c>
      <c r="K1083" t="n">
        <v>45</v>
      </c>
      <c r="L1083" t="n">
        <v>4.75</v>
      </c>
      <c r="M1083" t="n">
        <v>23</v>
      </c>
      <c r="N1083" t="n">
        <v>19.84</v>
      </c>
      <c r="O1083" t="n">
        <v>16216.29</v>
      </c>
      <c r="P1083" t="n">
        <v>156.87</v>
      </c>
      <c r="Q1083" t="n">
        <v>467.08</v>
      </c>
      <c r="R1083" t="n">
        <v>72.34</v>
      </c>
      <c r="S1083" t="n">
        <v>39.61</v>
      </c>
      <c r="T1083" t="n">
        <v>11335.77</v>
      </c>
      <c r="U1083" t="n">
        <v>0.55</v>
      </c>
      <c r="V1083" t="n">
        <v>0.73</v>
      </c>
      <c r="W1083" t="n">
        <v>2.65</v>
      </c>
      <c r="X1083" t="n">
        <v>0.68</v>
      </c>
      <c r="Y1083" t="n">
        <v>1</v>
      </c>
      <c r="Z1083" t="n">
        <v>10</v>
      </c>
    </row>
    <row r="1084">
      <c r="A1084" t="n">
        <v>16</v>
      </c>
      <c r="B1084" t="n">
        <v>60</v>
      </c>
      <c r="C1084" t="inlineStr">
        <is>
          <t xml:space="preserve">CONCLUIDO	</t>
        </is>
      </c>
      <c r="D1084" t="n">
        <v>5.3343</v>
      </c>
      <c r="E1084" t="n">
        <v>18.75</v>
      </c>
      <c r="F1084" t="n">
        <v>16</v>
      </c>
      <c r="G1084" t="n">
        <v>40</v>
      </c>
      <c r="H1084" t="n">
        <v>0.68</v>
      </c>
      <c r="I1084" t="n">
        <v>24</v>
      </c>
      <c r="J1084" t="n">
        <v>129.92</v>
      </c>
      <c r="K1084" t="n">
        <v>45</v>
      </c>
      <c r="L1084" t="n">
        <v>5</v>
      </c>
      <c r="M1084" t="n">
        <v>22</v>
      </c>
      <c r="N1084" t="n">
        <v>19.92</v>
      </c>
      <c r="O1084" t="n">
        <v>16257.24</v>
      </c>
      <c r="P1084" t="n">
        <v>156.09</v>
      </c>
      <c r="Q1084" t="n">
        <v>467.08</v>
      </c>
      <c r="R1084" t="n">
        <v>71.45999999999999</v>
      </c>
      <c r="S1084" t="n">
        <v>39.61</v>
      </c>
      <c r="T1084" t="n">
        <v>10898.74</v>
      </c>
      <c r="U1084" t="n">
        <v>0.55</v>
      </c>
      <c r="V1084" t="n">
        <v>0.73</v>
      </c>
      <c r="W1084" t="n">
        <v>2.65</v>
      </c>
      <c r="X1084" t="n">
        <v>0.67</v>
      </c>
      <c r="Y1084" t="n">
        <v>1</v>
      </c>
      <c r="Z1084" t="n">
        <v>10</v>
      </c>
    </row>
    <row r="1085">
      <c r="A1085" t="n">
        <v>17</v>
      </c>
      <c r="B1085" t="n">
        <v>60</v>
      </c>
      <c r="C1085" t="inlineStr">
        <is>
          <t xml:space="preserve">CONCLUIDO	</t>
        </is>
      </c>
      <c r="D1085" t="n">
        <v>5.3562</v>
      </c>
      <c r="E1085" t="n">
        <v>18.67</v>
      </c>
      <c r="F1085" t="n">
        <v>15.95</v>
      </c>
      <c r="G1085" t="n">
        <v>41.61</v>
      </c>
      <c r="H1085" t="n">
        <v>0.71</v>
      </c>
      <c r="I1085" t="n">
        <v>23</v>
      </c>
      <c r="J1085" t="n">
        <v>130.25</v>
      </c>
      <c r="K1085" t="n">
        <v>45</v>
      </c>
      <c r="L1085" t="n">
        <v>5.25</v>
      </c>
      <c r="M1085" t="n">
        <v>21</v>
      </c>
      <c r="N1085" t="n">
        <v>20</v>
      </c>
      <c r="O1085" t="n">
        <v>16298.23</v>
      </c>
      <c r="P1085" t="n">
        <v>154.88</v>
      </c>
      <c r="Q1085" t="n">
        <v>467.07</v>
      </c>
      <c r="R1085" t="n">
        <v>70.33</v>
      </c>
      <c r="S1085" t="n">
        <v>39.61</v>
      </c>
      <c r="T1085" t="n">
        <v>10343.26</v>
      </c>
      <c r="U1085" t="n">
        <v>0.5600000000000001</v>
      </c>
      <c r="V1085" t="n">
        <v>0.73</v>
      </c>
      <c r="W1085" t="n">
        <v>2.64</v>
      </c>
      <c r="X1085" t="n">
        <v>0.62</v>
      </c>
      <c r="Y1085" t="n">
        <v>1</v>
      </c>
      <c r="Z1085" t="n">
        <v>10</v>
      </c>
    </row>
    <row r="1086">
      <c r="A1086" t="n">
        <v>18</v>
      </c>
      <c r="B1086" t="n">
        <v>60</v>
      </c>
      <c r="C1086" t="inlineStr">
        <is>
          <t xml:space="preserve">CONCLUIDO	</t>
        </is>
      </c>
      <c r="D1086" t="n">
        <v>5.385</v>
      </c>
      <c r="E1086" t="n">
        <v>18.57</v>
      </c>
      <c r="F1086" t="n">
        <v>15.9</v>
      </c>
      <c r="G1086" t="n">
        <v>45.43</v>
      </c>
      <c r="H1086" t="n">
        <v>0.74</v>
      </c>
      <c r="I1086" t="n">
        <v>21</v>
      </c>
      <c r="J1086" t="n">
        <v>130.58</v>
      </c>
      <c r="K1086" t="n">
        <v>45</v>
      </c>
      <c r="L1086" t="n">
        <v>5.5</v>
      </c>
      <c r="M1086" t="n">
        <v>19</v>
      </c>
      <c r="N1086" t="n">
        <v>20.09</v>
      </c>
      <c r="O1086" t="n">
        <v>16339.24</v>
      </c>
      <c r="P1086" t="n">
        <v>153.51</v>
      </c>
      <c r="Q1086" t="n">
        <v>467.09</v>
      </c>
      <c r="R1086" t="n">
        <v>68.52</v>
      </c>
      <c r="S1086" t="n">
        <v>39.61</v>
      </c>
      <c r="T1086" t="n">
        <v>9446.799999999999</v>
      </c>
      <c r="U1086" t="n">
        <v>0.58</v>
      </c>
      <c r="V1086" t="n">
        <v>0.73</v>
      </c>
      <c r="W1086" t="n">
        <v>2.64</v>
      </c>
      <c r="X1086" t="n">
        <v>0.57</v>
      </c>
      <c r="Y1086" t="n">
        <v>1</v>
      </c>
      <c r="Z1086" t="n">
        <v>10</v>
      </c>
    </row>
    <row r="1087">
      <c r="A1087" t="n">
        <v>19</v>
      </c>
      <c r="B1087" t="n">
        <v>60</v>
      </c>
      <c r="C1087" t="inlineStr">
        <is>
          <t xml:space="preserve">CONCLUIDO	</t>
        </is>
      </c>
      <c r="D1087" t="n">
        <v>5.4002</v>
      </c>
      <c r="E1087" t="n">
        <v>18.52</v>
      </c>
      <c r="F1087" t="n">
        <v>15.87</v>
      </c>
      <c r="G1087" t="n">
        <v>47.62</v>
      </c>
      <c r="H1087" t="n">
        <v>0.78</v>
      </c>
      <c r="I1087" t="n">
        <v>20</v>
      </c>
      <c r="J1087" t="n">
        <v>130.92</v>
      </c>
      <c r="K1087" t="n">
        <v>45</v>
      </c>
      <c r="L1087" t="n">
        <v>5.75</v>
      </c>
      <c r="M1087" t="n">
        <v>18</v>
      </c>
      <c r="N1087" t="n">
        <v>20.17</v>
      </c>
      <c r="O1087" t="n">
        <v>16380.29</v>
      </c>
      <c r="P1087" t="n">
        <v>152.34</v>
      </c>
      <c r="Q1087" t="n">
        <v>467.13</v>
      </c>
      <c r="R1087" t="n">
        <v>67.76000000000001</v>
      </c>
      <c r="S1087" t="n">
        <v>39.61</v>
      </c>
      <c r="T1087" t="n">
        <v>9069.940000000001</v>
      </c>
      <c r="U1087" t="n">
        <v>0.58</v>
      </c>
      <c r="V1087" t="n">
        <v>0.73</v>
      </c>
      <c r="W1087" t="n">
        <v>2.64</v>
      </c>
      <c r="X1087" t="n">
        <v>0.54</v>
      </c>
      <c r="Y1087" t="n">
        <v>1</v>
      </c>
      <c r="Z1087" t="n">
        <v>10</v>
      </c>
    </row>
    <row r="1088">
      <c r="A1088" t="n">
        <v>20</v>
      </c>
      <c r="B1088" t="n">
        <v>60</v>
      </c>
      <c r="C1088" t="inlineStr">
        <is>
          <t xml:space="preserve">CONCLUIDO	</t>
        </is>
      </c>
      <c r="D1088" t="n">
        <v>5.3936</v>
      </c>
      <c r="E1088" t="n">
        <v>18.54</v>
      </c>
      <c r="F1088" t="n">
        <v>15.9</v>
      </c>
      <c r="G1088" t="n">
        <v>47.69</v>
      </c>
      <c r="H1088" t="n">
        <v>0.8100000000000001</v>
      </c>
      <c r="I1088" t="n">
        <v>20</v>
      </c>
      <c r="J1088" t="n">
        <v>131.25</v>
      </c>
      <c r="K1088" t="n">
        <v>45</v>
      </c>
      <c r="L1088" t="n">
        <v>6</v>
      </c>
      <c r="M1088" t="n">
        <v>18</v>
      </c>
      <c r="N1088" t="n">
        <v>20.25</v>
      </c>
      <c r="O1088" t="n">
        <v>16421.36</v>
      </c>
      <c r="P1088" t="n">
        <v>152.32</v>
      </c>
      <c r="Q1088" t="n">
        <v>467.14</v>
      </c>
      <c r="R1088" t="n">
        <v>68.23999999999999</v>
      </c>
      <c r="S1088" t="n">
        <v>39.61</v>
      </c>
      <c r="T1088" t="n">
        <v>9312.51</v>
      </c>
      <c r="U1088" t="n">
        <v>0.58</v>
      </c>
      <c r="V1088" t="n">
        <v>0.73</v>
      </c>
      <c r="W1088" t="n">
        <v>2.64</v>
      </c>
      <c r="X1088" t="n">
        <v>0.5600000000000001</v>
      </c>
      <c r="Y1088" t="n">
        <v>1</v>
      </c>
      <c r="Z1088" t="n">
        <v>10</v>
      </c>
    </row>
    <row r="1089">
      <c r="A1089" t="n">
        <v>21</v>
      </c>
      <c r="B1089" t="n">
        <v>60</v>
      </c>
      <c r="C1089" t="inlineStr">
        <is>
          <t xml:space="preserve">CONCLUIDO	</t>
        </is>
      </c>
      <c r="D1089" t="n">
        <v>5.4137</v>
      </c>
      <c r="E1089" t="n">
        <v>18.47</v>
      </c>
      <c r="F1089" t="n">
        <v>15.85</v>
      </c>
      <c r="G1089" t="n">
        <v>50.06</v>
      </c>
      <c r="H1089" t="n">
        <v>0.84</v>
      </c>
      <c r="I1089" t="n">
        <v>19</v>
      </c>
      <c r="J1089" t="n">
        <v>131.58</v>
      </c>
      <c r="K1089" t="n">
        <v>45</v>
      </c>
      <c r="L1089" t="n">
        <v>6.25</v>
      </c>
      <c r="M1089" t="n">
        <v>17</v>
      </c>
      <c r="N1089" t="n">
        <v>20.34</v>
      </c>
      <c r="O1089" t="n">
        <v>16462.46</v>
      </c>
      <c r="P1089" t="n">
        <v>151.32</v>
      </c>
      <c r="Q1089" t="n">
        <v>467.07</v>
      </c>
      <c r="R1089" t="n">
        <v>66.84999999999999</v>
      </c>
      <c r="S1089" t="n">
        <v>39.61</v>
      </c>
      <c r="T1089" t="n">
        <v>8622.139999999999</v>
      </c>
      <c r="U1089" t="n">
        <v>0.59</v>
      </c>
      <c r="V1089" t="n">
        <v>0.74</v>
      </c>
      <c r="W1089" t="n">
        <v>2.64</v>
      </c>
      <c r="X1089" t="n">
        <v>0.52</v>
      </c>
      <c r="Y1089" t="n">
        <v>1</v>
      </c>
      <c r="Z1089" t="n">
        <v>10</v>
      </c>
    </row>
    <row r="1090">
      <c r="A1090" t="n">
        <v>22</v>
      </c>
      <c r="B1090" t="n">
        <v>60</v>
      </c>
      <c r="C1090" t="inlineStr">
        <is>
          <t xml:space="preserve">CONCLUIDO	</t>
        </is>
      </c>
      <c r="D1090" t="n">
        <v>5.4349</v>
      </c>
      <c r="E1090" t="n">
        <v>18.4</v>
      </c>
      <c r="F1090" t="n">
        <v>15.81</v>
      </c>
      <c r="G1090" t="n">
        <v>52.69</v>
      </c>
      <c r="H1090" t="n">
        <v>0.87</v>
      </c>
      <c r="I1090" t="n">
        <v>18</v>
      </c>
      <c r="J1090" t="n">
        <v>131.92</v>
      </c>
      <c r="K1090" t="n">
        <v>45</v>
      </c>
      <c r="L1090" t="n">
        <v>6.5</v>
      </c>
      <c r="M1090" t="n">
        <v>16</v>
      </c>
      <c r="N1090" t="n">
        <v>20.42</v>
      </c>
      <c r="O1090" t="n">
        <v>16503.6</v>
      </c>
      <c r="P1090" t="n">
        <v>150.23</v>
      </c>
      <c r="Q1090" t="n">
        <v>467.07</v>
      </c>
      <c r="R1090" t="n">
        <v>65.29000000000001</v>
      </c>
      <c r="S1090" t="n">
        <v>39.61</v>
      </c>
      <c r="T1090" t="n">
        <v>7845.34</v>
      </c>
      <c r="U1090" t="n">
        <v>0.61</v>
      </c>
      <c r="V1090" t="n">
        <v>0.74</v>
      </c>
      <c r="W1090" t="n">
        <v>2.64</v>
      </c>
      <c r="X1090" t="n">
        <v>0.47</v>
      </c>
      <c r="Y1090" t="n">
        <v>1</v>
      </c>
      <c r="Z1090" t="n">
        <v>10</v>
      </c>
    </row>
    <row r="1091">
      <c r="A1091" t="n">
        <v>23</v>
      </c>
      <c r="B1091" t="n">
        <v>60</v>
      </c>
      <c r="C1091" t="inlineStr">
        <is>
          <t xml:space="preserve">CONCLUIDO	</t>
        </is>
      </c>
      <c r="D1091" t="n">
        <v>5.4484</v>
      </c>
      <c r="E1091" t="n">
        <v>18.35</v>
      </c>
      <c r="F1091" t="n">
        <v>15.79</v>
      </c>
      <c r="G1091" t="n">
        <v>55.72</v>
      </c>
      <c r="H1091" t="n">
        <v>0.9</v>
      </c>
      <c r="I1091" t="n">
        <v>17</v>
      </c>
      <c r="J1091" t="n">
        <v>132.25</v>
      </c>
      <c r="K1091" t="n">
        <v>45</v>
      </c>
      <c r="L1091" t="n">
        <v>6.75</v>
      </c>
      <c r="M1091" t="n">
        <v>15</v>
      </c>
      <c r="N1091" t="n">
        <v>20.5</v>
      </c>
      <c r="O1091" t="n">
        <v>16544.76</v>
      </c>
      <c r="P1091" t="n">
        <v>148.8</v>
      </c>
      <c r="Q1091" t="n">
        <v>467.08</v>
      </c>
      <c r="R1091" t="n">
        <v>64.73</v>
      </c>
      <c r="S1091" t="n">
        <v>39.61</v>
      </c>
      <c r="T1091" t="n">
        <v>7571.63</v>
      </c>
      <c r="U1091" t="n">
        <v>0.61</v>
      </c>
      <c r="V1091" t="n">
        <v>0.74</v>
      </c>
      <c r="W1091" t="n">
        <v>2.64</v>
      </c>
      <c r="X1091" t="n">
        <v>0.45</v>
      </c>
      <c r="Y1091" t="n">
        <v>1</v>
      </c>
      <c r="Z1091" t="n">
        <v>10</v>
      </c>
    </row>
    <row r="1092">
      <c r="A1092" t="n">
        <v>24</v>
      </c>
      <c r="B1092" t="n">
        <v>60</v>
      </c>
      <c r="C1092" t="inlineStr">
        <is>
          <t xml:space="preserve">CONCLUIDO	</t>
        </is>
      </c>
      <c r="D1092" t="n">
        <v>5.4486</v>
      </c>
      <c r="E1092" t="n">
        <v>18.35</v>
      </c>
      <c r="F1092" t="n">
        <v>15.79</v>
      </c>
      <c r="G1092" t="n">
        <v>55.72</v>
      </c>
      <c r="H1092" t="n">
        <v>0.93</v>
      </c>
      <c r="I1092" t="n">
        <v>17</v>
      </c>
      <c r="J1092" t="n">
        <v>132.58</v>
      </c>
      <c r="K1092" t="n">
        <v>45</v>
      </c>
      <c r="L1092" t="n">
        <v>7</v>
      </c>
      <c r="M1092" t="n">
        <v>15</v>
      </c>
      <c r="N1092" t="n">
        <v>20.59</v>
      </c>
      <c r="O1092" t="n">
        <v>16585.95</v>
      </c>
      <c r="P1092" t="n">
        <v>148.51</v>
      </c>
      <c r="Q1092" t="n">
        <v>467.07</v>
      </c>
      <c r="R1092" t="n">
        <v>64.8</v>
      </c>
      <c r="S1092" t="n">
        <v>39.61</v>
      </c>
      <c r="T1092" t="n">
        <v>7607.01</v>
      </c>
      <c r="U1092" t="n">
        <v>0.61</v>
      </c>
      <c r="V1092" t="n">
        <v>0.74</v>
      </c>
      <c r="W1092" t="n">
        <v>2.63</v>
      </c>
      <c r="X1092" t="n">
        <v>0.45</v>
      </c>
      <c r="Y1092" t="n">
        <v>1</v>
      </c>
      <c r="Z1092" t="n">
        <v>10</v>
      </c>
    </row>
    <row r="1093">
      <c r="A1093" t="n">
        <v>25</v>
      </c>
      <c r="B1093" t="n">
        <v>60</v>
      </c>
      <c r="C1093" t="inlineStr">
        <is>
          <t xml:space="preserve">CONCLUIDO	</t>
        </is>
      </c>
      <c r="D1093" t="n">
        <v>5.4655</v>
      </c>
      <c r="E1093" t="n">
        <v>18.3</v>
      </c>
      <c r="F1093" t="n">
        <v>15.76</v>
      </c>
      <c r="G1093" t="n">
        <v>59.08</v>
      </c>
      <c r="H1093" t="n">
        <v>0.96</v>
      </c>
      <c r="I1093" t="n">
        <v>16</v>
      </c>
      <c r="J1093" t="n">
        <v>132.92</v>
      </c>
      <c r="K1093" t="n">
        <v>45</v>
      </c>
      <c r="L1093" t="n">
        <v>7.25</v>
      </c>
      <c r="M1093" t="n">
        <v>14</v>
      </c>
      <c r="N1093" t="n">
        <v>20.67</v>
      </c>
      <c r="O1093" t="n">
        <v>16627.17</v>
      </c>
      <c r="P1093" t="n">
        <v>147.72</v>
      </c>
      <c r="Q1093" t="n">
        <v>467.08</v>
      </c>
      <c r="R1093" t="n">
        <v>63.84</v>
      </c>
      <c r="S1093" t="n">
        <v>39.61</v>
      </c>
      <c r="T1093" t="n">
        <v>7130.77</v>
      </c>
      <c r="U1093" t="n">
        <v>0.62</v>
      </c>
      <c r="V1093" t="n">
        <v>0.74</v>
      </c>
      <c r="W1093" t="n">
        <v>2.63</v>
      </c>
      <c r="X1093" t="n">
        <v>0.42</v>
      </c>
      <c r="Y1093" t="n">
        <v>1</v>
      </c>
      <c r="Z1093" t="n">
        <v>10</v>
      </c>
    </row>
    <row r="1094">
      <c r="A1094" t="n">
        <v>26</v>
      </c>
      <c r="B1094" t="n">
        <v>60</v>
      </c>
      <c r="C1094" t="inlineStr">
        <is>
          <t xml:space="preserve">CONCLUIDO	</t>
        </is>
      </c>
      <c r="D1094" t="n">
        <v>5.4835</v>
      </c>
      <c r="E1094" t="n">
        <v>18.24</v>
      </c>
      <c r="F1094" t="n">
        <v>15.72</v>
      </c>
      <c r="G1094" t="n">
        <v>62.88</v>
      </c>
      <c r="H1094" t="n">
        <v>0.99</v>
      </c>
      <c r="I1094" t="n">
        <v>15</v>
      </c>
      <c r="J1094" t="n">
        <v>133.25</v>
      </c>
      <c r="K1094" t="n">
        <v>45</v>
      </c>
      <c r="L1094" t="n">
        <v>7.5</v>
      </c>
      <c r="M1094" t="n">
        <v>13</v>
      </c>
      <c r="N1094" t="n">
        <v>20.76</v>
      </c>
      <c r="O1094" t="n">
        <v>16668.43</v>
      </c>
      <c r="P1094" t="n">
        <v>145.95</v>
      </c>
      <c r="Q1094" t="n">
        <v>467.09</v>
      </c>
      <c r="R1094" t="n">
        <v>62.33</v>
      </c>
      <c r="S1094" t="n">
        <v>39.61</v>
      </c>
      <c r="T1094" t="n">
        <v>6383.25</v>
      </c>
      <c r="U1094" t="n">
        <v>0.64</v>
      </c>
      <c r="V1094" t="n">
        <v>0.74</v>
      </c>
      <c r="W1094" t="n">
        <v>2.64</v>
      </c>
      <c r="X1094" t="n">
        <v>0.39</v>
      </c>
      <c r="Y1094" t="n">
        <v>1</v>
      </c>
      <c r="Z1094" t="n">
        <v>10</v>
      </c>
    </row>
    <row r="1095">
      <c r="A1095" t="n">
        <v>27</v>
      </c>
      <c r="B1095" t="n">
        <v>60</v>
      </c>
      <c r="C1095" t="inlineStr">
        <is>
          <t xml:space="preserve">CONCLUIDO	</t>
        </is>
      </c>
      <c r="D1095" t="n">
        <v>5.481</v>
      </c>
      <c r="E1095" t="n">
        <v>18.24</v>
      </c>
      <c r="F1095" t="n">
        <v>15.73</v>
      </c>
      <c r="G1095" t="n">
        <v>62.92</v>
      </c>
      <c r="H1095" t="n">
        <v>1.03</v>
      </c>
      <c r="I1095" t="n">
        <v>15</v>
      </c>
      <c r="J1095" t="n">
        <v>133.59</v>
      </c>
      <c r="K1095" t="n">
        <v>45</v>
      </c>
      <c r="L1095" t="n">
        <v>7.75</v>
      </c>
      <c r="M1095" t="n">
        <v>13</v>
      </c>
      <c r="N1095" t="n">
        <v>20.84</v>
      </c>
      <c r="O1095" t="n">
        <v>16709.71</v>
      </c>
      <c r="P1095" t="n">
        <v>145.54</v>
      </c>
      <c r="Q1095" t="n">
        <v>467.1</v>
      </c>
      <c r="R1095" t="n">
        <v>62.9</v>
      </c>
      <c r="S1095" t="n">
        <v>39.61</v>
      </c>
      <c r="T1095" t="n">
        <v>6665.96</v>
      </c>
      <c r="U1095" t="n">
        <v>0.63</v>
      </c>
      <c r="V1095" t="n">
        <v>0.74</v>
      </c>
      <c r="W1095" t="n">
        <v>2.63</v>
      </c>
      <c r="X1095" t="n">
        <v>0.4</v>
      </c>
      <c r="Y1095" t="n">
        <v>1</v>
      </c>
      <c r="Z1095" t="n">
        <v>10</v>
      </c>
    </row>
    <row r="1096">
      <c r="A1096" t="n">
        <v>28</v>
      </c>
      <c r="B1096" t="n">
        <v>60</v>
      </c>
      <c r="C1096" t="inlineStr">
        <is>
          <t xml:space="preserve">CONCLUIDO	</t>
        </is>
      </c>
      <c r="D1096" t="n">
        <v>5.495</v>
      </c>
      <c r="E1096" t="n">
        <v>18.2</v>
      </c>
      <c r="F1096" t="n">
        <v>15.71</v>
      </c>
      <c r="G1096" t="n">
        <v>67.31999999999999</v>
      </c>
      <c r="H1096" t="n">
        <v>1.06</v>
      </c>
      <c r="I1096" t="n">
        <v>14</v>
      </c>
      <c r="J1096" t="n">
        <v>133.92</v>
      </c>
      <c r="K1096" t="n">
        <v>45</v>
      </c>
      <c r="L1096" t="n">
        <v>8</v>
      </c>
      <c r="M1096" t="n">
        <v>12</v>
      </c>
      <c r="N1096" t="n">
        <v>20.93</v>
      </c>
      <c r="O1096" t="n">
        <v>16751.02</v>
      </c>
      <c r="P1096" t="n">
        <v>144.76</v>
      </c>
      <c r="Q1096" t="n">
        <v>467.07</v>
      </c>
      <c r="R1096" t="n">
        <v>62.18</v>
      </c>
      <c r="S1096" t="n">
        <v>39.61</v>
      </c>
      <c r="T1096" t="n">
        <v>6310.07</v>
      </c>
      <c r="U1096" t="n">
        <v>0.64</v>
      </c>
      <c r="V1096" t="n">
        <v>0.74</v>
      </c>
      <c r="W1096" t="n">
        <v>2.63</v>
      </c>
      <c r="X1096" t="n">
        <v>0.38</v>
      </c>
      <c r="Y1096" t="n">
        <v>1</v>
      </c>
      <c r="Z1096" t="n">
        <v>10</v>
      </c>
    </row>
    <row r="1097">
      <c r="A1097" t="n">
        <v>29</v>
      </c>
      <c r="B1097" t="n">
        <v>60</v>
      </c>
      <c r="C1097" t="inlineStr">
        <is>
          <t xml:space="preserve">CONCLUIDO	</t>
        </is>
      </c>
      <c r="D1097" t="n">
        <v>5.4993</v>
      </c>
      <c r="E1097" t="n">
        <v>18.18</v>
      </c>
      <c r="F1097" t="n">
        <v>15.69</v>
      </c>
      <c r="G1097" t="n">
        <v>67.26000000000001</v>
      </c>
      <c r="H1097" t="n">
        <v>1.09</v>
      </c>
      <c r="I1097" t="n">
        <v>14</v>
      </c>
      <c r="J1097" t="n">
        <v>134.26</v>
      </c>
      <c r="K1097" t="n">
        <v>45</v>
      </c>
      <c r="L1097" t="n">
        <v>8.25</v>
      </c>
      <c r="M1097" t="n">
        <v>12</v>
      </c>
      <c r="N1097" t="n">
        <v>21.01</v>
      </c>
      <c r="O1097" t="n">
        <v>16792.37</v>
      </c>
      <c r="P1097" t="n">
        <v>143.53</v>
      </c>
      <c r="Q1097" t="n">
        <v>467.09</v>
      </c>
      <c r="R1097" t="n">
        <v>61.73</v>
      </c>
      <c r="S1097" t="n">
        <v>39.61</v>
      </c>
      <c r="T1097" t="n">
        <v>6083.81</v>
      </c>
      <c r="U1097" t="n">
        <v>0.64</v>
      </c>
      <c r="V1097" t="n">
        <v>0.74</v>
      </c>
      <c r="W1097" t="n">
        <v>2.63</v>
      </c>
      <c r="X1097" t="n">
        <v>0.36</v>
      </c>
      <c r="Y1097" t="n">
        <v>1</v>
      </c>
      <c r="Z1097" t="n">
        <v>10</v>
      </c>
    </row>
    <row r="1098">
      <c r="A1098" t="n">
        <v>30</v>
      </c>
      <c r="B1098" t="n">
        <v>60</v>
      </c>
      <c r="C1098" t="inlineStr">
        <is>
          <t xml:space="preserve">CONCLUIDO	</t>
        </is>
      </c>
      <c r="D1098" t="n">
        <v>5.511</v>
      </c>
      <c r="E1098" t="n">
        <v>18.15</v>
      </c>
      <c r="F1098" t="n">
        <v>15.68</v>
      </c>
      <c r="G1098" t="n">
        <v>72.37</v>
      </c>
      <c r="H1098" t="n">
        <v>1.12</v>
      </c>
      <c r="I1098" t="n">
        <v>13</v>
      </c>
      <c r="J1098" t="n">
        <v>134.59</v>
      </c>
      <c r="K1098" t="n">
        <v>45</v>
      </c>
      <c r="L1098" t="n">
        <v>8.5</v>
      </c>
      <c r="M1098" t="n">
        <v>11</v>
      </c>
      <c r="N1098" t="n">
        <v>21.1</v>
      </c>
      <c r="O1098" t="n">
        <v>16833.86</v>
      </c>
      <c r="P1098" t="n">
        <v>142.29</v>
      </c>
      <c r="Q1098" t="n">
        <v>467.08</v>
      </c>
      <c r="R1098" t="n">
        <v>61.41</v>
      </c>
      <c r="S1098" t="n">
        <v>39.61</v>
      </c>
      <c r="T1098" t="n">
        <v>5929.88</v>
      </c>
      <c r="U1098" t="n">
        <v>0.65</v>
      </c>
      <c r="V1098" t="n">
        <v>0.74</v>
      </c>
      <c r="W1098" t="n">
        <v>2.63</v>
      </c>
      <c r="X1098" t="n">
        <v>0.35</v>
      </c>
      <c r="Y1098" t="n">
        <v>1</v>
      </c>
      <c r="Z1098" t="n">
        <v>10</v>
      </c>
    </row>
    <row r="1099">
      <c r="A1099" t="n">
        <v>31</v>
      </c>
      <c r="B1099" t="n">
        <v>60</v>
      </c>
      <c r="C1099" t="inlineStr">
        <is>
          <t xml:space="preserve">CONCLUIDO	</t>
        </is>
      </c>
      <c r="D1099" t="n">
        <v>5.515</v>
      </c>
      <c r="E1099" t="n">
        <v>18.13</v>
      </c>
      <c r="F1099" t="n">
        <v>15.67</v>
      </c>
      <c r="G1099" t="n">
        <v>72.31</v>
      </c>
      <c r="H1099" t="n">
        <v>1.15</v>
      </c>
      <c r="I1099" t="n">
        <v>13</v>
      </c>
      <c r="J1099" t="n">
        <v>134.93</v>
      </c>
      <c r="K1099" t="n">
        <v>45</v>
      </c>
      <c r="L1099" t="n">
        <v>8.75</v>
      </c>
      <c r="M1099" t="n">
        <v>11</v>
      </c>
      <c r="N1099" t="n">
        <v>21.18</v>
      </c>
      <c r="O1099" t="n">
        <v>16875.27</v>
      </c>
      <c r="P1099" t="n">
        <v>142.54</v>
      </c>
      <c r="Q1099" t="n">
        <v>467.08</v>
      </c>
      <c r="R1099" t="n">
        <v>60.98</v>
      </c>
      <c r="S1099" t="n">
        <v>39.61</v>
      </c>
      <c r="T1099" t="n">
        <v>5713.8</v>
      </c>
      <c r="U1099" t="n">
        <v>0.65</v>
      </c>
      <c r="V1099" t="n">
        <v>0.74</v>
      </c>
      <c r="W1099" t="n">
        <v>2.63</v>
      </c>
      <c r="X1099" t="n">
        <v>0.33</v>
      </c>
      <c r="Y1099" t="n">
        <v>1</v>
      </c>
      <c r="Z1099" t="n">
        <v>10</v>
      </c>
    </row>
    <row r="1100">
      <c r="A1100" t="n">
        <v>32</v>
      </c>
      <c r="B1100" t="n">
        <v>60</v>
      </c>
      <c r="C1100" t="inlineStr">
        <is>
          <t xml:space="preserve">CONCLUIDO	</t>
        </is>
      </c>
      <c r="D1100" t="n">
        <v>5.5076</v>
      </c>
      <c r="E1100" t="n">
        <v>18.16</v>
      </c>
      <c r="F1100" t="n">
        <v>15.69</v>
      </c>
      <c r="G1100" t="n">
        <v>72.43000000000001</v>
      </c>
      <c r="H1100" t="n">
        <v>1.18</v>
      </c>
      <c r="I1100" t="n">
        <v>13</v>
      </c>
      <c r="J1100" t="n">
        <v>135.27</v>
      </c>
      <c r="K1100" t="n">
        <v>45</v>
      </c>
      <c r="L1100" t="n">
        <v>9</v>
      </c>
      <c r="M1100" t="n">
        <v>11</v>
      </c>
      <c r="N1100" t="n">
        <v>21.27</v>
      </c>
      <c r="O1100" t="n">
        <v>16916.71</v>
      </c>
      <c r="P1100" t="n">
        <v>141.97</v>
      </c>
      <c r="Q1100" t="n">
        <v>467.08</v>
      </c>
      <c r="R1100" t="n">
        <v>61.64</v>
      </c>
      <c r="S1100" t="n">
        <v>39.61</v>
      </c>
      <c r="T1100" t="n">
        <v>6043.51</v>
      </c>
      <c r="U1100" t="n">
        <v>0.64</v>
      </c>
      <c r="V1100" t="n">
        <v>0.74</v>
      </c>
      <c r="W1100" t="n">
        <v>2.63</v>
      </c>
      <c r="X1100" t="n">
        <v>0.36</v>
      </c>
      <c r="Y1100" t="n">
        <v>1</v>
      </c>
      <c r="Z1100" t="n">
        <v>10</v>
      </c>
    </row>
    <row r="1101">
      <c r="A1101" t="n">
        <v>33</v>
      </c>
      <c r="B1101" t="n">
        <v>60</v>
      </c>
      <c r="C1101" t="inlineStr">
        <is>
          <t xml:space="preserve">CONCLUIDO	</t>
        </is>
      </c>
      <c r="D1101" t="n">
        <v>5.5321</v>
      </c>
      <c r="E1101" t="n">
        <v>18.08</v>
      </c>
      <c r="F1101" t="n">
        <v>15.64</v>
      </c>
      <c r="G1101" t="n">
        <v>78.19</v>
      </c>
      <c r="H1101" t="n">
        <v>1.21</v>
      </c>
      <c r="I1101" t="n">
        <v>12</v>
      </c>
      <c r="J1101" t="n">
        <v>135.6</v>
      </c>
      <c r="K1101" t="n">
        <v>45</v>
      </c>
      <c r="L1101" t="n">
        <v>9.25</v>
      </c>
      <c r="M1101" t="n">
        <v>10</v>
      </c>
      <c r="N1101" t="n">
        <v>21.35</v>
      </c>
      <c r="O1101" t="n">
        <v>16958.17</v>
      </c>
      <c r="P1101" t="n">
        <v>140.09</v>
      </c>
      <c r="Q1101" t="n">
        <v>467.07</v>
      </c>
      <c r="R1101" t="n">
        <v>59.93</v>
      </c>
      <c r="S1101" t="n">
        <v>39.61</v>
      </c>
      <c r="T1101" t="n">
        <v>5195.03</v>
      </c>
      <c r="U1101" t="n">
        <v>0.66</v>
      </c>
      <c r="V1101" t="n">
        <v>0.75</v>
      </c>
      <c r="W1101" t="n">
        <v>2.63</v>
      </c>
      <c r="X1101" t="n">
        <v>0.3</v>
      </c>
      <c r="Y1101" t="n">
        <v>1</v>
      </c>
      <c r="Z1101" t="n">
        <v>10</v>
      </c>
    </row>
    <row r="1102">
      <c r="A1102" t="n">
        <v>34</v>
      </c>
      <c r="B1102" t="n">
        <v>60</v>
      </c>
      <c r="C1102" t="inlineStr">
        <is>
          <t xml:space="preserve">CONCLUIDO	</t>
        </is>
      </c>
      <c r="D1102" t="n">
        <v>5.5314</v>
      </c>
      <c r="E1102" t="n">
        <v>18.08</v>
      </c>
      <c r="F1102" t="n">
        <v>15.64</v>
      </c>
      <c r="G1102" t="n">
        <v>78.2</v>
      </c>
      <c r="H1102" t="n">
        <v>1.24</v>
      </c>
      <c r="I1102" t="n">
        <v>12</v>
      </c>
      <c r="J1102" t="n">
        <v>135.94</v>
      </c>
      <c r="K1102" t="n">
        <v>45</v>
      </c>
      <c r="L1102" t="n">
        <v>9.5</v>
      </c>
      <c r="M1102" t="n">
        <v>10</v>
      </c>
      <c r="N1102" t="n">
        <v>21.44</v>
      </c>
      <c r="O1102" t="n">
        <v>16999.67</v>
      </c>
      <c r="P1102" t="n">
        <v>139.56</v>
      </c>
      <c r="Q1102" t="n">
        <v>467.07</v>
      </c>
      <c r="R1102" t="n">
        <v>59.95</v>
      </c>
      <c r="S1102" t="n">
        <v>39.61</v>
      </c>
      <c r="T1102" t="n">
        <v>5204.91</v>
      </c>
      <c r="U1102" t="n">
        <v>0.66</v>
      </c>
      <c r="V1102" t="n">
        <v>0.75</v>
      </c>
      <c r="W1102" t="n">
        <v>2.63</v>
      </c>
      <c r="X1102" t="n">
        <v>0.31</v>
      </c>
      <c r="Y1102" t="n">
        <v>1</v>
      </c>
      <c r="Z1102" t="n">
        <v>10</v>
      </c>
    </row>
    <row r="1103">
      <c r="A1103" t="n">
        <v>35</v>
      </c>
      <c r="B1103" t="n">
        <v>60</v>
      </c>
      <c r="C1103" t="inlineStr">
        <is>
          <t xml:space="preserve">CONCLUIDO	</t>
        </is>
      </c>
      <c r="D1103" t="n">
        <v>5.5311</v>
      </c>
      <c r="E1103" t="n">
        <v>18.08</v>
      </c>
      <c r="F1103" t="n">
        <v>15.64</v>
      </c>
      <c r="G1103" t="n">
        <v>78.2</v>
      </c>
      <c r="H1103" t="n">
        <v>1.26</v>
      </c>
      <c r="I1103" t="n">
        <v>12</v>
      </c>
      <c r="J1103" t="n">
        <v>136.27</v>
      </c>
      <c r="K1103" t="n">
        <v>45</v>
      </c>
      <c r="L1103" t="n">
        <v>9.75</v>
      </c>
      <c r="M1103" t="n">
        <v>10</v>
      </c>
      <c r="N1103" t="n">
        <v>21.53</v>
      </c>
      <c r="O1103" t="n">
        <v>17041.2</v>
      </c>
      <c r="P1103" t="n">
        <v>138.29</v>
      </c>
      <c r="Q1103" t="n">
        <v>467.07</v>
      </c>
      <c r="R1103" t="n">
        <v>60.06</v>
      </c>
      <c r="S1103" t="n">
        <v>39.61</v>
      </c>
      <c r="T1103" t="n">
        <v>5259</v>
      </c>
      <c r="U1103" t="n">
        <v>0.66</v>
      </c>
      <c r="V1103" t="n">
        <v>0.75</v>
      </c>
      <c r="W1103" t="n">
        <v>2.62</v>
      </c>
      <c r="X1103" t="n">
        <v>0.31</v>
      </c>
      <c r="Y1103" t="n">
        <v>1</v>
      </c>
      <c r="Z1103" t="n">
        <v>10</v>
      </c>
    </row>
    <row r="1104">
      <c r="A1104" t="n">
        <v>36</v>
      </c>
      <c r="B1104" t="n">
        <v>60</v>
      </c>
      <c r="C1104" t="inlineStr">
        <is>
          <t xml:space="preserve">CONCLUIDO	</t>
        </is>
      </c>
      <c r="D1104" t="n">
        <v>5.5477</v>
      </c>
      <c r="E1104" t="n">
        <v>18.03</v>
      </c>
      <c r="F1104" t="n">
        <v>15.61</v>
      </c>
      <c r="G1104" t="n">
        <v>85.16</v>
      </c>
      <c r="H1104" t="n">
        <v>1.29</v>
      </c>
      <c r="I1104" t="n">
        <v>11</v>
      </c>
      <c r="J1104" t="n">
        <v>136.61</v>
      </c>
      <c r="K1104" t="n">
        <v>45</v>
      </c>
      <c r="L1104" t="n">
        <v>10</v>
      </c>
      <c r="M1104" t="n">
        <v>9</v>
      </c>
      <c r="N1104" t="n">
        <v>21.61</v>
      </c>
      <c r="O1104" t="n">
        <v>17082.76</v>
      </c>
      <c r="P1104" t="n">
        <v>137.49</v>
      </c>
      <c r="Q1104" t="n">
        <v>467.07</v>
      </c>
      <c r="R1104" t="n">
        <v>58.96</v>
      </c>
      <c r="S1104" t="n">
        <v>39.61</v>
      </c>
      <c r="T1104" t="n">
        <v>4715.65</v>
      </c>
      <c r="U1104" t="n">
        <v>0.67</v>
      </c>
      <c r="V1104" t="n">
        <v>0.75</v>
      </c>
      <c r="W1104" t="n">
        <v>2.63</v>
      </c>
      <c r="X1104" t="n">
        <v>0.28</v>
      </c>
      <c r="Y1104" t="n">
        <v>1</v>
      </c>
      <c r="Z1104" t="n">
        <v>10</v>
      </c>
    </row>
    <row r="1105">
      <c r="A1105" t="n">
        <v>37</v>
      </c>
      <c r="B1105" t="n">
        <v>60</v>
      </c>
      <c r="C1105" t="inlineStr">
        <is>
          <t xml:space="preserve">CONCLUIDO	</t>
        </is>
      </c>
      <c r="D1105" t="n">
        <v>5.5461</v>
      </c>
      <c r="E1105" t="n">
        <v>18.03</v>
      </c>
      <c r="F1105" t="n">
        <v>15.62</v>
      </c>
      <c r="G1105" t="n">
        <v>85.19</v>
      </c>
      <c r="H1105" t="n">
        <v>1.32</v>
      </c>
      <c r="I1105" t="n">
        <v>11</v>
      </c>
      <c r="J1105" t="n">
        <v>136.95</v>
      </c>
      <c r="K1105" t="n">
        <v>45</v>
      </c>
      <c r="L1105" t="n">
        <v>10.25</v>
      </c>
      <c r="M1105" t="n">
        <v>9</v>
      </c>
      <c r="N1105" t="n">
        <v>21.7</v>
      </c>
      <c r="O1105" t="n">
        <v>17124.35</v>
      </c>
      <c r="P1105" t="n">
        <v>136.65</v>
      </c>
      <c r="Q1105" t="n">
        <v>467.07</v>
      </c>
      <c r="R1105" t="n">
        <v>59.25</v>
      </c>
      <c r="S1105" t="n">
        <v>39.61</v>
      </c>
      <c r="T1105" t="n">
        <v>4862.87</v>
      </c>
      <c r="U1105" t="n">
        <v>0.67</v>
      </c>
      <c r="V1105" t="n">
        <v>0.75</v>
      </c>
      <c r="W1105" t="n">
        <v>2.62</v>
      </c>
      <c r="X1105" t="n">
        <v>0.28</v>
      </c>
      <c r="Y1105" t="n">
        <v>1</v>
      </c>
      <c r="Z1105" t="n">
        <v>10</v>
      </c>
    </row>
    <row r="1106">
      <c r="A1106" t="n">
        <v>38</v>
      </c>
      <c r="B1106" t="n">
        <v>60</v>
      </c>
      <c r="C1106" t="inlineStr">
        <is>
          <t xml:space="preserve">CONCLUIDO	</t>
        </is>
      </c>
      <c r="D1106" t="n">
        <v>5.5466</v>
      </c>
      <c r="E1106" t="n">
        <v>18.03</v>
      </c>
      <c r="F1106" t="n">
        <v>15.62</v>
      </c>
      <c r="G1106" t="n">
        <v>85.18000000000001</v>
      </c>
      <c r="H1106" t="n">
        <v>1.35</v>
      </c>
      <c r="I1106" t="n">
        <v>11</v>
      </c>
      <c r="J1106" t="n">
        <v>137.29</v>
      </c>
      <c r="K1106" t="n">
        <v>45</v>
      </c>
      <c r="L1106" t="n">
        <v>10.5</v>
      </c>
      <c r="M1106" t="n">
        <v>9</v>
      </c>
      <c r="N1106" t="n">
        <v>21.79</v>
      </c>
      <c r="O1106" t="n">
        <v>17165.97</v>
      </c>
      <c r="P1106" t="n">
        <v>135.65</v>
      </c>
      <c r="Q1106" t="n">
        <v>467.07</v>
      </c>
      <c r="R1106" t="n">
        <v>59.15</v>
      </c>
      <c r="S1106" t="n">
        <v>39.61</v>
      </c>
      <c r="T1106" t="n">
        <v>4811.08</v>
      </c>
      <c r="U1106" t="n">
        <v>0.67</v>
      </c>
      <c r="V1106" t="n">
        <v>0.75</v>
      </c>
      <c r="W1106" t="n">
        <v>2.63</v>
      </c>
      <c r="X1106" t="n">
        <v>0.28</v>
      </c>
      <c r="Y1106" t="n">
        <v>1</v>
      </c>
      <c r="Z1106" t="n">
        <v>10</v>
      </c>
    </row>
    <row r="1107">
      <c r="A1107" t="n">
        <v>39</v>
      </c>
      <c r="B1107" t="n">
        <v>60</v>
      </c>
      <c r="C1107" t="inlineStr">
        <is>
          <t xml:space="preserve">CONCLUIDO	</t>
        </is>
      </c>
      <c r="D1107" t="n">
        <v>5.5609</v>
      </c>
      <c r="E1107" t="n">
        <v>17.98</v>
      </c>
      <c r="F1107" t="n">
        <v>15.6</v>
      </c>
      <c r="G1107" t="n">
        <v>93.56999999999999</v>
      </c>
      <c r="H1107" t="n">
        <v>1.38</v>
      </c>
      <c r="I1107" t="n">
        <v>10</v>
      </c>
      <c r="J1107" t="n">
        <v>137.62</v>
      </c>
      <c r="K1107" t="n">
        <v>45</v>
      </c>
      <c r="L1107" t="n">
        <v>10.75</v>
      </c>
      <c r="M1107" t="n">
        <v>8</v>
      </c>
      <c r="N1107" t="n">
        <v>21.88</v>
      </c>
      <c r="O1107" t="n">
        <v>17207.62</v>
      </c>
      <c r="P1107" t="n">
        <v>134.61</v>
      </c>
      <c r="Q1107" t="n">
        <v>467.1</v>
      </c>
      <c r="R1107" t="n">
        <v>58.47</v>
      </c>
      <c r="S1107" t="n">
        <v>39.61</v>
      </c>
      <c r="T1107" t="n">
        <v>4477.79</v>
      </c>
      <c r="U1107" t="n">
        <v>0.68</v>
      </c>
      <c r="V1107" t="n">
        <v>0.75</v>
      </c>
      <c r="W1107" t="n">
        <v>2.62</v>
      </c>
      <c r="X1107" t="n">
        <v>0.26</v>
      </c>
      <c r="Y1107" t="n">
        <v>1</v>
      </c>
      <c r="Z1107" t="n">
        <v>10</v>
      </c>
    </row>
    <row r="1108">
      <c r="A1108" t="n">
        <v>40</v>
      </c>
      <c r="B1108" t="n">
        <v>60</v>
      </c>
      <c r="C1108" t="inlineStr">
        <is>
          <t xml:space="preserve">CONCLUIDO	</t>
        </is>
      </c>
      <c r="D1108" t="n">
        <v>5.5616</v>
      </c>
      <c r="E1108" t="n">
        <v>17.98</v>
      </c>
      <c r="F1108" t="n">
        <v>15.59</v>
      </c>
      <c r="G1108" t="n">
        <v>93.56</v>
      </c>
      <c r="H1108" t="n">
        <v>1.41</v>
      </c>
      <c r="I1108" t="n">
        <v>10</v>
      </c>
      <c r="J1108" t="n">
        <v>137.96</v>
      </c>
      <c r="K1108" t="n">
        <v>45</v>
      </c>
      <c r="L1108" t="n">
        <v>11</v>
      </c>
      <c r="M1108" t="n">
        <v>7</v>
      </c>
      <c r="N1108" t="n">
        <v>21.96</v>
      </c>
      <c r="O1108" t="n">
        <v>17249.3</v>
      </c>
      <c r="P1108" t="n">
        <v>133.82</v>
      </c>
      <c r="Q1108" t="n">
        <v>467.1</v>
      </c>
      <c r="R1108" t="n">
        <v>58.32</v>
      </c>
      <c r="S1108" t="n">
        <v>39.61</v>
      </c>
      <c r="T1108" t="n">
        <v>4398.61</v>
      </c>
      <c r="U1108" t="n">
        <v>0.68</v>
      </c>
      <c r="V1108" t="n">
        <v>0.75</v>
      </c>
      <c r="W1108" t="n">
        <v>2.63</v>
      </c>
      <c r="X1108" t="n">
        <v>0.26</v>
      </c>
      <c r="Y1108" t="n">
        <v>1</v>
      </c>
      <c r="Z1108" t="n">
        <v>10</v>
      </c>
    </row>
    <row r="1109">
      <c r="A1109" t="n">
        <v>41</v>
      </c>
      <c r="B1109" t="n">
        <v>60</v>
      </c>
      <c r="C1109" t="inlineStr">
        <is>
          <t xml:space="preserve">CONCLUIDO	</t>
        </is>
      </c>
      <c r="D1109" t="n">
        <v>5.5605</v>
      </c>
      <c r="E1109" t="n">
        <v>17.98</v>
      </c>
      <c r="F1109" t="n">
        <v>15.6</v>
      </c>
      <c r="G1109" t="n">
        <v>93.58</v>
      </c>
      <c r="H1109" t="n">
        <v>1.44</v>
      </c>
      <c r="I1109" t="n">
        <v>10</v>
      </c>
      <c r="J1109" t="n">
        <v>138.3</v>
      </c>
      <c r="K1109" t="n">
        <v>45</v>
      </c>
      <c r="L1109" t="n">
        <v>11.25</v>
      </c>
      <c r="M1109" t="n">
        <v>7</v>
      </c>
      <c r="N1109" t="n">
        <v>22.05</v>
      </c>
      <c r="O1109" t="n">
        <v>17291.02</v>
      </c>
      <c r="P1109" t="n">
        <v>133.5</v>
      </c>
      <c r="Q1109" t="n">
        <v>467.08</v>
      </c>
      <c r="R1109" t="n">
        <v>58.5</v>
      </c>
      <c r="S1109" t="n">
        <v>39.61</v>
      </c>
      <c r="T1109" t="n">
        <v>4492.69</v>
      </c>
      <c r="U1109" t="n">
        <v>0.68</v>
      </c>
      <c r="V1109" t="n">
        <v>0.75</v>
      </c>
      <c r="W1109" t="n">
        <v>2.63</v>
      </c>
      <c r="X1109" t="n">
        <v>0.26</v>
      </c>
      <c r="Y1109" t="n">
        <v>1</v>
      </c>
      <c r="Z1109" t="n">
        <v>10</v>
      </c>
    </row>
    <row r="1110">
      <c r="A1110" t="n">
        <v>42</v>
      </c>
      <c r="B1110" t="n">
        <v>60</v>
      </c>
      <c r="C1110" t="inlineStr">
        <is>
          <t xml:space="preserve">CONCLUIDO	</t>
        </is>
      </c>
      <c r="D1110" t="n">
        <v>5.5598</v>
      </c>
      <c r="E1110" t="n">
        <v>17.99</v>
      </c>
      <c r="F1110" t="n">
        <v>15.6</v>
      </c>
      <c r="G1110" t="n">
        <v>93.59</v>
      </c>
      <c r="H1110" t="n">
        <v>1.47</v>
      </c>
      <c r="I1110" t="n">
        <v>10</v>
      </c>
      <c r="J1110" t="n">
        <v>138.64</v>
      </c>
      <c r="K1110" t="n">
        <v>45</v>
      </c>
      <c r="L1110" t="n">
        <v>11.5</v>
      </c>
      <c r="M1110" t="n">
        <v>6</v>
      </c>
      <c r="N1110" t="n">
        <v>22.14</v>
      </c>
      <c r="O1110" t="n">
        <v>17332.76</v>
      </c>
      <c r="P1110" t="n">
        <v>132.33</v>
      </c>
      <c r="Q1110" t="n">
        <v>467.07</v>
      </c>
      <c r="R1110" t="n">
        <v>58.42</v>
      </c>
      <c r="S1110" t="n">
        <v>39.61</v>
      </c>
      <c r="T1110" t="n">
        <v>4448.94</v>
      </c>
      <c r="U1110" t="n">
        <v>0.68</v>
      </c>
      <c r="V1110" t="n">
        <v>0.75</v>
      </c>
      <c r="W1110" t="n">
        <v>2.63</v>
      </c>
      <c r="X1110" t="n">
        <v>0.27</v>
      </c>
      <c r="Y1110" t="n">
        <v>1</v>
      </c>
      <c r="Z1110" t="n">
        <v>10</v>
      </c>
    </row>
    <row r="1111">
      <c r="A1111" t="n">
        <v>43</v>
      </c>
      <c r="B1111" t="n">
        <v>60</v>
      </c>
      <c r="C1111" t="inlineStr">
        <is>
          <t xml:space="preserve">CONCLUIDO	</t>
        </is>
      </c>
      <c r="D1111" t="n">
        <v>5.561</v>
      </c>
      <c r="E1111" t="n">
        <v>17.98</v>
      </c>
      <c r="F1111" t="n">
        <v>15.59</v>
      </c>
      <c r="G1111" t="n">
        <v>93.56999999999999</v>
      </c>
      <c r="H1111" t="n">
        <v>1.5</v>
      </c>
      <c r="I1111" t="n">
        <v>10</v>
      </c>
      <c r="J1111" t="n">
        <v>138.98</v>
      </c>
      <c r="K1111" t="n">
        <v>45</v>
      </c>
      <c r="L1111" t="n">
        <v>11.75</v>
      </c>
      <c r="M1111" t="n">
        <v>4</v>
      </c>
      <c r="N1111" t="n">
        <v>22.23</v>
      </c>
      <c r="O1111" t="n">
        <v>17374.54</v>
      </c>
      <c r="P1111" t="n">
        <v>130.88</v>
      </c>
      <c r="Q1111" t="n">
        <v>467.12</v>
      </c>
      <c r="R1111" t="n">
        <v>58.29</v>
      </c>
      <c r="S1111" t="n">
        <v>39.61</v>
      </c>
      <c r="T1111" t="n">
        <v>4387.3</v>
      </c>
      <c r="U1111" t="n">
        <v>0.68</v>
      </c>
      <c r="V1111" t="n">
        <v>0.75</v>
      </c>
      <c r="W1111" t="n">
        <v>2.63</v>
      </c>
      <c r="X1111" t="n">
        <v>0.26</v>
      </c>
      <c r="Y1111" t="n">
        <v>1</v>
      </c>
      <c r="Z1111" t="n">
        <v>10</v>
      </c>
    </row>
    <row r="1112">
      <c r="A1112" t="n">
        <v>44</v>
      </c>
      <c r="B1112" t="n">
        <v>60</v>
      </c>
      <c r="C1112" t="inlineStr">
        <is>
          <t xml:space="preserve">CONCLUIDO	</t>
        </is>
      </c>
      <c r="D1112" t="n">
        <v>5.5765</v>
      </c>
      <c r="E1112" t="n">
        <v>17.93</v>
      </c>
      <c r="F1112" t="n">
        <v>15.57</v>
      </c>
      <c r="G1112" t="n">
        <v>103.8</v>
      </c>
      <c r="H1112" t="n">
        <v>1.52</v>
      </c>
      <c r="I1112" t="n">
        <v>9</v>
      </c>
      <c r="J1112" t="n">
        <v>139.32</v>
      </c>
      <c r="K1112" t="n">
        <v>45</v>
      </c>
      <c r="L1112" t="n">
        <v>12</v>
      </c>
      <c r="M1112" t="n">
        <v>3</v>
      </c>
      <c r="N1112" t="n">
        <v>22.32</v>
      </c>
      <c r="O1112" t="n">
        <v>17416.34</v>
      </c>
      <c r="P1112" t="n">
        <v>130.22</v>
      </c>
      <c r="Q1112" t="n">
        <v>467.1</v>
      </c>
      <c r="R1112" t="n">
        <v>57.49</v>
      </c>
      <c r="S1112" t="n">
        <v>39.61</v>
      </c>
      <c r="T1112" t="n">
        <v>3989.06</v>
      </c>
      <c r="U1112" t="n">
        <v>0.6899999999999999</v>
      </c>
      <c r="V1112" t="n">
        <v>0.75</v>
      </c>
      <c r="W1112" t="n">
        <v>2.63</v>
      </c>
      <c r="X1112" t="n">
        <v>0.24</v>
      </c>
      <c r="Y1112" t="n">
        <v>1</v>
      </c>
      <c r="Z1112" t="n">
        <v>10</v>
      </c>
    </row>
    <row r="1113">
      <c r="A1113" t="n">
        <v>45</v>
      </c>
      <c r="B1113" t="n">
        <v>60</v>
      </c>
      <c r="C1113" t="inlineStr">
        <is>
          <t xml:space="preserve">CONCLUIDO	</t>
        </is>
      </c>
      <c r="D1113" t="n">
        <v>5.58</v>
      </c>
      <c r="E1113" t="n">
        <v>17.92</v>
      </c>
      <c r="F1113" t="n">
        <v>15.56</v>
      </c>
      <c r="G1113" t="n">
        <v>103.73</v>
      </c>
      <c r="H1113" t="n">
        <v>1.55</v>
      </c>
      <c r="I1113" t="n">
        <v>9</v>
      </c>
      <c r="J1113" t="n">
        <v>139.66</v>
      </c>
      <c r="K1113" t="n">
        <v>45</v>
      </c>
      <c r="L1113" t="n">
        <v>12.25</v>
      </c>
      <c r="M1113" t="n">
        <v>0</v>
      </c>
      <c r="N1113" t="n">
        <v>22.41</v>
      </c>
      <c r="O1113" t="n">
        <v>17458.18</v>
      </c>
      <c r="P1113" t="n">
        <v>130.24</v>
      </c>
      <c r="Q1113" t="n">
        <v>467.07</v>
      </c>
      <c r="R1113" t="n">
        <v>56.93</v>
      </c>
      <c r="S1113" t="n">
        <v>39.61</v>
      </c>
      <c r="T1113" t="n">
        <v>3709.6</v>
      </c>
      <c r="U1113" t="n">
        <v>0.7</v>
      </c>
      <c r="V1113" t="n">
        <v>0.75</v>
      </c>
      <c r="W1113" t="n">
        <v>2.63</v>
      </c>
      <c r="X1113" t="n">
        <v>0.23</v>
      </c>
      <c r="Y1113" t="n">
        <v>1</v>
      </c>
      <c r="Z1113" t="n">
        <v>10</v>
      </c>
    </row>
    <row r="1114">
      <c r="A1114" t="n">
        <v>0</v>
      </c>
      <c r="B1114" t="n">
        <v>135</v>
      </c>
      <c r="C1114" t="inlineStr">
        <is>
          <t xml:space="preserve">CONCLUIDO	</t>
        </is>
      </c>
      <c r="D1114" t="n">
        <v>2.3463</v>
      </c>
      <c r="E1114" t="n">
        <v>42.62</v>
      </c>
      <c r="F1114" t="n">
        <v>24.5</v>
      </c>
      <c r="G1114" t="n">
        <v>4.87</v>
      </c>
      <c r="H1114" t="n">
        <v>0.07000000000000001</v>
      </c>
      <c r="I1114" t="n">
        <v>302</v>
      </c>
      <c r="J1114" t="n">
        <v>263.32</v>
      </c>
      <c r="K1114" t="n">
        <v>59.89</v>
      </c>
      <c r="L1114" t="n">
        <v>1</v>
      </c>
      <c r="M1114" t="n">
        <v>300</v>
      </c>
      <c r="N1114" t="n">
        <v>67.43000000000001</v>
      </c>
      <c r="O1114" t="n">
        <v>32710.1</v>
      </c>
      <c r="P1114" t="n">
        <v>414.75</v>
      </c>
      <c r="Q1114" t="n">
        <v>467.38</v>
      </c>
      <c r="R1114" t="n">
        <v>349.7</v>
      </c>
      <c r="S1114" t="n">
        <v>39.61</v>
      </c>
      <c r="T1114" t="n">
        <v>148629.42</v>
      </c>
      <c r="U1114" t="n">
        <v>0.11</v>
      </c>
      <c r="V1114" t="n">
        <v>0.48</v>
      </c>
      <c r="W1114" t="n">
        <v>3.11</v>
      </c>
      <c r="X1114" t="n">
        <v>9.16</v>
      </c>
      <c r="Y1114" t="n">
        <v>1</v>
      </c>
      <c r="Z1114" t="n">
        <v>10</v>
      </c>
    </row>
    <row r="1115">
      <c r="A1115" t="n">
        <v>1</v>
      </c>
      <c r="B1115" t="n">
        <v>135</v>
      </c>
      <c r="C1115" t="inlineStr">
        <is>
          <t xml:space="preserve">CONCLUIDO	</t>
        </is>
      </c>
      <c r="D1115" t="n">
        <v>2.8334</v>
      </c>
      <c r="E1115" t="n">
        <v>35.29</v>
      </c>
      <c r="F1115" t="n">
        <v>21.67</v>
      </c>
      <c r="G1115" t="n">
        <v>6.1</v>
      </c>
      <c r="H1115" t="n">
        <v>0.08</v>
      </c>
      <c r="I1115" t="n">
        <v>213</v>
      </c>
      <c r="J1115" t="n">
        <v>263.79</v>
      </c>
      <c r="K1115" t="n">
        <v>59.89</v>
      </c>
      <c r="L1115" t="n">
        <v>1.25</v>
      </c>
      <c r="M1115" t="n">
        <v>211</v>
      </c>
      <c r="N1115" t="n">
        <v>67.65000000000001</v>
      </c>
      <c r="O1115" t="n">
        <v>32767.75</v>
      </c>
      <c r="P1115" t="n">
        <v>366.63</v>
      </c>
      <c r="Q1115" t="n">
        <v>467.26</v>
      </c>
      <c r="R1115" t="n">
        <v>257.46</v>
      </c>
      <c r="S1115" t="n">
        <v>39.61</v>
      </c>
      <c r="T1115" t="n">
        <v>102954.11</v>
      </c>
      <c r="U1115" t="n">
        <v>0.15</v>
      </c>
      <c r="V1115" t="n">
        <v>0.54</v>
      </c>
      <c r="W1115" t="n">
        <v>2.94</v>
      </c>
      <c r="X1115" t="n">
        <v>6.33</v>
      </c>
      <c r="Y1115" t="n">
        <v>1</v>
      </c>
      <c r="Z1115" t="n">
        <v>10</v>
      </c>
    </row>
    <row r="1116">
      <c r="A1116" t="n">
        <v>2</v>
      </c>
      <c r="B1116" t="n">
        <v>135</v>
      </c>
      <c r="C1116" t="inlineStr">
        <is>
          <t xml:space="preserve">CONCLUIDO	</t>
        </is>
      </c>
      <c r="D1116" t="n">
        <v>3.1763</v>
      </c>
      <c r="E1116" t="n">
        <v>31.48</v>
      </c>
      <c r="F1116" t="n">
        <v>20.24</v>
      </c>
      <c r="G1116" t="n">
        <v>7.31</v>
      </c>
      <c r="H1116" t="n">
        <v>0.1</v>
      </c>
      <c r="I1116" t="n">
        <v>166</v>
      </c>
      <c r="J1116" t="n">
        <v>264.25</v>
      </c>
      <c r="K1116" t="n">
        <v>59.89</v>
      </c>
      <c r="L1116" t="n">
        <v>1.5</v>
      </c>
      <c r="M1116" t="n">
        <v>164</v>
      </c>
      <c r="N1116" t="n">
        <v>67.87</v>
      </c>
      <c r="O1116" t="n">
        <v>32825.49</v>
      </c>
      <c r="P1116" t="n">
        <v>342.17</v>
      </c>
      <c r="Q1116" t="n">
        <v>467.27</v>
      </c>
      <c r="R1116" t="n">
        <v>209.58</v>
      </c>
      <c r="S1116" t="n">
        <v>39.61</v>
      </c>
      <c r="T1116" t="n">
        <v>79253.25</v>
      </c>
      <c r="U1116" t="n">
        <v>0.19</v>
      </c>
      <c r="V1116" t="n">
        <v>0.58</v>
      </c>
      <c r="W1116" t="n">
        <v>2.89</v>
      </c>
      <c r="X1116" t="n">
        <v>4.9</v>
      </c>
      <c r="Y1116" t="n">
        <v>1</v>
      </c>
      <c r="Z1116" t="n">
        <v>10</v>
      </c>
    </row>
    <row r="1117">
      <c r="A1117" t="n">
        <v>3</v>
      </c>
      <c r="B1117" t="n">
        <v>135</v>
      </c>
      <c r="C1117" t="inlineStr">
        <is>
          <t xml:space="preserve">CONCLUIDO	</t>
        </is>
      </c>
      <c r="D1117" t="n">
        <v>3.4542</v>
      </c>
      <c r="E1117" t="n">
        <v>28.95</v>
      </c>
      <c r="F1117" t="n">
        <v>19.27</v>
      </c>
      <c r="G1117" t="n">
        <v>8.57</v>
      </c>
      <c r="H1117" t="n">
        <v>0.12</v>
      </c>
      <c r="I1117" t="n">
        <v>135</v>
      </c>
      <c r="J1117" t="n">
        <v>264.72</v>
      </c>
      <c r="K1117" t="n">
        <v>59.89</v>
      </c>
      <c r="L1117" t="n">
        <v>1.75</v>
      </c>
      <c r="M1117" t="n">
        <v>133</v>
      </c>
      <c r="N1117" t="n">
        <v>68.09</v>
      </c>
      <c r="O1117" t="n">
        <v>32883.31</v>
      </c>
      <c r="P1117" t="n">
        <v>325.64</v>
      </c>
      <c r="Q1117" t="n">
        <v>467.28</v>
      </c>
      <c r="R1117" t="n">
        <v>178.33</v>
      </c>
      <c r="S1117" t="n">
        <v>39.61</v>
      </c>
      <c r="T1117" t="n">
        <v>63780.31</v>
      </c>
      <c r="U1117" t="n">
        <v>0.22</v>
      </c>
      <c r="V1117" t="n">
        <v>0.61</v>
      </c>
      <c r="W1117" t="n">
        <v>2.83</v>
      </c>
      <c r="X1117" t="n">
        <v>3.93</v>
      </c>
      <c r="Y1117" t="n">
        <v>1</v>
      </c>
      <c r="Z1117" t="n">
        <v>10</v>
      </c>
    </row>
    <row r="1118">
      <c r="A1118" t="n">
        <v>4</v>
      </c>
      <c r="B1118" t="n">
        <v>135</v>
      </c>
      <c r="C1118" t="inlineStr">
        <is>
          <t xml:space="preserve">CONCLUIDO	</t>
        </is>
      </c>
      <c r="D1118" t="n">
        <v>3.6549</v>
      </c>
      <c r="E1118" t="n">
        <v>27.36</v>
      </c>
      <c r="F1118" t="n">
        <v>18.69</v>
      </c>
      <c r="G1118" t="n">
        <v>9.75</v>
      </c>
      <c r="H1118" t="n">
        <v>0.13</v>
      </c>
      <c r="I1118" t="n">
        <v>115</v>
      </c>
      <c r="J1118" t="n">
        <v>265.19</v>
      </c>
      <c r="K1118" t="n">
        <v>59.89</v>
      </c>
      <c r="L1118" t="n">
        <v>2</v>
      </c>
      <c r="M1118" t="n">
        <v>113</v>
      </c>
      <c r="N1118" t="n">
        <v>68.31</v>
      </c>
      <c r="O1118" t="n">
        <v>32941.21</v>
      </c>
      <c r="P1118" t="n">
        <v>315.67</v>
      </c>
      <c r="Q1118" t="n">
        <v>467.13</v>
      </c>
      <c r="R1118" t="n">
        <v>159.01</v>
      </c>
      <c r="S1118" t="n">
        <v>39.61</v>
      </c>
      <c r="T1118" t="n">
        <v>54222.63</v>
      </c>
      <c r="U1118" t="n">
        <v>0.25</v>
      </c>
      <c r="V1118" t="n">
        <v>0.62</v>
      </c>
      <c r="W1118" t="n">
        <v>2.81</v>
      </c>
      <c r="X1118" t="n">
        <v>3.36</v>
      </c>
      <c r="Y1118" t="n">
        <v>1</v>
      </c>
      <c r="Z1118" t="n">
        <v>10</v>
      </c>
    </row>
    <row r="1119">
      <c r="A1119" t="n">
        <v>5</v>
      </c>
      <c r="B1119" t="n">
        <v>135</v>
      </c>
      <c r="C1119" t="inlineStr">
        <is>
          <t xml:space="preserve">CONCLUIDO	</t>
        </is>
      </c>
      <c r="D1119" t="n">
        <v>3.8227</v>
      </c>
      <c r="E1119" t="n">
        <v>26.16</v>
      </c>
      <c r="F1119" t="n">
        <v>18.25</v>
      </c>
      <c r="G1119" t="n">
        <v>10.95</v>
      </c>
      <c r="H1119" t="n">
        <v>0.15</v>
      </c>
      <c r="I1119" t="n">
        <v>100</v>
      </c>
      <c r="J1119" t="n">
        <v>265.66</v>
      </c>
      <c r="K1119" t="n">
        <v>59.89</v>
      </c>
      <c r="L1119" t="n">
        <v>2.25</v>
      </c>
      <c r="M1119" t="n">
        <v>98</v>
      </c>
      <c r="N1119" t="n">
        <v>68.53</v>
      </c>
      <c r="O1119" t="n">
        <v>32999.19</v>
      </c>
      <c r="P1119" t="n">
        <v>307.99</v>
      </c>
      <c r="Q1119" t="n">
        <v>467.1</v>
      </c>
      <c r="R1119" t="n">
        <v>144.94</v>
      </c>
      <c r="S1119" t="n">
        <v>39.61</v>
      </c>
      <c r="T1119" t="n">
        <v>47258.78</v>
      </c>
      <c r="U1119" t="n">
        <v>0.27</v>
      </c>
      <c r="V1119" t="n">
        <v>0.64</v>
      </c>
      <c r="W1119" t="n">
        <v>2.78</v>
      </c>
      <c r="X1119" t="n">
        <v>2.92</v>
      </c>
      <c r="Y1119" t="n">
        <v>1</v>
      </c>
      <c r="Z1119" t="n">
        <v>10</v>
      </c>
    </row>
    <row r="1120">
      <c r="A1120" t="n">
        <v>6</v>
      </c>
      <c r="B1120" t="n">
        <v>135</v>
      </c>
      <c r="C1120" t="inlineStr">
        <is>
          <t xml:space="preserve">CONCLUIDO	</t>
        </is>
      </c>
      <c r="D1120" t="n">
        <v>3.97</v>
      </c>
      <c r="E1120" t="n">
        <v>25.19</v>
      </c>
      <c r="F1120" t="n">
        <v>17.89</v>
      </c>
      <c r="G1120" t="n">
        <v>12.2</v>
      </c>
      <c r="H1120" t="n">
        <v>0.17</v>
      </c>
      <c r="I1120" t="n">
        <v>88</v>
      </c>
      <c r="J1120" t="n">
        <v>266.13</v>
      </c>
      <c r="K1120" t="n">
        <v>59.89</v>
      </c>
      <c r="L1120" t="n">
        <v>2.5</v>
      </c>
      <c r="M1120" t="n">
        <v>86</v>
      </c>
      <c r="N1120" t="n">
        <v>68.75</v>
      </c>
      <c r="O1120" t="n">
        <v>33057.26</v>
      </c>
      <c r="P1120" t="n">
        <v>301.63</v>
      </c>
      <c r="Q1120" t="n">
        <v>467.21</v>
      </c>
      <c r="R1120" t="n">
        <v>132.97</v>
      </c>
      <c r="S1120" t="n">
        <v>39.61</v>
      </c>
      <c r="T1120" t="n">
        <v>41334.29</v>
      </c>
      <c r="U1120" t="n">
        <v>0.3</v>
      </c>
      <c r="V1120" t="n">
        <v>0.65</v>
      </c>
      <c r="W1120" t="n">
        <v>2.76</v>
      </c>
      <c r="X1120" t="n">
        <v>2.55</v>
      </c>
      <c r="Y1120" t="n">
        <v>1</v>
      </c>
      <c r="Z1120" t="n">
        <v>10</v>
      </c>
    </row>
    <row r="1121">
      <c r="A1121" t="n">
        <v>7</v>
      </c>
      <c r="B1121" t="n">
        <v>135</v>
      </c>
      <c r="C1121" t="inlineStr">
        <is>
          <t xml:space="preserve">CONCLUIDO	</t>
        </is>
      </c>
      <c r="D1121" t="n">
        <v>4.0932</v>
      </c>
      <c r="E1121" t="n">
        <v>24.43</v>
      </c>
      <c r="F1121" t="n">
        <v>17.58</v>
      </c>
      <c r="G1121" t="n">
        <v>13.35</v>
      </c>
      <c r="H1121" t="n">
        <v>0.18</v>
      </c>
      <c r="I1121" t="n">
        <v>79</v>
      </c>
      <c r="J1121" t="n">
        <v>266.6</v>
      </c>
      <c r="K1121" t="n">
        <v>59.89</v>
      </c>
      <c r="L1121" t="n">
        <v>2.75</v>
      </c>
      <c r="M1121" t="n">
        <v>77</v>
      </c>
      <c r="N1121" t="n">
        <v>68.97</v>
      </c>
      <c r="O1121" t="n">
        <v>33115.41</v>
      </c>
      <c r="P1121" t="n">
        <v>296.31</v>
      </c>
      <c r="Q1121" t="n">
        <v>467.1</v>
      </c>
      <c r="R1121" t="n">
        <v>123.4</v>
      </c>
      <c r="S1121" t="n">
        <v>39.61</v>
      </c>
      <c r="T1121" t="n">
        <v>36597.18</v>
      </c>
      <c r="U1121" t="n">
        <v>0.32</v>
      </c>
      <c r="V1121" t="n">
        <v>0.66</v>
      </c>
      <c r="W1121" t="n">
        <v>2.73</v>
      </c>
      <c r="X1121" t="n">
        <v>2.25</v>
      </c>
      <c r="Y1121" t="n">
        <v>1</v>
      </c>
      <c r="Z1121" t="n">
        <v>10</v>
      </c>
    </row>
    <row r="1122">
      <c r="A1122" t="n">
        <v>8</v>
      </c>
      <c r="B1122" t="n">
        <v>135</v>
      </c>
      <c r="C1122" t="inlineStr">
        <is>
          <t xml:space="preserve">CONCLUIDO	</t>
        </is>
      </c>
      <c r="D1122" t="n">
        <v>4.2013</v>
      </c>
      <c r="E1122" t="n">
        <v>23.8</v>
      </c>
      <c r="F1122" t="n">
        <v>17.36</v>
      </c>
      <c r="G1122" t="n">
        <v>14.67</v>
      </c>
      <c r="H1122" t="n">
        <v>0.2</v>
      </c>
      <c r="I1122" t="n">
        <v>71</v>
      </c>
      <c r="J1122" t="n">
        <v>267.08</v>
      </c>
      <c r="K1122" t="n">
        <v>59.89</v>
      </c>
      <c r="L1122" t="n">
        <v>3</v>
      </c>
      <c r="M1122" t="n">
        <v>69</v>
      </c>
      <c r="N1122" t="n">
        <v>69.19</v>
      </c>
      <c r="O1122" t="n">
        <v>33173.65</v>
      </c>
      <c r="P1122" t="n">
        <v>292.31</v>
      </c>
      <c r="Q1122" t="n">
        <v>467.19</v>
      </c>
      <c r="R1122" t="n">
        <v>115.7</v>
      </c>
      <c r="S1122" t="n">
        <v>39.61</v>
      </c>
      <c r="T1122" t="n">
        <v>32787.64</v>
      </c>
      <c r="U1122" t="n">
        <v>0.34</v>
      </c>
      <c r="V1122" t="n">
        <v>0.67</v>
      </c>
      <c r="W1122" t="n">
        <v>2.73</v>
      </c>
      <c r="X1122" t="n">
        <v>2.02</v>
      </c>
      <c r="Y1122" t="n">
        <v>1</v>
      </c>
      <c r="Z1122" t="n">
        <v>10</v>
      </c>
    </row>
    <row r="1123">
      <c r="A1123" t="n">
        <v>9</v>
      </c>
      <c r="B1123" t="n">
        <v>135</v>
      </c>
      <c r="C1123" t="inlineStr">
        <is>
          <t xml:space="preserve">CONCLUIDO	</t>
        </is>
      </c>
      <c r="D1123" t="n">
        <v>4.2837</v>
      </c>
      <c r="E1123" t="n">
        <v>23.34</v>
      </c>
      <c r="F1123" t="n">
        <v>17.2</v>
      </c>
      <c r="G1123" t="n">
        <v>15.88</v>
      </c>
      <c r="H1123" t="n">
        <v>0.22</v>
      </c>
      <c r="I1123" t="n">
        <v>65</v>
      </c>
      <c r="J1123" t="n">
        <v>267.55</v>
      </c>
      <c r="K1123" t="n">
        <v>59.89</v>
      </c>
      <c r="L1123" t="n">
        <v>3.25</v>
      </c>
      <c r="M1123" t="n">
        <v>63</v>
      </c>
      <c r="N1123" t="n">
        <v>69.41</v>
      </c>
      <c r="O1123" t="n">
        <v>33231.97</v>
      </c>
      <c r="P1123" t="n">
        <v>289.55</v>
      </c>
      <c r="Q1123" t="n">
        <v>467.1</v>
      </c>
      <c r="R1123" t="n">
        <v>110.77</v>
      </c>
      <c r="S1123" t="n">
        <v>39.61</v>
      </c>
      <c r="T1123" t="n">
        <v>30348.55</v>
      </c>
      <c r="U1123" t="n">
        <v>0.36</v>
      </c>
      <c r="V1123" t="n">
        <v>0.68</v>
      </c>
      <c r="W1123" t="n">
        <v>2.72</v>
      </c>
      <c r="X1123" t="n">
        <v>1.87</v>
      </c>
      <c r="Y1123" t="n">
        <v>1</v>
      </c>
      <c r="Z1123" t="n">
        <v>10</v>
      </c>
    </row>
    <row r="1124">
      <c r="A1124" t="n">
        <v>10</v>
      </c>
      <c r="B1124" t="n">
        <v>135</v>
      </c>
      <c r="C1124" t="inlineStr">
        <is>
          <t xml:space="preserve">CONCLUIDO	</t>
        </is>
      </c>
      <c r="D1124" t="n">
        <v>4.3615</v>
      </c>
      <c r="E1124" t="n">
        <v>22.93</v>
      </c>
      <c r="F1124" t="n">
        <v>17.04</v>
      </c>
      <c r="G1124" t="n">
        <v>17.04</v>
      </c>
      <c r="H1124" t="n">
        <v>0.23</v>
      </c>
      <c r="I1124" t="n">
        <v>60</v>
      </c>
      <c r="J1124" t="n">
        <v>268.02</v>
      </c>
      <c r="K1124" t="n">
        <v>59.89</v>
      </c>
      <c r="L1124" t="n">
        <v>3.5</v>
      </c>
      <c r="M1124" t="n">
        <v>58</v>
      </c>
      <c r="N1124" t="n">
        <v>69.64</v>
      </c>
      <c r="O1124" t="n">
        <v>33290.38</v>
      </c>
      <c r="P1124" t="n">
        <v>286.66</v>
      </c>
      <c r="Q1124" t="n">
        <v>467.18</v>
      </c>
      <c r="R1124" t="n">
        <v>105.29</v>
      </c>
      <c r="S1124" t="n">
        <v>39.61</v>
      </c>
      <c r="T1124" t="n">
        <v>27634.02</v>
      </c>
      <c r="U1124" t="n">
        <v>0.38</v>
      </c>
      <c r="V1124" t="n">
        <v>0.68</v>
      </c>
      <c r="W1124" t="n">
        <v>2.71</v>
      </c>
      <c r="X1124" t="n">
        <v>1.71</v>
      </c>
      <c r="Y1124" t="n">
        <v>1</v>
      </c>
      <c r="Z1124" t="n">
        <v>10</v>
      </c>
    </row>
    <row r="1125">
      <c r="A1125" t="n">
        <v>11</v>
      </c>
      <c r="B1125" t="n">
        <v>135</v>
      </c>
      <c r="C1125" t="inlineStr">
        <is>
          <t xml:space="preserve">CONCLUIDO	</t>
        </is>
      </c>
      <c r="D1125" t="n">
        <v>4.4203</v>
      </c>
      <c r="E1125" t="n">
        <v>22.62</v>
      </c>
      <c r="F1125" t="n">
        <v>16.94</v>
      </c>
      <c r="G1125" t="n">
        <v>18.15</v>
      </c>
      <c r="H1125" t="n">
        <v>0.25</v>
      </c>
      <c r="I1125" t="n">
        <v>56</v>
      </c>
      <c r="J1125" t="n">
        <v>268.5</v>
      </c>
      <c r="K1125" t="n">
        <v>59.89</v>
      </c>
      <c r="L1125" t="n">
        <v>3.75</v>
      </c>
      <c r="M1125" t="n">
        <v>54</v>
      </c>
      <c r="N1125" t="n">
        <v>69.86</v>
      </c>
      <c r="O1125" t="n">
        <v>33348.87</v>
      </c>
      <c r="P1125" t="n">
        <v>284.76</v>
      </c>
      <c r="Q1125" t="n">
        <v>467.19</v>
      </c>
      <c r="R1125" t="n">
        <v>101.99</v>
      </c>
      <c r="S1125" t="n">
        <v>39.61</v>
      </c>
      <c r="T1125" t="n">
        <v>26007.12</v>
      </c>
      <c r="U1125" t="n">
        <v>0.39</v>
      </c>
      <c r="V1125" t="n">
        <v>0.6899999999999999</v>
      </c>
      <c r="W1125" t="n">
        <v>2.71</v>
      </c>
      <c r="X1125" t="n">
        <v>1.6</v>
      </c>
      <c r="Y1125" t="n">
        <v>1</v>
      </c>
      <c r="Z1125" t="n">
        <v>10</v>
      </c>
    </row>
    <row r="1126">
      <c r="A1126" t="n">
        <v>12</v>
      </c>
      <c r="B1126" t="n">
        <v>135</v>
      </c>
      <c r="C1126" t="inlineStr">
        <is>
          <t xml:space="preserve">CONCLUIDO	</t>
        </is>
      </c>
      <c r="D1126" t="n">
        <v>4.4872</v>
      </c>
      <c r="E1126" t="n">
        <v>22.29</v>
      </c>
      <c r="F1126" t="n">
        <v>16.8</v>
      </c>
      <c r="G1126" t="n">
        <v>19.39</v>
      </c>
      <c r="H1126" t="n">
        <v>0.26</v>
      </c>
      <c r="I1126" t="n">
        <v>52</v>
      </c>
      <c r="J1126" t="n">
        <v>268.97</v>
      </c>
      <c r="K1126" t="n">
        <v>59.89</v>
      </c>
      <c r="L1126" t="n">
        <v>4</v>
      </c>
      <c r="M1126" t="n">
        <v>50</v>
      </c>
      <c r="N1126" t="n">
        <v>70.09</v>
      </c>
      <c r="O1126" t="n">
        <v>33407.45</v>
      </c>
      <c r="P1126" t="n">
        <v>282.17</v>
      </c>
      <c r="Q1126" t="n">
        <v>467.09</v>
      </c>
      <c r="R1126" t="n">
        <v>97.88</v>
      </c>
      <c r="S1126" t="n">
        <v>39.61</v>
      </c>
      <c r="T1126" t="n">
        <v>23971.17</v>
      </c>
      <c r="U1126" t="n">
        <v>0.4</v>
      </c>
      <c r="V1126" t="n">
        <v>0.6899999999999999</v>
      </c>
      <c r="W1126" t="n">
        <v>2.69</v>
      </c>
      <c r="X1126" t="n">
        <v>1.47</v>
      </c>
      <c r="Y1126" t="n">
        <v>1</v>
      </c>
      <c r="Z1126" t="n">
        <v>10</v>
      </c>
    </row>
    <row r="1127">
      <c r="A1127" t="n">
        <v>13</v>
      </c>
      <c r="B1127" t="n">
        <v>135</v>
      </c>
      <c r="C1127" t="inlineStr">
        <is>
          <t xml:space="preserve">CONCLUIDO	</t>
        </is>
      </c>
      <c r="D1127" t="n">
        <v>4.5339</v>
      </c>
      <c r="E1127" t="n">
        <v>22.06</v>
      </c>
      <c r="F1127" t="n">
        <v>16.73</v>
      </c>
      <c r="G1127" t="n">
        <v>20.48</v>
      </c>
      <c r="H1127" t="n">
        <v>0.28</v>
      </c>
      <c r="I1127" t="n">
        <v>49</v>
      </c>
      <c r="J1127" t="n">
        <v>269.45</v>
      </c>
      <c r="K1127" t="n">
        <v>59.89</v>
      </c>
      <c r="L1127" t="n">
        <v>4.25</v>
      </c>
      <c r="M1127" t="n">
        <v>47</v>
      </c>
      <c r="N1127" t="n">
        <v>70.31</v>
      </c>
      <c r="O1127" t="n">
        <v>33466.11</v>
      </c>
      <c r="P1127" t="n">
        <v>280.67</v>
      </c>
      <c r="Q1127" t="n">
        <v>467.23</v>
      </c>
      <c r="R1127" t="n">
        <v>95.44</v>
      </c>
      <c r="S1127" t="n">
        <v>39.61</v>
      </c>
      <c r="T1127" t="n">
        <v>22766.15</v>
      </c>
      <c r="U1127" t="n">
        <v>0.42</v>
      </c>
      <c r="V1127" t="n">
        <v>0.7</v>
      </c>
      <c r="W1127" t="n">
        <v>2.68</v>
      </c>
      <c r="X1127" t="n">
        <v>1.39</v>
      </c>
      <c r="Y1127" t="n">
        <v>1</v>
      </c>
      <c r="Z1127" t="n">
        <v>10</v>
      </c>
    </row>
    <row r="1128">
      <c r="A1128" t="n">
        <v>14</v>
      </c>
      <c r="B1128" t="n">
        <v>135</v>
      </c>
      <c r="C1128" t="inlineStr">
        <is>
          <t xml:space="preserve">CONCLUIDO	</t>
        </is>
      </c>
      <c r="D1128" t="n">
        <v>4.5854</v>
      </c>
      <c r="E1128" t="n">
        <v>21.81</v>
      </c>
      <c r="F1128" t="n">
        <v>16.63</v>
      </c>
      <c r="G1128" t="n">
        <v>21.69</v>
      </c>
      <c r="H1128" t="n">
        <v>0.3</v>
      </c>
      <c r="I1128" t="n">
        <v>46</v>
      </c>
      <c r="J1128" t="n">
        <v>269.92</v>
      </c>
      <c r="K1128" t="n">
        <v>59.89</v>
      </c>
      <c r="L1128" t="n">
        <v>4.5</v>
      </c>
      <c r="M1128" t="n">
        <v>44</v>
      </c>
      <c r="N1128" t="n">
        <v>70.54000000000001</v>
      </c>
      <c r="O1128" t="n">
        <v>33524.86</v>
      </c>
      <c r="P1128" t="n">
        <v>278.89</v>
      </c>
      <c r="Q1128" t="n">
        <v>467.08</v>
      </c>
      <c r="R1128" t="n">
        <v>92.06</v>
      </c>
      <c r="S1128" t="n">
        <v>39.61</v>
      </c>
      <c r="T1128" t="n">
        <v>21091.88</v>
      </c>
      <c r="U1128" t="n">
        <v>0.43</v>
      </c>
      <c r="V1128" t="n">
        <v>0.7</v>
      </c>
      <c r="W1128" t="n">
        <v>2.69</v>
      </c>
      <c r="X1128" t="n">
        <v>1.3</v>
      </c>
      <c r="Y1128" t="n">
        <v>1</v>
      </c>
      <c r="Z1128" t="n">
        <v>10</v>
      </c>
    </row>
    <row r="1129">
      <c r="A1129" t="n">
        <v>15</v>
      </c>
      <c r="B1129" t="n">
        <v>135</v>
      </c>
      <c r="C1129" t="inlineStr">
        <is>
          <t xml:space="preserve">CONCLUIDO	</t>
        </is>
      </c>
      <c r="D1129" t="n">
        <v>4.638</v>
      </c>
      <c r="E1129" t="n">
        <v>21.56</v>
      </c>
      <c r="F1129" t="n">
        <v>16.53</v>
      </c>
      <c r="G1129" t="n">
        <v>23.07</v>
      </c>
      <c r="H1129" t="n">
        <v>0.31</v>
      </c>
      <c r="I1129" t="n">
        <v>43</v>
      </c>
      <c r="J1129" t="n">
        <v>270.4</v>
      </c>
      <c r="K1129" t="n">
        <v>59.89</v>
      </c>
      <c r="L1129" t="n">
        <v>4.75</v>
      </c>
      <c r="M1129" t="n">
        <v>41</v>
      </c>
      <c r="N1129" t="n">
        <v>70.76000000000001</v>
      </c>
      <c r="O1129" t="n">
        <v>33583.7</v>
      </c>
      <c r="P1129" t="n">
        <v>277.16</v>
      </c>
      <c r="Q1129" t="n">
        <v>467.09</v>
      </c>
      <c r="R1129" t="n">
        <v>89.02</v>
      </c>
      <c r="S1129" t="n">
        <v>39.61</v>
      </c>
      <c r="T1129" t="n">
        <v>19584.13</v>
      </c>
      <c r="U1129" t="n">
        <v>0.44</v>
      </c>
      <c r="V1129" t="n">
        <v>0.71</v>
      </c>
      <c r="W1129" t="n">
        <v>2.68</v>
      </c>
      <c r="X1129" t="n">
        <v>1.2</v>
      </c>
      <c r="Y1129" t="n">
        <v>1</v>
      </c>
      <c r="Z1129" t="n">
        <v>10</v>
      </c>
    </row>
    <row r="1130">
      <c r="A1130" t="n">
        <v>16</v>
      </c>
      <c r="B1130" t="n">
        <v>135</v>
      </c>
      <c r="C1130" t="inlineStr">
        <is>
          <t xml:space="preserve">CONCLUIDO	</t>
        </is>
      </c>
      <c r="D1130" t="n">
        <v>4.6666</v>
      </c>
      <c r="E1130" t="n">
        <v>21.43</v>
      </c>
      <c r="F1130" t="n">
        <v>16.5</v>
      </c>
      <c r="G1130" t="n">
        <v>24.15</v>
      </c>
      <c r="H1130" t="n">
        <v>0.33</v>
      </c>
      <c r="I1130" t="n">
        <v>41</v>
      </c>
      <c r="J1130" t="n">
        <v>270.88</v>
      </c>
      <c r="K1130" t="n">
        <v>59.89</v>
      </c>
      <c r="L1130" t="n">
        <v>5</v>
      </c>
      <c r="M1130" t="n">
        <v>39</v>
      </c>
      <c r="N1130" t="n">
        <v>70.98999999999999</v>
      </c>
      <c r="O1130" t="n">
        <v>33642.62</v>
      </c>
      <c r="P1130" t="n">
        <v>276.36</v>
      </c>
      <c r="Q1130" t="n">
        <v>467.09</v>
      </c>
      <c r="R1130" t="n">
        <v>87.77</v>
      </c>
      <c r="S1130" t="n">
        <v>39.61</v>
      </c>
      <c r="T1130" t="n">
        <v>18973.13</v>
      </c>
      <c r="U1130" t="n">
        <v>0.45</v>
      </c>
      <c r="V1130" t="n">
        <v>0.71</v>
      </c>
      <c r="W1130" t="n">
        <v>2.69</v>
      </c>
      <c r="X1130" t="n">
        <v>1.17</v>
      </c>
      <c r="Y1130" t="n">
        <v>1</v>
      </c>
      <c r="Z1130" t="n">
        <v>10</v>
      </c>
    </row>
    <row r="1131">
      <c r="A1131" t="n">
        <v>17</v>
      </c>
      <c r="B1131" t="n">
        <v>135</v>
      </c>
      <c r="C1131" t="inlineStr">
        <is>
          <t xml:space="preserve">CONCLUIDO	</t>
        </is>
      </c>
      <c r="D1131" t="n">
        <v>4.7037</v>
      </c>
      <c r="E1131" t="n">
        <v>21.26</v>
      </c>
      <c r="F1131" t="n">
        <v>16.43</v>
      </c>
      <c r="G1131" t="n">
        <v>25.28</v>
      </c>
      <c r="H1131" t="n">
        <v>0.34</v>
      </c>
      <c r="I1131" t="n">
        <v>39</v>
      </c>
      <c r="J1131" t="n">
        <v>271.36</v>
      </c>
      <c r="K1131" t="n">
        <v>59.89</v>
      </c>
      <c r="L1131" t="n">
        <v>5.25</v>
      </c>
      <c r="M1131" t="n">
        <v>37</v>
      </c>
      <c r="N1131" t="n">
        <v>71.22</v>
      </c>
      <c r="O1131" t="n">
        <v>33701.64</v>
      </c>
      <c r="P1131" t="n">
        <v>275.18</v>
      </c>
      <c r="Q1131" t="n">
        <v>467.09</v>
      </c>
      <c r="R1131" t="n">
        <v>86.03</v>
      </c>
      <c r="S1131" t="n">
        <v>39.61</v>
      </c>
      <c r="T1131" t="n">
        <v>18112.03</v>
      </c>
      <c r="U1131" t="n">
        <v>0.46</v>
      </c>
      <c r="V1131" t="n">
        <v>0.71</v>
      </c>
      <c r="W1131" t="n">
        <v>2.67</v>
      </c>
      <c r="X1131" t="n">
        <v>1.1</v>
      </c>
      <c r="Y1131" t="n">
        <v>1</v>
      </c>
      <c r="Z1131" t="n">
        <v>10</v>
      </c>
    </row>
    <row r="1132">
      <c r="A1132" t="n">
        <v>18</v>
      </c>
      <c r="B1132" t="n">
        <v>135</v>
      </c>
      <c r="C1132" t="inlineStr">
        <is>
          <t xml:space="preserve">CONCLUIDO	</t>
        </is>
      </c>
      <c r="D1132" t="n">
        <v>4.7411</v>
      </c>
      <c r="E1132" t="n">
        <v>21.09</v>
      </c>
      <c r="F1132" t="n">
        <v>16.37</v>
      </c>
      <c r="G1132" t="n">
        <v>26.54</v>
      </c>
      <c r="H1132" t="n">
        <v>0.36</v>
      </c>
      <c r="I1132" t="n">
        <v>37</v>
      </c>
      <c r="J1132" t="n">
        <v>271.84</v>
      </c>
      <c r="K1132" t="n">
        <v>59.89</v>
      </c>
      <c r="L1132" t="n">
        <v>5.5</v>
      </c>
      <c r="M1132" t="n">
        <v>35</v>
      </c>
      <c r="N1132" t="n">
        <v>71.45</v>
      </c>
      <c r="O1132" t="n">
        <v>33760.74</v>
      </c>
      <c r="P1132" t="n">
        <v>273.93</v>
      </c>
      <c r="Q1132" t="n">
        <v>467.09</v>
      </c>
      <c r="R1132" t="n">
        <v>83.69</v>
      </c>
      <c r="S1132" t="n">
        <v>39.61</v>
      </c>
      <c r="T1132" t="n">
        <v>16949.79</v>
      </c>
      <c r="U1132" t="n">
        <v>0.47</v>
      </c>
      <c r="V1132" t="n">
        <v>0.71</v>
      </c>
      <c r="W1132" t="n">
        <v>2.67</v>
      </c>
      <c r="X1132" t="n">
        <v>1.03</v>
      </c>
      <c r="Y1132" t="n">
        <v>1</v>
      </c>
      <c r="Z1132" t="n">
        <v>10</v>
      </c>
    </row>
    <row r="1133">
      <c r="A1133" t="n">
        <v>19</v>
      </c>
      <c r="B1133" t="n">
        <v>135</v>
      </c>
      <c r="C1133" t="inlineStr">
        <is>
          <t xml:space="preserve">CONCLUIDO	</t>
        </is>
      </c>
      <c r="D1133" t="n">
        <v>4.7531</v>
      </c>
      <c r="E1133" t="n">
        <v>21.04</v>
      </c>
      <c r="F1133" t="n">
        <v>16.37</v>
      </c>
      <c r="G1133" t="n">
        <v>27.28</v>
      </c>
      <c r="H1133" t="n">
        <v>0.38</v>
      </c>
      <c r="I1133" t="n">
        <v>36</v>
      </c>
      <c r="J1133" t="n">
        <v>272.32</v>
      </c>
      <c r="K1133" t="n">
        <v>59.89</v>
      </c>
      <c r="L1133" t="n">
        <v>5.75</v>
      </c>
      <c r="M1133" t="n">
        <v>34</v>
      </c>
      <c r="N1133" t="n">
        <v>71.68000000000001</v>
      </c>
      <c r="O1133" t="n">
        <v>33820.05</v>
      </c>
      <c r="P1133" t="n">
        <v>273.66</v>
      </c>
      <c r="Q1133" t="n">
        <v>467.1</v>
      </c>
      <c r="R1133" t="n">
        <v>83.53</v>
      </c>
      <c r="S1133" t="n">
        <v>39.61</v>
      </c>
      <c r="T1133" t="n">
        <v>16876.78</v>
      </c>
      <c r="U1133" t="n">
        <v>0.47</v>
      </c>
      <c r="V1133" t="n">
        <v>0.71</v>
      </c>
      <c r="W1133" t="n">
        <v>2.67</v>
      </c>
      <c r="X1133" t="n">
        <v>1.03</v>
      </c>
      <c r="Y1133" t="n">
        <v>1</v>
      </c>
      <c r="Z1133" t="n">
        <v>10</v>
      </c>
    </row>
    <row r="1134">
      <c r="A1134" t="n">
        <v>20</v>
      </c>
      <c r="B1134" t="n">
        <v>135</v>
      </c>
      <c r="C1134" t="inlineStr">
        <is>
          <t xml:space="preserve">CONCLUIDO	</t>
        </is>
      </c>
      <c r="D1134" t="n">
        <v>4.7969</v>
      </c>
      <c r="E1134" t="n">
        <v>20.85</v>
      </c>
      <c r="F1134" t="n">
        <v>16.27</v>
      </c>
      <c r="G1134" t="n">
        <v>28.72</v>
      </c>
      <c r="H1134" t="n">
        <v>0.39</v>
      </c>
      <c r="I1134" t="n">
        <v>34</v>
      </c>
      <c r="J1134" t="n">
        <v>272.8</v>
      </c>
      <c r="K1134" t="n">
        <v>59.89</v>
      </c>
      <c r="L1134" t="n">
        <v>6</v>
      </c>
      <c r="M1134" t="n">
        <v>32</v>
      </c>
      <c r="N1134" t="n">
        <v>71.91</v>
      </c>
      <c r="O1134" t="n">
        <v>33879.33</v>
      </c>
      <c r="P1134" t="n">
        <v>271.99</v>
      </c>
      <c r="Q1134" t="n">
        <v>467.1</v>
      </c>
      <c r="R1134" t="n">
        <v>80.59999999999999</v>
      </c>
      <c r="S1134" t="n">
        <v>39.61</v>
      </c>
      <c r="T1134" t="n">
        <v>15418.74</v>
      </c>
      <c r="U1134" t="n">
        <v>0.49</v>
      </c>
      <c r="V1134" t="n">
        <v>0.72</v>
      </c>
      <c r="W1134" t="n">
        <v>2.66</v>
      </c>
      <c r="X1134" t="n">
        <v>0.9399999999999999</v>
      </c>
      <c r="Y1134" t="n">
        <v>1</v>
      </c>
      <c r="Z1134" t="n">
        <v>10</v>
      </c>
    </row>
    <row r="1135">
      <c r="A1135" t="n">
        <v>21</v>
      </c>
      <c r="B1135" t="n">
        <v>135</v>
      </c>
      <c r="C1135" t="inlineStr">
        <is>
          <t xml:space="preserve">CONCLUIDO	</t>
        </is>
      </c>
      <c r="D1135" t="n">
        <v>4.8144</v>
      </c>
      <c r="E1135" t="n">
        <v>20.77</v>
      </c>
      <c r="F1135" t="n">
        <v>16.25</v>
      </c>
      <c r="G1135" t="n">
        <v>29.54</v>
      </c>
      <c r="H1135" t="n">
        <v>0.41</v>
      </c>
      <c r="I1135" t="n">
        <v>33</v>
      </c>
      <c r="J1135" t="n">
        <v>273.28</v>
      </c>
      <c r="K1135" t="n">
        <v>59.89</v>
      </c>
      <c r="L1135" t="n">
        <v>6.25</v>
      </c>
      <c r="M1135" t="n">
        <v>31</v>
      </c>
      <c r="N1135" t="n">
        <v>72.14</v>
      </c>
      <c r="O1135" t="n">
        <v>33938.7</v>
      </c>
      <c r="P1135" t="n">
        <v>271.14</v>
      </c>
      <c r="Q1135" t="n">
        <v>467.09</v>
      </c>
      <c r="R1135" t="n">
        <v>79.83</v>
      </c>
      <c r="S1135" t="n">
        <v>39.61</v>
      </c>
      <c r="T1135" t="n">
        <v>15041.36</v>
      </c>
      <c r="U1135" t="n">
        <v>0.5</v>
      </c>
      <c r="V1135" t="n">
        <v>0.72</v>
      </c>
      <c r="W1135" t="n">
        <v>2.66</v>
      </c>
      <c r="X1135" t="n">
        <v>0.92</v>
      </c>
      <c r="Y1135" t="n">
        <v>1</v>
      </c>
      <c r="Z1135" t="n">
        <v>10</v>
      </c>
    </row>
    <row r="1136">
      <c r="A1136" t="n">
        <v>22</v>
      </c>
      <c r="B1136" t="n">
        <v>135</v>
      </c>
      <c r="C1136" t="inlineStr">
        <is>
          <t xml:space="preserve">CONCLUIDO	</t>
        </is>
      </c>
      <c r="D1136" t="n">
        <v>4.8454</v>
      </c>
      <c r="E1136" t="n">
        <v>20.64</v>
      </c>
      <c r="F1136" t="n">
        <v>16.22</v>
      </c>
      <c r="G1136" t="n">
        <v>31.39</v>
      </c>
      <c r="H1136" t="n">
        <v>0.42</v>
      </c>
      <c r="I1136" t="n">
        <v>31</v>
      </c>
      <c r="J1136" t="n">
        <v>273.76</v>
      </c>
      <c r="K1136" t="n">
        <v>59.89</v>
      </c>
      <c r="L1136" t="n">
        <v>6.5</v>
      </c>
      <c r="M1136" t="n">
        <v>29</v>
      </c>
      <c r="N1136" t="n">
        <v>72.37</v>
      </c>
      <c r="O1136" t="n">
        <v>33998.16</v>
      </c>
      <c r="P1136" t="n">
        <v>270.8</v>
      </c>
      <c r="Q1136" t="n">
        <v>467.09</v>
      </c>
      <c r="R1136" t="n">
        <v>78.59999999999999</v>
      </c>
      <c r="S1136" t="n">
        <v>39.61</v>
      </c>
      <c r="T1136" t="n">
        <v>14435.16</v>
      </c>
      <c r="U1136" t="n">
        <v>0.5</v>
      </c>
      <c r="V1136" t="n">
        <v>0.72</v>
      </c>
      <c r="W1136" t="n">
        <v>2.66</v>
      </c>
      <c r="X1136" t="n">
        <v>0.88</v>
      </c>
      <c r="Y1136" t="n">
        <v>1</v>
      </c>
      <c r="Z1136" t="n">
        <v>10</v>
      </c>
    </row>
    <row r="1137">
      <c r="A1137" t="n">
        <v>23</v>
      </c>
      <c r="B1137" t="n">
        <v>135</v>
      </c>
      <c r="C1137" t="inlineStr">
        <is>
          <t xml:space="preserve">CONCLUIDO	</t>
        </is>
      </c>
      <c r="D1137" t="n">
        <v>4.8645</v>
      </c>
      <c r="E1137" t="n">
        <v>20.56</v>
      </c>
      <c r="F1137" t="n">
        <v>16.19</v>
      </c>
      <c r="G1137" t="n">
        <v>32.37</v>
      </c>
      <c r="H1137" t="n">
        <v>0.44</v>
      </c>
      <c r="I1137" t="n">
        <v>30</v>
      </c>
      <c r="J1137" t="n">
        <v>274.24</v>
      </c>
      <c r="K1137" t="n">
        <v>59.89</v>
      </c>
      <c r="L1137" t="n">
        <v>6.75</v>
      </c>
      <c r="M1137" t="n">
        <v>28</v>
      </c>
      <c r="N1137" t="n">
        <v>72.61</v>
      </c>
      <c r="O1137" t="n">
        <v>34057.71</v>
      </c>
      <c r="P1137" t="n">
        <v>269.94</v>
      </c>
      <c r="Q1137" t="n">
        <v>467.08</v>
      </c>
      <c r="R1137" t="n">
        <v>77.75</v>
      </c>
      <c r="S1137" t="n">
        <v>39.61</v>
      </c>
      <c r="T1137" t="n">
        <v>14016.45</v>
      </c>
      <c r="U1137" t="n">
        <v>0.51</v>
      </c>
      <c r="V1137" t="n">
        <v>0.72</v>
      </c>
      <c r="W1137" t="n">
        <v>2.66</v>
      </c>
      <c r="X1137" t="n">
        <v>0.85</v>
      </c>
      <c r="Y1137" t="n">
        <v>1</v>
      </c>
      <c r="Z1137" t="n">
        <v>10</v>
      </c>
    </row>
    <row r="1138">
      <c r="A1138" t="n">
        <v>24</v>
      </c>
      <c r="B1138" t="n">
        <v>135</v>
      </c>
      <c r="C1138" t="inlineStr">
        <is>
          <t xml:space="preserve">CONCLUIDO	</t>
        </is>
      </c>
      <c r="D1138" t="n">
        <v>4.8866</v>
      </c>
      <c r="E1138" t="n">
        <v>20.46</v>
      </c>
      <c r="F1138" t="n">
        <v>16.14</v>
      </c>
      <c r="G1138" t="n">
        <v>33.4</v>
      </c>
      <c r="H1138" t="n">
        <v>0.45</v>
      </c>
      <c r="I1138" t="n">
        <v>29</v>
      </c>
      <c r="J1138" t="n">
        <v>274.73</v>
      </c>
      <c r="K1138" t="n">
        <v>59.89</v>
      </c>
      <c r="L1138" t="n">
        <v>7</v>
      </c>
      <c r="M1138" t="n">
        <v>27</v>
      </c>
      <c r="N1138" t="n">
        <v>72.84</v>
      </c>
      <c r="O1138" t="n">
        <v>34117.35</v>
      </c>
      <c r="P1138" t="n">
        <v>268.91</v>
      </c>
      <c r="Q1138" t="n">
        <v>467.13</v>
      </c>
      <c r="R1138" t="n">
        <v>76.41</v>
      </c>
      <c r="S1138" t="n">
        <v>39.61</v>
      </c>
      <c r="T1138" t="n">
        <v>13349.7</v>
      </c>
      <c r="U1138" t="n">
        <v>0.52</v>
      </c>
      <c r="V1138" t="n">
        <v>0.72</v>
      </c>
      <c r="W1138" t="n">
        <v>2.66</v>
      </c>
      <c r="X1138" t="n">
        <v>0.8100000000000001</v>
      </c>
      <c r="Y1138" t="n">
        <v>1</v>
      </c>
      <c r="Z1138" t="n">
        <v>10</v>
      </c>
    </row>
    <row r="1139">
      <c r="A1139" t="n">
        <v>25</v>
      </c>
      <c r="B1139" t="n">
        <v>135</v>
      </c>
      <c r="C1139" t="inlineStr">
        <is>
          <t xml:space="preserve">CONCLUIDO	</t>
        </is>
      </c>
      <c r="D1139" t="n">
        <v>4.9117</v>
      </c>
      <c r="E1139" t="n">
        <v>20.36</v>
      </c>
      <c r="F1139" t="n">
        <v>16.09</v>
      </c>
      <c r="G1139" t="n">
        <v>34.48</v>
      </c>
      <c r="H1139" t="n">
        <v>0.47</v>
      </c>
      <c r="I1139" t="n">
        <v>28</v>
      </c>
      <c r="J1139" t="n">
        <v>275.21</v>
      </c>
      <c r="K1139" t="n">
        <v>59.89</v>
      </c>
      <c r="L1139" t="n">
        <v>7.25</v>
      </c>
      <c r="M1139" t="n">
        <v>26</v>
      </c>
      <c r="N1139" t="n">
        <v>73.08</v>
      </c>
      <c r="O1139" t="n">
        <v>34177.09</v>
      </c>
      <c r="P1139" t="n">
        <v>267.93</v>
      </c>
      <c r="Q1139" t="n">
        <v>467.09</v>
      </c>
      <c r="R1139" t="n">
        <v>74.44</v>
      </c>
      <c r="S1139" t="n">
        <v>39.61</v>
      </c>
      <c r="T1139" t="n">
        <v>12369.71</v>
      </c>
      <c r="U1139" t="n">
        <v>0.53</v>
      </c>
      <c r="V1139" t="n">
        <v>0.72</v>
      </c>
      <c r="W1139" t="n">
        <v>2.66</v>
      </c>
      <c r="X1139" t="n">
        <v>0.76</v>
      </c>
      <c r="Y1139" t="n">
        <v>1</v>
      </c>
      <c r="Z1139" t="n">
        <v>10</v>
      </c>
    </row>
    <row r="1140">
      <c r="A1140" t="n">
        <v>26</v>
      </c>
      <c r="B1140" t="n">
        <v>135</v>
      </c>
      <c r="C1140" t="inlineStr">
        <is>
          <t xml:space="preserve">CONCLUIDO	</t>
        </is>
      </c>
      <c r="D1140" t="n">
        <v>4.9254</v>
      </c>
      <c r="E1140" t="n">
        <v>20.3</v>
      </c>
      <c r="F1140" t="n">
        <v>16.09</v>
      </c>
      <c r="G1140" t="n">
        <v>35.74</v>
      </c>
      <c r="H1140" t="n">
        <v>0.48</v>
      </c>
      <c r="I1140" t="n">
        <v>27</v>
      </c>
      <c r="J1140" t="n">
        <v>275.7</v>
      </c>
      <c r="K1140" t="n">
        <v>59.89</v>
      </c>
      <c r="L1140" t="n">
        <v>7.5</v>
      </c>
      <c r="M1140" t="n">
        <v>25</v>
      </c>
      <c r="N1140" t="n">
        <v>73.31</v>
      </c>
      <c r="O1140" t="n">
        <v>34236.91</v>
      </c>
      <c r="P1140" t="n">
        <v>267.77</v>
      </c>
      <c r="Q1140" t="n">
        <v>467.07</v>
      </c>
      <c r="R1140" t="n">
        <v>74.48999999999999</v>
      </c>
      <c r="S1140" t="n">
        <v>39.61</v>
      </c>
      <c r="T1140" t="n">
        <v>12402.96</v>
      </c>
      <c r="U1140" t="n">
        <v>0.53</v>
      </c>
      <c r="V1140" t="n">
        <v>0.73</v>
      </c>
      <c r="W1140" t="n">
        <v>2.65</v>
      </c>
      <c r="X1140" t="n">
        <v>0.75</v>
      </c>
      <c r="Y1140" t="n">
        <v>1</v>
      </c>
      <c r="Z1140" t="n">
        <v>10</v>
      </c>
    </row>
    <row r="1141">
      <c r="A1141" t="n">
        <v>27</v>
      </c>
      <c r="B1141" t="n">
        <v>135</v>
      </c>
      <c r="C1141" t="inlineStr">
        <is>
          <t xml:space="preserve">CONCLUIDO	</t>
        </is>
      </c>
      <c r="D1141" t="n">
        <v>4.9478</v>
      </c>
      <c r="E1141" t="n">
        <v>20.21</v>
      </c>
      <c r="F1141" t="n">
        <v>16.04</v>
      </c>
      <c r="G1141" t="n">
        <v>37.02</v>
      </c>
      <c r="H1141" t="n">
        <v>0.5</v>
      </c>
      <c r="I1141" t="n">
        <v>26</v>
      </c>
      <c r="J1141" t="n">
        <v>276.18</v>
      </c>
      <c r="K1141" t="n">
        <v>59.89</v>
      </c>
      <c r="L1141" t="n">
        <v>7.75</v>
      </c>
      <c r="M1141" t="n">
        <v>24</v>
      </c>
      <c r="N1141" t="n">
        <v>73.55</v>
      </c>
      <c r="O1141" t="n">
        <v>34296.82</v>
      </c>
      <c r="P1141" t="n">
        <v>267.02</v>
      </c>
      <c r="Q1141" t="n">
        <v>467.1</v>
      </c>
      <c r="R1141" t="n">
        <v>73.22</v>
      </c>
      <c r="S1141" t="n">
        <v>39.61</v>
      </c>
      <c r="T1141" t="n">
        <v>11769.36</v>
      </c>
      <c r="U1141" t="n">
        <v>0.54</v>
      </c>
      <c r="V1141" t="n">
        <v>0.73</v>
      </c>
      <c r="W1141" t="n">
        <v>2.65</v>
      </c>
      <c r="X1141" t="n">
        <v>0.71</v>
      </c>
      <c r="Y1141" t="n">
        <v>1</v>
      </c>
      <c r="Z1141" t="n">
        <v>10</v>
      </c>
    </row>
    <row r="1142">
      <c r="A1142" t="n">
        <v>28</v>
      </c>
      <c r="B1142" t="n">
        <v>135</v>
      </c>
      <c r="C1142" t="inlineStr">
        <is>
          <t xml:space="preserve">CONCLUIDO	</t>
        </is>
      </c>
      <c r="D1142" t="n">
        <v>4.965</v>
      </c>
      <c r="E1142" t="n">
        <v>20.14</v>
      </c>
      <c r="F1142" t="n">
        <v>16.02</v>
      </c>
      <c r="G1142" t="n">
        <v>38.46</v>
      </c>
      <c r="H1142" t="n">
        <v>0.51</v>
      </c>
      <c r="I1142" t="n">
        <v>25</v>
      </c>
      <c r="J1142" t="n">
        <v>276.67</v>
      </c>
      <c r="K1142" t="n">
        <v>59.89</v>
      </c>
      <c r="L1142" t="n">
        <v>8</v>
      </c>
      <c r="M1142" t="n">
        <v>23</v>
      </c>
      <c r="N1142" t="n">
        <v>73.78</v>
      </c>
      <c r="O1142" t="n">
        <v>34356.83</v>
      </c>
      <c r="P1142" t="n">
        <v>266.31</v>
      </c>
      <c r="Q1142" t="n">
        <v>467.09</v>
      </c>
      <c r="R1142" t="n">
        <v>72.43000000000001</v>
      </c>
      <c r="S1142" t="n">
        <v>39.61</v>
      </c>
      <c r="T1142" t="n">
        <v>11378.56</v>
      </c>
      <c r="U1142" t="n">
        <v>0.55</v>
      </c>
      <c r="V1142" t="n">
        <v>0.73</v>
      </c>
      <c r="W1142" t="n">
        <v>2.65</v>
      </c>
      <c r="X1142" t="n">
        <v>0.6899999999999999</v>
      </c>
      <c r="Y1142" t="n">
        <v>1</v>
      </c>
      <c r="Z1142" t="n">
        <v>10</v>
      </c>
    </row>
    <row r="1143">
      <c r="A1143" t="n">
        <v>29</v>
      </c>
      <c r="B1143" t="n">
        <v>135</v>
      </c>
      <c r="C1143" t="inlineStr">
        <is>
          <t xml:space="preserve">CONCLUIDO	</t>
        </is>
      </c>
      <c r="D1143" t="n">
        <v>4.9668</v>
      </c>
      <c r="E1143" t="n">
        <v>20.13</v>
      </c>
      <c r="F1143" t="n">
        <v>16.02</v>
      </c>
      <c r="G1143" t="n">
        <v>38.44</v>
      </c>
      <c r="H1143" t="n">
        <v>0.53</v>
      </c>
      <c r="I1143" t="n">
        <v>25</v>
      </c>
      <c r="J1143" t="n">
        <v>277.16</v>
      </c>
      <c r="K1143" t="n">
        <v>59.89</v>
      </c>
      <c r="L1143" t="n">
        <v>8.25</v>
      </c>
      <c r="M1143" t="n">
        <v>23</v>
      </c>
      <c r="N1143" t="n">
        <v>74.02</v>
      </c>
      <c r="O1143" t="n">
        <v>34416.93</v>
      </c>
      <c r="P1143" t="n">
        <v>265.92</v>
      </c>
      <c r="Q1143" t="n">
        <v>467.08</v>
      </c>
      <c r="R1143" t="n">
        <v>72.11</v>
      </c>
      <c r="S1143" t="n">
        <v>39.61</v>
      </c>
      <c r="T1143" t="n">
        <v>11221.3</v>
      </c>
      <c r="U1143" t="n">
        <v>0.55</v>
      </c>
      <c r="V1143" t="n">
        <v>0.73</v>
      </c>
      <c r="W1143" t="n">
        <v>2.65</v>
      </c>
      <c r="X1143" t="n">
        <v>0.68</v>
      </c>
      <c r="Y1143" t="n">
        <v>1</v>
      </c>
      <c r="Z1143" t="n">
        <v>10</v>
      </c>
    </row>
    <row r="1144">
      <c r="A1144" t="n">
        <v>30</v>
      </c>
      <c r="B1144" t="n">
        <v>135</v>
      </c>
      <c r="C1144" t="inlineStr">
        <is>
          <t xml:space="preserve">CONCLUIDO	</t>
        </is>
      </c>
      <c r="D1144" t="n">
        <v>4.9845</v>
      </c>
      <c r="E1144" t="n">
        <v>20.06</v>
      </c>
      <c r="F1144" t="n">
        <v>16</v>
      </c>
      <c r="G1144" t="n">
        <v>39.99</v>
      </c>
      <c r="H1144" t="n">
        <v>0.55</v>
      </c>
      <c r="I1144" t="n">
        <v>24</v>
      </c>
      <c r="J1144" t="n">
        <v>277.65</v>
      </c>
      <c r="K1144" t="n">
        <v>59.89</v>
      </c>
      <c r="L1144" t="n">
        <v>8.5</v>
      </c>
      <c r="M1144" t="n">
        <v>22</v>
      </c>
      <c r="N1144" t="n">
        <v>74.26000000000001</v>
      </c>
      <c r="O1144" t="n">
        <v>34477.13</v>
      </c>
      <c r="P1144" t="n">
        <v>265.4</v>
      </c>
      <c r="Q1144" t="n">
        <v>467.07</v>
      </c>
      <c r="R1144" t="n">
        <v>71.59999999999999</v>
      </c>
      <c r="S1144" t="n">
        <v>39.61</v>
      </c>
      <c r="T1144" t="n">
        <v>10971.19</v>
      </c>
      <c r="U1144" t="n">
        <v>0.55</v>
      </c>
      <c r="V1144" t="n">
        <v>0.73</v>
      </c>
      <c r="W1144" t="n">
        <v>2.65</v>
      </c>
      <c r="X1144" t="n">
        <v>0.66</v>
      </c>
      <c r="Y1144" t="n">
        <v>1</v>
      </c>
      <c r="Z1144" t="n">
        <v>10</v>
      </c>
    </row>
    <row r="1145">
      <c r="A1145" t="n">
        <v>31</v>
      </c>
      <c r="B1145" t="n">
        <v>135</v>
      </c>
      <c r="C1145" t="inlineStr">
        <is>
          <t xml:space="preserve">CONCLUIDO	</t>
        </is>
      </c>
      <c r="D1145" t="n">
        <v>5.0045</v>
      </c>
      <c r="E1145" t="n">
        <v>19.98</v>
      </c>
      <c r="F1145" t="n">
        <v>15.97</v>
      </c>
      <c r="G1145" t="n">
        <v>41.65</v>
      </c>
      <c r="H1145" t="n">
        <v>0.5600000000000001</v>
      </c>
      <c r="I1145" t="n">
        <v>23</v>
      </c>
      <c r="J1145" t="n">
        <v>278.13</v>
      </c>
      <c r="K1145" t="n">
        <v>59.89</v>
      </c>
      <c r="L1145" t="n">
        <v>8.75</v>
      </c>
      <c r="M1145" t="n">
        <v>21</v>
      </c>
      <c r="N1145" t="n">
        <v>74.5</v>
      </c>
      <c r="O1145" t="n">
        <v>34537.41</v>
      </c>
      <c r="P1145" t="n">
        <v>264.91</v>
      </c>
      <c r="Q1145" t="n">
        <v>467.11</v>
      </c>
      <c r="R1145" t="n">
        <v>70.68000000000001</v>
      </c>
      <c r="S1145" t="n">
        <v>39.61</v>
      </c>
      <c r="T1145" t="n">
        <v>10517.36</v>
      </c>
      <c r="U1145" t="n">
        <v>0.5600000000000001</v>
      </c>
      <c r="V1145" t="n">
        <v>0.73</v>
      </c>
      <c r="W1145" t="n">
        <v>2.64</v>
      </c>
      <c r="X1145" t="n">
        <v>0.63</v>
      </c>
      <c r="Y1145" t="n">
        <v>1</v>
      </c>
      <c r="Z1145" t="n">
        <v>10</v>
      </c>
    </row>
    <row r="1146">
      <c r="A1146" t="n">
        <v>32</v>
      </c>
      <c r="B1146" t="n">
        <v>135</v>
      </c>
      <c r="C1146" t="inlineStr">
        <is>
          <t xml:space="preserve">CONCLUIDO	</t>
        </is>
      </c>
      <c r="D1146" t="n">
        <v>5.031</v>
      </c>
      <c r="E1146" t="n">
        <v>19.88</v>
      </c>
      <c r="F1146" t="n">
        <v>15.91</v>
      </c>
      <c r="G1146" t="n">
        <v>43.4</v>
      </c>
      <c r="H1146" t="n">
        <v>0.58</v>
      </c>
      <c r="I1146" t="n">
        <v>22</v>
      </c>
      <c r="J1146" t="n">
        <v>278.62</v>
      </c>
      <c r="K1146" t="n">
        <v>59.89</v>
      </c>
      <c r="L1146" t="n">
        <v>9</v>
      </c>
      <c r="M1146" t="n">
        <v>20</v>
      </c>
      <c r="N1146" t="n">
        <v>74.73999999999999</v>
      </c>
      <c r="O1146" t="n">
        <v>34597.8</v>
      </c>
      <c r="P1146" t="n">
        <v>263.63</v>
      </c>
      <c r="Q1146" t="n">
        <v>467.1</v>
      </c>
      <c r="R1146" t="n">
        <v>68.88</v>
      </c>
      <c r="S1146" t="n">
        <v>39.61</v>
      </c>
      <c r="T1146" t="n">
        <v>9621.26</v>
      </c>
      <c r="U1146" t="n">
        <v>0.58</v>
      </c>
      <c r="V1146" t="n">
        <v>0.73</v>
      </c>
      <c r="W1146" t="n">
        <v>2.64</v>
      </c>
      <c r="X1146" t="n">
        <v>0.58</v>
      </c>
      <c r="Y1146" t="n">
        <v>1</v>
      </c>
      <c r="Z1146" t="n">
        <v>10</v>
      </c>
    </row>
    <row r="1147">
      <c r="A1147" t="n">
        <v>33</v>
      </c>
      <c r="B1147" t="n">
        <v>135</v>
      </c>
      <c r="C1147" t="inlineStr">
        <is>
          <t xml:space="preserve">CONCLUIDO	</t>
        </is>
      </c>
      <c r="D1147" t="n">
        <v>5.0238</v>
      </c>
      <c r="E1147" t="n">
        <v>19.91</v>
      </c>
      <c r="F1147" t="n">
        <v>15.94</v>
      </c>
      <c r="G1147" t="n">
        <v>43.47</v>
      </c>
      <c r="H1147" t="n">
        <v>0.59</v>
      </c>
      <c r="I1147" t="n">
        <v>22</v>
      </c>
      <c r="J1147" t="n">
        <v>279.11</v>
      </c>
      <c r="K1147" t="n">
        <v>59.89</v>
      </c>
      <c r="L1147" t="n">
        <v>9.25</v>
      </c>
      <c r="M1147" t="n">
        <v>20</v>
      </c>
      <c r="N1147" t="n">
        <v>74.98</v>
      </c>
      <c r="O1147" t="n">
        <v>34658.27</v>
      </c>
      <c r="P1147" t="n">
        <v>263.95</v>
      </c>
      <c r="Q1147" t="n">
        <v>467.08</v>
      </c>
      <c r="R1147" t="n">
        <v>69.66</v>
      </c>
      <c r="S1147" t="n">
        <v>39.61</v>
      </c>
      <c r="T1147" t="n">
        <v>10008.97</v>
      </c>
      <c r="U1147" t="n">
        <v>0.57</v>
      </c>
      <c r="V1147" t="n">
        <v>0.73</v>
      </c>
      <c r="W1147" t="n">
        <v>2.65</v>
      </c>
      <c r="X1147" t="n">
        <v>0.61</v>
      </c>
      <c r="Y1147" t="n">
        <v>1</v>
      </c>
      <c r="Z1147" t="n">
        <v>10</v>
      </c>
    </row>
    <row r="1148">
      <c r="A1148" t="n">
        <v>34</v>
      </c>
      <c r="B1148" t="n">
        <v>135</v>
      </c>
      <c r="C1148" t="inlineStr">
        <is>
          <t xml:space="preserve">CONCLUIDO	</t>
        </is>
      </c>
      <c r="D1148" t="n">
        <v>5.0489</v>
      </c>
      <c r="E1148" t="n">
        <v>19.81</v>
      </c>
      <c r="F1148" t="n">
        <v>15.89</v>
      </c>
      <c r="G1148" t="n">
        <v>45.4</v>
      </c>
      <c r="H1148" t="n">
        <v>0.6</v>
      </c>
      <c r="I1148" t="n">
        <v>21</v>
      </c>
      <c r="J1148" t="n">
        <v>279.61</v>
      </c>
      <c r="K1148" t="n">
        <v>59.89</v>
      </c>
      <c r="L1148" t="n">
        <v>9.5</v>
      </c>
      <c r="M1148" t="n">
        <v>19</v>
      </c>
      <c r="N1148" t="n">
        <v>75.22</v>
      </c>
      <c r="O1148" t="n">
        <v>34718.84</v>
      </c>
      <c r="P1148" t="n">
        <v>263.05</v>
      </c>
      <c r="Q1148" t="n">
        <v>467.14</v>
      </c>
      <c r="R1148" t="n">
        <v>68.09</v>
      </c>
      <c r="S1148" t="n">
        <v>39.61</v>
      </c>
      <c r="T1148" t="n">
        <v>9233.15</v>
      </c>
      <c r="U1148" t="n">
        <v>0.58</v>
      </c>
      <c r="V1148" t="n">
        <v>0.73</v>
      </c>
      <c r="W1148" t="n">
        <v>2.64</v>
      </c>
      <c r="X1148" t="n">
        <v>0.5600000000000001</v>
      </c>
      <c r="Y1148" t="n">
        <v>1</v>
      </c>
      <c r="Z1148" t="n">
        <v>10</v>
      </c>
    </row>
    <row r="1149">
      <c r="A1149" t="n">
        <v>35</v>
      </c>
      <c r="B1149" t="n">
        <v>135</v>
      </c>
      <c r="C1149" t="inlineStr">
        <is>
          <t xml:space="preserve">CONCLUIDO	</t>
        </is>
      </c>
      <c r="D1149" t="n">
        <v>5.0434</v>
      </c>
      <c r="E1149" t="n">
        <v>19.83</v>
      </c>
      <c r="F1149" t="n">
        <v>15.91</v>
      </c>
      <c r="G1149" t="n">
        <v>45.47</v>
      </c>
      <c r="H1149" t="n">
        <v>0.62</v>
      </c>
      <c r="I1149" t="n">
        <v>21</v>
      </c>
      <c r="J1149" t="n">
        <v>280.1</v>
      </c>
      <c r="K1149" t="n">
        <v>59.89</v>
      </c>
      <c r="L1149" t="n">
        <v>9.75</v>
      </c>
      <c r="M1149" t="n">
        <v>19</v>
      </c>
      <c r="N1149" t="n">
        <v>75.45999999999999</v>
      </c>
      <c r="O1149" t="n">
        <v>34779.51</v>
      </c>
      <c r="P1149" t="n">
        <v>263.08</v>
      </c>
      <c r="Q1149" t="n">
        <v>467.07</v>
      </c>
      <c r="R1149" t="n">
        <v>68.94</v>
      </c>
      <c r="S1149" t="n">
        <v>39.61</v>
      </c>
      <c r="T1149" t="n">
        <v>9656.84</v>
      </c>
      <c r="U1149" t="n">
        <v>0.57</v>
      </c>
      <c r="V1149" t="n">
        <v>0.73</v>
      </c>
      <c r="W1149" t="n">
        <v>2.64</v>
      </c>
      <c r="X1149" t="n">
        <v>0.58</v>
      </c>
      <c r="Y1149" t="n">
        <v>1</v>
      </c>
      <c r="Z1149" t="n">
        <v>10</v>
      </c>
    </row>
    <row r="1150">
      <c r="A1150" t="n">
        <v>36</v>
      </c>
      <c r="B1150" t="n">
        <v>135</v>
      </c>
      <c r="C1150" t="inlineStr">
        <is>
          <t xml:space="preserve">CONCLUIDO	</t>
        </is>
      </c>
      <c r="D1150" t="n">
        <v>5.0601</v>
      </c>
      <c r="E1150" t="n">
        <v>19.76</v>
      </c>
      <c r="F1150" t="n">
        <v>15.9</v>
      </c>
      <c r="G1150" t="n">
        <v>47.7</v>
      </c>
      <c r="H1150" t="n">
        <v>0.63</v>
      </c>
      <c r="I1150" t="n">
        <v>20</v>
      </c>
      <c r="J1150" t="n">
        <v>280.59</v>
      </c>
      <c r="K1150" t="n">
        <v>59.89</v>
      </c>
      <c r="L1150" t="n">
        <v>10</v>
      </c>
      <c r="M1150" t="n">
        <v>18</v>
      </c>
      <c r="N1150" t="n">
        <v>75.7</v>
      </c>
      <c r="O1150" t="n">
        <v>34840.27</v>
      </c>
      <c r="P1150" t="n">
        <v>262.67</v>
      </c>
      <c r="Q1150" t="n">
        <v>467.11</v>
      </c>
      <c r="R1150" t="n">
        <v>68.28</v>
      </c>
      <c r="S1150" t="n">
        <v>39.61</v>
      </c>
      <c r="T1150" t="n">
        <v>9330.66</v>
      </c>
      <c r="U1150" t="n">
        <v>0.58</v>
      </c>
      <c r="V1150" t="n">
        <v>0.73</v>
      </c>
      <c r="W1150" t="n">
        <v>2.65</v>
      </c>
      <c r="X1150" t="n">
        <v>0.5600000000000001</v>
      </c>
      <c r="Y1150" t="n">
        <v>1</v>
      </c>
      <c r="Z1150" t="n">
        <v>10</v>
      </c>
    </row>
    <row r="1151">
      <c r="A1151" t="n">
        <v>37</v>
      </c>
      <c r="B1151" t="n">
        <v>135</v>
      </c>
      <c r="C1151" t="inlineStr">
        <is>
          <t xml:space="preserve">CONCLUIDO	</t>
        </is>
      </c>
      <c r="D1151" t="n">
        <v>5.0698</v>
      </c>
      <c r="E1151" t="n">
        <v>19.72</v>
      </c>
      <c r="F1151" t="n">
        <v>15.86</v>
      </c>
      <c r="G1151" t="n">
        <v>47.58</v>
      </c>
      <c r="H1151" t="n">
        <v>0.65</v>
      </c>
      <c r="I1151" t="n">
        <v>20</v>
      </c>
      <c r="J1151" t="n">
        <v>281.08</v>
      </c>
      <c r="K1151" t="n">
        <v>59.89</v>
      </c>
      <c r="L1151" t="n">
        <v>10.25</v>
      </c>
      <c r="M1151" t="n">
        <v>18</v>
      </c>
      <c r="N1151" t="n">
        <v>75.95</v>
      </c>
      <c r="O1151" t="n">
        <v>34901.13</v>
      </c>
      <c r="P1151" t="n">
        <v>262.16</v>
      </c>
      <c r="Q1151" t="n">
        <v>467.09</v>
      </c>
      <c r="R1151" t="n">
        <v>67.02</v>
      </c>
      <c r="S1151" t="n">
        <v>39.61</v>
      </c>
      <c r="T1151" t="n">
        <v>8701.440000000001</v>
      </c>
      <c r="U1151" t="n">
        <v>0.59</v>
      </c>
      <c r="V1151" t="n">
        <v>0.74</v>
      </c>
      <c r="W1151" t="n">
        <v>2.64</v>
      </c>
      <c r="X1151" t="n">
        <v>0.53</v>
      </c>
      <c r="Y1151" t="n">
        <v>1</v>
      </c>
      <c r="Z1151" t="n">
        <v>10</v>
      </c>
    </row>
    <row r="1152">
      <c r="A1152" t="n">
        <v>38</v>
      </c>
      <c r="B1152" t="n">
        <v>135</v>
      </c>
      <c r="C1152" t="inlineStr">
        <is>
          <t xml:space="preserve">CONCLUIDO	</t>
        </is>
      </c>
      <c r="D1152" t="n">
        <v>5.0822</v>
      </c>
      <c r="E1152" t="n">
        <v>19.68</v>
      </c>
      <c r="F1152" t="n">
        <v>15.86</v>
      </c>
      <c r="G1152" t="n">
        <v>50.09</v>
      </c>
      <c r="H1152" t="n">
        <v>0.66</v>
      </c>
      <c r="I1152" t="n">
        <v>19</v>
      </c>
      <c r="J1152" t="n">
        <v>281.58</v>
      </c>
      <c r="K1152" t="n">
        <v>59.89</v>
      </c>
      <c r="L1152" t="n">
        <v>10.5</v>
      </c>
      <c r="M1152" t="n">
        <v>17</v>
      </c>
      <c r="N1152" t="n">
        <v>76.19</v>
      </c>
      <c r="O1152" t="n">
        <v>34962.08</v>
      </c>
      <c r="P1152" t="n">
        <v>262.02</v>
      </c>
      <c r="Q1152" t="n">
        <v>467.08</v>
      </c>
      <c r="R1152" t="n">
        <v>67.25</v>
      </c>
      <c r="S1152" t="n">
        <v>39.61</v>
      </c>
      <c r="T1152" t="n">
        <v>8818.790000000001</v>
      </c>
      <c r="U1152" t="n">
        <v>0.59</v>
      </c>
      <c r="V1152" t="n">
        <v>0.74</v>
      </c>
      <c r="W1152" t="n">
        <v>2.64</v>
      </c>
      <c r="X1152" t="n">
        <v>0.53</v>
      </c>
      <c r="Y1152" t="n">
        <v>1</v>
      </c>
      <c r="Z1152" t="n">
        <v>10</v>
      </c>
    </row>
    <row r="1153">
      <c r="A1153" t="n">
        <v>39</v>
      </c>
      <c r="B1153" t="n">
        <v>135</v>
      </c>
      <c r="C1153" t="inlineStr">
        <is>
          <t xml:space="preserve">CONCLUIDO	</t>
        </is>
      </c>
      <c r="D1153" t="n">
        <v>5.0844</v>
      </c>
      <c r="E1153" t="n">
        <v>19.67</v>
      </c>
      <c r="F1153" t="n">
        <v>15.85</v>
      </c>
      <c r="G1153" t="n">
        <v>50.07</v>
      </c>
      <c r="H1153" t="n">
        <v>0.68</v>
      </c>
      <c r="I1153" t="n">
        <v>19</v>
      </c>
      <c r="J1153" t="n">
        <v>282.07</v>
      </c>
      <c r="K1153" t="n">
        <v>59.89</v>
      </c>
      <c r="L1153" t="n">
        <v>10.75</v>
      </c>
      <c r="M1153" t="n">
        <v>17</v>
      </c>
      <c r="N1153" t="n">
        <v>76.44</v>
      </c>
      <c r="O1153" t="n">
        <v>35023.13</v>
      </c>
      <c r="P1153" t="n">
        <v>261.78</v>
      </c>
      <c r="Q1153" t="n">
        <v>467.08</v>
      </c>
      <c r="R1153" t="n">
        <v>66.84</v>
      </c>
      <c r="S1153" t="n">
        <v>39.61</v>
      </c>
      <c r="T1153" t="n">
        <v>8617.77</v>
      </c>
      <c r="U1153" t="n">
        <v>0.59</v>
      </c>
      <c r="V1153" t="n">
        <v>0.74</v>
      </c>
      <c r="W1153" t="n">
        <v>2.64</v>
      </c>
      <c r="X1153" t="n">
        <v>0.52</v>
      </c>
      <c r="Y1153" t="n">
        <v>1</v>
      </c>
      <c r="Z1153" t="n">
        <v>10</v>
      </c>
    </row>
    <row r="1154">
      <c r="A1154" t="n">
        <v>40</v>
      </c>
      <c r="B1154" t="n">
        <v>135</v>
      </c>
      <c r="C1154" t="inlineStr">
        <is>
          <t xml:space="preserve">CONCLUIDO	</t>
        </is>
      </c>
      <c r="D1154" t="n">
        <v>5.1059</v>
      </c>
      <c r="E1154" t="n">
        <v>19.58</v>
      </c>
      <c r="F1154" t="n">
        <v>15.82</v>
      </c>
      <c r="G1154" t="n">
        <v>52.74</v>
      </c>
      <c r="H1154" t="n">
        <v>0.6899999999999999</v>
      </c>
      <c r="I1154" t="n">
        <v>18</v>
      </c>
      <c r="J1154" t="n">
        <v>282.57</v>
      </c>
      <c r="K1154" t="n">
        <v>59.89</v>
      </c>
      <c r="L1154" t="n">
        <v>11</v>
      </c>
      <c r="M1154" t="n">
        <v>16</v>
      </c>
      <c r="N1154" t="n">
        <v>76.68000000000001</v>
      </c>
      <c r="O1154" t="n">
        <v>35084.28</v>
      </c>
      <c r="P1154" t="n">
        <v>261.04</v>
      </c>
      <c r="Q1154" t="n">
        <v>467.08</v>
      </c>
      <c r="R1154" t="n">
        <v>65.84</v>
      </c>
      <c r="S1154" t="n">
        <v>39.61</v>
      </c>
      <c r="T1154" t="n">
        <v>8118.67</v>
      </c>
      <c r="U1154" t="n">
        <v>0.6</v>
      </c>
      <c r="V1154" t="n">
        <v>0.74</v>
      </c>
      <c r="W1154" t="n">
        <v>2.64</v>
      </c>
      <c r="X1154" t="n">
        <v>0.49</v>
      </c>
      <c r="Y1154" t="n">
        <v>1</v>
      </c>
      <c r="Z1154" t="n">
        <v>10</v>
      </c>
    </row>
    <row r="1155">
      <c r="A1155" t="n">
        <v>41</v>
      </c>
      <c r="B1155" t="n">
        <v>135</v>
      </c>
      <c r="C1155" t="inlineStr">
        <is>
          <t xml:space="preserve">CONCLUIDO	</t>
        </is>
      </c>
      <c r="D1155" t="n">
        <v>5.1062</v>
      </c>
      <c r="E1155" t="n">
        <v>19.58</v>
      </c>
      <c r="F1155" t="n">
        <v>15.82</v>
      </c>
      <c r="G1155" t="n">
        <v>52.74</v>
      </c>
      <c r="H1155" t="n">
        <v>0.71</v>
      </c>
      <c r="I1155" t="n">
        <v>18</v>
      </c>
      <c r="J1155" t="n">
        <v>283.06</v>
      </c>
      <c r="K1155" t="n">
        <v>59.89</v>
      </c>
      <c r="L1155" t="n">
        <v>11.25</v>
      </c>
      <c r="M1155" t="n">
        <v>16</v>
      </c>
      <c r="N1155" t="n">
        <v>76.93000000000001</v>
      </c>
      <c r="O1155" t="n">
        <v>35145.53</v>
      </c>
      <c r="P1155" t="n">
        <v>260.96</v>
      </c>
      <c r="Q1155" t="n">
        <v>467.09</v>
      </c>
      <c r="R1155" t="n">
        <v>65.91</v>
      </c>
      <c r="S1155" t="n">
        <v>39.61</v>
      </c>
      <c r="T1155" t="n">
        <v>8157.22</v>
      </c>
      <c r="U1155" t="n">
        <v>0.6</v>
      </c>
      <c r="V1155" t="n">
        <v>0.74</v>
      </c>
      <c r="W1155" t="n">
        <v>2.63</v>
      </c>
      <c r="X1155" t="n">
        <v>0.49</v>
      </c>
      <c r="Y1155" t="n">
        <v>1</v>
      </c>
      <c r="Z1155" t="n">
        <v>10</v>
      </c>
    </row>
    <row r="1156">
      <c r="A1156" t="n">
        <v>42</v>
      </c>
      <c r="B1156" t="n">
        <v>135</v>
      </c>
      <c r="C1156" t="inlineStr">
        <is>
          <t xml:space="preserve">CONCLUIDO	</t>
        </is>
      </c>
      <c r="D1156" t="n">
        <v>5.1088</v>
      </c>
      <c r="E1156" t="n">
        <v>19.57</v>
      </c>
      <c r="F1156" t="n">
        <v>15.81</v>
      </c>
      <c r="G1156" t="n">
        <v>52.7</v>
      </c>
      <c r="H1156" t="n">
        <v>0.72</v>
      </c>
      <c r="I1156" t="n">
        <v>18</v>
      </c>
      <c r="J1156" t="n">
        <v>283.56</v>
      </c>
      <c r="K1156" t="n">
        <v>59.89</v>
      </c>
      <c r="L1156" t="n">
        <v>11.5</v>
      </c>
      <c r="M1156" t="n">
        <v>16</v>
      </c>
      <c r="N1156" t="n">
        <v>77.18000000000001</v>
      </c>
      <c r="O1156" t="n">
        <v>35206.88</v>
      </c>
      <c r="P1156" t="n">
        <v>260.12</v>
      </c>
      <c r="Q1156" t="n">
        <v>467.08</v>
      </c>
      <c r="R1156" t="n">
        <v>65.39</v>
      </c>
      <c r="S1156" t="n">
        <v>39.61</v>
      </c>
      <c r="T1156" t="n">
        <v>7896.24</v>
      </c>
      <c r="U1156" t="n">
        <v>0.61</v>
      </c>
      <c r="V1156" t="n">
        <v>0.74</v>
      </c>
      <c r="W1156" t="n">
        <v>2.64</v>
      </c>
      <c r="X1156" t="n">
        <v>0.48</v>
      </c>
      <c r="Y1156" t="n">
        <v>1</v>
      </c>
      <c r="Z1156" t="n">
        <v>10</v>
      </c>
    </row>
    <row r="1157">
      <c r="A1157" t="n">
        <v>43</v>
      </c>
      <c r="B1157" t="n">
        <v>135</v>
      </c>
      <c r="C1157" t="inlineStr">
        <is>
          <t xml:space="preserve">CONCLUIDO	</t>
        </is>
      </c>
      <c r="D1157" t="n">
        <v>5.13</v>
      </c>
      <c r="E1157" t="n">
        <v>19.49</v>
      </c>
      <c r="F1157" t="n">
        <v>15.78</v>
      </c>
      <c r="G1157" t="n">
        <v>55.7</v>
      </c>
      <c r="H1157" t="n">
        <v>0.74</v>
      </c>
      <c r="I1157" t="n">
        <v>17</v>
      </c>
      <c r="J1157" t="n">
        <v>284.06</v>
      </c>
      <c r="K1157" t="n">
        <v>59.89</v>
      </c>
      <c r="L1157" t="n">
        <v>11.75</v>
      </c>
      <c r="M1157" t="n">
        <v>15</v>
      </c>
      <c r="N1157" t="n">
        <v>77.42</v>
      </c>
      <c r="O1157" t="n">
        <v>35268.32</v>
      </c>
      <c r="P1157" t="n">
        <v>259.56</v>
      </c>
      <c r="Q1157" t="n">
        <v>467.08</v>
      </c>
      <c r="R1157" t="n">
        <v>64.34</v>
      </c>
      <c r="S1157" t="n">
        <v>39.61</v>
      </c>
      <c r="T1157" t="n">
        <v>7375.69</v>
      </c>
      <c r="U1157" t="n">
        <v>0.62</v>
      </c>
      <c r="V1157" t="n">
        <v>0.74</v>
      </c>
      <c r="W1157" t="n">
        <v>2.64</v>
      </c>
      <c r="X1157" t="n">
        <v>0.45</v>
      </c>
      <c r="Y1157" t="n">
        <v>1</v>
      </c>
      <c r="Z1157" t="n">
        <v>10</v>
      </c>
    </row>
    <row r="1158">
      <c r="A1158" t="n">
        <v>44</v>
      </c>
      <c r="B1158" t="n">
        <v>135</v>
      </c>
      <c r="C1158" t="inlineStr">
        <is>
          <t xml:space="preserve">CONCLUIDO	</t>
        </is>
      </c>
      <c r="D1158" t="n">
        <v>5.1285</v>
      </c>
      <c r="E1158" t="n">
        <v>19.5</v>
      </c>
      <c r="F1158" t="n">
        <v>15.79</v>
      </c>
      <c r="G1158" t="n">
        <v>55.72</v>
      </c>
      <c r="H1158" t="n">
        <v>0.75</v>
      </c>
      <c r="I1158" t="n">
        <v>17</v>
      </c>
      <c r="J1158" t="n">
        <v>284.56</v>
      </c>
      <c r="K1158" t="n">
        <v>59.89</v>
      </c>
      <c r="L1158" t="n">
        <v>12</v>
      </c>
      <c r="M1158" t="n">
        <v>15</v>
      </c>
      <c r="N1158" t="n">
        <v>77.67</v>
      </c>
      <c r="O1158" t="n">
        <v>35329.87</v>
      </c>
      <c r="P1158" t="n">
        <v>259.79</v>
      </c>
      <c r="Q1158" t="n">
        <v>467.09</v>
      </c>
      <c r="R1158" t="n">
        <v>64.65000000000001</v>
      </c>
      <c r="S1158" t="n">
        <v>39.61</v>
      </c>
      <c r="T1158" t="n">
        <v>7530.31</v>
      </c>
      <c r="U1158" t="n">
        <v>0.61</v>
      </c>
      <c r="V1158" t="n">
        <v>0.74</v>
      </c>
      <c r="W1158" t="n">
        <v>2.64</v>
      </c>
      <c r="X1158" t="n">
        <v>0.45</v>
      </c>
      <c r="Y1158" t="n">
        <v>1</v>
      </c>
      <c r="Z1158" t="n">
        <v>10</v>
      </c>
    </row>
    <row r="1159">
      <c r="A1159" t="n">
        <v>45</v>
      </c>
      <c r="B1159" t="n">
        <v>135</v>
      </c>
      <c r="C1159" t="inlineStr">
        <is>
          <t xml:space="preserve">CONCLUIDO	</t>
        </is>
      </c>
      <c r="D1159" t="n">
        <v>5.1293</v>
      </c>
      <c r="E1159" t="n">
        <v>19.5</v>
      </c>
      <c r="F1159" t="n">
        <v>15.78</v>
      </c>
      <c r="G1159" t="n">
        <v>55.71</v>
      </c>
      <c r="H1159" t="n">
        <v>0.77</v>
      </c>
      <c r="I1159" t="n">
        <v>17</v>
      </c>
      <c r="J1159" t="n">
        <v>285.06</v>
      </c>
      <c r="K1159" t="n">
        <v>59.89</v>
      </c>
      <c r="L1159" t="n">
        <v>12.25</v>
      </c>
      <c r="M1159" t="n">
        <v>15</v>
      </c>
      <c r="N1159" t="n">
        <v>77.92</v>
      </c>
      <c r="O1159" t="n">
        <v>35391.51</v>
      </c>
      <c r="P1159" t="n">
        <v>259.51</v>
      </c>
      <c r="Q1159" t="n">
        <v>467.07</v>
      </c>
      <c r="R1159" t="n">
        <v>64.67</v>
      </c>
      <c r="S1159" t="n">
        <v>39.61</v>
      </c>
      <c r="T1159" t="n">
        <v>7539.87</v>
      </c>
      <c r="U1159" t="n">
        <v>0.61</v>
      </c>
      <c r="V1159" t="n">
        <v>0.74</v>
      </c>
      <c r="W1159" t="n">
        <v>2.63</v>
      </c>
      <c r="X1159" t="n">
        <v>0.45</v>
      </c>
      <c r="Y1159" t="n">
        <v>1</v>
      </c>
      <c r="Z1159" t="n">
        <v>10</v>
      </c>
    </row>
    <row r="1160">
      <c r="A1160" t="n">
        <v>46</v>
      </c>
      <c r="B1160" t="n">
        <v>135</v>
      </c>
      <c r="C1160" t="inlineStr">
        <is>
          <t xml:space="preserve">CONCLUIDO	</t>
        </is>
      </c>
      <c r="D1160" t="n">
        <v>5.1474</v>
      </c>
      <c r="E1160" t="n">
        <v>19.43</v>
      </c>
      <c r="F1160" t="n">
        <v>15.77</v>
      </c>
      <c r="G1160" t="n">
        <v>59.12</v>
      </c>
      <c r="H1160" t="n">
        <v>0.78</v>
      </c>
      <c r="I1160" t="n">
        <v>16</v>
      </c>
      <c r="J1160" t="n">
        <v>285.56</v>
      </c>
      <c r="K1160" t="n">
        <v>59.89</v>
      </c>
      <c r="L1160" t="n">
        <v>12.5</v>
      </c>
      <c r="M1160" t="n">
        <v>14</v>
      </c>
      <c r="N1160" t="n">
        <v>78.17</v>
      </c>
      <c r="O1160" t="n">
        <v>35453.26</v>
      </c>
      <c r="P1160" t="n">
        <v>259.08</v>
      </c>
      <c r="Q1160" t="n">
        <v>467.07</v>
      </c>
      <c r="R1160" t="n">
        <v>64.16</v>
      </c>
      <c r="S1160" t="n">
        <v>39.61</v>
      </c>
      <c r="T1160" t="n">
        <v>7293.33</v>
      </c>
      <c r="U1160" t="n">
        <v>0.62</v>
      </c>
      <c r="V1160" t="n">
        <v>0.74</v>
      </c>
      <c r="W1160" t="n">
        <v>2.63</v>
      </c>
      <c r="X1160" t="n">
        <v>0.43</v>
      </c>
      <c r="Y1160" t="n">
        <v>1</v>
      </c>
      <c r="Z1160" t="n">
        <v>10</v>
      </c>
    </row>
    <row r="1161">
      <c r="A1161" t="n">
        <v>47</v>
      </c>
      <c r="B1161" t="n">
        <v>135</v>
      </c>
      <c r="C1161" t="inlineStr">
        <is>
          <t xml:space="preserve">CONCLUIDO	</t>
        </is>
      </c>
      <c r="D1161" t="n">
        <v>5.1494</v>
      </c>
      <c r="E1161" t="n">
        <v>19.42</v>
      </c>
      <c r="F1161" t="n">
        <v>15.76</v>
      </c>
      <c r="G1161" t="n">
        <v>59.09</v>
      </c>
      <c r="H1161" t="n">
        <v>0.79</v>
      </c>
      <c r="I1161" t="n">
        <v>16</v>
      </c>
      <c r="J1161" t="n">
        <v>286.06</v>
      </c>
      <c r="K1161" t="n">
        <v>59.89</v>
      </c>
      <c r="L1161" t="n">
        <v>12.75</v>
      </c>
      <c r="M1161" t="n">
        <v>14</v>
      </c>
      <c r="N1161" t="n">
        <v>78.42</v>
      </c>
      <c r="O1161" t="n">
        <v>35515.1</v>
      </c>
      <c r="P1161" t="n">
        <v>258.98</v>
      </c>
      <c r="Q1161" t="n">
        <v>467.09</v>
      </c>
      <c r="R1161" t="n">
        <v>63.73</v>
      </c>
      <c r="S1161" t="n">
        <v>39.61</v>
      </c>
      <c r="T1161" t="n">
        <v>7078.25</v>
      </c>
      <c r="U1161" t="n">
        <v>0.62</v>
      </c>
      <c r="V1161" t="n">
        <v>0.74</v>
      </c>
      <c r="W1161" t="n">
        <v>2.63</v>
      </c>
      <c r="X1161" t="n">
        <v>0.42</v>
      </c>
      <c r="Y1161" t="n">
        <v>1</v>
      </c>
      <c r="Z1161" t="n">
        <v>10</v>
      </c>
    </row>
    <row r="1162">
      <c r="A1162" t="n">
        <v>48</v>
      </c>
      <c r="B1162" t="n">
        <v>135</v>
      </c>
      <c r="C1162" t="inlineStr">
        <is>
          <t xml:space="preserve">CONCLUIDO	</t>
        </is>
      </c>
      <c r="D1162" t="n">
        <v>5.149</v>
      </c>
      <c r="E1162" t="n">
        <v>19.42</v>
      </c>
      <c r="F1162" t="n">
        <v>15.76</v>
      </c>
      <c r="G1162" t="n">
        <v>59.1</v>
      </c>
      <c r="H1162" t="n">
        <v>0.8100000000000001</v>
      </c>
      <c r="I1162" t="n">
        <v>16</v>
      </c>
      <c r="J1162" t="n">
        <v>286.56</v>
      </c>
      <c r="K1162" t="n">
        <v>59.89</v>
      </c>
      <c r="L1162" t="n">
        <v>13</v>
      </c>
      <c r="M1162" t="n">
        <v>14</v>
      </c>
      <c r="N1162" t="n">
        <v>78.68000000000001</v>
      </c>
      <c r="O1162" t="n">
        <v>35577.18</v>
      </c>
      <c r="P1162" t="n">
        <v>258.77</v>
      </c>
      <c r="Q1162" t="n">
        <v>467.07</v>
      </c>
      <c r="R1162" t="n">
        <v>64.14</v>
      </c>
      <c r="S1162" t="n">
        <v>39.61</v>
      </c>
      <c r="T1162" t="n">
        <v>7279.85</v>
      </c>
      <c r="U1162" t="n">
        <v>0.62</v>
      </c>
      <c r="V1162" t="n">
        <v>0.74</v>
      </c>
      <c r="W1162" t="n">
        <v>2.63</v>
      </c>
      <c r="X1162" t="n">
        <v>0.43</v>
      </c>
      <c r="Y1162" t="n">
        <v>1</v>
      </c>
      <c r="Z1162" t="n">
        <v>10</v>
      </c>
    </row>
    <row r="1163">
      <c r="A1163" t="n">
        <v>49</v>
      </c>
      <c r="B1163" t="n">
        <v>135</v>
      </c>
      <c r="C1163" t="inlineStr">
        <is>
          <t xml:space="preserve">CONCLUIDO	</t>
        </is>
      </c>
      <c r="D1163" t="n">
        <v>5.172</v>
      </c>
      <c r="E1163" t="n">
        <v>19.33</v>
      </c>
      <c r="F1163" t="n">
        <v>15.72</v>
      </c>
      <c r="G1163" t="n">
        <v>62.89</v>
      </c>
      <c r="H1163" t="n">
        <v>0.82</v>
      </c>
      <c r="I1163" t="n">
        <v>15</v>
      </c>
      <c r="J1163" t="n">
        <v>287.07</v>
      </c>
      <c r="K1163" t="n">
        <v>59.89</v>
      </c>
      <c r="L1163" t="n">
        <v>13.25</v>
      </c>
      <c r="M1163" t="n">
        <v>13</v>
      </c>
      <c r="N1163" t="n">
        <v>78.93000000000001</v>
      </c>
      <c r="O1163" t="n">
        <v>35639.23</v>
      </c>
      <c r="P1163" t="n">
        <v>257.57</v>
      </c>
      <c r="Q1163" t="n">
        <v>467.08</v>
      </c>
      <c r="R1163" t="n">
        <v>62.49</v>
      </c>
      <c r="S1163" t="n">
        <v>39.61</v>
      </c>
      <c r="T1163" t="n">
        <v>6463.01</v>
      </c>
      <c r="U1163" t="n">
        <v>0.63</v>
      </c>
      <c r="V1163" t="n">
        <v>0.74</v>
      </c>
      <c r="W1163" t="n">
        <v>2.64</v>
      </c>
      <c r="X1163" t="n">
        <v>0.39</v>
      </c>
      <c r="Y1163" t="n">
        <v>1</v>
      </c>
      <c r="Z1163" t="n">
        <v>10</v>
      </c>
    </row>
    <row r="1164">
      <c r="A1164" t="n">
        <v>50</v>
      </c>
      <c r="B1164" t="n">
        <v>135</v>
      </c>
      <c r="C1164" t="inlineStr">
        <is>
          <t xml:space="preserve">CONCLUIDO	</t>
        </is>
      </c>
      <c r="D1164" t="n">
        <v>5.169</v>
      </c>
      <c r="E1164" t="n">
        <v>19.35</v>
      </c>
      <c r="F1164" t="n">
        <v>15.73</v>
      </c>
      <c r="G1164" t="n">
        <v>62.94</v>
      </c>
      <c r="H1164" t="n">
        <v>0.84</v>
      </c>
      <c r="I1164" t="n">
        <v>15</v>
      </c>
      <c r="J1164" t="n">
        <v>287.57</v>
      </c>
      <c r="K1164" t="n">
        <v>59.89</v>
      </c>
      <c r="L1164" t="n">
        <v>13.5</v>
      </c>
      <c r="M1164" t="n">
        <v>13</v>
      </c>
      <c r="N1164" t="n">
        <v>79.18000000000001</v>
      </c>
      <c r="O1164" t="n">
        <v>35701.38</v>
      </c>
      <c r="P1164" t="n">
        <v>257.82</v>
      </c>
      <c r="Q1164" t="n">
        <v>467.07</v>
      </c>
      <c r="R1164" t="n">
        <v>63.06</v>
      </c>
      <c r="S1164" t="n">
        <v>39.61</v>
      </c>
      <c r="T1164" t="n">
        <v>6744.02</v>
      </c>
      <c r="U1164" t="n">
        <v>0.63</v>
      </c>
      <c r="V1164" t="n">
        <v>0.74</v>
      </c>
      <c r="W1164" t="n">
        <v>2.63</v>
      </c>
      <c r="X1164" t="n">
        <v>0.4</v>
      </c>
      <c r="Y1164" t="n">
        <v>1</v>
      </c>
      <c r="Z1164" t="n">
        <v>10</v>
      </c>
    </row>
    <row r="1165">
      <c r="A1165" t="n">
        <v>51</v>
      </c>
      <c r="B1165" t="n">
        <v>135</v>
      </c>
      <c r="C1165" t="inlineStr">
        <is>
          <t xml:space="preserve">CONCLUIDO	</t>
        </is>
      </c>
      <c r="D1165" t="n">
        <v>5.1698</v>
      </c>
      <c r="E1165" t="n">
        <v>19.34</v>
      </c>
      <c r="F1165" t="n">
        <v>15.73</v>
      </c>
      <c r="G1165" t="n">
        <v>62.93</v>
      </c>
      <c r="H1165" t="n">
        <v>0.85</v>
      </c>
      <c r="I1165" t="n">
        <v>15</v>
      </c>
      <c r="J1165" t="n">
        <v>288.08</v>
      </c>
      <c r="K1165" t="n">
        <v>59.89</v>
      </c>
      <c r="L1165" t="n">
        <v>13.75</v>
      </c>
      <c r="M1165" t="n">
        <v>13</v>
      </c>
      <c r="N1165" t="n">
        <v>79.44</v>
      </c>
      <c r="O1165" t="n">
        <v>35763.64</v>
      </c>
      <c r="P1165" t="n">
        <v>257.74</v>
      </c>
      <c r="Q1165" t="n">
        <v>467.08</v>
      </c>
      <c r="R1165" t="n">
        <v>62.81</v>
      </c>
      <c r="S1165" t="n">
        <v>39.61</v>
      </c>
      <c r="T1165" t="n">
        <v>6619.2</v>
      </c>
      <c r="U1165" t="n">
        <v>0.63</v>
      </c>
      <c r="V1165" t="n">
        <v>0.74</v>
      </c>
      <c r="W1165" t="n">
        <v>2.64</v>
      </c>
      <c r="X1165" t="n">
        <v>0.4</v>
      </c>
      <c r="Y1165" t="n">
        <v>1</v>
      </c>
      <c r="Z1165" t="n">
        <v>10</v>
      </c>
    </row>
    <row r="1166">
      <c r="A1166" t="n">
        <v>52</v>
      </c>
      <c r="B1166" t="n">
        <v>135</v>
      </c>
      <c r="C1166" t="inlineStr">
        <is>
          <t xml:space="preserve">CONCLUIDO	</t>
        </is>
      </c>
      <c r="D1166" t="n">
        <v>5.1701</v>
      </c>
      <c r="E1166" t="n">
        <v>19.34</v>
      </c>
      <c r="F1166" t="n">
        <v>15.73</v>
      </c>
      <c r="G1166" t="n">
        <v>62.92</v>
      </c>
      <c r="H1166" t="n">
        <v>0.86</v>
      </c>
      <c r="I1166" t="n">
        <v>15</v>
      </c>
      <c r="J1166" t="n">
        <v>288.58</v>
      </c>
      <c r="K1166" t="n">
        <v>59.89</v>
      </c>
      <c r="L1166" t="n">
        <v>14</v>
      </c>
      <c r="M1166" t="n">
        <v>13</v>
      </c>
      <c r="N1166" t="n">
        <v>79.69</v>
      </c>
      <c r="O1166" t="n">
        <v>35826</v>
      </c>
      <c r="P1166" t="n">
        <v>257.54</v>
      </c>
      <c r="Q1166" t="n">
        <v>467.08</v>
      </c>
      <c r="R1166" t="n">
        <v>62.73</v>
      </c>
      <c r="S1166" t="n">
        <v>39.61</v>
      </c>
      <c r="T1166" t="n">
        <v>6581.53</v>
      </c>
      <c r="U1166" t="n">
        <v>0.63</v>
      </c>
      <c r="V1166" t="n">
        <v>0.74</v>
      </c>
      <c r="W1166" t="n">
        <v>2.64</v>
      </c>
      <c r="X1166" t="n">
        <v>0.4</v>
      </c>
      <c r="Y1166" t="n">
        <v>1</v>
      </c>
      <c r="Z1166" t="n">
        <v>10</v>
      </c>
    </row>
    <row r="1167">
      <c r="A1167" t="n">
        <v>53</v>
      </c>
      <c r="B1167" t="n">
        <v>135</v>
      </c>
      <c r="C1167" t="inlineStr">
        <is>
          <t xml:space="preserve">CONCLUIDO	</t>
        </is>
      </c>
      <c r="D1167" t="n">
        <v>5.188</v>
      </c>
      <c r="E1167" t="n">
        <v>19.28</v>
      </c>
      <c r="F1167" t="n">
        <v>15.71</v>
      </c>
      <c r="G1167" t="n">
        <v>67.34999999999999</v>
      </c>
      <c r="H1167" t="n">
        <v>0.88</v>
      </c>
      <c r="I1167" t="n">
        <v>14</v>
      </c>
      <c r="J1167" t="n">
        <v>289.09</v>
      </c>
      <c r="K1167" t="n">
        <v>59.89</v>
      </c>
      <c r="L1167" t="n">
        <v>14.25</v>
      </c>
      <c r="M1167" t="n">
        <v>12</v>
      </c>
      <c r="N1167" t="n">
        <v>79.95</v>
      </c>
      <c r="O1167" t="n">
        <v>35888.47</v>
      </c>
      <c r="P1167" t="n">
        <v>257.36</v>
      </c>
      <c r="Q1167" t="n">
        <v>467.07</v>
      </c>
      <c r="R1167" t="n">
        <v>62.42</v>
      </c>
      <c r="S1167" t="n">
        <v>39.61</v>
      </c>
      <c r="T1167" t="n">
        <v>6429.1</v>
      </c>
      <c r="U1167" t="n">
        <v>0.63</v>
      </c>
      <c r="V1167" t="n">
        <v>0.74</v>
      </c>
      <c r="W1167" t="n">
        <v>2.63</v>
      </c>
      <c r="X1167" t="n">
        <v>0.38</v>
      </c>
      <c r="Y1167" t="n">
        <v>1</v>
      </c>
      <c r="Z1167" t="n">
        <v>10</v>
      </c>
    </row>
    <row r="1168">
      <c r="A1168" t="n">
        <v>54</v>
      </c>
      <c r="B1168" t="n">
        <v>135</v>
      </c>
      <c r="C1168" t="inlineStr">
        <is>
          <t xml:space="preserve">CONCLUIDO	</t>
        </is>
      </c>
      <c r="D1168" t="n">
        <v>5.1932</v>
      </c>
      <c r="E1168" t="n">
        <v>19.26</v>
      </c>
      <c r="F1168" t="n">
        <v>15.7</v>
      </c>
      <c r="G1168" t="n">
        <v>67.27</v>
      </c>
      <c r="H1168" t="n">
        <v>0.89</v>
      </c>
      <c r="I1168" t="n">
        <v>14</v>
      </c>
      <c r="J1168" t="n">
        <v>289.6</v>
      </c>
      <c r="K1168" t="n">
        <v>59.89</v>
      </c>
      <c r="L1168" t="n">
        <v>14.5</v>
      </c>
      <c r="M1168" t="n">
        <v>12</v>
      </c>
      <c r="N1168" t="n">
        <v>80.20999999999999</v>
      </c>
      <c r="O1168" t="n">
        <v>35951.04</v>
      </c>
      <c r="P1168" t="n">
        <v>256.75</v>
      </c>
      <c r="Q1168" t="n">
        <v>467.07</v>
      </c>
      <c r="R1168" t="n">
        <v>61.87</v>
      </c>
      <c r="S1168" t="n">
        <v>39.61</v>
      </c>
      <c r="T1168" t="n">
        <v>6156.76</v>
      </c>
      <c r="U1168" t="n">
        <v>0.64</v>
      </c>
      <c r="V1168" t="n">
        <v>0.74</v>
      </c>
      <c r="W1168" t="n">
        <v>2.63</v>
      </c>
      <c r="X1168" t="n">
        <v>0.36</v>
      </c>
      <c r="Y1168" t="n">
        <v>1</v>
      </c>
      <c r="Z1168" t="n">
        <v>10</v>
      </c>
    </row>
    <row r="1169">
      <c r="A1169" t="n">
        <v>55</v>
      </c>
      <c r="B1169" t="n">
        <v>135</v>
      </c>
      <c r="C1169" t="inlineStr">
        <is>
          <t xml:space="preserve">CONCLUIDO	</t>
        </is>
      </c>
      <c r="D1169" t="n">
        <v>5.192</v>
      </c>
      <c r="E1169" t="n">
        <v>19.26</v>
      </c>
      <c r="F1169" t="n">
        <v>15.7</v>
      </c>
      <c r="G1169" t="n">
        <v>67.28</v>
      </c>
      <c r="H1169" t="n">
        <v>0.91</v>
      </c>
      <c r="I1169" t="n">
        <v>14</v>
      </c>
      <c r="J1169" t="n">
        <v>290.1</v>
      </c>
      <c r="K1169" t="n">
        <v>59.89</v>
      </c>
      <c r="L1169" t="n">
        <v>14.75</v>
      </c>
      <c r="M1169" t="n">
        <v>12</v>
      </c>
      <c r="N1169" t="n">
        <v>80.47</v>
      </c>
      <c r="O1169" t="n">
        <v>36013.72</v>
      </c>
      <c r="P1169" t="n">
        <v>256.46</v>
      </c>
      <c r="Q1169" t="n">
        <v>467.07</v>
      </c>
      <c r="R1169" t="n">
        <v>61.98</v>
      </c>
      <c r="S1169" t="n">
        <v>39.61</v>
      </c>
      <c r="T1169" t="n">
        <v>6208.63</v>
      </c>
      <c r="U1169" t="n">
        <v>0.64</v>
      </c>
      <c r="V1169" t="n">
        <v>0.74</v>
      </c>
      <c r="W1169" t="n">
        <v>2.63</v>
      </c>
      <c r="X1169" t="n">
        <v>0.37</v>
      </c>
      <c r="Y1169" t="n">
        <v>1</v>
      </c>
      <c r="Z1169" t="n">
        <v>10</v>
      </c>
    </row>
    <row r="1170">
      <c r="A1170" t="n">
        <v>56</v>
      </c>
      <c r="B1170" t="n">
        <v>135</v>
      </c>
      <c r="C1170" t="inlineStr">
        <is>
          <t xml:space="preserve">CONCLUIDO	</t>
        </is>
      </c>
      <c r="D1170" t="n">
        <v>5.1932</v>
      </c>
      <c r="E1170" t="n">
        <v>19.26</v>
      </c>
      <c r="F1170" t="n">
        <v>15.7</v>
      </c>
      <c r="G1170" t="n">
        <v>67.27</v>
      </c>
      <c r="H1170" t="n">
        <v>0.92</v>
      </c>
      <c r="I1170" t="n">
        <v>14</v>
      </c>
      <c r="J1170" t="n">
        <v>290.61</v>
      </c>
      <c r="K1170" t="n">
        <v>59.89</v>
      </c>
      <c r="L1170" t="n">
        <v>15</v>
      </c>
      <c r="M1170" t="n">
        <v>12</v>
      </c>
      <c r="N1170" t="n">
        <v>80.73</v>
      </c>
      <c r="O1170" t="n">
        <v>36076.5</v>
      </c>
      <c r="P1170" t="n">
        <v>256.1</v>
      </c>
      <c r="Q1170" t="n">
        <v>467.07</v>
      </c>
      <c r="R1170" t="n">
        <v>61.73</v>
      </c>
      <c r="S1170" t="n">
        <v>39.61</v>
      </c>
      <c r="T1170" t="n">
        <v>6085.4</v>
      </c>
      <c r="U1170" t="n">
        <v>0.64</v>
      </c>
      <c r="V1170" t="n">
        <v>0.74</v>
      </c>
      <c r="W1170" t="n">
        <v>2.63</v>
      </c>
      <c r="X1170" t="n">
        <v>0.36</v>
      </c>
      <c r="Y1170" t="n">
        <v>1</v>
      </c>
      <c r="Z1170" t="n">
        <v>10</v>
      </c>
    </row>
    <row r="1171">
      <c r="A1171" t="n">
        <v>57</v>
      </c>
      <c r="B1171" t="n">
        <v>135</v>
      </c>
      <c r="C1171" t="inlineStr">
        <is>
          <t xml:space="preserve">CONCLUIDO	</t>
        </is>
      </c>
      <c r="D1171" t="n">
        <v>5.2102</v>
      </c>
      <c r="E1171" t="n">
        <v>19.19</v>
      </c>
      <c r="F1171" t="n">
        <v>15.68</v>
      </c>
      <c r="G1171" t="n">
        <v>72.38</v>
      </c>
      <c r="H1171" t="n">
        <v>0.93</v>
      </c>
      <c r="I1171" t="n">
        <v>13</v>
      </c>
      <c r="J1171" t="n">
        <v>291.12</v>
      </c>
      <c r="K1171" t="n">
        <v>59.89</v>
      </c>
      <c r="L1171" t="n">
        <v>15.25</v>
      </c>
      <c r="M1171" t="n">
        <v>11</v>
      </c>
      <c r="N1171" t="n">
        <v>80.98999999999999</v>
      </c>
      <c r="O1171" t="n">
        <v>36139.39</v>
      </c>
      <c r="P1171" t="n">
        <v>255.42</v>
      </c>
      <c r="Q1171" t="n">
        <v>467.07</v>
      </c>
      <c r="R1171" t="n">
        <v>61.34</v>
      </c>
      <c r="S1171" t="n">
        <v>39.61</v>
      </c>
      <c r="T1171" t="n">
        <v>5897.97</v>
      </c>
      <c r="U1171" t="n">
        <v>0.65</v>
      </c>
      <c r="V1171" t="n">
        <v>0.74</v>
      </c>
      <c r="W1171" t="n">
        <v>2.63</v>
      </c>
      <c r="X1171" t="n">
        <v>0.35</v>
      </c>
      <c r="Y1171" t="n">
        <v>1</v>
      </c>
      <c r="Z1171" t="n">
        <v>10</v>
      </c>
    </row>
    <row r="1172">
      <c r="A1172" t="n">
        <v>58</v>
      </c>
      <c r="B1172" t="n">
        <v>135</v>
      </c>
      <c r="C1172" t="inlineStr">
        <is>
          <t xml:space="preserve">CONCLUIDO	</t>
        </is>
      </c>
      <c r="D1172" t="n">
        <v>5.2106</v>
      </c>
      <c r="E1172" t="n">
        <v>19.19</v>
      </c>
      <c r="F1172" t="n">
        <v>15.68</v>
      </c>
      <c r="G1172" t="n">
        <v>72.38</v>
      </c>
      <c r="H1172" t="n">
        <v>0.95</v>
      </c>
      <c r="I1172" t="n">
        <v>13</v>
      </c>
      <c r="J1172" t="n">
        <v>291.63</v>
      </c>
      <c r="K1172" t="n">
        <v>59.89</v>
      </c>
      <c r="L1172" t="n">
        <v>15.5</v>
      </c>
      <c r="M1172" t="n">
        <v>11</v>
      </c>
      <c r="N1172" t="n">
        <v>81.25</v>
      </c>
      <c r="O1172" t="n">
        <v>36202.38</v>
      </c>
      <c r="P1172" t="n">
        <v>255.85</v>
      </c>
      <c r="Q1172" t="n">
        <v>467.08</v>
      </c>
      <c r="R1172" t="n">
        <v>61.22</v>
      </c>
      <c r="S1172" t="n">
        <v>39.61</v>
      </c>
      <c r="T1172" t="n">
        <v>5837.67</v>
      </c>
      <c r="U1172" t="n">
        <v>0.65</v>
      </c>
      <c r="V1172" t="n">
        <v>0.74</v>
      </c>
      <c r="W1172" t="n">
        <v>2.63</v>
      </c>
      <c r="X1172" t="n">
        <v>0.35</v>
      </c>
      <c r="Y1172" t="n">
        <v>1</v>
      </c>
      <c r="Z1172" t="n">
        <v>10</v>
      </c>
    </row>
    <row r="1173">
      <c r="A1173" t="n">
        <v>59</v>
      </c>
      <c r="B1173" t="n">
        <v>135</v>
      </c>
      <c r="C1173" t="inlineStr">
        <is>
          <t xml:space="preserve">CONCLUIDO	</t>
        </is>
      </c>
      <c r="D1173" t="n">
        <v>5.2142</v>
      </c>
      <c r="E1173" t="n">
        <v>19.18</v>
      </c>
      <c r="F1173" t="n">
        <v>15.67</v>
      </c>
      <c r="G1173" t="n">
        <v>72.31</v>
      </c>
      <c r="H1173" t="n">
        <v>0.96</v>
      </c>
      <c r="I1173" t="n">
        <v>13</v>
      </c>
      <c r="J1173" t="n">
        <v>292.15</v>
      </c>
      <c r="K1173" t="n">
        <v>59.89</v>
      </c>
      <c r="L1173" t="n">
        <v>15.75</v>
      </c>
      <c r="M1173" t="n">
        <v>11</v>
      </c>
      <c r="N1173" t="n">
        <v>81.51000000000001</v>
      </c>
      <c r="O1173" t="n">
        <v>36265.48</v>
      </c>
      <c r="P1173" t="n">
        <v>255.87</v>
      </c>
      <c r="Q1173" t="n">
        <v>467.07</v>
      </c>
      <c r="R1173" t="n">
        <v>60.88</v>
      </c>
      <c r="S1173" t="n">
        <v>39.61</v>
      </c>
      <c r="T1173" t="n">
        <v>5663.99</v>
      </c>
      <c r="U1173" t="n">
        <v>0.65</v>
      </c>
      <c r="V1173" t="n">
        <v>0.74</v>
      </c>
      <c r="W1173" t="n">
        <v>2.63</v>
      </c>
      <c r="X1173" t="n">
        <v>0.34</v>
      </c>
      <c r="Y1173" t="n">
        <v>1</v>
      </c>
      <c r="Z1173" t="n">
        <v>10</v>
      </c>
    </row>
    <row r="1174">
      <c r="A1174" t="n">
        <v>60</v>
      </c>
      <c r="B1174" t="n">
        <v>135</v>
      </c>
      <c r="C1174" t="inlineStr">
        <is>
          <t xml:space="preserve">CONCLUIDO	</t>
        </is>
      </c>
      <c r="D1174" t="n">
        <v>5.2097</v>
      </c>
      <c r="E1174" t="n">
        <v>19.2</v>
      </c>
      <c r="F1174" t="n">
        <v>15.68</v>
      </c>
      <c r="G1174" t="n">
        <v>72.39</v>
      </c>
      <c r="H1174" t="n">
        <v>0.97</v>
      </c>
      <c r="I1174" t="n">
        <v>13</v>
      </c>
      <c r="J1174" t="n">
        <v>292.66</v>
      </c>
      <c r="K1174" t="n">
        <v>59.89</v>
      </c>
      <c r="L1174" t="n">
        <v>16</v>
      </c>
      <c r="M1174" t="n">
        <v>11</v>
      </c>
      <c r="N1174" t="n">
        <v>81.77</v>
      </c>
      <c r="O1174" t="n">
        <v>36328.69</v>
      </c>
      <c r="P1174" t="n">
        <v>256.18</v>
      </c>
      <c r="Q1174" t="n">
        <v>467.07</v>
      </c>
      <c r="R1174" t="n">
        <v>61.37</v>
      </c>
      <c r="S1174" t="n">
        <v>39.61</v>
      </c>
      <c r="T1174" t="n">
        <v>5909.07</v>
      </c>
      <c r="U1174" t="n">
        <v>0.65</v>
      </c>
      <c r="V1174" t="n">
        <v>0.74</v>
      </c>
      <c r="W1174" t="n">
        <v>2.63</v>
      </c>
      <c r="X1174" t="n">
        <v>0.35</v>
      </c>
      <c r="Y1174" t="n">
        <v>1</v>
      </c>
      <c r="Z1174" t="n">
        <v>10</v>
      </c>
    </row>
    <row r="1175">
      <c r="A1175" t="n">
        <v>61</v>
      </c>
      <c r="B1175" t="n">
        <v>135</v>
      </c>
      <c r="C1175" t="inlineStr">
        <is>
          <t xml:space="preserve">CONCLUIDO	</t>
        </is>
      </c>
      <c r="D1175" t="n">
        <v>5.2083</v>
      </c>
      <c r="E1175" t="n">
        <v>19.2</v>
      </c>
      <c r="F1175" t="n">
        <v>15.69</v>
      </c>
      <c r="G1175" t="n">
        <v>72.42</v>
      </c>
      <c r="H1175" t="n">
        <v>0.99</v>
      </c>
      <c r="I1175" t="n">
        <v>13</v>
      </c>
      <c r="J1175" t="n">
        <v>293.17</v>
      </c>
      <c r="K1175" t="n">
        <v>59.89</v>
      </c>
      <c r="L1175" t="n">
        <v>16.25</v>
      </c>
      <c r="M1175" t="n">
        <v>11</v>
      </c>
      <c r="N1175" t="n">
        <v>82.03</v>
      </c>
      <c r="O1175" t="n">
        <v>36392.01</v>
      </c>
      <c r="P1175" t="n">
        <v>255.83</v>
      </c>
      <c r="Q1175" t="n">
        <v>467.09</v>
      </c>
      <c r="R1175" t="n">
        <v>61.56</v>
      </c>
      <c r="S1175" t="n">
        <v>39.61</v>
      </c>
      <c r="T1175" t="n">
        <v>6007.89</v>
      </c>
      <c r="U1175" t="n">
        <v>0.64</v>
      </c>
      <c r="V1175" t="n">
        <v>0.74</v>
      </c>
      <c r="W1175" t="n">
        <v>2.63</v>
      </c>
      <c r="X1175" t="n">
        <v>0.36</v>
      </c>
      <c r="Y1175" t="n">
        <v>1</v>
      </c>
      <c r="Z1175" t="n">
        <v>10</v>
      </c>
    </row>
    <row r="1176">
      <c r="A1176" t="n">
        <v>62</v>
      </c>
      <c r="B1176" t="n">
        <v>135</v>
      </c>
      <c r="C1176" t="inlineStr">
        <is>
          <t xml:space="preserve">CONCLUIDO	</t>
        </is>
      </c>
      <c r="D1176" t="n">
        <v>5.2118</v>
      </c>
      <c r="E1176" t="n">
        <v>19.19</v>
      </c>
      <c r="F1176" t="n">
        <v>15.68</v>
      </c>
      <c r="G1176" t="n">
        <v>72.36</v>
      </c>
      <c r="H1176" t="n">
        <v>1</v>
      </c>
      <c r="I1176" t="n">
        <v>13</v>
      </c>
      <c r="J1176" t="n">
        <v>293.69</v>
      </c>
      <c r="K1176" t="n">
        <v>59.89</v>
      </c>
      <c r="L1176" t="n">
        <v>16.5</v>
      </c>
      <c r="M1176" t="n">
        <v>11</v>
      </c>
      <c r="N1176" t="n">
        <v>82.3</v>
      </c>
      <c r="O1176" t="n">
        <v>36455.44</v>
      </c>
      <c r="P1176" t="n">
        <v>254.93</v>
      </c>
      <c r="Q1176" t="n">
        <v>467.09</v>
      </c>
      <c r="R1176" t="n">
        <v>61.24</v>
      </c>
      <c r="S1176" t="n">
        <v>39.61</v>
      </c>
      <c r="T1176" t="n">
        <v>5845.28</v>
      </c>
      <c r="U1176" t="n">
        <v>0.65</v>
      </c>
      <c r="V1176" t="n">
        <v>0.74</v>
      </c>
      <c r="W1176" t="n">
        <v>2.63</v>
      </c>
      <c r="X1176" t="n">
        <v>0.34</v>
      </c>
      <c r="Y1176" t="n">
        <v>1</v>
      </c>
      <c r="Z1176" t="n">
        <v>10</v>
      </c>
    </row>
    <row r="1177">
      <c r="A1177" t="n">
        <v>63</v>
      </c>
      <c r="B1177" t="n">
        <v>135</v>
      </c>
      <c r="C1177" t="inlineStr">
        <is>
          <t xml:space="preserve">CONCLUIDO	</t>
        </is>
      </c>
      <c r="D1177" t="n">
        <v>5.2329</v>
      </c>
      <c r="E1177" t="n">
        <v>19.11</v>
      </c>
      <c r="F1177" t="n">
        <v>15.65</v>
      </c>
      <c r="G1177" t="n">
        <v>78.25</v>
      </c>
      <c r="H1177" t="n">
        <v>1.01</v>
      </c>
      <c r="I1177" t="n">
        <v>12</v>
      </c>
      <c r="J1177" t="n">
        <v>294.2</v>
      </c>
      <c r="K1177" t="n">
        <v>59.89</v>
      </c>
      <c r="L1177" t="n">
        <v>16.75</v>
      </c>
      <c r="M1177" t="n">
        <v>10</v>
      </c>
      <c r="N1177" t="n">
        <v>82.56</v>
      </c>
      <c r="O1177" t="n">
        <v>36518.97</v>
      </c>
      <c r="P1177" t="n">
        <v>254.3</v>
      </c>
      <c r="Q1177" t="n">
        <v>467.1</v>
      </c>
      <c r="R1177" t="n">
        <v>60.16</v>
      </c>
      <c r="S1177" t="n">
        <v>39.61</v>
      </c>
      <c r="T1177" t="n">
        <v>5308.73</v>
      </c>
      <c r="U1177" t="n">
        <v>0.66</v>
      </c>
      <c r="V1177" t="n">
        <v>0.75</v>
      </c>
      <c r="W1177" t="n">
        <v>2.63</v>
      </c>
      <c r="X1177" t="n">
        <v>0.32</v>
      </c>
      <c r="Y1177" t="n">
        <v>1</v>
      </c>
      <c r="Z1177" t="n">
        <v>10</v>
      </c>
    </row>
    <row r="1178">
      <c r="A1178" t="n">
        <v>64</v>
      </c>
      <c r="B1178" t="n">
        <v>135</v>
      </c>
      <c r="C1178" t="inlineStr">
        <is>
          <t xml:space="preserve">CONCLUIDO	</t>
        </is>
      </c>
      <c r="D1178" t="n">
        <v>5.2346</v>
      </c>
      <c r="E1178" t="n">
        <v>19.1</v>
      </c>
      <c r="F1178" t="n">
        <v>15.64</v>
      </c>
      <c r="G1178" t="n">
        <v>78.22</v>
      </c>
      <c r="H1178" t="n">
        <v>1.03</v>
      </c>
      <c r="I1178" t="n">
        <v>12</v>
      </c>
      <c r="J1178" t="n">
        <v>294.72</v>
      </c>
      <c r="K1178" t="n">
        <v>59.89</v>
      </c>
      <c r="L1178" t="n">
        <v>17</v>
      </c>
      <c r="M1178" t="n">
        <v>10</v>
      </c>
      <c r="N1178" t="n">
        <v>82.83</v>
      </c>
      <c r="O1178" t="n">
        <v>36582.62</v>
      </c>
      <c r="P1178" t="n">
        <v>254.54</v>
      </c>
      <c r="Q1178" t="n">
        <v>467.11</v>
      </c>
      <c r="R1178" t="n">
        <v>60.23</v>
      </c>
      <c r="S1178" t="n">
        <v>39.61</v>
      </c>
      <c r="T1178" t="n">
        <v>5344.32</v>
      </c>
      <c r="U1178" t="n">
        <v>0.66</v>
      </c>
      <c r="V1178" t="n">
        <v>0.75</v>
      </c>
      <c r="W1178" t="n">
        <v>2.62</v>
      </c>
      <c r="X1178" t="n">
        <v>0.31</v>
      </c>
      <c r="Y1178" t="n">
        <v>1</v>
      </c>
      <c r="Z1178" t="n">
        <v>10</v>
      </c>
    </row>
    <row r="1179">
      <c r="A1179" t="n">
        <v>65</v>
      </c>
      <c r="B1179" t="n">
        <v>135</v>
      </c>
      <c r="C1179" t="inlineStr">
        <is>
          <t xml:space="preserve">CONCLUIDO	</t>
        </is>
      </c>
      <c r="D1179" t="n">
        <v>5.233</v>
      </c>
      <c r="E1179" t="n">
        <v>19.11</v>
      </c>
      <c r="F1179" t="n">
        <v>15.65</v>
      </c>
      <c r="G1179" t="n">
        <v>78.25</v>
      </c>
      <c r="H1179" t="n">
        <v>1.04</v>
      </c>
      <c r="I1179" t="n">
        <v>12</v>
      </c>
      <c r="J1179" t="n">
        <v>295.23</v>
      </c>
      <c r="K1179" t="n">
        <v>59.89</v>
      </c>
      <c r="L1179" t="n">
        <v>17.25</v>
      </c>
      <c r="M1179" t="n">
        <v>10</v>
      </c>
      <c r="N1179" t="n">
        <v>83.09999999999999</v>
      </c>
      <c r="O1179" t="n">
        <v>36646.38</v>
      </c>
      <c r="P1179" t="n">
        <v>254.63</v>
      </c>
      <c r="Q1179" t="n">
        <v>467.09</v>
      </c>
      <c r="R1179" t="n">
        <v>60.12</v>
      </c>
      <c r="S1179" t="n">
        <v>39.61</v>
      </c>
      <c r="T1179" t="n">
        <v>5293.02</v>
      </c>
      <c r="U1179" t="n">
        <v>0.66</v>
      </c>
      <c r="V1179" t="n">
        <v>0.75</v>
      </c>
      <c r="W1179" t="n">
        <v>2.63</v>
      </c>
      <c r="X1179" t="n">
        <v>0.32</v>
      </c>
      <c r="Y1179" t="n">
        <v>1</v>
      </c>
      <c r="Z1179" t="n">
        <v>10</v>
      </c>
    </row>
    <row r="1180">
      <c r="A1180" t="n">
        <v>66</v>
      </c>
      <c r="B1180" t="n">
        <v>135</v>
      </c>
      <c r="C1180" t="inlineStr">
        <is>
          <t xml:space="preserve">CONCLUIDO	</t>
        </is>
      </c>
      <c r="D1180" t="n">
        <v>5.2351</v>
      </c>
      <c r="E1180" t="n">
        <v>19.1</v>
      </c>
      <c r="F1180" t="n">
        <v>15.64</v>
      </c>
      <c r="G1180" t="n">
        <v>78.20999999999999</v>
      </c>
      <c r="H1180" t="n">
        <v>1.05</v>
      </c>
      <c r="I1180" t="n">
        <v>12</v>
      </c>
      <c r="J1180" t="n">
        <v>295.75</v>
      </c>
      <c r="K1180" t="n">
        <v>59.89</v>
      </c>
      <c r="L1180" t="n">
        <v>17.5</v>
      </c>
      <c r="M1180" t="n">
        <v>10</v>
      </c>
      <c r="N1180" t="n">
        <v>83.36</v>
      </c>
      <c r="O1180" t="n">
        <v>36710.24</v>
      </c>
      <c r="P1180" t="n">
        <v>254.16</v>
      </c>
      <c r="Q1180" t="n">
        <v>467.07</v>
      </c>
      <c r="R1180" t="n">
        <v>60.01</v>
      </c>
      <c r="S1180" t="n">
        <v>39.61</v>
      </c>
      <c r="T1180" t="n">
        <v>5236.06</v>
      </c>
      <c r="U1180" t="n">
        <v>0.66</v>
      </c>
      <c r="V1180" t="n">
        <v>0.75</v>
      </c>
      <c r="W1180" t="n">
        <v>2.63</v>
      </c>
      <c r="X1180" t="n">
        <v>0.31</v>
      </c>
      <c r="Y1180" t="n">
        <v>1</v>
      </c>
      <c r="Z1180" t="n">
        <v>10</v>
      </c>
    </row>
    <row r="1181">
      <c r="A1181" t="n">
        <v>67</v>
      </c>
      <c r="B1181" t="n">
        <v>135</v>
      </c>
      <c r="C1181" t="inlineStr">
        <is>
          <t xml:space="preserve">CONCLUIDO	</t>
        </is>
      </c>
      <c r="D1181" t="n">
        <v>5.2321</v>
      </c>
      <c r="E1181" t="n">
        <v>19.11</v>
      </c>
      <c r="F1181" t="n">
        <v>15.65</v>
      </c>
      <c r="G1181" t="n">
        <v>78.27</v>
      </c>
      <c r="H1181" t="n">
        <v>1.07</v>
      </c>
      <c r="I1181" t="n">
        <v>12</v>
      </c>
      <c r="J1181" t="n">
        <v>296.27</v>
      </c>
      <c r="K1181" t="n">
        <v>59.89</v>
      </c>
      <c r="L1181" t="n">
        <v>17.75</v>
      </c>
      <c r="M1181" t="n">
        <v>10</v>
      </c>
      <c r="N1181" t="n">
        <v>83.63</v>
      </c>
      <c r="O1181" t="n">
        <v>36774.22</v>
      </c>
      <c r="P1181" t="n">
        <v>254.34</v>
      </c>
      <c r="Q1181" t="n">
        <v>467.07</v>
      </c>
      <c r="R1181" t="n">
        <v>60.53</v>
      </c>
      <c r="S1181" t="n">
        <v>39.61</v>
      </c>
      <c r="T1181" t="n">
        <v>5495.54</v>
      </c>
      <c r="U1181" t="n">
        <v>0.65</v>
      </c>
      <c r="V1181" t="n">
        <v>0.75</v>
      </c>
      <c r="W1181" t="n">
        <v>2.62</v>
      </c>
      <c r="X1181" t="n">
        <v>0.32</v>
      </c>
      <c r="Y1181" t="n">
        <v>1</v>
      </c>
      <c r="Z1181" t="n">
        <v>10</v>
      </c>
    </row>
    <row r="1182">
      <c r="A1182" t="n">
        <v>68</v>
      </c>
      <c r="B1182" t="n">
        <v>135</v>
      </c>
      <c r="C1182" t="inlineStr">
        <is>
          <t xml:space="preserve">CONCLUIDO	</t>
        </is>
      </c>
      <c r="D1182" t="n">
        <v>5.2345</v>
      </c>
      <c r="E1182" t="n">
        <v>19.1</v>
      </c>
      <c r="F1182" t="n">
        <v>15.64</v>
      </c>
      <c r="G1182" t="n">
        <v>78.22</v>
      </c>
      <c r="H1182" t="n">
        <v>1.08</v>
      </c>
      <c r="I1182" t="n">
        <v>12</v>
      </c>
      <c r="J1182" t="n">
        <v>296.79</v>
      </c>
      <c r="K1182" t="n">
        <v>59.89</v>
      </c>
      <c r="L1182" t="n">
        <v>18</v>
      </c>
      <c r="M1182" t="n">
        <v>10</v>
      </c>
      <c r="N1182" t="n">
        <v>83.90000000000001</v>
      </c>
      <c r="O1182" t="n">
        <v>36838.32</v>
      </c>
      <c r="P1182" t="n">
        <v>253.52</v>
      </c>
      <c r="Q1182" t="n">
        <v>467.1</v>
      </c>
      <c r="R1182" t="n">
        <v>60.2</v>
      </c>
      <c r="S1182" t="n">
        <v>39.61</v>
      </c>
      <c r="T1182" t="n">
        <v>5332.24</v>
      </c>
      <c r="U1182" t="n">
        <v>0.66</v>
      </c>
      <c r="V1182" t="n">
        <v>0.75</v>
      </c>
      <c r="W1182" t="n">
        <v>2.62</v>
      </c>
      <c r="X1182" t="n">
        <v>0.31</v>
      </c>
      <c r="Y1182" t="n">
        <v>1</v>
      </c>
      <c r="Z1182" t="n">
        <v>10</v>
      </c>
    </row>
    <row r="1183">
      <c r="A1183" t="n">
        <v>69</v>
      </c>
      <c r="B1183" t="n">
        <v>135</v>
      </c>
      <c r="C1183" t="inlineStr">
        <is>
          <t xml:space="preserve">CONCLUIDO	</t>
        </is>
      </c>
      <c r="D1183" t="n">
        <v>5.2599</v>
      </c>
      <c r="E1183" t="n">
        <v>19.01</v>
      </c>
      <c r="F1183" t="n">
        <v>15.6</v>
      </c>
      <c r="G1183" t="n">
        <v>85.11</v>
      </c>
      <c r="H1183" t="n">
        <v>1.09</v>
      </c>
      <c r="I1183" t="n">
        <v>11</v>
      </c>
      <c r="J1183" t="n">
        <v>297.31</v>
      </c>
      <c r="K1183" t="n">
        <v>59.89</v>
      </c>
      <c r="L1183" t="n">
        <v>18.25</v>
      </c>
      <c r="M1183" t="n">
        <v>9</v>
      </c>
      <c r="N1183" t="n">
        <v>84.17</v>
      </c>
      <c r="O1183" t="n">
        <v>36902.52</v>
      </c>
      <c r="P1183" t="n">
        <v>252.77</v>
      </c>
      <c r="Q1183" t="n">
        <v>467.07</v>
      </c>
      <c r="R1183" t="n">
        <v>58.88</v>
      </c>
      <c r="S1183" t="n">
        <v>39.61</v>
      </c>
      <c r="T1183" t="n">
        <v>4677.04</v>
      </c>
      <c r="U1183" t="n">
        <v>0.67</v>
      </c>
      <c r="V1183" t="n">
        <v>0.75</v>
      </c>
      <c r="W1183" t="n">
        <v>2.62</v>
      </c>
      <c r="X1183" t="n">
        <v>0.27</v>
      </c>
      <c r="Y1183" t="n">
        <v>1</v>
      </c>
      <c r="Z1183" t="n">
        <v>10</v>
      </c>
    </row>
    <row r="1184">
      <c r="A1184" t="n">
        <v>70</v>
      </c>
      <c r="B1184" t="n">
        <v>135</v>
      </c>
      <c r="C1184" t="inlineStr">
        <is>
          <t xml:space="preserve">CONCLUIDO	</t>
        </is>
      </c>
      <c r="D1184" t="n">
        <v>5.258</v>
      </c>
      <c r="E1184" t="n">
        <v>19.02</v>
      </c>
      <c r="F1184" t="n">
        <v>15.61</v>
      </c>
      <c r="G1184" t="n">
        <v>85.14</v>
      </c>
      <c r="H1184" t="n">
        <v>1.11</v>
      </c>
      <c r="I1184" t="n">
        <v>11</v>
      </c>
      <c r="J1184" t="n">
        <v>297.83</v>
      </c>
      <c r="K1184" t="n">
        <v>59.89</v>
      </c>
      <c r="L1184" t="n">
        <v>18.5</v>
      </c>
      <c r="M1184" t="n">
        <v>9</v>
      </c>
      <c r="N1184" t="n">
        <v>84.45</v>
      </c>
      <c r="O1184" t="n">
        <v>36966.84</v>
      </c>
      <c r="P1184" t="n">
        <v>252.99</v>
      </c>
      <c r="Q1184" t="n">
        <v>467.07</v>
      </c>
      <c r="R1184" t="n">
        <v>58.93</v>
      </c>
      <c r="S1184" t="n">
        <v>39.61</v>
      </c>
      <c r="T1184" t="n">
        <v>4701.28</v>
      </c>
      <c r="U1184" t="n">
        <v>0.67</v>
      </c>
      <c r="V1184" t="n">
        <v>0.75</v>
      </c>
      <c r="W1184" t="n">
        <v>2.63</v>
      </c>
      <c r="X1184" t="n">
        <v>0.28</v>
      </c>
      <c r="Y1184" t="n">
        <v>1</v>
      </c>
      <c r="Z1184" t="n">
        <v>10</v>
      </c>
    </row>
    <row r="1185">
      <c r="A1185" t="n">
        <v>71</v>
      </c>
      <c r="B1185" t="n">
        <v>135</v>
      </c>
      <c r="C1185" t="inlineStr">
        <is>
          <t xml:space="preserve">CONCLUIDO	</t>
        </is>
      </c>
      <c r="D1185" t="n">
        <v>5.2542</v>
      </c>
      <c r="E1185" t="n">
        <v>19.03</v>
      </c>
      <c r="F1185" t="n">
        <v>15.62</v>
      </c>
      <c r="G1185" t="n">
        <v>85.22</v>
      </c>
      <c r="H1185" t="n">
        <v>1.12</v>
      </c>
      <c r="I1185" t="n">
        <v>11</v>
      </c>
      <c r="J1185" t="n">
        <v>298.35</v>
      </c>
      <c r="K1185" t="n">
        <v>59.89</v>
      </c>
      <c r="L1185" t="n">
        <v>18.75</v>
      </c>
      <c r="M1185" t="n">
        <v>9</v>
      </c>
      <c r="N1185" t="n">
        <v>84.72</v>
      </c>
      <c r="O1185" t="n">
        <v>37031.27</v>
      </c>
      <c r="P1185" t="n">
        <v>253.14</v>
      </c>
      <c r="Q1185" t="n">
        <v>467.07</v>
      </c>
      <c r="R1185" t="n">
        <v>59.26</v>
      </c>
      <c r="S1185" t="n">
        <v>39.61</v>
      </c>
      <c r="T1185" t="n">
        <v>4864.47</v>
      </c>
      <c r="U1185" t="n">
        <v>0.67</v>
      </c>
      <c r="V1185" t="n">
        <v>0.75</v>
      </c>
      <c r="W1185" t="n">
        <v>2.63</v>
      </c>
      <c r="X1185" t="n">
        <v>0.29</v>
      </c>
      <c r="Y1185" t="n">
        <v>1</v>
      </c>
      <c r="Z1185" t="n">
        <v>10</v>
      </c>
    </row>
    <row r="1186">
      <c r="A1186" t="n">
        <v>72</v>
      </c>
      <c r="B1186" t="n">
        <v>135</v>
      </c>
      <c r="C1186" t="inlineStr">
        <is>
          <t xml:space="preserve">CONCLUIDO	</t>
        </is>
      </c>
      <c r="D1186" t="n">
        <v>5.2562</v>
      </c>
      <c r="E1186" t="n">
        <v>19.03</v>
      </c>
      <c r="F1186" t="n">
        <v>15.62</v>
      </c>
      <c r="G1186" t="n">
        <v>85.18000000000001</v>
      </c>
      <c r="H1186" t="n">
        <v>1.13</v>
      </c>
      <c r="I1186" t="n">
        <v>11</v>
      </c>
      <c r="J1186" t="n">
        <v>298.88</v>
      </c>
      <c r="K1186" t="n">
        <v>59.89</v>
      </c>
      <c r="L1186" t="n">
        <v>19</v>
      </c>
      <c r="M1186" t="n">
        <v>9</v>
      </c>
      <c r="N1186" t="n">
        <v>84.98999999999999</v>
      </c>
      <c r="O1186" t="n">
        <v>37095.82</v>
      </c>
      <c r="P1186" t="n">
        <v>252.81</v>
      </c>
      <c r="Q1186" t="n">
        <v>467.11</v>
      </c>
      <c r="R1186" t="n">
        <v>59.2</v>
      </c>
      <c r="S1186" t="n">
        <v>39.61</v>
      </c>
      <c r="T1186" t="n">
        <v>4834.57</v>
      </c>
      <c r="U1186" t="n">
        <v>0.67</v>
      </c>
      <c r="V1186" t="n">
        <v>0.75</v>
      </c>
      <c r="W1186" t="n">
        <v>2.63</v>
      </c>
      <c r="X1186" t="n">
        <v>0.28</v>
      </c>
      <c r="Y1186" t="n">
        <v>1</v>
      </c>
      <c r="Z1186" t="n">
        <v>10</v>
      </c>
    </row>
    <row r="1187">
      <c r="A1187" t="n">
        <v>73</v>
      </c>
      <c r="B1187" t="n">
        <v>135</v>
      </c>
      <c r="C1187" t="inlineStr">
        <is>
          <t xml:space="preserve">CONCLUIDO	</t>
        </is>
      </c>
      <c r="D1187" t="n">
        <v>5.2542</v>
      </c>
      <c r="E1187" t="n">
        <v>19.03</v>
      </c>
      <c r="F1187" t="n">
        <v>15.62</v>
      </c>
      <c r="G1187" t="n">
        <v>85.22</v>
      </c>
      <c r="H1187" t="n">
        <v>1.15</v>
      </c>
      <c r="I1187" t="n">
        <v>11</v>
      </c>
      <c r="J1187" t="n">
        <v>299.4</v>
      </c>
      <c r="K1187" t="n">
        <v>59.89</v>
      </c>
      <c r="L1187" t="n">
        <v>19.25</v>
      </c>
      <c r="M1187" t="n">
        <v>9</v>
      </c>
      <c r="N1187" t="n">
        <v>85.27</v>
      </c>
      <c r="O1187" t="n">
        <v>37160.49</v>
      </c>
      <c r="P1187" t="n">
        <v>253.23</v>
      </c>
      <c r="Q1187" t="n">
        <v>467.07</v>
      </c>
      <c r="R1187" t="n">
        <v>59.42</v>
      </c>
      <c r="S1187" t="n">
        <v>39.61</v>
      </c>
      <c r="T1187" t="n">
        <v>4945.88</v>
      </c>
      <c r="U1187" t="n">
        <v>0.67</v>
      </c>
      <c r="V1187" t="n">
        <v>0.75</v>
      </c>
      <c r="W1187" t="n">
        <v>2.63</v>
      </c>
      <c r="X1187" t="n">
        <v>0.29</v>
      </c>
      <c r="Y1187" t="n">
        <v>1</v>
      </c>
      <c r="Z1187" t="n">
        <v>10</v>
      </c>
    </row>
    <row r="1188">
      <c r="A1188" t="n">
        <v>74</v>
      </c>
      <c r="B1188" t="n">
        <v>135</v>
      </c>
      <c r="C1188" t="inlineStr">
        <is>
          <t xml:space="preserve">CONCLUIDO	</t>
        </is>
      </c>
      <c r="D1188" t="n">
        <v>5.256</v>
      </c>
      <c r="E1188" t="n">
        <v>19.03</v>
      </c>
      <c r="F1188" t="n">
        <v>15.62</v>
      </c>
      <c r="G1188" t="n">
        <v>85.18000000000001</v>
      </c>
      <c r="H1188" t="n">
        <v>1.16</v>
      </c>
      <c r="I1188" t="n">
        <v>11</v>
      </c>
      <c r="J1188" t="n">
        <v>299.93</v>
      </c>
      <c r="K1188" t="n">
        <v>59.89</v>
      </c>
      <c r="L1188" t="n">
        <v>19.5</v>
      </c>
      <c r="M1188" t="n">
        <v>9</v>
      </c>
      <c r="N1188" t="n">
        <v>85.54000000000001</v>
      </c>
      <c r="O1188" t="n">
        <v>37225.39</v>
      </c>
      <c r="P1188" t="n">
        <v>252.67</v>
      </c>
      <c r="Q1188" t="n">
        <v>467.07</v>
      </c>
      <c r="R1188" t="n">
        <v>59.16</v>
      </c>
      <c r="S1188" t="n">
        <v>39.61</v>
      </c>
      <c r="T1188" t="n">
        <v>4813.83</v>
      </c>
      <c r="U1188" t="n">
        <v>0.67</v>
      </c>
      <c r="V1188" t="n">
        <v>0.75</v>
      </c>
      <c r="W1188" t="n">
        <v>2.63</v>
      </c>
      <c r="X1188" t="n">
        <v>0.28</v>
      </c>
      <c r="Y1188" t="n">
        <v>1</v>
      </c>
      <c r="Z1188" t="n">
        <v>10</v>
      </c>
    </row>
    <row r="1189">
      <c r="A1189" t="n">
        <v>75</v>
      </c>
      <c r="B1189" t="n">
        <v>135</v>
      </c>
      <c r="C1189" t="inlineStr">
        <is>
          <t xml:space="preserve">CONCLUIDO	</t>
        </is>
      </c>
      <c r="D1189" t="n">
        <v>5.2572</v>
      </c>
      <c r="E1189" t="n">
        <v>19.02</v>
      </c>
      <c r="F1189" t="n">
        <v>15.61</v>
      </c>
      <c r="G1189" t="n">
        <v>85.16</v>
      </c>
      <c r="H1189" t="n">
        <v>1.17</v>
      </c>
      <c r="I1189" t="n">
        <v>11</v>
      </c>
      <c r="J1189" t="n">
        <v>300.45</v>
      </c>
      <c r="K1189" t="n">
        <v>59.89</v>
      </c>
      <c r="L1189" t="n">
        <v>19.75</v>
      </c>
      <c r="M1189" t="n">
        <v>9</v>
      </c>
      <c r="N1189" t="n">
        <v>85.81999999999999</v>
      </c>
      <c r="O1189" t="n">
        <v>37290.29</v>
      </c>
      <c r="P1189" t="n">
        <v>252.39</v>
      </c>
      <c r="Q1189" t="n">
        <v>467.07</v>
      </c>
      <c r="R1189" t="n">
        <v>58.95</v>
      </c>
      <c r="S1189" t="n">
        <v>39.61</v>
      </c>
      <c r="T1189" t="n">
        <v>4712.52</v>
      </c>
      <c r="U1189" t="n">
        <v>0.67</v>
      </c>
      <c r="V1189" t="n">
        <v>0.75</v>
      </c>
      <c r="W1189" t="n">
        <v>2.63</v>
      </c>
      <c r="X1189" t="n">
        <v>0.28</v>
      </c>
      <c r="Y1189" t="n">
        <v>1</v>
      </c>
      <c r="Z1189" t="n">
        <v>10</v>
      </c>
    </row>
    <row r="1190">
      <c r="A1190" t="n">
        <v>76</v>
      </c>
      <c r="B1190" t="n">
        <v>135</v>
      </c>
      <c r="C1190" t="inlineStr">
        <is>
          <t xml:space="preserve">CONCLUIDO	</t>
        </is>
      </c>
      <c r="D1190" t="n">
        <v>5.2791</v>
      </c>
      <c r="E1190" t="n">
        <v>18.94</v>
      </c>
      <c r="F1190" t="n">
        <v>15.58</v>
      </c>
      <c r="G1190" t="n">
        <v>93.5</v>
      </c>
      <c r="H1190" t="n">
        <v>1.18</v>
      </c>
      <c r="I1190" t="n">
        <v>10</v>
      </c>
      <c r="J1190" t="n">
        <v>300.98</v>
      </c>
      <c r="K1190" t="n">
        <v>59.89</v>
      </c>
      <c r="L1190" t="n">
        <v>20</v>
      </c>
      <c r="M1190" t="n">
        <v>8</v>
      </c>
      <c r="N1190" t="n">
        <v>86.09</v>
      </c>
      <c r="O1190" t="n">
        <v>37355.31</v>
      </c>
      <c r="P1190" t="n">
        <v>251.16</v>
      </c>
      <c r="Q1190" t="n">
        <v>467.07</v>
      </c>
      <c r="R1190" t="n">
        <v>58.24</v>
      </c>
      <c r="S1190" t="n">
        <v>39.61</v>
      </c>
      <c r="T1190" t="n">
        <v>4362.35</v>
      </c>
      <c r="U1190" t="n">
        <v>0.68</v>
      </c>
      <c r="V1190" t="n">
        <v>0.75</v>
      </c>
      <c r="W1190" t="n">
        <v>2.62</v>
      </c>
      <c r="X1190" t="n">
        <v>0.25</v>
      </c>
      <c r="Y1190" t="n">
        <v>1</v>
      </c>
      <c r="Z1190" t="n">
        <v>10</v>
      </c>
    </row>
    <row r="1191">
      <c r="A1191" t="n">
        <v>77</v>
      </c>
      <c r="B1191" t="n">
        <v>135</v>
      </c>
      <c r="C1191" t="inlineStr">
        <is>
          <t xml:space="preserve">CONCLUIDO	</t>
        </is>
      </c>
      <c r="D1191" t="n">
        <v>5.2777</v>
      </c>
      <c r="E1191" t="n">
        <v>18.95</v>
      </c>
      <c r="F1191" t="n">
        <v>15.59</v>
      </c>
      <c r="G1191" t="n">
        <v>93.53</v>
      </c>
      <c r="H1191" t="n">
        <v>1.2</v>
      </c>
      <c r="I1191" t="n">
        <v>10</v>
      </c>
      <c r="J1191" t="n">
        <v>301.51</v>
      </c>
      <c r="K1191" t="n">
        <v>59.89</v>
      </c>
      <c r="L1191" t="n">
        <v>20.25</v>
      </c>
      <c r="M1191" t="n">
        <v>8</v>
      </c>
      <c r="N1191" t="n">
        <v>86.37</v>
      </c>
      <c r="O1191" t="n">
        <v>37420.44</v>
      </c>
      <c r="P1191" t="n">
        <v>251.57</v>
      </c>
      <c r="Q1191" t="n">
        <v>467.08</v>
      </c>
      <c r="R1191" t="n">
        <v>58.34</v>
      </c>
      <c r="S1191" t="n">
        <v>39.61</v>
      </c>
      <c r="T1191" t="n">
        <v>4409.23</v>
      </c>
      <c r="U1191" t="n">
        <v>0.68</v>
      </c>
      <c r="V1191" t="n">
        <v>0.75</v>
      </c>
      <c r="W1191" t="n">
        <v>2.62</v>
      </c>
      <c r="X1191" t="n">
        <v>0.26</v>
      </c>
      <c r="Y1191" t="n">
        <v>1</v>
      </c>
      <c r="Z1191" t="n">
        <v>10</v>
      </c>
    </row>
    <row r="1192">
      <c r="A1192" t="n">
        <v>78</v>
      </c>
      <c r="B1192" t="n">
        <v>135</v>
      </c>
      <c r="C1192" t="inlineStr">
        <is>
          <t xml:space="preserve">CONCLUIDO	</t>
        </is>
      </c>
      <c r="D1192" t="n">
        <v>5.2771</v>
      </c>
      <c r="E1192" t="n">
        <v>18.95</v>
      </c>
      <c r="F1192" t="n">
        <v>15.59</v>
      </c>
      <c r="G1192" t="n">
        <v>93.55</v>
      </c>
      <c r="H1192" t="n">
        <v>1.21</v>
      </c>
      <c r="I1192" t="n">
        <v>10</v>
      </c>
      <c r="J1192" t="n">
        <v>302.04</v>
      </c>
      <c r="K1192" t="n">
        <v>59.89</v>
      </c>
      <c r="L1192" t="n">
        <v>20.5</v>
      </c>
      <c r="M1192" t="n">
        <v>8</v>
      </c>
      <c r="N1192" t="n">
        <v>86.65000000000001</v>
      </c>
      <c r="O1192" t="n">
        <v>37485.7</v>
      </c>
      <c r="P1192" t="n">
        <v>251.78</v>
      </c>
      <c r="Q1192" t="n">
        <v>467.07</v>
      </c>
      <c r="R1192" t="n">
        <v>58.3</v>
      </c>
      <c r="S1192" t="n">
        <v>39.61</v>
      </c>
      <c r="T1192" t="n">
        <v>4390.63</v>
      </c>
      <c r="U1192" t="n">
        <v>0.68</v>
      </c>
      <c r="V1192" t="n">
        <v>0.75</v>
      </c>
      <c r="W1192" t="n">
        <v>2.63</v>
      </c>
      <c r="X1192" t="n">
        <v>0.26</v>
      </c>
      <c r="Y1192" t="n">
        <v>1</v>
      </c>
      <c r="Z1192" t="n">
        <v>10</v>
      </c>
    </row>
    <row r="1193">
      <c r="A1193" t="n">
        <v>79</v>
      </c>
      <c r="B1193" t="n">
        <v>135</v>
      </c>
      <c r="C1193" t="inlineStr">
        <is>
          <t xml:space="preserve">CONCLUIDO	</t>
        </is>
      </c>
      <c r="D1193" t="n">
        <v>5.2779</v>
      </c>
      <c r="E1193" t="n">
        <v>18.95</v>
      </c>
      <c r="F1193" t="n">
        <v>15.59</v>
      </c>
      <c r="G1193" t="n">
        <v>93.53</v>
      </c>
      <c r="H1193" t="n">
        <v>1.22</v>
      </c>
      <c r="I1193" t="n">
        <v>10</v>
      </c>
      <c r="J1193" t="n">
        <v>302.57</v>
      </c>
      <c r="K1193" t="n">
        <v>59.89</v>
      </c>
      <c r="L1193" t="n">
        <v>20.75</v>
      </c>
      <c r="M1193" t="n">
        <v>8</v>
      </c>
      <c r="N1193" t="n">
        <v>86.93000000000001</v>
      </c>
      <c r="O1193" t="n">
        <v>37551.07</v>
      </c>
      <c r="P1193" t="n">
        <v>251.48</v>
      </c>
      <c r="Q1193" t="n">
        <v>467.07</v>
      </c>
      <c r="R1193" t="n">
        <v>58.25</v>
      </c>
      <c r="S1193" t="n">
        <v>39.61</v>
      </c>
      <c r="T1193" t="n">
        <v>4365.36</v>
      </c>
      <c r="U1193" t="n">
        <v>0.68</v>
      </c>
      <c r="V1193" t="n">
        <v>0.75</v>
      </c>
      <c r="W1193" t="n">
        <v>2.62</v>
      </c>
      <c r="X1193" t="n">
        <v>0.25</v>
      </c>
      <c r="Y1193" t="n">
        <v>1</v>
      </c>
      <c r="Z1193" t="n">
        <v>10</v>
      </c>
    </row>
    <row r="1194">
      <c r="A1194" t="n">
        <v>80</v>
      </c>
      <c r="B1194" t="n">
        <v>135</v>
      </c>
      <c r="C1194" t="inlineStr">
        <is>
          <t xml:space="preserve">CONCLUIDO	</t>
        </is>
      </c>
      <c r="D1194" t="n">
        <v>5.2748</v>
      </c>
      <c r="E1194" t="n">
        <v>18.96</v>
      </c>
      <c r="F1194" t="n">
        <v>15.6</v>
      </c>
      <c r="G1194" t="n">
        <v>93.59999999999999</v>
      </c>
      <c r="H1194" t="n">
        <v>1.23</v>
      </c>
      <c r="I1194" t="n">
        <v>10</v>
      </c>
      <c r="J1194" t="n">
        <v>303.1</v>
      </c>
      <c r="K1194" t="n">
        <v>59.89</v>
      </c>
      <c r="L1194" t="n">
        <v>21</v>
      </c>
      <c r="M1194" t="n">
        <v>8</v>
      </c>
      <c r="N1194" t="n">
        <v>87.20999999999999</v>
      </c>
      <c r="O1194" t="n">
        <v>37616.56</v>
      </c>
      <c r="P1194" t="n">
        <v>251.92</v>
      </c>
      <c r="Q1194" t="n">
        <v>467.07</v>
      </c>
      <c r="R1194" t="n">
        <v>58.65</v>
      </c>
      <c r="S1194" t="n">
        <v>39.61</v>
      </c>
      <c r="T1194" t="n">
        <v>4564.23</v>
      </c>
      <c r="U1194" t="n">
        <v>0.68</v>
      </c>
      <c r="V1194" t="n">
        <v>0.75</v>
      </c>
      <c r="W1194" t="n">
        <v>2.63</v>
      </c>
      <c r="X1194" t="n">
        <v>0.27</v>
      </c>
      <c r="Y1194" t="n">
        <v>1</v>
      </c>
      <c r="Z1194" t="n">
        <v>10</v>
      </c>
    </row>
    <row r="1195">
      <c r="A1195" t="n">
        <v>81</v>
      </c>
      <c r="B1195" t="n">
        <v>135</v>
      </c>
      <c r="C1195" t="inlineStr">
        <is>
          <t xml:space="preserve">CONCLUIDO	</t>
        </is>
      </c>
      <c r="D1195" t="n">
        <v>5.2779</v>
      </c>
      <c r="E1195" t="n">
        <v>18.95</v>
      </c>
      <c r="F1195" t="n">
        <v>15.59</v>
      </c>
      <c r="G1195" t="n">
        <v>93.53</v>
      </c>
      <c r="H1195" t="n">
        <v>1.25</v>
      </c>
      <c r="I1195" t="n">
        <v>10</v>
      </c>
      <c r="J1195" t="n">
        <v>303.63</v>
      </c>
      <c r="K1195" t="n">
        <v>59.89</v>
      </c>
      <c r="L1195" t="n">
        <v>21.25</v>
      </c>
      <c r="M1195" t="n">
        <v>8</v>
      </c>
      <c r="N1195" t="n">
        <v>87.48999999999999</v>
      </c>
      <c r="O1195" t="n">
        <v>37682.17</v>
      </c>
      <c r="P1195" t="n">
        <v>251.22</v>
      </c>
      <c r="Q1195" t="n">
        <v>467.07</v>
      </c>
      <c r="R1195" t="n">
        <v>58.47</v>
      </c>
      <c r="S1195" t="n">
        <v>39.61</v>
      </c>
      <c r="T1195" t="n">
        <v>4476.82</v>
      </c>
      <c r="U1195" t="n">
        <v>0.68</v>
      </c>
      <c r="V1195" t="n">
        <v>0.75</v>
      </c>
      <c r="W1195" t="n">
        <v>2.62</v>
      </c>
      <c r="X1195" t="n">
        <v>0.26</v>
      </c>
      <c r="Y1195" t="n">
        <v>1</v>
      </c>
      <c r="Z1195" t="n">
        <v>10</v>
      </c>
    </row>
    <row r="1196">
      <c r="A1196" t="n">
        <v>82</v>
      </c>
      <c r="B1196" t="n">
        <v>135</v>
      </c>
      <c r="C1196" t="inlineStr">
        <is>
          <t xml:space="preserve">CONCLUIDO	</t>
        </is>
      </c>
      <c r="D1196" t="n">
        <v>5.2761</v>
      </c>
      <c r="E1196" t="n">
        <v>18.95</v>
      </c>
      <c r="F1196" t="n">
        <v>15.59</v>
      </c>
      <c r="G1196" t="n">
        <v>93.56999999999999</v>
      </c>
      <c r="H1196" t="n">
        <v>1.26</v>
      </c>
      <c r="I1196" t="n">
        <v>10</v>
      </c>
      <c r="J1196" t="n">
        <v>304.16</v>
      </c>
      <c r="K1196" t="n">
        <v>59.89</v>
      </c>
      <c r="L1196" t="n">
        <v>21.5</v>
      </c>
      <c r="M1196" t="n">
        <v>8</v>
      </c>
      <c r="N1196" t="n">
        <v>87.78</v>
      </c>
      <c r="O1196" t="n">
        <v>37747.91</v>
      </c>
      <c r="P1196" t="n">
        <v>251.12</v>
      </c>
      <c r="Q1196" t="n">
        <v>467.07</v>
      </c>
      <c r="R1196" t="n">
        <v>58.45</v>
      </c>
      <c r="S1196" t="n">
        <v>39.61</v>
      </c>
      <c r="T1196" t="n">
        <v>4467.14</v>
      </c>
      <c r="U1196" t="n">
        <v>0.68</v>
      </c>
      <c r="V1196" t="n">
        <v>0.75</v>
      </c>
      <c r="W1196" t="n">
        <v>2.63</v>
      </c>
      <c r="X1196" t="n">
        <v>0.26</v>
      </c>
      <c r="Y1196" t="n">
        <v>1</v>
      </c>
      <c r="Z1196" t="n">
        <v>10</v>
      </c>
    </row>
    <row r="1197">
      <c r="A1197" t="n">
        <v>83</v>
      </c>
      <c r="B1197" t="n">
        <v>135</v>
      </c>
      <c r="C1197" t="inlineStr">
        <is>
          <t xml:space="preserve">CONCLUIDO	</t>
        </is>
      </c>
      <c r="D1197" t="n">
        <v>5.2798</v>
      </c>
      <c r="E1197" t="n">
        <v>18.94</v>
      </c>
      <c r="F1197" t="n">
        <v>15.58</v>
      </c>
      <c r="G1197" t="n">
        <v>93.48999999999999</v>
      </c>
      <c r="H1197" t="n">
        <v>1.27</v>
      </c>
      <c r="I1197" t="n">
        <v>10</v>
      </c>
      <c r="J1197" t="n">
        <v>304.7</v>
      </c>
      <c r="K1197" t="n">
        <v>59.89</v>
      </c>
      <c r="L1197" t="n">
        <v>21.75</v>
      </c>
      <c r="M1197" t="n">
        <v>8</v>
      </c>
      <c r="N1197" t="n">
        <v>88.06</v>
      </c>
      <c r="O1197" t="n">
        <v>37813.76</v>
      </c>
      <c r="P1197" t="n">
        <v>250.44</v>
      </c>
      <c r="Q1197" t="n">
        <v>467.07</v>
      </c>
      <c r="R1197" t="n">
        <v>58.18</v>
      </c>
      <c r="S1197" t="n">
        <v>39.61</v>
      </c>
      <c r="T1197" t="n">
        <v>4331.98</v>
      </c>
      <c r="U1197" t="n">
        <v>0.68</v>
      </c>
      <c r="V1197" t="n">
        <v>0.75</v>
      </c>
      <c r="W1197" t="n">
        <v>2.62</v>
      </c>
      <c r="X1197" t="n">
        <v>0.25</v>
      </c>
      <c r="Y1197" t="n">
        <v>1</v>
      </c>
      <c r="Z1197" t="n">
        <v>10</v>
      </c>
    </row>
    <row r="1198">
      <c r="A1198" t="n">
        <v>84</v>
      </c>
      <c r="B1198" t="n">
        <v>135</v>
      </c>
      <c r="C1198" t="inlineStr">
        <is>
          <t xml:space="preserve">CONCLUIDO	</t>
        </is>
      </c>
      <c r="D1198" t="n">
        <v>5.2801</v>
      </c>
      <c r="E1198" t="n">
        <v>18.94</v>
      </c>
      <c r="F1198" t="n">
        <v>15.58</v>
      </c>
      <c r="G1198" t="n">
        <v>93.48</v>
      </c>
      <c r="H1198" t="n">
        <v>1.28</v>
      </c>
      <c r="I1198" t="n">
        <v>10</v>
      </c>
      <c r="J1198" t="n">
        <v>305.23</v>
      </c>
      <c r="K1198" t="n">
        <v>59.89</v>
      </c>
      <c r="L1198" t="n">
        <v>22</v>
      </c>
      <c r="M1198" t="n">
        <v>8</v>
      </c>
      <c r="N1198" t="n">
        <v>88.34999999999999</v>
      </c>
      <c r="O1198" t="n">
        <v>37879.74</v>
      </c>
      <c r="P1198" t="n">
        <v>249.63</v>
      </c>
      <c r="Q1198" t="n">
        <v>467.07</v>
      </c>
      <c r="R1198" t="n">
        <v>57.99</v>
      </c>
      <c r="S1198" t="n">
        <v>39.61</v>
      </c>
      <c r="T1198" t="n">
        <v>4236.95</v>
      </c>
      <c r="U1198" t="n">
        <v>0.68</v>
      </c>
      <c r="V1198" t="n">
        <v>0.75</v>
      </c>
      <c r="W1198" t="n">
        <v>2.62</v>
      </c>
      <c r="X1198" t="n">
        <v>0.25</v>
      </c>
      <c r="Y1198" t="n">
        <v>1</v>
      </c>
      <c r="Z1198" t="n">
        <v>10</v>
      </c>
    </row>
    <row r="1199">
      <c r="A1199" t="n">
        <v>85</v>
      </c>
      <c r="B1199" t="n">
        <v>135</v>
      </c>
      <c r="C1199" t="inlineStr">
        <is>
          <t xml:space="preserve">CONCLUIDO	</t>
        </is>
      </c>
      <c r="D1199" t="n">
        <v>5.3004</v>
      </c>
      <c r="E1199" t="n">
        <v>18.87</v>
      </c>
      <c r="F1199" t="n">
        <v>15.56</v>
      </c>
      <c r="G1199" t="n">
        <v>103.72</v>
      </c>
      <c r="H1199" t="n">
        <v>1.3</v>
      </c>
      <c r="I1199" t="n">
        <v>9</v>
      </c>
      <c r="J1199" t="n">
        <v>305.77</v>
      </c>
      <c r="K1199" t="n">
        <v>59.89</v>
      </c>
      <c r="L1199" t="n">
        <v>22.25</v>
      </c>
      <c r="M1199" t="n">
        <v>7</v>
      </c>
      <c r="N1199" t="n">
        <v>88.63</v>
      </c>
      <c r="O1199" t="n">
        <v>37945.85</v>
      </c>
      <c r="P1199" t="n">
        <v>248.68</v>
      </c>
      <c r="Q1199" t="n">
        <v>467.07</v>
      </c>
      <c r="R1199" t="n">
        <v>57.32</v>
      </c>
      <c r="S1199" t="n">
        <v>39.61</v>
      </c>
      <c r="T1199" t="n">
        <v>3904.48</v>
      </c>
      <c r="U1199" t="n">
        <v>0.6899999999999999</v>
      </c>
      <c r="V1199" t="n">
        <v>0.75</v>
      </c>
      <c r="W1199" t="n">
        <v>2.62</v>
      </c>
      <c r="X1199" t="n">
        <v>0.23</v>
      </c>
      <c r="Y1199" t="n">
        <v>1</v>
      </c>
      <c r="Z1199" t="n">
        <v>10</v>
      </c>
    </row>
    <row r="1200">
      <c r="A1200" t="n">
        <v>86</v>
      </c>
      <c r="B1200" t="n">
        <v>135</v>
      </c>
      <c r="C1200" t="inlineStr">
        <is>
          <t xml:space="preserve">CONCLUIDO	</t>
        </is>
      </c>
      <c r="D1200" t="n">
        <v>5.304</v>
      </c>
      <c r="E1200" t="n">
        <v>18.85</v>
      </c>
      <c r="F1200" t="n">
        <v>15.55</v>
      </c>
      <c r="G1200" t="n">
        <v>103.64</v>
      </c>
      <c r="H1200" t="n">
        <v>1.31</v>
      </c>
      <c r="I1200" t="n">
        <v>9</v>
      </c>
      <c r="J1200" t="n">
        <v>306.31</v>
      </c>
      <c r="K1200" t="n">
        <v>59.89</v>
      </c>
      <c r="L1200" t="n">
        <v>22.5</v>
      </c>
      <c r="M1200" t="n">
        <v>7</v>
      </c>
      <c r="N1200" t="n">
        <v>88.92</v>
      </c>
      <c r="O1200" t="n">
        <v>38012.07</v>
      </c>
      <c r="P1200" t="n">
        <v>248.7</v>
      </c>
      <c r="Q1200" t="n">
        <v>467.07</v>
      </c>
      <c r="R1200" t="n">
        <v>56.82</v>
      </c>
      <c r="S1200" t="n">
        <v>39.61</v>
      </c>
      <c r="T1200" t="n">
        <v>3658.12</v>
      </c>
      <c r="U1200" t="n">
        <v>0.7</v>
      </c>
      <c r="V1200" t="n">
        <v>0.75</v>
      </c>
      <c r="W1200" t="n">
        <v>2.62</v>
      </c>
      <c r="X1200" t="n">
        <v>0.21</v>
      </c>
      <c r="Y1200" t="n">
        <v>1</v>
      </c>
      <c r="Z1200" t="n">
        <v>10</v>
      </c>
    </row>
    <row r="1201">
      <c r="A1201" t="n">
        <v>87</v>
      </c>
      <c r="B1201" t="n">
        <v>135</v>
      </c>
      <c r="C1201" t="inlineStr">
        <is>
          <t xml:space="preserve">CONCLUIDO	</t>
        </is>
      </c>
      <c r="D1201" t="n">
        <v>5.3014</v>
      </c>
      <c r="E1201" t="n">
        <v>18.86</v>
      </c>
      <c r="F1201" t="n">
        <v>15.55</v>
      </c>
      <c r="G1201" t="n">
        <v>103.7</v>
      </c>
      <c r="H1201" t="n">
        <v>1.32</v>
      </c>
      <c r="I1201" t="n">
        <v>9</v>
      </c>
      <c r="J1201" t="n">
        <v>306.84</v>
      </c>
      <c r="K1201" t="n">
        <v>59.89</v>
      </c>
      <c r="L1201" t="n">
        <v>22.75</v>
      </c>
      <c r="M1201" t="n">
        <v>7</v>
      </c>
      <c r="N1201" t="n">
        <v>89.20999999999999</v>
      </c>
      <c r="O1201" t="n">
        <v>38078.42</v>
      </c>
      <c r="P1201" t="n">
        <v>249.18</v>
      </c>
      <c r="Q1201" t="n">
        <v>467.07</v>
      </c>
      <c r="R1201" t="n">
        <v>57.24</v>
      </c>
      <c r="S1201" t="n">
        <v>39.61</v>
      </c>
      <c r="T1201" t="n">
        <v>3864.59</v>
      </c>
      <c r="U1201" t="n">
        <v>0.6899999999999999</v>
      </c>
      <c r="V1201" t="n">
        <v>0.75</v>
      </c>
      <c r="W1201" t="n">
        <v>2.62</v>
      </c>
      <c r="X1201" t="n">
        <v>0.22</v>
      </c>
      <c r="Y1201" t="n">
        <v>1</v>
      </c>
      <c r="Z1201" t="n">
        <v>10</v>
      </c>
    </row>
    <row r="1202">
      <c r="A1202" t="n">
        <v>88</v>
      </c>
      <c r="B1202" t="n">
        <v>135</v>
      </c>
      <c r="C1202" t="inlineStr">
        <is>
          <t xml:space="preserve">CONCLUIDO	</t>
        </is>
      </c>
      <c r="D1202" t="n">
        <v>5.3007</v>
      </c>
      <c r="E1202" t="n">
        <v>18.87</v>
      </c>
      <c r="F1202" t="n">
        <v>15.56</v>
      </c>
      <c r="G1202" t="n">
        <v>103.72</v>
      </c>
      <c r="H1202" t="n">
        <v>1.33</v>
      </c>
      <c r="I1202" t="n">
        <v>9</v>
      </c>
      <c r="J1202" t="n">
        <v>307.38</v>
      </c>
      <c r="K1202" t="n">
        <v>59.89</v>
      </c>
      <c r="L1202" t="n">
        <v>23</v>
      </c>
      <c r="M1202" t="n">
        <v>7</v>
      </c>
      <c r="N1202" t="n">
        <v>89.5</v>
      </c>
      <c r="O1202" t="n">
        <v>38144.9</v>
      </c>
      <c r="P1202" t="n">
        <v>249.51</v>
      </c>
      <c r="Q1202" t="n">
        <v>467.07</v>
      </c>
      <c r="R1202" t="n">
        <v>57.23</v>
      </c>
      <c r="S1202" t="n">
        <v>39.61</v>
      </c>
      <c r="T1202" t="n">
        <v>3858.54</v>
      </c>
      <c r="U1202" t="n">
        <v>0.6899999999999999</v>
      </c>
      <c r="V1202" t="n">
        <v>0.75</v>
      </c>
      <c r="W1202" t="n">
        <v>2.62</v>
      </c>
      <c r="X1202" t="n">
        <v>0.22</v>
      </c>
      <c r="Y1202" t="n">
        <v>1</v>
      </c>
      <c r="Z1202" t="n">
        <v>10</v>
      </c>
    </row>
    <row r="1203">
      <c r="A1203" t="n">
        <v>89</v>
      </c>
      <c r="B1203" t="n">
        <v>135</v>
      </c>
      <c r="C1203" t="inlineStr">
        <is>
          <t xml:space="preserve">CONCLUIDO	</t>
        </is>
      </c>
      <c r="D1203" t="n">
        <v>5.3024</v>
      </c>
      <c r="E1203" t="n">
        <v>18.86</v>
      </c>
      <c r="F1203" t="n">
        <v>15.55</v>
      </c>
      <c r="G1203" t="n">
        <v>103.68</v>
      </c>
      <c r="H1203" t="n">
        <v>1.35</v>
      </c>
      <c r="I1203" t="n">
        <v>9</v>
      </c>
      <c r="J1203" t="n">
        <v>307.92</v>
      </c>
      <c r="K1203" t="n">
        <v>59.89</v>
      </c>
      <c r="L1203" t="n">
        <v>23.25</v>
      </c>
      <c r="M1203" t="n">
        <v>7</v>
      </c>
      <c r="N1203" t="n">
        <v>89.79000000000001</v>
      </c>
      <c r="O1203" t="n">
        <v>38211.5</v>
      </c>
      <c r="P1203" t="n">
        <v>249.7</v>
      </c>
      <c r="Q1203" t="n">
        <v>467.07</v>
      </c>
      <c r="R1203" t="n">
        <v>57.1</v>
      </c>
      <c r="S1203" t="n">
        <v>39.61</v>
      </c>
      <c r="T1203" t="n">
        <v>3798.11</v>
      </c>
      <c r="U1203" t="n">
        <v>0.6899999999999999</v>
      </c>
      <c r="V1203" t="n">
        <v>0.75</v>
      </c>
      <c r="W1203" t="n">
        <v>2.62</v>
      </c>
      <c r="X1203" t="n">
        <v>0.22</v>
      </c>
      <c r="Y1203" t="n">
        <v>1</v>
      </c>
      <c r="Z1203" t="n">
        <v>10</v>
      </c>
    </row>
    <row r="1204">
      <c r="A1204" t="n">
        <v>90</v>
      </c>
      <c r="B1204" t="n">
        <v>135</v>
      </c>
      <c r="C1204" t="inlineStr">
        <is>
          <t xml:space="preserve">CONCLUIDO	</t>
        </is>
      </c>
      <c r="D1204" t="n">
        <v>5.3014</v>
      </c>
      <c r="E1204" t="n">
        <v>18.86</v>
      </c>
      <c r="F1204" t="n">
        <v>15.55</v>
      </c>
      <c r="G1204" t="n">
        <v>103.7</v>
      </c>
      <c r="H1204" t="n">
        <v>1.36</v>
      </c>
      <c r="I1204" t="n">
        <v>9</v>
      </c>
      <c r="J1204" t="n">
        <v>308.46</v>
      </c>
      <c r="K1204" t="n">
        <v>59.89</v>
      </c>
      <c r="L1204" t="n">
        <v>23.5</v>
      </c>
      <c r="M1204" t="n">
        <v>7</v>
      </c>
      <c r="N1204" t="n">
        <v>90.08</v>
      </c>
      <c r="O1204" t="n">
        <v>38278.23</v>
      </c>
      <c r="P1204" t="n">
        <v>249.84</v>
      </c>
      <c r="Q1204" t="n">
        <v>467.07</v>
      </c>
      <c r="R1204" t="n">
        <v>57.25</v>
      </c>
      <c r="S1204" t="n">
        <v>39.61</v>
      </c>
      <c r="T1204" t="n">
        <v>3869.79</v>
      </c>
      <c r="U1204" t="n">
        <v>0.6899999999999999</v>
      </c>
      <c r="V1204" t="n">
        <v>0.75</v>
      </c>
      <c r="W1204" t="n">
        <v>2.62</v>
      </c>
      <c r="X1204" t="n">
        <v>0.22</v>
      </c>
      <c r="Y1204" t="n">
        <v>1</v>
      </c>
      <c r="Z1204" t="n">
        <v>10</v>
      </c>
    </row>
    <row r="1205">
      <c r="A1205" t="n">
        <v>91</v>
      </c>
      <c r="B1205" t="n">
        <v>135</v>
      </c>
      <c r="C1205" t="inlineStr">
        <is>
          <t xml:space="preserve">CONCLUIDO	</t>
        </is>
      </c>
      <c r="D1205" t="n">
        <v>5.2975</v>
      </c>
      <c r="E1205" t="n">
        <v>18.88</v>
      </c>
      <c r="F1205" t="n">
        <v>15.57</v>
      </c>
      <c r="G1205" t="n">
        <v>103.79</v>
      </c>
      <c r="H1205" t="n">
        <v>1.37</v>
      </c>
      <c r="I1205" t="n">
        <v>9</v>
      </c>
      <c r="J1205" t="n">
        <v>309.01</v>
      </c>
      <c r="K1205" t="n">
        <v>59.89</v>
      </c>
      <c r="L1205" t="n">
        <v>23.75</v>
      </c>
      <c r="M1205" t="n">
        <v>7</v>
      </c>
      <c r="N1205" t="n">
        <v>90.37</v>
      </c>
      <c r="O1205" t="n">
        <v>38345.09</v>
      </c>
      <c r="P1205" t="n">
        <v>250.2</v>
      </c>
      <c r="Q1205" t="n">
        <v>467.07</v>
      </c>
      <c r="R1205" t="n">
        <v>57.64</v>
      </c>
      <c r="S1205" t="n">
        <v>39.61</v>
      </c>
      <c r="T1205" t="n">
        <v>4063.76</v>
      </c>
      <c r="U1205" t="n">
        <v>0.6899999999999999</v>
      </c>
      <c r="V1205" t="n">
        <v>0.75</v>
      </c>
      <c r="W1205" t="n">
        <v>2.62</v>
      </c>
      <c r="X1205" t="n">
        <v>0.24</v>
      </c>
      <c r="Y1205" t="n">
        <v>1</v>
      </c>
      <c r="Z1205" t="n">
        <v>10</v>
      </c>
    </row>
    <row r="1206">
      <c r="A1206" t="n">
        <v>92</v>
      </c>
      <c r="B1206" t="n">
        <v>135</v>
      </c>
      <c r="C1206" t="inlineStr">
        <is>
          <t xml:space="preserve">CONCLUIDO	</t>
        </is>
      </c>
      <c r="D1206" t="n">
        <v>5.2997</v>
      </c>
      <c r="E1206" t="n">
        <v>18.87</v>
      </c>
      <c r="F1206" t="n">
        <v>15.56</v>
      </c>
      <c r="G1206" t="n">
        <v>103.74</v>
      </c>
      <c r="H1206" t="n">
        <v>1.38</v>
      </c>
      <c r="I1206" t="n">
        <v>9</v>
      </c>
      <c r="J1206" t="n">
        <v>309.55</v>
      </c>
      <c r="K1206" t="n">
        <v>59.89</v>
      </c>
      <c r="L1206" t="n">
        <v>24</v>
      </c>
      <c r="M1206" t="n">
        <v>7</v>
      </c>
      <c r="N1206" t="n">
        <v>90.66</v>
      </c>
      <c r="O1206" t="n">
        <v>38412.07</v>
      </c>
      <c r="P1206" t="n">
        <v>249.51</v>
      </c>
      <c r="Q1206" t="n">
        <v>467.07</v>
      </c>
      <c r="R1206" t="n">
        <v>57.4</v>
      </c>
      <c r="S1206" t="n">
        <v>39.61</v>
      </c>
      <c r="T1206" t="n">
        <v>3947.74</v>
      </c>
      <c r="U1206" t="n">
        <v>0.6899999999999999</v>
      </c>
      <c r="V1206" t="n">
        <v>0.75</v>
      </c>
      <c r="W1206" t="n">
        <v>2.62</v>
      </c>
      <c r="X1206" t="n">
        <v>0.23</v>
      </c>
      <c r="Y1206" t="n">
        <v>1</v>
      </c>
      <c r="Z1206" t="n">
        <v>10</v>
      </c>
    </row>
    <row r="1207">
      <c r="A1207" t="n">
        <v>93</v>
      </c>
      <c r="B1207" t="n">
        <v>135</v>
      </c>
      <c r="C1207" t="inlineStr">
        <is>
          <t xml:space="preserve">CONCLUIDO	</t>
        </is>
      </c>
      <c r="D1207" t="n">
        <v>5.2995</v>
      </c>
      <c r="E1207" t="n">
        <v>18.87</v>
      </c>
      <c r="F1207" t="n">
        <v>15.56</v>
      </c>
      <c r="G1207" t="n">
        <v>103.74</v>
      </c>
      <c r="H1207" t="n">
        <v>1.39</v>
      </c>
      <c r="I1207" t="n">
        <v>9</v>
      </c>
      <c r="J1207" t="n">
        <v>310.09</v>
      </c>
      <c r="K1207" t="n">
        <v>59.89</v>
      </c>
      <c r="L1207" t="n">
        <v>24.25</v>
      </c>
      <c r="M1207" t="n">
        <v>7</v>
      </c>
      <c r="N1207" t="n">
        <v>90.95999999999999</v>
      </c>
      <c r="O1207" t="n">
        <v>38479.19</v>
      </c>
      <c r="P1207" t="n">
        <v>249.36</v>
      </c>
      <c r="Q1207" t="n">
        <v>467.07</v>
      </c>
      <c r="R1207" t="n">
        <v>57.39</v>
      </c>
      <c r="S1207" t="n">
        <v>39.61</v>
      </c>
      <c r="T1207" t="n">
        <v>3938.9</v>
      </c>
      <c r="U1207" t="n">
        <v>0.6899999999999999</v>
      </c>
      <c r="V1207" t="n">
        <v>0.75</v>
      </c>
      <c r="W1207" t="n">
        <v>2.62</v>
      </c>
      <c r="X1207" t="n">
        <v>0.23</v>
      </c>
      <c r="Y1207" t="n">
        <v>1</v>
      </c>
      <c r="Z1207" t="n">
        <v>10</v>
      </c>
    </row>
    <row r="1208">
      <c r="A1208" t="n">
        <v>94</v>
      </c>
      <c r="B1208" t="n">
        <v>135</v>
      </c>
      <c r="C1208" t="inlineStr">
        <is>
          <t xml:space="preserve">CONCLUIDO	</t>
        </is>
      </c>
      <c r="D1208" t="n">
        <v>5.2982</v>
      </c>
      <c r="E1208" t="n">
        <v>18.87</v>
      </c>
      <c r="F1208" t="n">
        <v>15.57</v>
      </c>
      <c r="G1208" t="n">
        <v>103.78</v>
      </c>
      <c r="H1208" t="n">
        <v>1.41</v>
      </c>
      <c r="I1208" t="n">
        <v>9</v>
      </c>
      <c r="J1208" t="n">
        <v>310.64</v>
      </c>
      <c r="K1208" t="n">
        <v>59.89</v>
      </c>
      <c r="L1208" t="n">
        <v>24.5</v>
      </c>
      <c r="M1208" t="n">
        <v>7</v>
      </c>
      <c r="N1208" t="n">
        <v>91.25</v>
      </c>
      <c r="O1208" t="n">
        <v>38546.43</v>
      </c>
      <c r="P1208" t="n">
        <v>248.96</v>
      </c>
      <c r="Q1208" t="n">
        <v>467.07</v>
      </c>
      <c r="R1208" t="n">
        <v>57.61</v>
      </c>
      <c r="S1208" t="n">
        <v>39.61</v>
      </c>
      <c r="T1208" t="n">
        <v>4049.61</v>
      </c>
      <c r="U1208" t="n">
        <v>0.6899999999999999</v>
      </c>
      <c r="V1208" t="n">
        <v>0.75</v>
      </c>
      <c r="W1208" t="n">
        <v>2.62</v>
      </c>
      <c r="X1208" t="n">
        <v>0.23</v>
      </c>
      <c r="Y1208" t="n">
        <v>1</v>
      </c>
      <c r="Z1208" t="n">
        <v>10</v>
      </c>
    </row>
    <row r="1209">
      <c r="A1209" t="n">
        <v>95</v>
      </c>
      <c r="B1209" t="n">
        <v>135</v>
      </c>
      <c r="C1209" t="inlineStr">
        <is>
          <t xml:space="preserve">CONCLUIDO	</t>
        </is>
      </c>
      <c r="D1209" t="n">
        <v>5.2941</v>
      </c>
      <c r="E1209" t="n">
        <v>18.89</v>
      </c>
      <c r="F1209" t="n">
        <v>15.58</v>
      </c>
      <c r="G1209" t="n">
        <v>103.87</v>
      </c>
      <c r="H1209" t="n">
        <v>1.42</v>
      </c>
      <c r="I1209" t="n">
        <v>9</v>
      </c>
      <c r="J1209" t="n">
        <v>311.19</v>
      </c>
      <c r="K1209" t="n">
        <v>59.89</v>
      </c>
      <c r="L1209" t="n">
        <v>24.75</v>
      </c>
      <c r="M1209" t="n">
        <v>7</v>
      </c>
      <c r="N1209" t="n">
        <v>91.55</v>
      </c>
      <c r="O1209" t="n">
        <v>38613.8</v>
      </c>
      <c r="P1209" t="n">
        <v>248.89</v>
      </c>
      <c r="Q1209" t="n">
        <v>467.08</v>
      </c>
      <c r="R1209" t="n">
        <v>58.03</v>
      </c>
      <c r="S1209" t="n">
        <v>39.61</v>
      </c>
      <c r="T1209" t="n">
        <v>4261.09</v>
      </c>
      <c r="U1209" t="n">
        <v>0.68</v>
      </c>
      <c r="V1209" t="n">
        <v>0.75</v>
      </c>
      <c r="W1209" t="n">
        <v>2.62</v>
      </c>
      <c r="X1209" t="n">
        <v>0.25</v>
      </c>
      <c r="Y1209" t="n">
        <v>1</v>
      </c>
      <c r="Z1209" t="n">
        <v>10</v>
      </c>
    </row>
    <row r="1210">
      <c r="A1210" t="n">
        <v>96</v>
      </c>
      <c r="B1210" t="n">
        <v>135</v>
      </c>
      <c r="C1210" t="inlineStr">
        <is>
          <t xml:space="preserve">CONCLUIDO	</t>
        </is>
      </c>
      <c r="D1210" t="n">
        <v>5.2985</v>
      </c>
      <c r="E1210" t="n">
        <v>18.87</v>
      </c>
      <c r="F1210" t="n">
        <v>15.57</v>
      </c>
      <c r="G1210" t="n">
        <v>103.77</v>
      </c>
      <c r="H1210" t="n">
        <v>1.43</v>
      </c>
      <c r="I1210" t="n">
        <v>9</v>
      </c>
      <c r="J1210" t="n">
        <v>311.73</v>
      </c>
      <c r="K1210" t="n">
        <v>59.89</v>
      </c>
      <c r="L1210" t="n">
        <v>25</v>
      </c>
      <c r="M1210" t="n">
        <v>7</v>
      </c>
      <c r="N1210" t="n">
        <v>91.84999999999999</v>
      </c>
      <c r="O1210" t="n">
        <v>38681.31</v>
      </c>
      <c r="P1210" t="n">
        <v>248.21</v>
      </c>
      <c r="Q1210" t="n">
        <v>467.15</v>
      </c>
      <c r="R1210" t="n">
        <v>57.54</v>
      </c>
      <c r="S1210" t="n">
        <v>39.61</v>
      </c>
      <c r="T1210" t="n">
        <v>4013.71</v>
      </c>
      <c r="U1210" t="n">
        <v>0.6899999999999999</v>
      </c>
      <c r="V1210" t="n">
        <v>0.75</v>
      </c>
      <c r="W1210" t="n">
        <v>2.62</v>
      </c>
      <c r="X1210" t="n">
        <v>0.23</v>
      </c>
      <c r="Y1210" t="n">
        <v>1</v>
      </c>
      <c r="Z1210" t="n">
        <v>10</v>
      </c>
    </row>
    <row r="1211">
      <c r="A1211" t="n">
        <v>97</v>
      </c>
      <c r="B1211" t="n">
        <v>135</v>
      </c>
      <c r="C1211" t="inlineStr">
        <is>
          <t xml:space="preserve">CONCLUIDO	</t>
        </is>
      </c>
      <c r="D1211" t="n">
        <v>5.3243</v>
      </c>
      <c r="E1211" t="n">
        <v>18.78</v>
      </c>
      <c r="F1211" t="n">
        <v>15.52</v>
      </c>
      <c r="G1211" t="n">
        <v>116.43</v>
      </c>
      <c r="H1211" t="n">
        <v>1.44</v>
      </c>
      <c r="I1211" t="n">
        <v>8</v>
      </c>
      <c r="J1211" t="n">
        <v>312.28</v>
      </c>
      <c r="K1211" t="n">
        <v>59.89</v>
      </c>
      <c r="L1211" t="n">
        <v>25.25</v>
      </c>
      <c r="M1211" t="n">
        <v>6</v>
      </c>
      <c r="N1211" t="n">
        <v>92.15000000000001</v>
      </c>
      <c r="O1211" t="n">
        <v>38749.07</v>
      </c>
      <c r="P1211" t="n">
        <v>247.07</v>
      </c>
      <c r="Q1211" t="n">
        <v>467.07</v>
      </c>
      <c r="R1211" t="n">
        <v>56.2</v>
      </c>
      <c r="S1211" t="n">
        <v>39.61</v>
      </c>
      <c r="T1211" t="n">
        <v>3348.44</v>
      </c>
      <c r="U1211" t="n">
        <v>0.7</v>
      </c>
      <c r="V1211" t="n">
        <v>0.75</v>
      </c>
      <c r="W1211" t="n">
        <v>2.62</v>
      </c>
      <c r="X1211" t="n">
        <v>0.19</v>
      </c>
      <c r="Y1211" t="n">
        <v>1</v>
      </c>
      <c r="Z1211" t="n">
        <v>10</v>
      </c>
    </row>
    <row r="1212">
      <c r="A1212" t="n">
        <v>98</v>
      </c>
      <c r="B1212" t="n">
        <v>135</v>
      </c>
      <c r="C1212" t="inlineStr">
        <is>
          <t xml:space="preserve">CONCLUIDO	</t>
        </is>
      </c>
      <c r="D1212" t="n">
        <v>5.3262</v>
      </c>
      <c r="E1212" t="n">
        <v>18.77</v>
      </c>
      <c r="F1212" t="n">
        <v>15.52</v>
      </c>
      <c r="G1212" t="n">
        <v>116.38</v>
      </c>
      <c r="H1212" t="n">
        <v>1.45</v>
      </c>
      <c r="I1212" t="n">
        <v>8</v>
      </c>
      <c r="J1212" t="n">
        <v>312.83</v>
      </c>
      <c r="K1212" t="n">
        <v>59.89</v>
      </c>
      <c r="L1212" t="n">
        <v>25.5</v>
      </c>
      <c r="M1212" t="n">
        <v>6</v>
      </c>
      <c r="N1212" t="n">
        <v>92.44</v>
      </c>
      <c r="O1212" t="n">
        <v>38816.85</v>
      </c>
      <c r="P1212" t="n">
        <v>246.92</v>
      </c>
      <c r="Q1212" t="n">
        <v>467.07</v>
      </c>
      <c r="R1212" t="n">
        <v>55.89</v>
      </c>
      <c r="S1212" t="n">
        <v>39.61</v>
      </c>
      <c r="T1212" t="n">
        <v>3196.86</v>
      </c>
      <c r="U1212" t="n">
        <v>0.71</v>
      </c>
      <c r="V1212" t="n">
        <v>0.75</v>
      </c>
      <c r="W1212" t="n">
        <v>2.62</v>
      </c>
      <c r="X1212" t="n">
        <v>0.18</v>
      </c>
      <c r="Y1212" t="n">
        <v>1</v>
      </c>
      <c r="Z1212" t="n">
        <v>10</v>
      </c>
    </row>
    <row r="1213">
      <c r="A1213" t="n">
        <v>99</v>
      </c>
      <c r="B1213" t="n">
        <v>135</v>
      </c>
      <c r="C1213" t="inlineStr">
        <is>
          <t xml:space="preserve">CONCLUIDO	</t>
        </is>
      </c>
      <c r="D1213" t="n">
        <v>5.3221</v>
      </c>
      <c r="E1213" t="n">
        <v>18.79</v>
      </c>
      <c r="F1213" t="n">
        <v>15.53</v>
      </c>
      <c r="G1213" t="n">
        <v>116.49</v>
      </c>
      <c r="H1213" t="n">
        <v>1.46</v>
      </c>
      <c r="I1213" t="n">
        <v>8</v>
      </c>
      <c r="J1213" t="n">
        <v>313.38</v>
      </c>
      <c r="K1213" t="n">
        <v>59.89</v>
      </c>
      <c r="L1213" t="n">
        <v>25.75</v>
      </c>
      <c r="M1213" t="n">
        <v>6</v>
      </c>
      <c r="N1213" t="n">
        <v>92.75</v>
      </c>
      <c r="O1213" t="n">
        <v>38884.75</v>
      </c>
      <c r="P1213" t="n">
        <v>247.47</v>
      </c>
      <c r="Q1213" t="n">
        <v>467.07</v>
      </c>
      <c r="R1213" t="n">
        <v>56.42</v>
      </c>
      <c r="S1213" t="n">
        <v>39.61</v>
      </c>
      <c r="T1213" t="n">
        <v>3462.49</v>
      </c>
      <c r="U1213" t="n">
        <v>0.7</v>
      </c>
      <c r="V1213" t="n">
        <v>0.75</v>
      </c>
      <c r="W1213" t="n">
        <v>2.62</v>
      </c>
      <c r="X1213" t="n">
        <v>0.2</v>
      </c>
      <c r="Y1213" t="n">
        <v>1</v>
      </c>
      <c r="Z1213" t="n">
        <v>10</v>
      </c>
    </row>
    <row r="1214">
      <c r="A1214" t="n">
        <v>100</v>
      </c>
      <c r="B1214" t="n">
        <v>135</v>
      </c>
      <c r="C1214" t="inlineStr">
        <is>
          <t xml:space="preserve">CONCLUIDO	</t>
        </is>
      </c>
      <c r="D1214" t="n">
        <v>5.3251</v>
      </c>
      <c r="E1214" t="n">
        <v>18.78</v>
      </c>
      <c r="F1214" t="n">
        <v>15.52</v>
      </c>
      <c r="G1214" t="n">
        <v>116.41</v>
      </c>
      <c r="H1214" t="n">
        <v>1.48</v>
      </c>
      <c r="I1214" t="n">
        <v>8</v>
      </c>
      <c r="J1214" t="n">
        <v>313.93</v>
      </c>
      <c r="K1214" t="n">
        <v>59.89</v>
      </c>
      <c r="L1214" t="n">
        <v>26</v>
      </c>
      <c r="M1214" t="n">
        <v>6</v>
      </c>
      <c r="N1214" t="n">
        <v>93.05</v>
      </c>
      <c r="O1214" t="n">
        <v>38952.8</v>
      </c>
      <c r="P1214" t="n">
        <v>247.11</v>
      </c>
      <c r="Q1214" t="n">
        <v>467.07</v>
      </c>
      <c r="R1214" t="n">
        <v>56.11</v>
      </c>
      <c r="S1214" t="n">
        <v>39.61</v>
      </c>
      <c r="T1214" t="n">
        <v>3303.66</v>
      </c>
      <c r="U1214" t="n">
        <v>0.71</v>
      </c>
      <c r="V1214" t="n">
        <v>0.75</v>
      </c>
      <c r="W1214" t="n">
        <v>2.62</v>
      </c>
      <c r="X1214" t="n">
        <v>0.19</v>
      </c>
      <c r="Y1214" t="n">
        <v>1</v>
      </c>
      <c r="Z1214" t="n">
        <v>10</v>
      </c>
    </row>
    <row r="1215">
      <c r="A1215" t="n">
        <v>101</v>
      </c>
      <c r="B1215" t="n">
        <v>135</v>
      </c>
      <c r="C1215" t="inlineStr">
        <is>
          <t xml:space="preserve">CONCLUIDO	</t>
        </is>
      </c>
      <c r="D1215" t="n">
        <v>5.3227</v>
      </c>
      <c r="E1215" t="n">
        <v>18.79</v>
      </c>
      <c r="F1215" t="n">
        <v>15.53</v>
      </c>
      <c r="G1215" t="n">
        <v>116.47</v>
      </c>
      <c r="H1215" t="n">
        <v>1.49</v>
      </c>
      <c r="I1215" t="n">
        <v>8</v>
      </c>
      <c r="J1215" t="n">
        <v>314.49</v>
      </c>
      <c r="K1215" t="n">
        <v>59.89</v>
      </c>
      <c r="L1215" t="n">
        <v>26.25</v>
      </c>
      <c r="M1215" t="n">
        <v>6</v>
      </c>
      <c r="N1215" t="n">
        <v>93.34999999999999</v>
      </c>
      <c r="O1215" t="n">
        <v>39020.97</v>
      </c>
      <c r="P1215" t="n">
        <v>247.8</v>
      </c>
      <c r="Q1215" t="n">
        <v>467.07</v>
      </c>
      <c r="R1215" t="n">
        <v>56.35</v>
      </c>
      <c r="S1215" t="n">
        <v>39.61</v>
      </c>
      <c r="T1215" t="n">
        <v>3425.47</v>
      </c>
      <c r="U1215" t="n">
        <v>0.7</v>
      </c>
      <c r="V1215" t="n">
        <v>0.75</v>
      </c>
      <c r="W1215" t="n">
        <v>2.62</v>
      </c>
      <c r="X1215" t="n">
        <v>0.2</v>
      </c>
      <c r="Y1215" t="n">
        <v>1</v>
      </c>
      <c r="Z1215" t="n">
        <v>10</v>
      </c>
    </row>
    <row r="1216">
      <c r="A1216" t="n">
        <v>102</v>
      </c>
      <c r="B1216" t="n">
        <v>135</v>
      </c>
      <c r="C1216" t="inlineStr">
        <is>
          <t xml:space="preserve">CONCLUIDO	</t>
        </is>
      </c>
      <c r="D1216" t="n">
        <v>5.3224</v>
      </c>
      <c r="E1216" t="n">
        <v>18.79</v>
      </c>
      <c r="F1216" t="n">
        <v>15.53</v>
      </c>
      <c r="G1216" t="n">
        <v>116.48</v>
      </c>
      <c r="H1216" t="n">
        <v>1.5</v>
      </c>
      <c r="I1216" t="n">
        <v>8</v>
      </c>
      <c r="J1216" t="n">
        <v>315.04</v>
      </c>
      <c r="K1216" t="n">
        <v>59.89</v>
      </c>
      <c r="L1216" t="n">
        <v>26.5</v>
      </c>
      <c r="M1216" t="n">
        <v>6</v>
      </c>
      <c r="N1216" t="n">
        <v>93.65000000000001</v>
      </c>
      <c r="O1216" t="n">
        <v>39089.29</v>
      </c>
      <c r="P1216" t="n">
        <v>247.61</v>
      </c>
      <c r="Q1216" t="n">
        <v>467.08</v>
      </c>
      <c r="R1216" t="n">
        <v>56.45</v>
      </c>
      <c r="S1216" t="n">
        <v>39.61</v>
      </c>
      <c r="T1216" t="n">
        <v>3475.99</v>
      </c>
      <c r="U1216" t="n">
        <v>0.7</v>
      </c>
      <c r="V1216" t="n">
        <v>0.75</v>
      </c>
      <c r="W1216" t="n">
        <v>2.62</v>
      </c>
      <c r="X1216" t="n">
        <v>0.2</v>
      </c>
      <c r="Y1216" t="n">
        <v>1</v>
      </c>
      <c r="Z1216" t="n">
        <v>10</v>
      </c>
    </row>
    <row r="1217">
      <c r="A1217" t="n">
        <v>103</v>
      </c>
      <c r="B1217" t="n">
        <v>135</v>
      </c>
      <c r="C1217" t="inlineStr">
        <is>
          <t xml:space="preserve">CONCLUIDO	</t>
        </is>
      </c>
      <c r="D1217" t="n">
        <v>5.3272</v>
      </c>
      <c r="E1217" t="n">
        <v>18.77</v>
      </c>
      <c r="F1217" t="n">
        <v>15.51</v>
      </c>
      <c r="G1217" t="n">
        <v>116.36</v>
      </c>
      <c r="H1217" t="n">
        <v>1.51</v>
      </c>
      <c r="I1217" t="n">
        <v>8</v>
      </c>
      <c r="J1217" t="n">
        <v>315.6</v>
      </c>
      <c r="K1217" t="n">
        <v>59.89</v>
      </c>
      <c r="L1217" t="n">
        <v>26.75</v>
      </c>
      <c r="M1217" t="n">
        <v>6</v>
      </c>
      <c r="N1217" t="n">
        <v>93.95999999999999</v>
      </c>
      <c r="O1217" t="n">
        <v>39157.74</v>
      </c>
      <c r="P1217" t="n">
        <v>247.4</v>
      </c>
      <c r="Q1217" t="n">
        <v>467.07</v>
      </c>
      <c r="R1217" t="n">
        <v>55.97</v>
      </c>
      <c r="S1217" t="n">
        <v>39.61</v>
      </c>
      <c r="T1217" t="n">
        <v>3235.18</v>
      </c>
      <c r="U1217" t="n">
        <v>0.71</v>
      </c>
      <c r="V1217" t="n">
        <v>0.75</v>
      </c>
      <c r="W1217" t="n">
        <v>2.62</v>
      </c>
      <c r="X1217" t="n">
        <v>0.18</v>
      </c>
      <c r="Y1217" t="n">
        <v>1</v>
      </c>
      <c r="Z1217" t="n">
        <v>10</v>
      </c>
    </row>
    <row r="1218">
      <c r="A1218" t="n">
        <v>104</v>
      </c>
      <c r="B1218" t="n">
        <v>135</v>
      </c>
      <c r="C1218" t="inlineStr">
        <is>
          <t xml:space="preserve">CONCLUIDO	</t>
        </is>
      </c>
      <c r="D1218" t="n">
        <v>5.3228</v>
      </c>
      <c r="E1218" t="n">
        <v>18.79</v>
      </c>
      <c r="F1218" t="n">
        <v>15.53</v>
      </c>
      <c r="G1218" t="n">
        <v>116.47</v>
      </c>
      <c r="H1218" t="n">
        <v>1.52</v>
      </c>
      <c r="I1218" t="n">
        <v>8</v>
      </c>
      <c r="J1218" t="n">
        <v>316.15</v>
      </c>
      <c r="K1218" t="n">
        <v>59.89</v>
      </c>
      <c r="L1218" t="n">
        <v>27</v>
      </c>
      <c r="M1218" t="n">
        <v>6</v>
      </c>
      <c r="N1218" t="n">
        <v>94.26000000000001</v>
      </c>
      <c r="O1218" t="n">
        <v>39226.32</v>
      </c>
      <c r="P1218" t="n">
        <v>247.99</v>
      </c>
      <c r="Q1218" t="n">
        <v>467.1</v>
      </c>
      <c r="R1218" t="n">
        <v>56.27</v>
      </c>
      <c r="S1218" t="n">
        <v>39.61</v>
      </c>
      <c r="T1218" t="n">
        <v>3385.09</v>
      </c>
      <c r="U1218" t="n">
        <v>0.7</v>
      </c>
      <c r="V1218" t="n">
        <v>0.75</v>
      </c>
      <c r="W1218" t="n">
        <v>2.62</v>
      </c>
      <c r="X1218" t="n">
        <v>0.2</v>
      </c>
      <c r="Y1218" t="n">
        <v>1</v>
      </c>
      <c r="Z1218" t="n">
        <v>10</v>
      </c>
    </row>
    <row r="1219">
      <c r="A1219" t="n">
        <v>105</v>
      </c>
      <c r="B1219" t="n">
        <v>135</v>
      </c>
      <c r="C1219" t="inlineStr">
        <is>
          <t xml:space="preserve">CONCLUIDO	</t>
        </is>
      </c>
      <c r="D1219" t="n">
        <v>5.3216</v>
      </c>
      <c r="E1219" t="n">
        <v>18.79</v>
      </c>
      <c r="F1219" t="n">
        <v>15.53</v>
      </c>
      <c r="G1219" t="n">
        <v>116.5</v>
      </c>
      <c r="H1219" t="n">
        <v>1.53</v>
      </c>
      <c r="I1219" t="n">
        <v>8</v>
      </c>
      <c r="J1219" t="n">
        <v>316.71</v>
      </c>
      <c r="K1219" t="n">
        <v>59.89</v>
      </c>
      <c r="L1219" t="n">
        <v>27.25</v>
      </c>
      <c r="M1219" t="n">
        <v>6</v>
      </c>
      <c r="N1219" t="n">
        <v>94.56999999999999</v>
      </c>
      <c r="O1219" t="n">
        <v>39295.05</v>
      </c>
      <c r="P1219" t="n">
        <v>247.72</v>
      </c>
      <c r="Q1219" t="n">
        <v>467.07</v>
      </c>
      <c r="R1219" t="n">
        <v>56.44</v>
      </c>
      <c r="S1219" t="n">
        <v>39.61</v>
      </c>
      <c r="T1219" t="n">
        <v>3469.69</v>
      </c>
      <c r="U1219" t="n">
        <v>0.7</v>
      </c>
      <c r="V1219" t="n">
        <v>0.75</v>
      </c>
      <c r="W1219" t="n">
        <v>2.62</v>
      </c>
      <c r="X1219" t="n">
        <v>0.2</v>
      </c>
      <c r="Y1219" t="n">
        <v>1</v>
      </c>
      <c r="Z1219" t="n">
        <v>10</v>
      </c>
    </row>
    <row r="1220">
      <c r="A1220" t="n">
        <v>106</v>
      </c>
      <c r="B1220" t="n">
        <v>135</v>
      </c>
      <c r="C1220" t="inlineStr">
        <is>
          <t xml:space="preserve">CONCLUIDO	</t>
        </is>
      </c>
      <c r="D1220" t="n">
        <v>5.3222</v>
      </c>
      <c r="E1220" t="n">
        <v>18.79</v>
      </c>
      <c r="F1220" t="n">
        <v>15.53</v>
      </c>
      <c r="G1220" t="n">
        <v>116.49</v>
      </c>
      <c r="H1220" t="n">
        <v>1.54</v>
      </c>
      <c r="I1220" t="n">
        <v>8</v>
      </c>
      <c r="J1220" t="n">
        <v>317.27</v>
      </c>
      <c r="K1220" t="n">
        <v>59.89</v>
      </c>
      <c r="L1220" t="n">
        <v>27.5</v>
      </c>
      <c r="M1220" t="n">
        <v>6</v>
      </c>
      <c r="N1220" t="n">
        <v>94.88</v>
      </c>
      <c r="O1220" t="n">
        <v>39363.91</v>
      </c>
      <c r="P1220" t="n">
        <v>247.36</v>
      </c>
      <c r="Q1220" t="n">
        <v>467.07</v>
      </c>
      <c r="R1220" t="n">
        <v>56.51</v>
      </c>
      <c r="S1220" t="n">
        <v>39.61</v>
      </c>
      <c r="T1220" t="n">
        <v>3506.82</v>
      </c>
      <c r="U1220" t="n">
        <v>0.7</v>
      </c>
      <c r="V1220" t="n">
        <v>0.75</v>
      </c>
      <c r="W1220" t="n">
        <v>2.62</v>
      </c>
      <c r="X1220" t="n">
        <v>0.2</v>
      </c>
      <c r="Y1220" t="n">
        <v>1</v>
      </c>
      <c r="Z1220" t="n">
        <v>10</v>
      </c>
    </row>
    <row r="1221">
      <c r="A1221" t="n">
        <v>107</v>
      </c>
      <c r="B1221" t="n">
        <v>135</v>
      </c>
      <c r="C1221" t="inlineStr">
        <is>
          <t xml:space="preserve">CONCLUIDO	</t>
        </is>
      </c>
      <c r="D1221" t="n">
        <v>5.3228</v>
      </c>
      <c r="E1221" t="n">
        <v>18.79</v>
      </c>
      <c r="F1221" t="n">
        <v>15.53</v>
      </c>
      <c r="G1221" t="n">
        <v>116.47</v>
      </c>
      <c r="H1221" t="n">
        <v>1.56</v>
      </c>
      <c r="I1221" t="n">
        <v>8</v>
      </c>
      <c r="J1221" t="n">
        <v>317.83</v>
      </c>
      <c r="K1221" t="n">
        <v>59.89</v>
      </c>
      <c r="L1221" t="n">
        <v>27.75</v>
      </c>
      <c r="M1221" t="n">
        <v>6</v>
      </c>
      <c r="N1221" t="n">
        <v>95.19</v>
      </c>
      <c r="O1221" t="n">
        <v>39432.92</v>
      </c>
      <c r="P1221" t="n">
        <v>246.78</v>
      </c>
      <c r="Q1221" t="n">
        <v>467.07</v>
      </c>
      <c r="R1221" t="n">
        <v>56.38</v>
      </c>
      <c r="S1221" t="n">
        <v>39.61</v>
      </c>
      <c r="T1221" t="n">
        <v>3442.84</v>
      </c>
      <c r="U1221" t="n">
        <v>0.7</v>
      </c>
      <c r="V1221" t="n">
        <v>0.75</v>
      </c>
      <c r="W1221" t="n">
        <v>2.62</v>
      </c>
      <c r="X1221" t="n">
        <v>0.2</v>
      </c>
      <c r="Y1221" t="n">
        <v>1</v>
      </c>
      <c r="Z1221" t="n">
        <v>10</v>
      </c>
    </row>
    <row r="1222">
      <c r="A1222" t="n">
        <v>108</v>
      </c>
      <c r="B1222" t="n">
        <v>135</v>
      </c>
      <c r="C1222" t="inlineStr">
        <is>
          <t xml:space="preserve">CONCLUIDO	</t>
        </is>
      </c>
      <c r="D1222" t="n">
        <v>5.3204</v>
      </c>
      <c r="E1222" t="n">
        <v>18.8</v>
      </c>
      <c r="F1222" t="n">
        <v>15.54</v>
      </c>
      <c r="G1222" t="n">
        <v>116.54</v>
      </c>
      <c r="H1222" t="n">
        <v>1.57</v>
      </c>
      <c r="I1222" t="n">
        <v>8</v>
      </c>
      <c r="J1222" t="n">
        <v>318.39</v>
      </c>
      <c r="K1222" t="n">
        <v>59.89</v>
      </c>
      <c r="L1222" t="n">
        <v>28</v>
      </c>
      <c r="M1222" t="n">
        <v>6</v>
      </c>
      <c r="N1222" t="n">
        <v>95.5</v>
      </c>
      <c r="O1222" t="n">
        <v>39502.07</v>
      </c>
      <c r="P1222" t="n">
        <v>246.55</v>
      </c>
      <c r="Q1222" t="n">
        <v>467.07</v>
      </c>
      <c r="R1222" t="n">
        <v>56.74</v>
      </c>
      <c r="S1222" t="n">
        <v>39.61</v>
      </c>
      <c r="T1222" t="n">
        <v>3618.53</v>
      </c>
      <c r="U1222" t="n">
        <v>0.7</v>
      </c>
      <c r="V1222" t="n">
        <v>0.75</v>
      </c>
      <c r="W1222" t="n">
        <v>2.62</v>
      </c>
      <c r="X1222" t="n">
        <v>0.2</v>
      </c>
      <c r="Y1222" t="n">
        <v>1</v>
      </c>
      <c r="Z1222" t="n">
        <v>10</v>
      </c>
    </row>
    <row r="1223">
      <c r="A1223" t="n">
        <v>109</v>
      </c>
      <c r="B1223" t="n">
        <v>135</v>
      </c>
      <c r="C1223" t="inlineStr">
        <is>
          <t xml:space="preserve">CONCLUIDO	</t>
        </is>
      </c>
      <c r="D1223" t="n">
        <v>5.3221</v>
      </c>
      <c r="E1223" t="n">
        <v>18.79</v>
      </c>
      <c r="F1223" t="n">
        <v>15.53</v>
      </c>
      <c r="G1223" t="n">
        <v>116.49</v>
      </c>
      <c r="H1223" t="n">
        <v>1.58</v>
      </c>
      <c r="I1223" t="n">
        <v>8</v>
      </c>
      <c r="J1223" t="n">
        <v>318.95</v>
      </c>
      <c r="K1223" t="n">
        <v>59.89</v>
      </c>
      <c r="L1223" t="n">
        <v>28.25</v>
      </c>
      <c r="M1223" t="n">
        <v>6</v>
      </c>
      <c r="N1223" t="n">
        <v>95.81</v>
      </c>
      <c r="O1223" t="n">
        <v>39571.36</v>
      </c>
      <c r="P1223" t="n">
        <v>246.21</v>
      </c>
      <c r="Q1223" t="n">
        <v>467.07</v>
      </c>
      <c r="R1223" t="n">
        <v>56.49</v>
      </c>
      <c r="S1223" t="n">
        <v>39.61</v>
      </c>
      <c r="T1223" t="n">
        <v>3493.57</v>
      </c>
      <c r="U1223" t="n">
        <v>0.7</v>
      </c>
      <c r="V1223" t="n">
        <v>0.75</v>
      </c>
      <c r="W1223" t="n">
        <v>2.62</v>
      </c>
      <c r="X1223" t="n">
        <v>0.2</v>
      </c>
      <c r="Y1223" t="n">
        <v>1</v>
      </c>
      <c r="Z1223" t="n">
        <v>10</v>
      </c>
    </row>
    <row r="1224">
      <c r="A1224" t="n">
        <v>110</v>
      </c>
      <c r="B1224" t="n">
        <v>135</v>
      </c>
      <c r="C1224" t="inlineStr">
        <is>
          <t xml:space="preserve">CONCLUIDO	</t>
        </is>
      </c>
      <c r="D1224" t="n">
        <v>5.3228</v>
      </c>
      <c r="E1224" t="n">
        <v>18.79</v>
      </c>
      <c r="F1224" t="n">
        <v>15.53</v>
      </c>
      <c r="G1224" t="n">
        <v>116.47</v>
      </c>
      <c r="H1224" t="n">
        <v>1.59</v>
      </c>
      <c r="I1224" t="n">
        <v>8</v>
      </c>
      <c r="J1224" t="n">
        <v>319.51</v>
      </c>
      <c r="K1224" t="n">
        <v>59.89</v>
      </c>
      <c r="L1224" t="n">
        <v>28.5</v>
      </c>
      <c r="M1224" t="n">
        <v>6</v>
      </c>
      <c r="N1224" t="n">
        <v>96.13</v>
      </c>
      <c r="O1224" t="n">
        <v>39640.79</v>
      </c>
      <c r="P1224" t="n">
        <v>246.45</v>
      </c>
      <c r="Q1224" t="n">
        <v>467.07</v>
      </c>
      <c r="R1224" t="n">
        <v>56.41</v>
      </c>
      <c r="S1224" t="n">
        <v>39.61</v>
      </c>
      <c r="T1224" t="n">
        <v>3453.84</v>
      </c>
      <c r="U1224" t="n">
        <v>0.7</v>
      </c>
      <c r="V1224" t="n">
        <v>0.75</v>
      </c>
      <c r="W1224" t="n">
        <v>2.62</v>
      </c>
      <c r="X1224" t="n">
        <v>0.2</v>
      </c>
      <c r="Y1224" t="n">
        <v>1</v>
      </c>
      <c r="Z1224" t="n">
        <v>10</v>
      </c>
    </row>
    <row r="1225">
      <c r="A1225" t="n">
        <v>111</v>
      </c>
      <c r="B1225" t="n">
        <v>135</v>
      </c>
      <c r="C1225" t="inlineStr">
        <is>
          <t xml:space="preserve">CONCLUIDO	</t>
        </is>
      </c>
      <c r="D1225" t="n">
        <v>5.3225</v>
      </c>
      <c r="E1225" t="n">
        <v>18.79</v>
      </c>
      <c r="F1225" t="n">
        <v>15.53</v>
      </c>
      <c r="G1225" t="n">
        <v>116.48</v>
      </c>
      <c r="H1225" t="n">
        <v>1.6</v>
      </c>
      <c r="I1225" t="n">
        <v>8</v>
      </c>
      <c r="J1225" t="n">
        <v>320.08</v>
      </c>
      <c r="K1225" t="n">
        <v>59.89</v>
      </c>
      <c r="L1225" t="n">
        <v>28.75</v>
      </c>
      <c r="M1225" t="n">
        <v>6</v>
      </c>
      <c r="N1225" t="n">
        <v>96.44</v>
      </c>
      <c r="O1225" t="n">
        <v>39710.36</v>
      </c>
      <c r="P1225" t="n">
        <v>245.79</v>
      </c>
      <c r="Q1225" t="n">
        <v>467.14</v>
      </c>
      <c r="R1225" t="n">
        <v>56.37</v>
      </c>
      <c r="S1225" t="n">
        <v>39.61</v>
      </c>
      <c r="T1225" t="n">
        <v>3437.65</v>
      </c>
      <c r="U1225" t="n">
        <v>0.7</v>
      </c>
      <c r="V1225" t="n">
        <v>0.75</v>
      </c>
      <c r="W1225" t="n">
        <v>2.62</v>
      </c>
      <c r="X1225" t="n">
        <v>0.2</v>
      </c>
      <c r="Y1225" t="n">
        <v>1</v>
      </c>
      <c r="Z1225" t="n">
        <v>10</v>
      </c>
    </row>
    <row r="1226">
      <c r="A1226" t="n">
        <v>112</v>
      </c>
      <c r="B1226" t="n">
        <v>135</v>
      </c>
      <c r="C1226" t="inlineStr">
        <is>
          <t xml:space="preserve">CONCLUIDO	</t>
        </is>
      </c>
      <c r="D1226" t="n">
        <v>5.3166</v>
      </c>
      <c r="E1226" t="n">
        <v>18.81</v>
      </c>
      <c r="F1226" t="n">
        <v>15.55</v>
      </c>
      <c r="G1226" t="n">
        <v>116.64</v>
      </c>
      <c r="H1226" t="n">
        <v>1.61</v>
      </c>
      <c r="I1226" t="n">
        <v>8</v>
      </c>
      <c r="J1226" t="n">
        <v>320.64</v>
      </c>
      <c r="K1226" t="n">
        <v>59.89</v>
      </c>
      <c r="L1226" t="n">
        <v>29</v>
      </c>
      <c r="M1226" t="n">
        <v>6</v>
      </c>
      <c r="N1226" t="n">
        <v>96.75</v>
      </c>
      <c r="O1226" t="n">
        <v>39780.08</v>
      </c>
      <c r="P1226" t="n">
        <v>245.18</v>
      </c>
      <c r="Q1226" t="n">
        <v>467.12</v>
      </c>
      <c r="R1226" t="n">
        <v>57.14</v>
      </c>
      <c r="S1226" t="n">
        <v>39.61</v>
      </c>
      <c r="T1226" t="n">
        <v>3818.5</v>
      </c>
      <c r="U1226" t="n">
        <v>0.6899999999999999</v>
      </c>
      <c r="V1226" t="n">
        <v>0.75</v>
      </c>
      <c r="W1226" t="n">
        <v>2.62</v>
      </c>
      <c r="X1226" t="n">
        <v>0.22</v>
      </c>
      <c r="Y1226" t="n">
        <v>1</v>
      </c>
      <c r="Z1226" t="n">
        <v>10</v>
      </c>
    </row>
    <row r="1227">
      <c r="A1227" t="n">
        <v>113</v>
      </c>
      <c r="B1227" t="n">
        <v>135</v>
      </c>
      <c r="C1227" t="inlineStr">
        <is>
          <t xml:space="preserve">CONCLUIDO	</t>
        </is>
      </c>
      <c r="D1227" t="n">
        <v>5.3428</v>
      </c>
      <c r="E1227" t="n">
        <v>18.72</v>
      </c>
      <c r="F1227" t="n">
        <v>15.51</v>
      </c>
      <c r="G1227" t="n">
        <v>132.94</v>
      </c>
      <c r="H1227" t="n">
        <v>1.62</v>
      </c>
      <c r="I1227" t="n">
        <v>7</v>
      </c>
      <c r="J1227" t="n">
        <v>321.21</v>
      </c>
      <c r="K1227" t="n">
        <v>59.89</v>
      </c>
      <c r="L1227" t="n">
        <v>29.25</v>
      </c>
      <c r="M1227" t="n">
        <v>5</v>
      </c>
      <c r="N1227" t="n">
        <v>97.06999999999999</v>
      </c>
      <c r="O1227" t="n">
        <v>39849.95</v>
      </c>
      <c r="P1227" t="n">
        <v>244.23</v>
      </c>
      <c r="Q1227" t="n">
        <v>467.07</v>
      </c>
      <c r="R1227" t="n">
        <v>55.74</v>
      </c>
      <c r="S1227" t="n">
        <v>39.61</v>
      </c>
      <c r="T1227" t="n">
        <v>3127.86</v>
      </c>
      <c r="U1227" t="n">
        <v>0.71</v>
      </c>
      <c r="V1227" t="n">
        <v>0.75</v>
      </c>
      <c r="W1227" t="n">
        <v>2.62</v>
      </c>
      <c r="X1227" t="n">
        <v>0.18</v>
      </c>
      <c r="Y1227" t="n">
        <v>1</v>
      </c>
      <c r="Z1227" t="n">
        <v>10</v>
      </c>
    </row>
    <row r="1228">
      <c r="A1228" t="n">
        <v>114</v>
      </c>
      <c r="B1228" t="n">
        <v>135</v>
      </c>
      <c r="C1228" t="inlineStr">
        <is>
          <t xml:space="preserve">CONCLUIDO	</t>
        </is>
      </c>
      <c r="D1228" t="n">
        <v>5.3405</v>
      </c>
      <c r="E1228" t="n">
        <v>18.73</v>
      </c>
      <c r="F1228" t="n">
        <v>15.52</v>
      </c>
      <c r="G1228" t="n">
        <v>133.01</v>
      </c>
      <c r="H1228" t="n">
        <v>1.63</v>
      </c>
      <c r="I1228" t="n">
        <v>7</v>
      </c>
      <c r="J1228" t="n">
        <v>321.78</v>
      </c>
      <c r="K1228" t="n">
        <v>59.89</v>
      </c>
      <c r="L1228" t="n">
        <v>29.5</v>
      </c>
      <c r="M1228" t="n">
        <v>5</v>
      </c>
      <c r="N1228" t="n">
        <v>97.39</v>
      </c>
      <c r="O1228" t="n">
        <v>39919.96</v>
      </c>
      <c r="P1228" t="n">
        <v>244.89</v>
      </c>
      <c r="Q1228" t="n">
        <v>467.07</v>
      </c>
      <c r="R1228" t="n">
        <v>55.95</v>
      </c>
      <c r="S1228" t="n">
        <v>39.61</v>
      </c>
      <c r="T1228" t="n">
        <v>3231.08</v>
      </c>
      <c r="U1228" t="n">
        <v>0.71</v>
      </c>
      <c r="V1228" t="n">
        <v>0.75</v>
      </c>
      <c r="W1228" t="n">
        <v>2.62</v>
      </c>
      <c r="X1228" t="n">
        <v>0.18</v>
      </c>
      <c r="Y1228" t="n">
        <v>1</v>
      </c>
      <c r="Z1228" t="n">
        <v>10</v>
      </c>
    </row>
    <row r="1229">
      <c r="A1229" t="n">
        <v>115</v>
      </c>
      <c r="B1229" t="n">
        <v>135</v>
      </c>
      <c r="C1229" t="inlineStr">
        <is>
          <t xml:space="preserve">CONCLUIDO	</t>
        </is>
      </c>
      <c r="D1229" t="n">
        <v>5.3405</v>
      </c>
      <c r="E1229" t="n">
        <v>18.72</v>
      </c>
      <c r="F1229" t="n">
        <v>15.52</v>
      </c>
      <c r="G1229" t="n">
        <v>133.01</v>
      </c>
      <c r="H1229" t="n">
        <v>1.64</v>
      </c>
      <c r="I1229" t="n">
        <v>7</v>
      </c>
      <c r="J1229" t="n">
        <v>322.34</v>
      </c>
      <c r="K1229" t="n">
        <v>59.89</v>
      </c>
      <c r="L1229" t="n">
        <v>29.75</v>
      </c>
      <c r="M1229" t="n">
        <v>5</v>
      </c>
      <c r="N1229" t="n">
        <v>97.70999999999999</v>
      </c>
      <c r="O1229" t="n">
        <v>39990.12</v>
      </c>
      <c r="P1229" t="n">
        <v>245.34</v>
      </c>
      <c r="Q1229" t="n">
        <v>467.07</v>
      </c>
      <c r="R1229" t="n">
        <v>56.03</v>
      </c>
      <c r="S1229" t="n">
        <v>39.61</v>
      </c>
      <c r="T1229" t="n">
        <v>3271.85</v>
      </c>
      <c r="U1229" t="n">
        <v>0.71</v>
      </c>
      <c r="V1229" t="n">
        <v>0.75</v>
      </c>
      <c r="W1229" t="n">
        <v>2.62</v>
      </c>
      <c r="X1229" t="n">
        <v>0.18</v>
      </c>
      <c r="Y1229" t="n">
        <v>1</v>
      </c>
      <c r="Z1229" t="n">
        <v>10</v>
      </c>
    </row>
    <row r="1230">
      <c r="A1230" t="n">
        <v>116</v>
      </c>
      <c r="B1230" t="n">
        <v>135</v>
      </c>
      <c r="C1230" t="inlineStr">
        <is>
          <t xml:space="preserve">CONCLUIDO	</t>
        </is>
      </c>
      <c r="D1230" t="n">
        <v>5.3416</v>
      </c>
      <c r="E1230" t="n">
        <v>18.72</v>
      </c>
      <c r="F1230" t="n">
        <v>15.51</v>
      </c>
      <c r="G1230" t="n">
        <v>132.98</v>
      </c>
      <c r="H1230" t="n">
        <v>1.66</v>
      </c>
      <c r="I1230" t="n">
        <v>7</v>
      </c>
      <c r="J1230" t="n">
        <v>322.91</v>
      </c>
      <c r="K1230" t="n">
        <v>59.89</v>
      </c>
      <c r="L1230" t="n">
        <v>30</v>
      </c>
      <c r="M1230" t="n">
        <v>5</v>
      </c>
      <c r="N1230" t="n">
        <v>98.03</v>
      </c>
      <c r="O1230" t="n">
        <v>40060.43</v>
      </c>
      <c r="P1230" t="n">
        <v>245.85</v>
      </c>
      <c r="Q1230" t="n">
        <v>467.07</v>
      </c>
      <c r="R1230" t="n">
        <v>55.93</v>
      </c>
      <c r="S1230" t="n">
        <v>39.61</v>
      </c>
      <c r="T1230" t="n">
        <v>3223.13</v>
      </c>
      <c r="U1230" t="n">
        <v>0.71</v>
      </c>
      <c r="V1230" t="n">
        <v>0.75</v>
      </c>
      <c r="W1230" t="n">
        <v>2.62</v>
      </c>
      <c r="X1230" t="n">
        <v>0.18</v>
      </c>
      <c r="Y1230" t="n">
        <v>1</v>
      </c>
      <c r="Z1230" t="n">
        <v>10</v>
      </c>
    </row>
    <row r="1231">
      <c r="A1231" t="n">
        <v>117</v>
      </c>
      <c r="B1231" t="n">
        <v>135</v>
      </c>
      <c r="C1231" t="inlineStr">
        <is>
          <t xml:space="preserve">CONCLUIDO	</t>
        </is>
      </c>
      <c r="D1231" t="n">
        <v>5.3444</v>
      </c>
      <c r="E1231" t="n">
        <v>18.71</v>
      </c>
      <c r="F1231" t="n">
        <v>15.5</v>
      </c>
      <c r="G1231" t="n">
        <v>132.89</v>
      </c>
      <c r="H1231" t="n">
        <v>1.67</v>
      </c>
      <c r="I1231" t="n">
        <v>7</v>
      </c>
      <c r="J1231" t="n">
        <v>323.49</v>
      </c>
      <c r="K1231" t="n">
        <v>59.89</v>
      </c>
      <c r="L1231" t="n">
        <v>30.25</v>
      </c>
      <c r="M1231" t="n">
        <v>5</v>
      </c>
      <c r="N1231" t="n">
        <v>98.34999999999999</v>
      </c>
      <c r="O1231" t="n">
        <v>40131.01</v>
      </c>
      <c r="P1231" t="n">
        <v>245.59</v>
      </c>
      <c r="Q1231" t="n">
        <v>467.11</v>
      </c>
      <c r="R1231" t="n">
        <v>55.51</v>
      </c>
      <c r="S1231" t="n">
        <v>39.61</v>
      </c>
      <c r="T1231" t="n">
        <v>3009.72</v>
      </c>
      <c r="U1231" t="n">
        <v>0.71</v>
      </c>
      <c r="V1231" t="n">
        <v>0.75</v>
      </c>
      <c r="W1231" t="n">
        <v>2.62</v>
      </c>
      <c r="X1231" t="n">
        <v>0.17</v>
      </c>
      <c r="Y1231" t="n">
        <v>1</v>
      </c>
      <c r="Z1231" t="n">
        <v>10</v>
      </c>
    </row>
    <row r="1232">
      <c r="A1232" t="n">
        <v>118</v>
      </c>
      <c r="B1232" t="n">
        <v>135</v>
      </c>
      <c r="C1232" t="inlineStr">
        <is>
          <t xml:space="preserve">CONCLUIDO	</t>
        </is>
      </c>
      <c r="D1232" t="n">
        <v>5.3414</v>
      </c>
      <c r="E1232" t="n">
        <v>18.72</v>
      </c>
      <c r="F1232" t="n">
        <v>15.51</v>
      </c>
      <c r="G1232" t="n">
        <v>132.98</v>
      </c>
      <c r="H1232" t="n">
        <v>1.68</v>
      </c>
      <c r="I1232" t="n">
        <v>7</v>
      </c>
      <c r="J1232" t="n">
        <v>324.06</v>
      </c>
      <c r="K1232" t="n">
        <v>59.89</v>
      </c>
      <c r="L1232" t="n">
        <v>30.5</v>
      </c>
      <c r="M1232" t="n">
        <v>5</v>
      </c>
      <c r="N1232" t="n">
        <v>98.67</v>
      </c>
      <c r="O1232" t="n">
        <v>40201.62</v>
      </c>
      <c r="P1232" t="n">
        <v>246.21</v>
      </c>
      <c r="Q1232" t="n">
        <v>467.07</v>
      </c>
      <c r="R1232" t="n">
        <v>55.9</v>
      </c>
      <c r="S1232" t="n">
        <v>39.61</v>
      </c>
      <c r="T1232" t="n">
        <v>3206.98</v>
      </c>
      <c r="U1232" t="n">
        <v>0.71</v>
      </c>
      <c r="V1232" t="n">
        <v>0.75</v>
      </c>
      <c r="W1232" t="n">
        <v>2.62</v>
      </c>
      <c r="X1232" t="n">
        <v>0.18</v>
      </c>
      <c r="Y1232" t="n">
        <v>1</v>
      </c>
      <c r="Z1232" t="n">
        <v>10</v>
      </c>
    </row>
    <row r="1233">
      <c r="A1233" t="n">
        <v>119</v>
      </c>
      <c r="B1233" t="n">
        <v>135</v>
      </c>
      <c r="C1233" t="inlineStr">
        <is>
          <t xml:space="preserve">CONCLUIDO	</t>
        </is>
      </c>
      <c r="D1233" t="n">
        <v>5.3424</v>
      </c>
      <c r="E1233" t="n">
        <v>18.72</v>
      </c>
      <c r="F1233" t="n">
        <v>15.51</v>
      </c>
      <c r="G1233" t="n">
        <v>132.95</v>
      </c>
      <c r="H1233" t="n">
        <v>1.69</v>
      </c>
      <c r="I1233" t="n">
        <v>7</v>
      </c>
      <c r="J1233" t="n">
        <v>324.63</v>
      </c>
      <c r="K1233" t="n">
        <v>59.89</v>
      </c>
      <c r="L1233" t="n">
        <v>30.75</v>
      </c>
      <c r="M1233" t="n">
        <v>5</v>
      </c>
      <c r="N1233" t="n">
        <v>99</v>
      </c>
      <c r="O1233" t="n">
        <v>40272.38</v>
      </c>
      <c r="P1233" t="n">
        <v>246.68</v>
      </c>
      <c r="Q1233" t="n">
        <v>467.07</v>
      </c>
      <c r="R1233" t="n">
        <v>55.83</v>
      </c>
      <c r="S1233" t="n">
        <v>39.61</v>
      </c>
      <c r="T1233" t="n">
        <v>3170.9</v>
      </c>
      <c r="U1233" t="n">
        <v>0.71</v>
      </c>
      <c r="V1233" t="n">
        <v>0.75</v>
      </c>
      <c r="W1233" t="n">
        <v>2.62</v>
      </c>
      <c r="X1233" t="n">
        <v>0.18</v>
      </c>
      <c r="Y1233" t="n">
        <v>1</v>
      </c>
      <c r="Z1233" t="n">
        <v>10</v>
      </c>
    </row>
    <row r="1234">
      <c r="A1234" t="n">
        <v>120</v>
      </c>
      <c r="B1234" t="n">
        <v>135</v>
      </c>
      <c r="C1234" t="inlineStr">
        <is>
          <t xml:space="preserve">CONCLUIDO	</t>
        </is>
      </c>
      <c r="D1234" t="n">
        <v>5.3443</v>
      </c>
      <c r="E1234" t="n">
        <v>18.71</v>
      </c>
      <c r="F1234" t="n">
        <v>15.5</v>
      </c>
      <c r="G1234" t="n">
        <v>132.9</v>
      </c>
      <c r="H1234" t="n">
        <v>1.7</v>
      </c>
      <c r="I1234" t="n">
        <v>7</v>
      </c>
      <c r="J1234" t="n">
        <v>325.21</v>
      </c>
      <c r="K1234" t="n">
        <v>59.89</v>
      </c>
      <c r="L1234" t="n">
        <v>31</v>
      </c>
      <c r="M1234" t="n">
        <v>5</v>
      </c>
      <c r="N1234" t="n">
        <v>99.31999999999999</v>
      </c>
      <c r="O1234" t="n">
        <v>40343.29</v>
      </c>
      <c r="P1234" t="n">
        <v>246.52</v>
      </c>
      <c r="Q1234" t="n">
        <v>467.07</v>
      </c>
      <c r="R1234" t="n">
        <v>55.57</v>
      </c>
      <c r="S1234" t="n">
        <v>39.61</v>
      </c>
      <c r="T1234" t="n">
        <v>3039.12</v>
      </c>
      <c r="U1234" t="n">
        <v>0.71</v>
      </c>
      <c r="V1234" t="n">
        <v>0.75</v>
      </c>
      <c r="W1234" t="n">
        <v>2.62</v>
      </c>
      <c r="X1234" t="n">
        <v>0.17</v>
      </c>
      <c r="Y1234" t="n">
        <v>1</v>
      </c>
      <c r="Z1234" t="n">
        <v>10</v>
      </c>
    </row>
    <row r="1235">
      <c r="A1235" t="n">
        <v>121</v>
      </c>
      <c r="B1235" t="n">
        <v>135</v>
      </c>
      <c r="C1235" t="inlineStr">
        <is>
          <t xml:space="preserve">CONCLUIDO	</t>
        </is>
      </c>
      <c r="D1235" t="n">
        <v>5.3438</v>
      </c>
      <c r="E1235" t="n">
        <v>18.71</v>
      </c>
      <c r="F1235" t="n">
        <v>15.51</v>
      </c>
      <c r="G1235" t="n">
        <v>132.91</v>
      </c>
      <c r="H1235" t="n">
        <v>1.71</v>
      </c>
      <c r="I1235" t="n">
        <v>7</v>
      </c>
      <c r="J1235" t="n">
        <v>325.78</v>
      </c>
      <c r="K1235" t="n">
        <v>59.89</v>
      </c>
      <c r="L1235" t="n">
        <v>31.25</v>
      </c>
      <c r="M1235" t="n">
        <v>5</v>
      </c>
      <c r="N1235" t="n">
        <v>99.65000000000001</v>
      </c>
      <c r="O1235" t="n">
        <v>40414.36</v>
      </c>
      <c r="P1235" t="n">
        <v>246.61</v>
      </c>
      <c r="Q1235" t="n">
        <v>467.07</v>
      </c>
      <c r="R1235" t="n">
        <v>55.62</v>
      </c>
      <c r="S1235" t="n">
        <v>39.61</v>
      </c>
      <c r="T1235" t="n">
        <v>3064.24</v>
      </c>
      <c r="U1235" t="n">
        <v>0.71</v>
      </c>
      <c r="V1235" t="n">
        <v>0.75</v>
      </c>
      <c r="W1235" t="n">
        <v>2.62</v>
      </c>
      <c r="X1235" t="n">
        <v>0.17</v>
      </c>
      <c r="Y1235" t="n">
        <v>1</v>
      </c>
      <c r="Z1235" t="n">
        <v>10</v>
      </c>
    </row>
    <row r="1236">
      <c r="A1236" t="n">
        <v>122</v>
      </c>
      <c r="B1236" t="n">
        <v>135</v>
      </c>
      <c r="C1236" t="inlineStr">
        <is>
          <t xml:space="preserve">CONCLUIDO	</t>
        </is>
      </c>
      <c r="D1236" t="n">
        <v>5.3418</v>
      </c>
      <c r="E1236" t="n">
        <v>18.72</v>
      </c>
      <c r="F1236" t="n">
        <v>15.51</v>
      </c>
      <c r="G1236" t="n">
        <v>132.97</v>
      </c>
      <c r="H1236" t="n">
        <v>1.72</v>
      </c>
      <c r="I1236" t="n">
        <v>7</v>
      </c>
      <c r="J1236" t="n">
        <v>326.36</v>
      </c>
      <c r="K1236" t="n">
        <v>59.89</v>
      </c>
      <c r="L1236" t="n">
        <v>31.5</v>
      </c>
      <c r="M1236" t="n">
        <v>5</v>
      </c>
      <c r="N1236" t="n">
        <v>99.97</v>
      </c>
      <c r="O1236" t="n">
        <v>40485.58</v>
      </c>
      <c r="P1236" t="n">
        <v>246.34</v>
      </c>
      <c r="Q1236" t="n">
        <v>467.07</v>
      </c>
      <c r="R1236" t="n">
        <v>55.84</v>
      </c>
      <c r="S1236" t="n">
        <v>39.61</v>
      </c>
      <c r="T1236" t="n">
        <v>3174.52</v>
      </c>
      <c r="U1236" t="n">
        <v>0.71</v>
      </c>
      <c r="V1236" t="n">
        <v>0.75</v>
      </c>
      <c r="W1236" t="n">
        <v>2.62</v>
      </c>
      <c r="X1236" t="n">
        <v>0.18</v>
      </c>
      <c r="Y1236" t="n">
        <v>1</v>
      </c>
      <c r="Z1236" t="n">
        <v>10</v>
      </c>
    </row>
    <row r="1237">
      <c r="A1237" t="n">
        <v>123</v>
      </c>
      <c r="B1237" t="n">
        <v>135</v>
      </c>
      <c r="C1237" t="inlineStr">
        <is>
          <t xml:space="preserve">CONCLUIDO	</t>
        </is>
      </c>
      <c r="D1237" t="n">
        <v>5.3451</v>
      </c>
      <c r="E1237" t="n">
        <v>18.71</v>
      </c>
      <c r="F1237" t="n">
        <v>15.5</v>
      </c>
      <c r="G1237" t="n">
        <v>132.87</v>
      </c>
      <c r="H1237" t="n">
        <v>1.73</v>
      </c>
      <c r="I1237" t="n">
        <v>7</v>
      </c>
      <c r="J1237" t="n">
        <v>326.94</v>
      </c>
      <c r="K1237" t="n">
        <v>59.89</v>
      </c>
      <c r="L1237" t="n">
        <v>31.75</v>
      </c>
      <c r="M1237" t="n">
        <v>5</v>
      </c>
      <c r="N1237" t="n">
        <v>100.3</v>
      </c>
      <c r="O1237" t="n">
        <v>40556.96</v>
      </c>
      <c r="P1237" t="n">
        <v>245.75</v>
      </c>
      <c r="Q1237" t="n">
        <v>467.07</v>
      </c>
      <c r="R1237" t="n">
        <v>55.44</v>
      </c>
      <c r="S1237" t="n">
        <v>39.61</v>
      </c>
      <c r="T1237" t="n">
        <v>2977.73</v>
      </c>
      <c r="U1237" t="n">
        <v>0.71</v>
      </c>
      <c r="V1237" t="n">
        <v>0.75</v>
      </c>
      <c r="W1237" t="n">
        <v>2.62</v>
      </c>
      <c r="X1237" t="n">
        <v>0.17</v>
      </c>
      <c r="Y1237" t="n">
        <v>1</v>
      </c>
      <c r="Z1237" t="n">
        <v>10</v>
      </c>
    </row>
    <row r="1238">
      <c r="A1238" t="n">
        <v>124</v>
      </c>
      <c r="B1238" t="n">
        <v>135</v>
      </c>
      <c r="C1238" t="inlineStr">
        <is>
          <t xml:space="preserve">CONCLUIDO	</t>
        </is>
      </c>
      <c r="D1238" t="n">
        <v>5.3458</v>
      </c>
      <c r="E1238" t="n">
        <v>18.71</v>
      </c>
      <c r="F1238" t="n">
        <v>15.5</v>
      </c>
      <c r="G1238" t="n">
        <v>132.85</v>
      </c>
      <c r="H1238" t="n">
        <v>1.74</v>
      </c>
      <c r="I1238" t="n">
        <v>7</v>
      </c>
      <c r="J1238" t="n">
        <v>327.52</v>
      </c>
      <c r="K1238" t="n">
        <v>59.89</v>
      </c>
      <c r="L1238" t="n">
        <v>32</v>
      </c>
      <c r="M1238" t="n">
        <v>5</v>
      </c>
      <c r="N1238" t="n">
        <v>100.63</v>
      </c>
      <c r="O1238" t="n">
        <v>40628.49</v>
      </c>
      <c r="P1238" t="n">
        <v>245.52</v>
      </c>
      <c r="Q1238" t="n">
        <v>467.07</v>
      </c>
      <c r="R1238" t="n">
        <v>55.35</v>
      </c>
      <c r="S1238" t="n">
        <v>39.61</v>
      </c>
      <c r="T1238" t="n">
        <v>2932.58</v>
      </c>
      <c r="U1238" t="n">
        <v>0.72</v>
      </c>
      <c r="V1238" t="n">
        <v>0.75</v>
      </c>
      <c r="W1238" t="n">
        <v>2.62</v>
      </c>
      <c r="X1238" t="n">
        <v>0.17</v>
      </c>
      <c r="Y1238" t="n">
        <v>1</v>
      </c>
      <c r="Z1238" t="n">
        <v>10</v>
      </c>
    </row>
    <row r="1239">
      <c r="A1239" t="n">
        <v>125</v>
      </c>
      <c r="B1239" t="n">
        <v>135</v>
      </c>
      <c r="C1239" t="inlineStr">
        <is>
          <t xml:space="preserve">CONCLUIDO	</t>
        </is>
      </c>
      <c r="D1239" t="n">
        <v>5.3468</v>
      </c>
      <c r="E1239" t="n">
        <v>18.7</v>
      </c>
      <c r="F1239" t="n">
        <v>15.5</v>
      </c>
      <c r="G1239" t="n">
        <v>132.82</v>
      </c>
      <c r="H1239" t="n">
        <v>1.75</v>
      </c>
      <c r="I1239" t="n">
        <v>7</v>
      </c>
      <c r="J1239" t="n">
        <v>328.1</v>
      </c>
      <c r="K1239" t="n">
        <v>59.89</v>
      </c>
      <c r="L1239" t="n">
        <v>32.25</v>
      </c>
      <c r="M1239" t="n">
        <v>5</v>
      </c>
      <c r="N1239" t="n">
        <v>100.96</v>
      </c>
      <c r="O1239" t="n">
        <v>40700.18</v>
      </c>
      <c r="P1239" t="n">
        <v>245.59</v>
      </c>
      <c r="Q1239" t="n">
        <v>467.07</v>
      </c>
      <c r="R1239" t="n">
        <v>55.3</v>
      </c>
      <c r="S1239" t="n">
        <v>39.61</v>
      </c>
      <c r="T1239" t="n">
        <v>2906.56</v>
      </c>
      <c r="U1239" t="n">
        <v>0.72</v>
      </c>
      <c r="V1239" t="n">
        <v>0.75</v>
      </c>
      <c r="W1239" t="n">
        <v>2.62</v>
      </c>
      <c r="X1239" t="n">
        <v>0.16</v>
      </c>
      <c r="Y1239" t="n">
        <v>1</v>
      </c>
      <c r="Z1239" t="n">
        <v>10</v>
      </c>
    </row>
    <row r="1240">
      <c r="A1240" t="n">
        <v>126</v>
      </c>
      <c r="B1240" t="n">
        <v>135</v>
      </c>
      <c r="C1240" t="inlineStr">
        <is>
          <t xml:space="preserve">CONCLUIDO	</t>
        </is>
      </c>
      <c r="D1240" t="n">
        <v>5.3452</v>
      </c>
      <c r="E1240" t="n">
        <v>18.71</v>
      </c>
      <c r="F1240" t="n">
        <v>15.5</v>
      </c>
      <c r="G1240" t="n">
        <v>132.87</v>
      </c>
      <c r="H1240" t="n">
        <v>1.76</v>
      </c>
      <c r="I1240" t="n">
        <v>7</v>
      </c>
      <c r="J1240" t="n">
        <v>328.68</v>
      </c>
      <c r="K1240" t="n">
        <v>59.89</v>
      </c>
      <c r="L1240" t="n">
        <v>32.5</v>
      </c>
      <c r="M1240" t="n">
        <v>5</v>
      </c>
      <c r="N1240" t="n">
        <v>101.3</v>
      </c>
      <c r="O1240" t="n">
        <v>40772.03</v>
      </c>
      <c r="P1240" t="n">
        <v>245.56</v>
      </c>
      <c r="Q1240" t="n">
        <v>467.07</v>
      </c>
      <c r="R1240" t="n">
        <v>55.41</v>
      </c>
      <c r="S1240" t="n">
        <v>39.61</v>
      </c>
      <c r="T1240" t="n">
        <v>2959.37</v>
      </c>
      <c r="U1240" t="n">
        <v>0.71</v>
      </c>
      <c r="V1240" t="n">
        <v>0.75</v>
      </c>
      <c r="W1240" t="n">
        <v>2.62</v>
      </c>
      <c r="X1240" t="n">
        <v>0.17</v>
      </c>
      <c r="Y1240" t="n">
        <v>1</v>
      </c>
      <c r="Z1240" t="n">
        <v>10</v>
      </c>
    </row>
    <row r="1241">
      <c r="A1241" t="n">
        <v>127</v>
      </c>
      <c r="B1241" t="n">
        <v>135</v>
      </c>
      <c r="C1241" t="inlineStr">
        <is>
          <t xml:space="preserve">CONCLUIDO	</t>
        </is>
      </c>
      <c r="D1241" t="n">
        <v>5.3455</v>
      </c>
      <c r="E1241" t="n">
        <v>18.71</v>
      </c>
      <c r="F1241" t="n">
        <v>15.5</v>
      </c>
      <c r="G1241" t="n">
        <v>132.86</v>
      </c>
      <c r="H1241" t="n">
        <v>1.77</v>
      </c>
      <c r="I1241" t="n">
        <v>7</v>
      </c>
      <c r="J1241" t="n">
        <v>329.27</v>
      </c>
      <c r="K1241" t="n">
        <v>59.89</v>
      </c>
      <c r="L1241" t="n">
        <v>32.75</v>
      </c>
      <c r="M1241" t="n">
        <v>5</v>
      </c>
      <c r="N1241" t="n">
        <v>101.63</v>
      </c>
      <c r="O1241" t="n">
        <v>40844.03</v>
      </c>
      <c r="P1241" t="n">
        <v>245.18</v>
      </c>
      <c r="Q1241" t="n">
        <v>467.07</v>
      </c>
      <c r="R1241" t="n">
        <v>55.34</v>
      </c>
      <c r="S1241" t="n">
        <v>39.61</v>
      </c>
      <c r="T1241" t="n">
        <v>2926.77</v>
      </c>
      <c r="U1241" t="n">
        <v>0.72</v>
      </c>
      <c r="V1241" t="n">
        <v>0.75</v>
      </c>
      <c r="W1241" t="n">
        <v>2.62</v>
      </c>
      <c r="X1241" t="n">
        <v>0.17</v>
      </c>
      <c r="Y1241" t="n">
        <v>1</v>
      </c>
      <c r="Z1241" t="n">
        <v>10</v>
      </c>
    </row>
    <row r="1242">
      <c r="A1242" t="n">
        <v>128</v>
      </c>
      <c r="B1242" t="n">
        <v>135</v>
      </c>
      <c r="C1242" t="inlineStr">
        <is>
          <t xml:space="preserve">CONCLUIDO	</t>
        </is>
      </c>
      <c r="D1242" t="n">
        <v>5.3467</v>
      </c>
      <c r="E1242" t="n">
        <v>18.7</v>
      </c>
      <c r="F1242" t="n">
        <v>15.5</v>
      </c>
      <c r="G1242" t="n">
        <v>132.82</v>
      </c>
      <c r="H1242" t="n">
        <v>1.78</v>
      </c>
      <c r="I1242" t="n">
        <v>7</v>
      </c>
      <c r="J1242" t="n">
        <v>329.85</v>
      </c>
      <c r="K1242" t="n">
        <v>59.89</v>
      </c>
      <c r="L1242" t="n">
        <v>33</v>
      </c>
      <c r="M1242" t="n">
        <v>5</v>
      </c>
      <c r="N1242" t="n">
        <v>101.97</v>
      </c>
      <c r="O1242" t="n">
        <v>40916.2</v>
      </c>
      <c r="P1242" t="n">
        <v>244.99</v>
      </c>
      <c r="Q1242" t="n">
        <v>467.11</v>
      </c>
      <c r="R1242" t="n">
        <v>55.18</v>
      </c>
      <c r="S1242" t="n">
        <v>39.61</v>
      </c>
      <c r="T1242" t="n">
        <v>2843.69</v>
      </c>
      <c r="U1242" t="n">
        <v>0.72</v>
      </c>
      <c r="V1242" t="n">
        <v>0.75</v>
      </c>
      <c r="W1242" t="n">
        <v>2.62</v>
      </c>
      <c r="X1242" t="n">
        <v>0.16</v>
      </c>
      <c r="Y1242" t="n">
        <v>1</v>
      </c>
      <c r="Z1242" t="n">
        <v>10</v>
      </c>
    </row>
    <row r="1243">
      <c r="A1243" t="n">
        <v>129</v>
      </c>
      <c r="B1243" t="n">
        <v>135</v>
      </c>
      <c r="C1243" t="inlineStr">
        <is>
          <t xml:space="preserve">CONCLUIDO	</t>
        </is>
      </c>
      <c r="D1243" t="n">
        <v>5.347</v>
      </c>
      <c r="E1243" t="n">
        <v>18.7</v>
      </c>
      <c r="F1243" t="n">
        <v>15.49</v>
      </c>
      <c r="G1243" t="n">
        <v>132.81</v>
      </c>
      <c r="H1243" t="n">
        <v>1.79</v>
      </c>
      <c r="I1243" t="n">
        <v>7</v>
      </c>
      <c r="J1243" t="n">
        <v>330.44</v>
      </c>
      <c r="K1243" t="n">
        <v>59.89</v>
      </c>
      <c r="L1243" t="n">
        <v>33.25</v>
      </c>
      <c r="M1243" t="n">
        <v>5</v>
      </c>
      <c r="N1243" t="n">
        <v>102.3</v>
      </c>
      <c r="O1243" t="n">
        <v>40988.53</v>
      </c>
      <c r="P1243" t="n">
        <v>244.8</v>
      </c>
      <c r="Q1243" t="n">
        <v>467.07</v>
      </c>
      <c r="R1243" t="n">
        <v>55.16</v>
      </c>
      <c r="S1243" t="n">
        <v>39.61</v>
      </c>
      <c r="T1243" t="n">
        <v>2836.76</v>
      </c>
      <c r="U1243" t="n">
        <v>0.72</v>
      </c>
      <c r="V1243" t="n">
        <v>0.75</v>
      </c>
      <c r="W1243" t="n">
        <v>2.62</v>
      </c>
      <c r="X1243" t="n">
        <v>0.16</v>
      </c>
      <c r="Y1243" t="n">
        <v>1</v>
      </c>
      <c r="Z1243" t="n">
        <v>10</v>
      </c>
    </row>
    <row r="1244">
      <c r="A1244" t="n">
        <v>130</v>
      </c>
      <c r="B1244" t="n">
        <v>135</v>
      </c>
      <c r="C1244" t="inlineStr">
        <is>
          <t xml:space="preserve">CONCLUIDO	</t>
        </is>
      </c>
      <c r="D1244" t="n">
        <v>5.3447</v>
      </c>
      <c r="E1244" t="n">
        <v>18.71</v>
      </c>
      <c r="F1244" t="n">
        <v>15.5</v>
      </c>
      <c r="G1244" t="n">
        <v>132.88</v>
      </c>
      <c r="H1244" t="n">
        <v>1.8</v>
      </c>
      <c r="I1244" t="n">
        <v>7</v>
      </c>
      <c r="J1244" t="n">
        <v>331.03</v>
      </c>
      <c r="K1244" t="n">
        <v>59.89</v>
      </c>
      <c r="L1244" t="n">
        <v>33.5</v>
      </c>
      <c r="M1244" t="n">
        <v>5</v>
      </c>
      <c r="N1244" t="n">
        <v>102.64</v>
      </c>
      <c r="O1244" t="n">
        <v>41061.02</v>
      </c>
      <c r="P1244" t="n">
        <v>244.63</v>
      </c>
      <c r="Q1244" t="n">
        <v>467.07</v>
      </c>
      <c r="R1244" t="n">
        <v>55.34</v>
      </c>
      <c r="S1244" t="n">
        <v>39.61</v>
      </c>
      <c r="T1244" t="n">
        <v>2924.91</v>
      </c>
      <c r="U1244" t="n">
        <v>0.72</v>
      </c>
      <c r="V1244" t="n">
        <v>0.75</v>
      </c>
      <c r="W1244" t="n">
        <v>2.62</v>
      </c>
      <c r="X1244" t="n">
        <v>0.17</v>
      </c>
      <c r="Y1244" t="n">
        <v>1</v>
      </c>
      <c r="Z1244" t="n">
        <v>10</v>
      </c>
    </row>
    <row r="1245">
      <c r="A1245" t="n">
        <v>131</v>
      </c>
      <c r="B1245" t="n">
        <v>135</v>
      </c>
      <c r="C1245" t="inlineStr">
        <is>
          <t xml:space="preserve">CONCLUIDO	</t>
        </is>
      </c>
      <c r="D1245" t="n">
        <v>5.3447</v>
      </c>
      <c r="E1245" t="n">
        <v>18.71</v>
      </c>
      <c r="F1245" t="n">
        <v>15.5</v>
      </c>
      <c r="G1245" t="n">
        <v>132.88</v>
      </c>
      <c r="H1245" t="n">
        <v>1.81</v>
      </c>
      <c r="I1245" t="n">
        <v>7</v>
      </c>
      <c r="J1245" t="n">
        <v>331.62</v>
      </c>
      <c r="K1245" t="n">
        <v>59.89</v>
      </c>
      <c r="L1245" t="n">
        <v>33.75</v>
      </c>
      <c r="M1245" t="n">
        <v>5</v>
      </c>
      <c r="N1245" t="n">
        <v>102.98</v>
      </c>
      <c r="O1245" t="n">
        <v>41133.67</v>
      </c>
      <c r="P1245" t="n">
        <v>244.43</v>
      </c>
      <c r="Q1245" t="n">
        <v>467.07</v>
      </c>
      <c r="R1245" t="n">
        <v>55.47</v>
      </c>
      <c r="S1245" t="n">
        <v>39.61</v>
      </c>
      <c r="T1245" t="n">
        <v>2988.76</v>
      </c>
      <c r="U1245" t="n">
        <v>0.71</v>
      </c>
      <c r="V1245" t="n">
        <v>0.75</v>
      </c>
      <c r="W1245" t="n">
        <v>2.62</v>
      </c>
      <c r="X1245" t="n">
        <v>0.17</v>
      </c>
      <c r="Y1245" t="n">
        <v>1</v>
      </c>
      <c r="Z1245" t="n">
        <v>10</v>
      </c>
    </row>
    <row r="1246">
      <c r="A1246" t="n">
        <v>132</v>
      </c>
      <c r="B1246" t="n">
        <v>135</v>
      </c>
      <c r="C1246" t="inlineStr">
        <is>
          <t xml:space="preserve">CONCLUIDO	</t>
        </is>
      </c>
      <c r="D1246" t="n">
        <v>5.3431</v>
      </c>
      <c r="E1246" t="n">
        <v>18.72</v>
      </c>
      <c r="F1246" t="n">
        <v>15.51</v>
      </c>
      <c r="G1246" t="n">
        <v>132.93</v>
      </c>
      <c r="H1246" t="n">
        <v>1.82</v>
      </c>
      <c r="I1246" t="n">
        <v>7</v>
      </c>
      <c r="J1246" t="n">
        <v>332.21</v>
      </c>
      <c r="K1246" t="n">
        <v>59.89</v>
      </c>
      <c r="L1246" t="n">
        <v>34</v>
      </c>
      <c r="M1246" t="n">
        <v>5</v>
      </c>
      <c r="N1246" t="n">
        <v>103.32</v>
      </c>
      <c r="O1246" t="n">
        <v>41206.49</v>
      </c>
      <c r="P1246" t="n">
        <v>244.35</v>
      </c>
      <c r="Q1246" t="n">
        <v>467.07</v>
      </c>
      <c r="R1246" t="n">
        <v>55.63</v>
      </c>
      <c r="S1246" t="n">
        <v>39.61</v>
      </c>
      <c r="T1246" t="n">
        <v>3070.57</v>
      </c>
      <c r="U1246" t="n">
        <v>0.71</v>
      </c>
      <c r="V1246" t="n">
        <v>0.75</v>
      </c>
      <c r="W1246" t="n">
        <v>2.62</v>
      </c>
      <c r="X1246" t="n">
        <v>0.18</v>
      </c>
      <c r="Y1246" t="n">
        <v>1</v>
      </c>
      <c r="Z1246" t="n">
        <v>10</v>
      </c>
    </row>
    <row r="1247">
      <c r="A1247" t="n">
        <v>133</v>
      </c>
      <c r="B1247" t="n">
        <v>135</v>
      </c>
      <c r="C1247" t="inlineStr">
        <is>
          <t xml:space="preserve">CONCLUIDO	</t>
        </is>
      </c>
      <c r="D1247" t="n">
        <v>5.3455</v>
      </c>
      <c r="E1247" t="n">
        <v>18.71</v>
      </c>
      <c r="F1247" t="n">
        <v>15.5</v>
      </c>
      <c r="G1247" t="n">
        <v>132.86</v>
      </c>
      <c r="H1247" t="n">
        <v>1.83</v>
      </c>
      <c r="I1247" t="n">
        <v>7</v>
      </c>
      <c r="J1247" t="n">
        <v>332.8</v>
      </c>
      <c r="K1247" t="n">
        <v>59.89</v>
      </c>
      <c r="L1247" t="n">
        <v>34.25</v>
      </c>
      <c r="M1247" t="n">
        <v>5</v>
      </c>
      <c r="N1247" t="n">
        <v>103.66</v>
      </c>
      <c r="O1247" t="n">
        <v>41279.48</v>
      </c>
      <c r="P1247" t="n">
        <v>244.02</v>
      </c>
      <c r="Q1247" t="n">
        <v>467.07</v>
      </c>
      <c r="R1247" t="n">
        <v>55.38</v>
      </c>
      <c r="S1247" t="n">
        <v>39.61</v>
      </c>
      <c r="T1247" t="n">
        <v>2947.02</v>
      </c>
      <c r="U1247" t="n">
        <v>0.72</v>
      </c>
      <c r="V1247" t="n">
        <v>0.75</v>
      </c>
      <c r="W1247" t="n">
        <v>2.62</v>
      </c>
      <c r="X1247" t="n">
        <v>0.17</v>
      </c>
      <c r="Y1247" t="n">
        <v>1</v>
      </c>
      <c r="Z1247" t="n">
        <v>10</v>
      </c>
    </row>
    <row r="1248">
      <c r="A1248" t="n">
        <v>134</v>
      </c>
      <c r="B1248" t="n">
        <v>135</v>
      </c>
      <c r="C1248" t="inlineStr">
        <is>
          <t xml:space="preserve">CONCLUIDO	</t>
        </is>
      </c>
      <c r="D1248" t="n">
        <v>5.3449</v>
      </c>
      <c r="E1248" t="n">
        <v>18.71</v>
      </c>
      <c r="F1248" t="n">
        <v>15.5</v>
      </c>
      <c r="G1248" t="n">
        <v>132.88</v>
      </c>
      <c r="H1248" t="n">
        <v>1.84</v>
      </c>
      <c r="I1248" t="n">
        <v>7</v>
      </c>
      <c r="J1248" t="n">
        <v>333.39</v>
      </c>
      <c r="K1248" t="n">
        <v>59.89</v>
      </c>
      <c r="L1248" t="n">
        <v>34.5</v>
      </c>
      <c r="M1248" t="n">
        <v>5</v>
      </c>
      <c r="N1248" t="n">
        <v>104.01</v>
      </c>
      <c r="O1248" t="n">
        <v>41352.63</v>
      </c>
      <c r="P1248" t="n">
        <v>243.57</v>
      </c>
      <c r="Q1248" t="n">
        <v>467.07</v>
      </c>
      <c r="R1248" t="n">
        <v>55.49</v>
      </c>
      <c r="S1248" t="n">
        <v>39.61</v>
      </c>
      <c r="T1248" t="n">
        <v>3000.21</v>
      </c>
      <c r="U1248" t="n">
        <v>0.71</v>
      </c>
      <c r="V1248" t="n">
        <v>0.75</v>
      </c>
      <c r="W1248" t="n">
        <v>2.62</v>
      </c>
      <c r="X1248" t="n">
        <v>0.17</v>
      </c>
      <c r="Y1248" t="n">
        <v>1</v>
      </c>
      <c r="Z1248" t="n">
        <v>10</v>
      </c>
    </row>
    <row r="1249">
      <c r="A1249" t="n">
        <v>135</v>
      </c>
      <c r="B1249" t="n">
        <v>135</v>
      </c>
      <c r="C1249" t="inlineStr">
        <is>
          <t xml:space="preserve">CONCLUIDO	</t>
        </is>
      </c>
      <c r="D1249" t="n">
        <v>5.3675</v>
      </c>
      <c r="E1249" t="n">
        <v>18.63</v>
      </c>
      <c r="F1249" t="n">
        <v>15.47</v>
      </c>
      <c r="G1249" t="n">
        <v>154.74</v>
      </c>
      <c r="H1249" t="n">
        <v>1.85</v>
      </c>
      <c r="I1249" t="n">
        <v>6</v>
      </c>
      <c r="J1249" t="n">
        <v>333.99</v>
      </c>
      <c r="K1249" t="n">
        <v>59.89</v>
      </c>
      <c r="L1249" t="n">
        <v>34.75</v>
      </c>
      <c r="M1249" t="n">
        <v>4</v>
      </c>
      <c r="N1249" t="n">
        <v>104.35</v>
      </c>
      <c r="O1249" t="n">
        <v>41426.07</v>
      </c>
      <c r="P1249" t="n">
        <v>242.34</v>
      </c>
      <c r="Q1249" t="n">
        <v>467.07</v>
      </c>
      <c r="R1249" t="n">
        <v>54.46</v>
      </c>
      <c r="S1249" t="n">
        <v>39.61</v>
      </c>
      <c r="T1249" t="n">
        <v>2492.54</v>
      </c>
      <c r="U1249" t="n">
        <v>0.73</v>
      </c>
      <c r="V1249" t="n">
        <v>0.75</v>
      </c>
      <c r="W1249" t="n">
        <v>2.62</v>
      </c>
      <c r="X1249" t="n">
        <v>0.14</v>
      </c>
      <c r="Y1249" t="n">
        <v>1</v>
      </c>
      <c r="Z1249" t="n">
        <v>10</v>
      </c>
    </row>
    <row r="1250">
      <c r="A1250" t="n">
        <v>136</v>
      </c>
      <c r="B1250" t="n">
        <v>135</v>
      </c>
      <c r="C1250" t="inlineStr">
        <is>
          <t xml:space="preserve">CONCLUIDO	</t>
        </is>
      </c>
      <c r="D1250" t="n">
        <v>5.3698</v>
      </c>
      <c r="E1250" t="n">
        <v>18.62</v>
      </c>
      <c r="F1250" t="n">
        <v>15.47</v>
      </c>
      <c r="G1250" t="n">
        <v>154.66</v>
      </c>
      <c r="H1250" t="n">
        <v>1.86</v>
      </c>
      <c r="I1250" t="n">
        <v>6</v>
      </c>
      <c r="J1250" t="n">
        <v>334.58</v>
      </c>
      <c r="K1250" t="n">
        <v>59.89</v>
      </c>
      <c r="L1250" t="n">
        <v>35</v>
      </c>
      <c r="M1250" t="n">
        <v>4</v>
      </c>
      <c r="N1250" t="n">
        <v>104.7</v>
      </c>
      <c r="O1250" t="n">
        <v>41499.57</v>
      </c>
      <c r="P1250" t="n">
        <v>242.42</v>
      </c>
      <c r="Q1250" t="n">
        <v>467.07</v>
      </c>
      <c r="R1250" t="n">
        <v>54.24</v>
      </c>
      <c r="S1250" t="n">
        <v>39.61</v>
      </c>
      <c r="T1250" t="n">
        <v>2381.31</v>
      </c>
      <c r="U1250" t="n">
        <v>0.73</v>
      </c>
      <c r="V1250" t="n">
        <v>0.75</v>
      </c>
      <c r="W1250" t="n">
        <v>2.62</v>
      </c>
      <c r="X1250" t="n">
        <v>0.13</v>
      </c>
      <c r="Y1250" t="n">
        <v>1</v>
      </c>
      <c r="Z1250" t="n">
        <v>10</v>
      </c>
    </row>
    <row r="1251">
      <c r="A1251" t="n">
        <v>137</v>
      </c>
      <c r="B1251" t="n">
        <v>135</v>
      </c>
      <c r="C1251" t="inlineStr">
        <is>
          <t xml:space="preserve">CONCLUIDO	</t>
        </is>
      </c>
      <c r="D1251" t="n">
        <v>5.3692</v>
      </c>
      <c r="E1251" t="n">
        <v>18.62</v>
      </c>
      <c r="F1251" t="n">
        <v>15.47</v>
      </c>
      <c r="G1251" t="n">
        <v>154.68</v>
      </c>
      <c r="H1251" t="n">
        <v>1.87</v>
      </c>
      <c r="I1251" t="n">
        <v>6</v>
      </c>
      <c r="J1251" t="n">
        <v>335.18</v>
      </c>
      <c r="K1251" t="n">
        <v>59.89</v>
      </c>
      <c r="L1251" t="n">
        <v>35.25</v>
      </c>
      <c r="M1251" t="n">
        <v>4</v>
      </c>
      <c r="N1251" t="n">
        <v>105.04</v>
      </c>
      <c r="O1251" t="n">
        <v>41573.23</v>
      </c>
      <c r="P1251" t="n">
        <v>242.49</v>
      </c>
      <c r="Q1251" t="n">
        <v>467.07</v>
      </c>
      <c r="R1251" t="n">
        <v>54.35</v>
      </c>
      <c r="S1251" t="n">
        <v>39.61</v>
      </c>
      <c r="T1251" t="n">
        <v>2438.07</v>
      </c>
      <c r="U1251" t="n">
        <v>0.73</v>
      </c>
      <c r="V1251" t="n">
        <v>0.75</v>
      </c>
      <c r="W1251" t="n">
        <v>2.62</v>
      </c>
      <c r="X1251" t="n">
        <v>0.14</v>
      </c>
      <c r="Y1251" t="n">
        <v>1</v>
      </c>
      <c r="Z1251" t="n">
        <v>10</v>
      </c>
    </row>
    <row r="1252">
      <c r="A1252" t="n">
        <v>138</v>
      </c>
      <c r="B1252" t="n">
        <v>135</v>
      </c>
      <c r="C1252" t="inlineStr">
        <is>
          <t xml:space="preserve">CONCLUIDO	</t>
        </is>
      </c>
      <c r="D1252" t="n">
        <v>5.3686</v>
      </c>
      <c r="E1252" t="n">
        <v>18.63</v>
      </c>
      <c r="F1252" t="n">
        <v>15.47</v>
      </c>
      <c r="G1252" t="n">
        <v>154.7</v>
      </c>
      <c r="H1252" t="n">
        <v>1.88</v>
      </c>
      <c r="I1252" t="n">
        <v>6</v>
      </c>
      <c r="J1252" t="n">
        <v>335.78</v>
      </c>
      <c r="K1252" t="n">
        <v>59.89</v>
      </c>
      <c r="L1252" t="n">
        <v>35.5</v>
      </c>
      <c r="M1252" t="n">
        <v>4</v>
      </c>
      <c r="N1252" t="n">
        <v>105.39</v>
      </c>
      <c r="O1252" t="n">
        <v>41647.07</v>
      </c>
      <c r="P1252" t="n">
        <v>243.03</v>
      </c>
      <c r="Q1252" t="n">
        <v>467.08</v>
      </c>
      <c r="R1252" t="n">
        <v>54.36</v>
      </c>
      <c r="S1252" t="n">
        <v>39.61</v>
      </c>
      <c r="T1252" t="n">
        <v>2441.71</v>
      </c>
      <c r="U1252" t="n">
        <v>0.73</v>
      </c>
      <c r="V1252" t="n">
        <v>0.75</v>
      </c>
      <c r="W1252" t="n">
        <v>2.62</v>
      </c>
      <c r="X1252" t="n">
        <v>0.14</v>
      </c>
      <c r="Y1252" t="n">
        <v>1</v>
      </c>
      <c r="Z1252" t="n">
        <v>10</v>
      </c>
    </row>
    <row r="1253">
      <c r="A1253" t="n">
        <v>139</v>
      </c>
      <c r="B1253" t="n">
        <v>135</v>
      </c>
      <c r="C1253" t="inlineStr">
        <is>
          <t xml:space="preserve">CONCLUIDO	</t>
        </is>
      </c>
      <c r="D1253" t="n">
        <v>5.3663</v>
      </c>
      <c r="E1253" t="n">
        <v>18.63</v>
      </c>
      <c r="F1253" t="n">
        <v>15.48</v>
      </c>
      <c r="G1253" t="n">
        <v>154.78</v>
      </c>
      <c r="H1253" t="n">
        <v>1.89</v>
      </c>
      <c r="I1253" t="n">
        <v>6</v>
      </c>
      <c r="J1253" t="n">
        <v>336.38</v>
      </c>
      <c r="K1253" t="n">
        <v>59.89</v>
      </c>
      <c r="L1253" t="n">
        <v>35.75</v>
      </c>
      <c r="M1253" t="n">
        <v>4</v>
      </c>
      <c r="N1253" t="n">
        <v>105.74</v>
      </c>
      <c r="O1253" t="n">
        <v>41721.08</v>
      </c>
      <c r="P1253" t="n">
        <v>243.1</v>
      </c>
      <c r="Q1253" t="n">
        <v>467.07</v>
      </c>
      <c r="R1253" t="n">
        <v>54.68</v>
      </c>
      <c r="S1253" t="n">
        <v>39.61</v>
      </c>
      <c r="T1253" t="n">
        <v>2601.26</v>
      </c>
      <c r="U1253" t="n">
        <v>0.72</v>
      </c>
      <c r="V1253" t="n">
        <v>0.75</v>
      </c>
      <c r="W1253" t="n">
        <v>2.62</v>
      </c>
      <c r="X1253" t="n">
        <v>0.15</v>
      </c>
      <c r="Y1253" t="n">
        <v>1</v>
      </c>
      <c r="Z1253" t="n">
        <v>10</v>
      </c>
    </row>
    <row r="1254">
      <c r="A1254" t="n">
        <v>140</v>
      </c>
      <c r="B1254" t="n">
        <v>135</v>
      </c>
      <c r="C1254" t="inlineStr">
        <is>
          <t xml:space="preserve">CONCLUIDO	</t>
        </is>
      </c>
      <c r="D1254" t="n">
        <v>5.3647</v>
      </c>
      <c r="E1254" t="n">
        <v>18.64</v>
      </c>
      <c r="F1254" t="n">
        <v>15.48</v>
      </c>
      <c r="G1254" t="n">
        <v>154.84</v>
      </c>
      <c r="H1254" t="n">
        <v>1.9</v>
      </c>
      <c r="I1254" t="n">
        <v>6</v>
      </c>
      <c r="J1254" t="n">
        <v>336.98</v>
      </c>
      <c r="K1254" t="n">
        <v>59.89</v>
      </c>
      <c r="L1254" t="n">
        <v>36</v>
      </c>
      <c r="M1254" t="n">
        <v>4</v>
      </c>
      <c r="N1254" t="n">
        <v>106.09</v>
      </c>
      <c r="O1254" t="n">
        <v>41795.26</v>
      </c>
      <c r="P1254" t="n">
        <v>243.37</v>
      </c>
      <c r="Q1254" t="n">
        <v>467.07</v>
      </c>
      <c r="R1254" t="n">
        <v>54.78</v>
      </c>
      <c r="S1254" t="n">
        <v>39.61</v>
      </c>
      <c r="T1254" t="n">
        <v>2652.02</v>
      </c>
      <c r="U1254" t="n">
        <v>0.72</v>
      </c>
      <c r="V1254" t="n">
        <v>0.75</v>
      </c>
      <c r="W1254" t="n">
        <v>2.62</v>
      </c>
      <c r="X1254" t="n">
        <v>0.15</v>
      </c>
      <c r="Y1254" t="n">
        <v>1</v>
      </c>
      <c r="Z1254" t="n">
        <v>10</v>
      </c>
    </row>
    <row r="1255">
      <c r="A1255" t="n">
        <v>141</v>
      </c>
      <c r="B1255" t="n">
        <v>135</v>
      </c>
      <c r="C1255" t="inlineStr">
        <is>
          <t xml:space="preserve">CONCLUIDO	</t>
        </is>
      </c>
      <c r="D1255" t="n">
        <v>5.3653</v>
      </c>
      <c r="E1255" t="n">
        <v>18.64</v>
      </c>
      <c r="F1255" t="n">
        <v>15.48</v>
      </c>
      <c r="G1255" t="n">
        <v>154.82</v>
      </c>
      <c r="H1255" t="n">
        <v>1.91</v>
      </c>
      <c r="I1255" t="n">
        <v>6</v>
      </c>
      <c r="J1255" t="n">
        <v>337.58</v>
      </c>
      <c r="K1255" t="n">
        <v>59.89</v>
      </c>
      <c r="L1255" t="n">
        <v>36.25</v>
      </c>
      <c r="M1255" t="n">
        <v>4</v>
      </c>
      <c r="N1255" t="n">
        <v>106.45</v>
      </c>
      <c r="O1255" t="n">
        <v>41869.62</v>
      </c>
      <c r="P1255" t="n">
        <v>243.34</v>
      </c>
      <c r="Q1255" t="n">
        <v>467.08</v>
      </c>
      <c r="R1255" t="n">
        <v>54.73</v>
      </c>
      <c r="S1255" t="n">
        <v>39.61</v>
      </c>
      <c r="T1255" t="n">
        <v>2626.11</v>
      </c>
      <c r="U1255" t="n">
        <v>0.72</v>
      </c>
      <c r="V1255" t="n">
        <v>0.75</v>
      </c>
      <c r="W1255" t="n">
        <v>2.62</v>
      </c>
      <c r="X1255" t="n">
        <v>0.15</v>
      </c>
      <c r="Y1255" t="n">
        <v>1</v>
      </c>
      <c r="Z1255" t="n">
        <v>10</v>
      </c>
    </row>
    <row r="1256">
      <c r="A1256" t="n">
        <v>142</v>
      </c>
      <c r="B1256" t="n">
        <v>135</v>
      </c>
      <c r="C1256" t="inlineStr">
        <is>
          <t xml:space="preserve">CONCLUIDO	</t>
        </is>
      </c>
      <c r="D1256" t="n">
        <v>5.3662</v>
      </c>
      <c r="E1256" t="n">
        <v>18.64</v>
      </c>
      <c r="F1256" t="n">
        <v>15.48</v>
      </c>
      <c r="G1256" t="n">
        <v>154.79</v>
      </c>
      <c r="H1256" t="n">
        <v>1.92</v>
      </c>
      <c r="I1256" t="n">
        <v>6</v>
      </c>
      <c r="J1256" t="n">
        <v>338.19</v>
      </c>
      <c r="K1256" t="n">
        <v>59.89</v>
      </c>
      <c r="L1256" t="n">
        <v>36.5</v>
      </c>
      <c r="M1256" t="n">
        <v>4</v>
      </c>
      <c r="N1256" t="n">
        <v>106.8</v>
      </c>
      <c r="O1256" t="n">
        <v>41944.15</v>
      </c>
      <c r="P1256" t="n">
        <v>243.17</v>
      </c>
      <c r="Q1256" t="n">
        <v>467.07</v>
      </c>
      <c r="R1256" t="n">
        <v>54.74</v>
      </c>
      <c r="S1256" t="n">
        <v>39.61</v>
      </c>
      <c r="T1256" t="n">
        <v>2631.17</v>
      </c>
      <c r="U1256" t="n">
        <v>0.72</v>
      </c>
      <c r="V1256" t="n">
        <v>0.75</v>
      </c>
      <c r="W1256" t="n">
        <v>2.62</v>
      </c>
      <c r="X1256" t="n">
        <v>0.15</v>
      </c>
      <c r="Y1256" t="n">
        <v>1</v>
      </c>
      <c r="Z1256" t="n">
        <v>10</v>
      </c>
    </row>
    <row r="1257">
      <c r="A1257" t="n">
        <v>143</v>
      </c>
      <c r="B1257" t="n">
        <v>135</v>
      </c>
      <c r="C1257" t="inlineStr">
        <is>
          <t xml:space="preserve">CONCLUIDO	</t>
        </is>
      </c>
      <c r="D1257" t="n">
        <v>5.3695</v>
      </c>
      <c r="E1257" t="n">
        <v>18.62</v>
      </c>
      <c r="F1257" t="n">
        <v>15.47</v>
      </c>
      <c r="G1257" t="n">
        <v>154.67</v>
      </c>
      <c r="H1257" t="n">
        <v>1.93</v>
      </c>
      <c r="I1257" t="n">
        <v>6</v>
      </c>
      <c r="J1257" t="n">
        <v>338.79</v>
      </c>
      <c r="K1257" t="n">
        <v>59.89</v>
      </c>
      <c r="L1257" t="n">
        <v>36.75</v>
      </c>
      <c r="M1257" t="n">
        <v>4</v>
      </c>
      <c r="N1257" t="n">
        <v>107.16</v>
      </c>
      <c r="O1257" t="n">
        <v>42018.86</v>
      </c>
      <c r="P1257" t="n">
        <v>243.24</v>
      </c>
      <c r="Q1257" t="n">
        <v>467.07</v>
      </c>
      <c r="R1257" t="n">
        <v>54.38</v>
      </c>
      <c r="S1257" t="n">
        <v>39.61</v>
      </c>
      <c r="T1257" t="n">
        <v>2449.06</v>
      </c>
      <c r="U1257" t="n">
        <v>0.73</v>
      </c>
      <c r="V1257" t="n">
        <v>0.75</v>
      </c>
      <c r="W1257" t="n">
        <v>2.62</v>
      </c>
      <c r="X1257" t="n">
        <v>0.13</v>
      </c>
      <c r="Y1257" t="n">
        <v>1</v>
      </c>
      <c r="Z1257" t="n">
        <v>10</v>
      </c>
    </row>
    <row r="1258">
      <c r="A1258" t="n">
        <v>144</v>
      </c>
      <c r="B1258" t="n">
        <v>135</v>
      </c>
      <c r="C1258" t="inlineStr">
        <is>
          <t xml:space="preserve">CONCLUIDO	</t>
        </is>
      </c>
      <c r="D1258" t="n">
        <v>5.3706</v>
      </c>
      <c r="E1258" t="n">
        <v>18.62</v>
      </c>
      <c r="F1258" t="n">
        <v>15.46</v>
      </c>
      <c r="G1258" t="n">
        <v>154.63</v>
      </c>
      <c r="H1258" t="n">
        <v>1.94</v>
      </c>
      <c r="I1258" t="n">
        <v>6</v>
      </c>
      <c r="J1258" t="n">
        <v>339.4</v>
      </c>
      <c r="K1258" t="n">
        <v>59.89</v>
      </c>
      <c r="L1258" t="n">
        <v>37</v>
      </c>
      <c r="M1258" t="n">
        <v>4</v>
      </c>
      <c r="N1258" t="n">
        <v>107.51</v>
      </c>
      <c r="O1258" t="n">
        <v>42093.75</v>
      </c>
      <c r="P1258" t="n">
        <v>243.23</v>
      </c>
      <c r="Q1258" t="n">
        <v>467.07</v>
      </c>
      <c r="R1258" t="n">
        <v>54.13</v>
      </c>
      <c r="S1258" t="n">
        <v>39.61</v>
      </c>
      <c r="T1258" t="n">
        <v>2327.06</v>
      </c>
      <c r="U1258" t="n">
        <v>0.73</v>
      </c>
      <c r="V1258" t="n">
        <v>0.75</v>
      </c>
      <c r="W1258" t="n">
        <v>2.62</v>
      </c>
      <c r="X1258" t="n">
        <v>0.13</v>
      </c>
      <c r="Y1258" t="n">
        <v>1</v>
      </c>
      <c r="Z1258" t="n">
        <v>10</v>
      </c>
    </row>
    <row r="1259">
      <c r="A1259" t="n">
        <v>145</v>
      </c>
      <c r="B1259" t="n">
        <v>135</v>
      </c>
      <c r="C1259" t="inlineStr">
        <is>
          <t xml:space="preserve">CONCLUIDO	</t>
        </is>
      </c>
      <c r="D1259" t="n">
        <v>5.3712</v>
      </c>
      <c r="E1259" t="n">
        <v>18.62</v>
      </c>
      <c r="F1259" t="n">
        <v>15.46</v>
      </c>
      <c r="G1259" t="n">
        <v>154.61</v>
      </c>
      <c r="H1259" t="n">
        <v>1.95</v>
      </c>
      <c r="I1259" t="n">
        <v>6</v>
      </c>
      <c r="J1259" t="n">
        <v>340.01</v>
      </c>
      <c r="K1259" t="n">
        <v>59.89</v>
      </c>
      <c r="L1259" t="n">
        <v>37.25</v>
      </c>
      <c r="M1259" t="n">
        <v>4</v>
      </c>
      <c r="N1259" t="n">
        <v>107.87</v>
      </c>
      <c r="O1259" t="n">
        <v>42168.82</v>
      </c>
      <c r="P1259" t="n">
        <v>243.24</v>
      </c>
      <c r="Q1259" t="n">
        <v>467.1</v>
      </c>
      <c r="R1259" t="n">
        <v>54.12</v>
      </c>
      <c r="S1259" t="n">
        <v>39.61</v>
      </c>
      <c r="T1259" t="n">
        <v>2322.8</v>
      </c>
      <c r="U1259" t="n">
        <v>0.73</v>
      </c>
      <c r="V1259" t="n">
        <v>0.75</v>
      </c>
      <c r="W1259" t="n">
        <v>2.62</v>
      </c>
      <c r="X1259" t="n">
        <v>0.13</v>
      </c>
      <c r="Y1259" t="n">
        <v>1</v>
      </c>
      <c r="Z1259" t="n">
        <v>10</v>
      </c>
    </row>
    <row r="1260">
      <c r="A1260" t="n">
        <v>146</v>
      </c>
      <c r="B1260" t="n">
        <v>135</v>
      </c>
      <c r="C1260" t="inlineStr">
        <is>
          <t xml:space="preserve">CONCLUIDO	</t>
        </is>
      </c>
      <c r="D1260" t="n">
        <v>5.3686</v>
      </c>
      <c r="E1260" t="n">
        <v>18.63</v>
      </c>
      <c r="F1260" t="n">
        <v>15.47</v>
      </c>
      <c r="G1260" t="n">
        <v>154.7</v>
      </c>
      <c r="H1260" t="n">
        <v>1.96</v>
      </c>
      <c r="I1260" t="n">
        <v>6</v>
      </c>
      <c r="J1260" t="n">
        <v>340.62</v>
      </c>
      <c r="K1260" t="n">
        <v>59.89</v>
      </c>
      <c r="L1260" t="n">
        <v>37.5</v>
      </c>
      <c r="M1260" t="n">
        <v>4</v>
      </c>
      <c r="N1260" t="n">
        <v>108.23</v>
      </c>
      <c r="O1260" t="n">
        <v>42244.08</v>
      </c>
      <c r="P1260" t="n">
        <v>243.24</v>
      </c>
      <c r="Q1260" t="n">
        <v>467.07</v>
      </c>
      <c r="R1260" t="n">
        <v>54.4</v>
      </c>
      <c r="S1260" t="n">
        <v>39.61</v>
      </c>
      <c r="T1260" t="n">
        <v>2463.4</v>
      </c>
      <c r="U1260" t="n">
        <v>0.73</v>
      </c>
      <c r="V1260" t="n">
        <v>0.75</v>
      </c>
      <c r="W1260" t="n">
        <v>2.62</v>
      </c>
      <c r="X1260" t="n">
        <v>0.14</v>
      </c>
      <c r="Y1260" t="n">
        <v>1</v>
      </c>
      <c r="Z1260" t="n">
        <v>10</v>
      </c>
    </row>
    <row r="1261">
      <c r="A1261" t="n">
        <v>147</v>
      </c>
      <c r="B1261" t="n">
        <v>135</v>
      </c>
      <c r="C1261" t="inlineStr">
        <is>
          <t xml:space="preserve">CONCLUIDO	</t>
        </is>
      </c>
      <c r="D1261" t="n">
        <v>5.3666</v>
      </c>
      <c r="E1261" t="n">
        <v>18.63</v>
      </c>
      <c r="F1261" t="n">
        <v>15.48</v>
      </c>
      <c r="G1261" t="n">
        <v>154.77</v>
      </c>
      <c r="H1261" t="n">
        <v>1.97</v>
      </c>
      <c r="I1261" t="n">
        <v>6</v>
      </c>
      <c r="J1261" t="n">
        <v>341.23</v>
      </c>
      <c r="K1261" t="n">
        <v>59.89</v>
      </c>
      <c r="L1261" t="n">
        <v>37.75</v>
      </c>
      <c r="M1261" t="n">
        <v>4</v>
      </c>
      <c r="N1261" t="n">
        <v>108.59</v>
      </c>
      <c r="O1261" t="n">
        <v>42319.51</v>
      </c>
      <c r="P1261" t="n">
        <v>243.13</v>
      </c>
      <c r="Q1261" t="n">
        <v>467.07</v>
      </c>
      <c r="R1261" t="n">
        <v>54.66</v>
      </c>
      <c r="S1261" t="n">
        <v>39.61</v>
      </c>
      <c r="T1261" t="n">
        <v>2591.78</v>
      </c>
      <c r="U1261" t="n">
        <v>0.72</v>
      </c>
      <c r="V1261" t="n">
        <v>0.75</v>
      </c>
      <c r="W1261" t="n">
        <v>2.62</v>
      </c>
      <c r="X1261" t="n">
        <v>0.14</v>
      </c>
      <c r="Y1261" t="n">
        <v>1</v>
      </c>
      <c r="Z1261" t="n">
        <v>10</v>
      </c>
    </row>
    <row r="1262">
      <c r="A1262" t="n">
        <v>148</v>
      </c>
      <c r="B1262" t="n">
        <v>135</v>
      </c>
      <c r="C1262" t="inlineStr">
        <is>
          <t xml:space="preserve">CONCLUIDO	</t>
        </is>
      </c>
      <c r="D1262" t="n">
        <v>5.3684</v>
      </c>
      <c r="E1262" t="n">
        <v>18.63</v>
      </c>
      <c r="F1262" t="n">
        <v>15.47</v>
      </c>
      <c r="G1262" t="n">
        <v>154.71</v>
      </c>
      <c r="H1262" t="n">
        <v>1.98</v>
      </c>
      <c r="I1262" t="n">
        <v>6</v>
      </c>
      <c r="J1262" t="n">
        <v>341.84</v>
      </c>
      <c r="K1262" t="n">
        <v>59.89</v>
      </c>
      <c r="L1262" t="n">
        <v>38</v>
      </c>
      <c r="M1262" t="n">
        <v>4</v>
      </c>
      <c r="N1262" t="n">
        <v>108.96</v>
      </c>
      <c r="O1262" t="n">
        <v>42395.13</v>
      </c>
      <c r="P1262" t="n">
        <v>242.99</v>
      </c>
      <c r="Q1262" t="n">
        <v>467.08</v>
      </c>
      <c r="R1262" t="n">
        <v>54.41</v>
      </c>
      <c r="S1262" t="n">
        <v>39.61</v>
      </c>
      <c r="T1262" t="n">
        <v>2466.28</v>
      </c>
      <c r="U1262" t="n">
        <v>0.73</v>
      </c>
      <c r="V1262" t="n">
        <v>0.75</v>
      </c>
      <c r="W1262" t="n">
        <v>2.62</v>
      </c>
      <c r="X1262" t="n">
        <v>0.14</v>
      </c>
      <c r="Y1262" t="n">
        <v>1</v>
      </c>
      <c r="Z1262" t="n">
        <v>10</v>
      </c>
    </row>
    <row r="1263">
      <c r="A1263" t="n">
        <v>149</v>
      </c>
      <c r="B1263" t="n">
        <v>135</v>
      </c>
      <c r="C1263" t="inlineStr">
        <is>
          <t xml:space="preserve">CONCLUIDO	</t>
        </is>
      </c>
      <c r="D1263" t="n">
        <v>5.3688</v>
      </c>
      <c r="E1263" t="n">
        <v>18.63</v>
      </c>
      <c r="F1263" t="n">
        <v>15.47</v>
      </c>
      <c r="G1263" t="n">
        <v>154.7</v>
      </c>
      <c r="H1263" t="n">
        <v>1.99</v>
      </c>
      <c r="I1263" t="n">
        <v>6</v>
      </c>
      <c r="J1263" t="n">
        <v>342.46</v>
      </c>
      <c r="K1263" t="n">
        <v>59.89</v>
      </c>
      <c r="L1263" t="n">
        <v>38.25</v>
      </c>
      <c r="M1263" t="n">
        <v>4</v>
      </c>
      <c r="N1263" t="n">
        <v>109.32</v>
      </c>
      <c r="O1263" t="n">
        <v>42470.94</v>
      </c>
      <c r="P1263" t="n">
        <v>242.62</v>
      </c>
      <c r="Q1263" t="n">
        <v>467.07</v>
      </c>
      <c r="R1263" t="n">
        <v>54.46</v>
      </c>
      <c r="S1263" t="n">
        <v>39.61</v>
      </c>
      <c r="T1263" t="n">
        <v>2492.23</v>
      </c>
      <c r="U1263" t="n">
        <v>0.73</v>
      </c>
      <c r="V1263" t="n">
        <v>0.75</v>
      </c>
      <c r="W1263" t="n">
        <v>2.62</v>
      </c>
      <c r="X1263" t="n">
        <v>0.14</v>
      </c>
      <c r="Y1263" t="n">
        <v>1</v>
      </c>
      <c r="Z1263" t="n">
        <v>10</v>
      </c>
    </row>
    <row r="1264">
      <c r="A1264" t="n">
        <v>150</v>
      </c>
      <c r="B1264" t="n">
        <v>135</v>
      </c>
      <c r="C1264" t="inlineStr">
        <is>
          <t xml:space="preserve">CONCLUIDO	</t>
        </is>
      </c>
      <c r="D1264" t="n">
        <v>5.3678</v>
      </c>
      <c r="E1264" t="n">
        <v>18.63</v>
      </c>
      <c r="F1264" t="n">
        <v>15.47</v>
      </c>
      <c r="G1264" t="n">
        <v>154.73</v>
      </c>
      <c r="H1264" t="n">
        <v>2</v>
      </c>
      <c r="I1264" t="n">
        <v>6</v>
      </c>
      <c r="J1264" t="n">
        <v>343.08</v>
      </c>
      <c r="K1264" t="n">
        <v>59.89</v>
      </c>
      <c r="L1264" t="n">
        <v>38.5</v>
      </c>
      <c r="M1264" t="n">
        <v>4</v>
      </c>
      <c r="N1264" t="n">
        <v>109.69</v>
      </c>
      <c r="O1264" t="n">
        <v>42546.93</v>
      </c>
      <c r="P1264" t="n">
        <v>242.31</v>
      </c>
      <c r="Q1264" t="n">
        <v>467.07</v>
      </c>
      <c r="R1264" t="n">
        <v>54.59</v>
      </c>
      <c r="S1264" t="n">
        <v>39.61</v>
      </c>
      <c r="T1264" t="n">
        <v>2556.01</v>
      </c>
      <c r="U1264" t="n">
        <v>0.73</v>
      </c>
      <c r="V1264" t="n">
        <v>0.75</v>
      </c>
      <c r="W1264" t="n">
        <v>2.62</v>
      </c>
      <c r="X1264" t="n">
        <v>0.14</v>
      </c>
      <c r="Y1264" t="n">
        <v>1</v>
      </c>
      <c r="Z1264" t="n">
        <v>10</v>
      </c>
    </row>
    <row r="1265">
      <c r="A1265" t="n">
        <v>151</v>
      </c>
      <c r="B1265" t="n">
        <v>135</v>
      </c>
      <c r="C1265" t="inlineStr">
        <is>
          <t xml:space="preserve">CONCLUIDO	</t>
        </is>
      </c>
      <c r="D1265" t="n">
        <v>5.3677</v>
      </c>
      <c r="E1265" t="n">
        <v>18.63</v>
      </c>
      <c r="F1265" t="n">
        <v>15.47</v>
      </c>
      <c r="G1265" t="n">
        <v>154.74</v>
      </c>
      <c r="H1265" t="n">
        <v>2.01</v>
      </c>
      <c r="I1265" t="n">
        <v>6</v>
      </c>
      <c r="J1265" t="n">
        <v>343.69</v>
      </c>
      <c r="K1265" t="n">
        <v>59.89</v>
      </c>
      <c r="L1265" t="n">
        <v>38.75</v>
      </c>
      <c r="M1265" t="n">
        <v>4</v>
      </c>
      <c r="N1265" t="n">
        <v>110.06</v>
      </c>
      <c r="O1265" t="n">
        <v>42623.24</v>
      </c>
      <c r="P1265" t="n">
        <v>242.15</v>
      </c>
      <c r="Q1265" t="n">
        <v>467.07</v>
      </c>
      <c r="R1265" t="n">
        <v>54.58</v>
      </c>
      <c r="S1265" t="n">
        <v>39.61</v>
      </c>
      <c r="T1265" t="n">
        <v>2549.49</v>
      </c>
      <c r="U1265" t="n">
        <v>0.73</v>
      </c>
      <c r="V1265" t="n">
        <v>0.75</v>
      </c>
      <c r="W1265" t="n">
        <v>2.62</v>
      </c>
      <c r="X1265" t="n">
        <v>0.14</v>
      </c>
      <c r="Y1265" t="n">
        <v>1</v>
      </c>
      <c r="Z1265" t="n">
        <v>10</v>
      </c>
    </row>
    <row r="1266">
      <c r="A1266" t="n">
        <v>152</v>
      </c>
      <c r="B1266" t="n">
        <v>135</v>
      </c>
      <c r="C1266" t="inlineStr">
        <is>
          <t xml:space="preserve">CONCLUIDO	</t>
        </is>
      </c>
      <c r="D1266" t="n">
        <v>5.3668</v>
      </c>
      <c r="E1266" t="n">
        <v>18.63</v>
      </c>
      <c r="F1266" t="n">
        <v>15.48</v>
      </c>
      <c r="G1266" t="n">
        <v>154.77</v>
      </c>
      <c r="H1266" t="n">
        <v>2.02</v>
      </c>
      <c r="I1266" t="n">
        <v>6</v>
      </c>
      <c r="J1266" t="n">
        <v>344.31</v>
      </c>
      <c r="K1266" t="n">
        <v>59.89</v>
      </c>
      <c r="L1266" t="n">
        <v>39</v>
      </c>
      <c r="M1266" t="n">
        <v>4</v>
      </c>
      <c r="N1266" t="n">
        <v>110.43</v>
      </c>
      <c r="O1266" t="n">
        <v>42699.62</v>
      </c>
      <c r="P1266" t="n">
        <v>242.65</v>
      </c>
      <c r="Q1266" t="n">
        <v>467.07</v>
      </c>
      <c r="R1266" t="n">
        <v>54.64</v>
      </c>
      <c r="S1266" t="n">
        <v>39.61</v>
      </c>
      <c r="T1266" t="n">
        <v>2580.77</v>
      </c>
      <c r="U1266" t="n">
        <v>0.72</v>
      </c>
      <c r="V1266" t="n">
        <v>0.75</v>
      </c>
      <c r="W1266" t="n">
        <v>2.62</v>
      </c>
      <c r="X1266" t="n">
        <v>0.14</v>
      </c>
      <c r="Y1266" t="n">
        <v>1</v>
      </c>
      <c r="Z1266" t="n">
        <v>10</v>
      </c>
    </row>
    <row r="1267">
      <c r="A1267" t="n">
        <v>153</v>
      </c>
      <c r="B1267" t="n">
        <v>135</v>
      </c>
      <c r="C1267" t="inlineStr">
        <is>
          <t xml:space="preserve">CONCLUIDO	</t>
        </is>
      </c>
      <c r="D1267" t="n">
        <v>5.3664</v>
      </c>
      <c r="E1267" t="n">
        <v>18.63</v>
      </c>
      <c r="F1267" t="n">
        <v>15.48</v>
      </c>
      <c r="G1267" t="n">
        <v>154.78</v>
      </c>
      <c r="H1267" t="n">
        <v>2.03</v>
      </c>
      <c r="I1267" t="n">
        <v>6</v>
      </c>
      <c r="J1267" t="n">
        <v>344.93</v>
      </c>
      <c r="K1267" t="n">
        <v>59.89</v>
      </c>
      <c r="L1267" t="n">
        <v>39.25</v>
      </c>
      <c r="M1267" t="n">
        <v>4</v>
      </c>
      <c r="N1267" t="n">
        <v>110.8</v>
      </c>
      <c r="O1267" t="n">
        <v>42776.18</v>
      </c>
      <c r="P1267" t="n">
        <v>242.41</v>
      </c>
      <c r="Q1267" t="n">
        <v>467.07</v>
      </c>
      <c r="R1267" t="n">
        <v>54.63</v>
      </c>
      <c r="S1267" t="n">
        <v>39.61</v>
      </c>
      <c r="T1267" t="n">
        <v>2576.54</v>
      </c>
      <c r="U1267" t="n">
        <v>0.73</v>
      </c>
      <c r="V1267" t="n">
        <v>0.75</v>
      </c>
      <c r="W1267" t="n">
        <v>2.62</v>
      </c>
      <c r="X1267" t="n">
        <v>0.14</v>
      </c>
      <c r="Y1267" t="n">
        <v>1</v>
      </c>
      <c r="Z1267" t="n">
        <v>10</v>
      </c>
    </row>
    <row r="1268">
      <c r="A1268" t="n">
        <v>154</v>
      </c>
      <c r="B1268" t="n">
        <v>135</v>
      </c>
      <c r="C1268" t="inlineStr">
        <is>
          <t xml:space="preserve">CONCLUIDO	</t>
        </is>
      </c>
      <c r="D1268" t="n">
        <v>5.3678</v>
      </c>
      <c r="E1268" t="n">
        <v>18.63</v>
      </c>
      <c r="F1268" t="n">
        <v>15.47</v>
      </c>
      <c r="G1268" t="n">
        <v>154.73</v>
      </c>
      <c r="H1268" t="n">
        <v>2.04</v>
      </c>
      <c r="I1268" t="n">
        <v>6</v>
      </c>
      <c r="J1268" t="n">
        <v>345.56</v>
      </c>
      <c r="K1268" t="n">
        <v>59.89</v>
      </c>
      <c r="L1268" t="n">
        <v>39.5</v>
      </c>
      <c r="M1268" t="n">
        <v>4</v>
      </c>
      <c r="N1268" t="n">
        <v>111.17</v>
      </c>
      <c r="O1268" t="n">
        <v>42852.94</v>
      </c>
      <c r="P1268" t="n">
        <v>241.55</v>
      </c>
      <c r="Q1268" t="n">
        <v>467.07</v>
      </c>
      <c r="R1268" t="n">
        <v>54.6</v>
      </c>
      <c r="S1268" t="n">
        <v>39.61</v>
      </c>
      <c r="T1268" t="n">
        <v>2561.49</v>
      </c>
      <c r="U1268" t="n">
        <v>0.73</v>
      </c>
      <c r="V1268" t="n">
        <v>0.75</v>
      </c>
      <c r="W1268" t="n">
        <v>2.62</v>
      </c>
      <c r="X1268" t="n">
        <v>0.14</v>
      </c>
      <c r="Y1268" t="n">
        <v>1</v>
      </c>
      <c r="Z1268" t="n">
        <v>10</v>
      </c>
    </row>
    <row r="1269">
      <c r="A1269" t="n">
        <v>155</v>
      </c>
      <c r="B1269" t="n">
        <v>135</v>
      </c>
      <c r="C1269" t="inlineStr">
        <is>
          <t xml:space="preserve">CONCLUIDO	</t>
        </is>
      </c>
      <c r="D1269" t="n">
        <v>5.3656</v>
      </c>
      <c r="E1269" t="n">
        <v>18.64</v>
      </c>
      <c r="F1269" t="n">
        <v>15.48</v>
      </c>
      <c r="G1269" t="n">
        <v>154.81</v>
      </c>
      <c r="H1269" t="n">
        <v>2.05</v>
      </c>
      <c r="I1269" t="n">
        <v>6</v>
      </c>
      <c r="J1269" t="n">
        <v>346.18</v>
      </c>
      <c r="K1269" t="n">
        <v>59.89</v>
      </c>
      <c r="L1269" t="n">
        <v>39.75</v>
      </c>
      <c r="M1269" t="n">
        <v>4</v>
      </c>
      <c r="N1269" t="n">
        <v>111.54</v>
      </c>
      <c r="O1269" t="n">
        <v>42929.9</v>
      </c>
      <c r="P1269" t="n">
        <v>241.85</v>
      </c>
      <c r="Q1269" t="n">
        <v>467.07</v>
      </c>
      <c r="R1269" t="n">
        <v>54.7</v>
      </c>
      <c r="S1269" t="n">
        <v>39.61</v>
      </c>
      <c r="T1269" t="n">
        <v>2611.72</v>
      </c>
      <c r="U1269" t="n">
        <v>0.72</v>
      </c>
      <c r="V1269" t="n">
        <v>0.75</v>
      </c>
      <c r="W1269" t="n">
        <v>2.62</v>
      </c>
      <c r="X1269" t="n">
        <v>0.15</v>
      </c>
      <c r="Y1269" t="n">
        <v>1</v>
      </c>
      <c r="Z1269" t="n">
        <v>10</v>
      </c>
    </row>
    <row r="1270">
      <c r="A1270" t="n">
        <v>156</v>
      </c>
      <c r="B1270" t="n">
        <v>135</v>
      </c>
      <c r="C1270" t="inlineStr">
        <is>
          <t xml:space="preserve">CONCLUIDO	</t>
        </is>
      </c>
      <c r="D1270" t="n">
        <v>5.3646</v>
      </c>
      <c r="E1270" t="n">
        <v>18.64</v>
      </c>
      <c r="F1270" t="n">
        <v>15.48</v>
      </c>
      <c r="G1270" t="n">
        <v>154.84</v>
      </c>
      <c r="H1270" t="n">
        <v>2.06</v>
      </c>
      <c r="I1270" t="n">
        <v>6</v>
      </c>
      <c r="J1270" t="n">
        <v>346.81</v>
      </c>
      <c r="K1270" t="n">
        <v>59.89</v>
      </c>
      <c r="L1270" t="n">
        <v>40</v>
      </c>
      <c r="M1270" t="n">
        <v>4</v>
      </c>
      <c r="N1270" t="n">
        <v>111.92</v>
      </c>
      <c r="O1270" t="n">
        <v>43007.05</v>
      </c>
      <c r="P1270" t="n">
        <v>241.87</v>
      </c>
      <c r="Q1270" t="n">
        <v>467.12</v>
      </c>
      <c r="R1270" t="n">
        <v>54.88</v>
      </c>
      <c r="S1270" t="n">
        <v>39.61</v>
      </c>
      <c r="T1270" t="n">
        <v>2700.55</v>
      </c>
      <c r="U1270" t="n">
        <v>0.72</v>
      </c>
      <c r="V1270" t="n">
        <v>0.75</v>
      </c>
      <c r="W1270" t="n">
        <v>2.62</v>
      </c>
      <c r="X1270" t="n">
        <v>0.15</v>
      </c>
      <c r="Y1270" t="n">
        <v>1</v>
      </c>
      <c r="Z1270" t="n">
        <v>10</v>
      </c>
    </row>
    <row r="1271">
      <c r="A1271" t="n">
        <v>0</v>
      </c>
      <c r="B1271" t="n">
        <v>80</v>
      </c>
      <c r="C1271" t="inlineStr">
        <is>
          <t xml:space="preserve">CONCLUIDO	</t>
        </is>
      </c>
      <c r="D1271" t="n">
        <v>3.4268</v>
      </c>
      <c r="E1271" t="n">
        <v>29.18</v>
      </c>
      <c r="F1271" t="n">
        <v>20.86</v>
      </c>
      <c r="G1271" t="n">
        <v>6.73</v>
      </c>
      <c r="H1271" t="n">
        <v>0.11</v>
      </c>
      <c r="I1271" t="n">
        <v>186</v>
      </c>
      <c r="J1271" t="n">
        <v>159.12</v>
      </c>
      <c r="K1271" t="n">
        <v>50.28</v>
      </c>
      <c r="L1271" t="n">
        <v>1</v>
      </c>
      <c r="M1271" t="n">
        <v>184</v>
      </c>
      <c r="N1271" t="n">
        <v>27.84</v>
      </c>
      <c r="O1271" t="n">
        <v>19859.16</v>
      </c>
      <c r="P1271" t="n">
        <v>255.9</v>
      </c>
      <c r="Q1271" t="n">
        <v>467.23</v>
      </c>
      <c r="R1271" t="n">
        <v>229.97</v>
      </c>
      <c r="S1271" t="n">
        <v>39.61</v>
      </c>
      <c r="T1271" t="n">
        <v>89344.48</v>
      </c>
      <c r="U1271" t="n">
        <v>0.17</v>
      </c>
      <c r="V1271" t="n">
        <v>0.5600000000000001</v>
      </c>
      <c r="W1271" t="n">
        <v>2.93</v>
      </c>
      <c r="X1271" t="n">
        <v>5.53</v>
      </c>
      <c r="Y1271" t="n">
        <v>1</v>
      </c>
      <c r="Z1271" t="n">
        <v>10</v>
      </c>
    </row>
    <row r="1272">
      <c r="A1272" t="n">
        <v>1</v>
      </c>
      <c r="B1272" t="n">
        <v>80</v>
      </c>
      <c r="C1272" t="inlineStr">
        <is>
          <t xml:space="preserve">CONCLUIDO	</t>
        </is>
      </c>
      <c r="D1272" t="n">
        <v>3.8254</v>
      </c>
      <c r="E1272" t="n">
        <v>26.14</v>
      </c>
      <c r="F1272" t="n">
        <v>19.37</v>
      </c>
      <c r="G1272" t="n">
        <v>8.42</v>
      </c>
      <c r="H1272" t="n">
        <v>0.14</v>
      </c>
      <c r="I1272" t="n">
        <v>138</v>
      </c>
      <c r="J1272" t="n">
        <v>159.48</v>
      </c>
      <c r="K1272" t="n">
        <v>50.28</v>
      </c>
      <c r="L1272" t="n">
        <v>1.25</v>
      </c>
      <c r="M1272" t="n">
        <v>136</v>
      </c>
      <c r="N1272" t="n">
        <v>27.95</v>
      </c>
      <c r="O1272" t="n">
        <v>19902.91</v>
      </c>
      <c r="P1272" t="n">
        <v>237.06</v>
      </c>
      <c r="Q1272" t="n">
        <v>467.17</v>
      </c>
      <c r="R1272" t="n">
        <v>181.58</v>
      </c>
      <c r="S1272" t="n">
        <v>39.61</v>
      </c>
      <c r="T1272" t="n">
        <v>65393.19</v>
      </c>
      <c r="U1272" t="n">
        <v>0.22</v>
      </c>
      <c r="V1272" t="n">
        <v>0.6</v>
      </c>
      <c r="W1272" t="n">
        <v>2.84</v>
      </c>
      <c r="X1272" t="n">
        <v>4.03</v>
      </c>
      <c r="Y1272" t="n">
        <v>1</v>
      </c>
      <c r="Z1272" t="n">
        <v>10</v>
      </c>
    </row>
    <row r="1273">
      <c r="A1273" t="n">
        <v>2</v>
      </c>
      <c r="B1273" t="n">
        <v>80</v>
      </c>
      <c r="C1273" t="inlineStr">
        <is>
          <t xml:space="preserve">CONCLUIDO	</t>
        </is>
      </c>
      <c r="D1273" t="n">
        <v>4.1007</v>
      </c>
      <c r="E1273" t="n">
        <v>24.39</v>
      </c>
      <c r="F1273" t="n">
        <v>18.52</v>
      </c>
      <c r="G1273" t="n">
        <v>10.1</v>
      </c>
      <c r="H1273" t="n">
        <v>0.17</v>
      </c>
      <c r="I1273" t="n">
        <v>110</v>
      </c>
      <c r="J1273" t="n">
        <v>159.83</v>
      </c>
      <c r="K1273" t="n">
        <v>50.28</v>
      </c>
      <c r="L1273" t="n">
        <v>1.5</v>
      </c>
      <c r="M1273" t="n">
        <v>108</v>
      </c>
      <c r="N1273" t="n">
        <v>28.05</v>
      </c>
      <c r="O1273" t="n">
        <v>19946.71</v>
      </c>
      <c r="P1273" t="n">
        <v>226.03</v>
      </c>
      <c r="Q1273" t="n">
        <v>467.08</v>
      </c>
      <c r="R1273" t="n">
        <v>154.18</v>
      </c>
      <c r="S1273" t="n">
        <v>39.61</v>
      </c>
      <c r="T1273" t="n">
        <v>51828.7</v>
      </c>
      <c r="U1273" t="n">
        <v>0.26</v>
      </c>
      <c r="V1273" t="n">
        <v>0.63</v>
      </c>
      <c r="W1273" t="n">
        <v>2.77</v>
      </c>
      <c r="X1273" t="n">
        <v>3.18</v>
      </c>
      <c r="Y1273" t="n">
        <v>1</v>
      </c>
      <c r="Z1273" t="n">
        <v>10</v>
      </c>
    </row>
    <row r="1274">
      <c r="A1274" t="n">
        <v>3</v>
      </c>
      <c r="B1274" t="n">
        <v>80</v>
      </c>
      <c r="C1274" t="inlineStr">
        <is>
          <t xml:space="preserve">CONCLUIDO	</t>
        </is>
      </c>
      <c r="D1274" t="n">
        <v>4.3053</v>
      </c>
      <c r="E1274" t="n">
        <v>23.23</v>
      </c>
      <c r="F1274" t="n">
        <v>17.97</v>
      </c>
      <c r="G1274" t="n">
        <v>11.85</v>
      </c>
      <c r="H1274" t="n">
        <v>0.19</v>
      </c>
      <c r="I1274" t="n">
        <v>91</v>
      </c>
      <c r="J1274" t="n">
        <v>160.19</v>
      </c>
      <c r="K1274" t="n">
        <v>50.28</v>
      </c>
      <c r="L1274" t="n">
        <v>1.75</v>
      </c>
      <c r="M1274" t="n">
        <v>89</v>
      </c>
      <c r="N1274" t="n">
        <v>28.16</v>
      </c>
      <c r="O1274" t="n">
        <v>19990.53</v>
      </c>
      <c r="P1274" t="n">
        <v>218.82</v>
      </c>
      <c r="Q1274" t="n">
        <v>467.21</v>
      </c>
      <c r="R1274" t="n">
        <v>135.69</v>
      </c>
      <c r="S1274" t="n">
        <v>39.61</v>
      </c>
      <c r="T1274" t="n">
        <v>42682.07</v>
      </c>
      <c r="U1274" t="n">
        <v>0.29</v>
      </c>
      <c r="V1274" t="n">
        <v>0.65</v>
      </c>
      <c r="W1274" t="n">
        <v>2.76</v>
      </c>
      <c r="X1274" t="n">
        <v>2.63</v>
      </c>
      <c r="Y1274" t="n">
        <v>1</v>
      </c>
      <c r="Z1274" t="n">
        <v>10</v>
      </c>
    </row>
    <row r="1275">
      <c r="A1275" t="n">
        <v>4</v>
      </c>
      <c r="B1275" t="n">
        <v>80</v>
      </c>
      <c r="C1275" t="inlineStr">
        <is>
          <t xml:space="preserve">CONCLUIDO	</t>
        </is>
      </c>
      <c r="D1275" t="n">
        <v>4.4619</v>
      </c>
      <c r="E1275" t="n">
        <v>22.41</v>
      </c>
      <c r="F1275" t="n">
        <v>17.57</v>
      </c>
      <c r="G1275" t="n">
        <v>13.52</v>
      </c>
      <c r="H1275" t="n">
        <v>0.22</v>
      </c>
      <c r="I1275" t="n">
        <v>78</v>
      </c>
      <c r="J1275" t="n">
        <v>160.54</v>
      </c>
      <c r="K1275" t="n">
        <v>50.28</v>
      </c>
      <c r="L1275" t="n">
        <v>2</v>
      </c>
      <c r="M1275" t="n">
        <v>76</v>
      </c>
      <c r="N1275" t="n">
        <v>28.26</v>
      </c>
      <c r="O1275" t="n">
        <v>20034.4</v>
      </c>
      <c r="P1275" t="n">
        <v>213.61</v>
      </c>
      <c r="Q1275" t="n">
        <v>467.16</v>
      </c>
      <c r="R1275" t="n">
        <v>123.04</v>
      </c>
      <c r="S1275" t="n">
        <v>39.61</v>
      </c>
      <c r="T1275" t="n">
        <v>36422.95</v>
      </c>
      <c r="U1275" t="n">
        <v>0.32</v>
      </c>
      <c r="V1275" t="n">
        <v>0.66</v>
      </c>
      <c r="W1275" t="n">
        <v>2.73</v>
      </c>
      <c r="X1275" t="n">
        <v>2.24</v>
      </c>
      <c r="Y1275" t="n">
        <v>1</v>
      </c>
      <c r="Z1275" t="n">
        <v>10</v>
      </c>
    </row>
    <row r="1276">
      <c r="A1276" t="n">
        <v>5</v>
      </c>
      <c r="B1276" t="n">
        <v>80</v>
      </c>
      <c r="C1276" t="inlineStr">
        <is>
          <t xml:space="preserve">CONCLUIDO	</t>
        </is>
      </c>
      <c r="D1276" t="n">
        <v>4.5911</v>
      </c>
      <c r="E1276" t="n">
        <v>21.78</v>
      </c>
      <c r="F1276" t="n">
        <v>17.27</v>
      </c>
      <c r="G1276" t="n">
        <v>15.23</v>
      </c>
      <c r="H1276" t="n">
        <v>0.25</v>
      </c>
      <c r="I1276" t="n">
        <v>68</v>
      </c>
      <c r="J1276" t="n">
        <v>160.9</v>
      </c>
      <c r="K1276" t="n">
        <v>50.28</v>
      </c>
      <c r="L1276" t="n">
        <v>2.25</v>
      </c>
      <c r="M1276" t="n">
        <v>66</v>
      </c>
      <c r="N1276" t="n">
        <v>28.37</v>
      </c>
      <c r="O1276" t="n">
        <v>20078.3</v>
      </c>
      <c r="P1276" t="n">
        <v>209.29</v>
      </c>
      <c r="Q1276" t="n">
        <v>467.2</v>
      </c>
      <c r="R1276" t="n">
        <v>112.72</v>
      </c>
      <c r="S1276" t="n">
        <v>39.61</v>
      </c>
      <c r="T1276" t="n">
        <v>31308.97</v>
      </c>
      <c r="U1276" t="n">
        <v>0.35</v>
      </c>
      <c r="V1276" t="n">
        <v>0.68</v>
      </c>
      <c r="W1276" t="n">
        <v>2.72</v>
      </c>
      <c r="X1276" t="n">
        <v>1.93</v>
      </c>
      <c r="Y1276" t="n">
        <v>1</v>
      </c>
      <c r="Z1276" t="n">
        <v>10</v>
      </c>
    </row>
    <row r="1277">
      <c r="A1277" t="n">
        <v>6</v>
      </c>
      <c r="B1277" t="n">
        <v>80</v>
      </c>
      <c r="C1277" t="inlineStr">
        <is>
          <t xml:space="preserve">CONCLUIDO	</t>
        </is>
      </c>
      <c r="D1277" t="n">
        <v>4.6836</v>
      </c>
      <c r="E1277" t="n">
        <v>21.35</v>
      </c>
      <c r="F1277" t="n">
        <v>17.06</v>
      </c>
      <c r="G1277" t="n">
        <v>16.78</v>
      </c>
      <c r="H1277" t="n">
        <v>0.27</v>
      </c>
      <c r="I1277" t="n">
        <v>61</v>
      </c>
      <c r="J1277" t="n">
        <v>161.26</v>
      </c>
      <c r="K1277" t="n">
        <v>50.28</v>
      </c>
      <c r="L1277" t="n">
        <v>2.5</v>
      </c>
      <c r="M1277" t="n">
        <v>59</v>
      </c>
      <c r="N1277" t="n">
        <v>28.48</v>
      </c>
      <c r="O1277" t="n">
        <v>20122.23</v>
      </c>
      <c r="P1277" t="n">
        <v>206.31</v>
      </c>
      <c r="Q1277" t="n">
        <v>467.09</v>
      </c>
      <c r="R1277" t="n">
        <v>106.25</v>
      </c>
      <c r="S1277" t="n">
        <v>39.61</v>
      </c>
      <c r="T1277" t="n">
        <v>28110.79</v>
      </c>
      <c r="U1277" t="n">
        <v>0.37</v>
      </c>
      <c r="V1277" t="n">
        <v>0.68</v>
      </c>
      <c r="W1277" t="n">
        <v>2.71</v>
      </c>
      <c r="X1277" t="n">
        <v>1.73</v>
      </c>
      <c r="Y1277" t="n">
        <v>1</v>
      </c>
      <c r="Z1277" t="n">
        <v>10</v>
      </c>
    </row>
    <row r="1278">
      <c r="A1278" t="n">
        <v>7</v>
      </c>
      <c r="B1278" t="n">
        <v>80</v>
      </c>
      <c r="C1278" t="inlineStr">
        <is>
          <t xml:space="preserve">CONCLUIDO	</t>
        </is>
      </c>
      <c r="D1278" t="n">
        <v>4.7631</v>
      </c>
      <c r="E1278" t="n">
        <v>20.99</v>
      </c>
      <c r="F1278" t="n">
        <v>16.9</v>
      </c>
      <c r="G1278" t="n">
        <v>18.43</v>
      </c>
      <c r="H1278" t="n">
        <v>0.3</v>
      </c>
      <c r="I1278" t="n">
        <v>55</v>
      </c>
      <c r="J1278" t="n">
        <v>161.61</v>
      </c>
      <c r="K1278" t="n">
        <v>50.28</v>
      </c>
      <c r="L1278" t="n">
        <v>2.75</v>
      </c>
      <c r="M1278" t="n">
        <v>53</v>
      </c>
      <c r="N1278" t="n">
        <v>28.58</v>
      </c>
      <c r="O1278" t="n">
        <v>20166.2</v>
      </c>
      <c r="P1278" t="n">
        <v>203.86</v>
      </c>
      <c r="Q1278" t="n">
        <v>467.09</v>
      </c>
      <c r="R1278" t="n">
        <v>101.06</v>
      </c>
      <c r="S1278" t="n">
        <v>39.61</v>
      </c>
      <c r="T1278" t="n">
        <v>25544.73</v>
      </c>
      <c r="U1278" t="n">
        <v>0.39</v>
      </c>
      <c r="V1278" t="n">
        <v>0.6899999999999999</v>
      </c>
      <c r="W1278" t="n">
        <v>2.69</v>
      </c>
      <c r="X1278" t="n">
        <v>1.56</v>
      </c>
      <c r="Y1278" t="n">
        <v>1</v>
      </c>
      <c r="Z1278" t="n">
        <v>10</v>
      </c>
    </row>
    <row r="1279">
      <c r="A1279" t="n">
        <v>8</v>
      </c>
      <c r="B1279" t="n">
        <v>80</v>
      </c>
      <c r="C1279" t="inlineStr">
        <is>
          <t xml:space="preserve">CONCLUIDO	</t>
        </is>
      </c>
      <c r="D1279" t="n">
        <v>4.8325</v>
      </c>
      <c r="E1279" t="n">
        <v>20.69</v>
      </c>
      <c r="F1279" t="n">
        <v>16.76</v>
      </c>
      <c r="G1279" t="n">
        <v>20.11</v>
      </c>
      <c r="H1279" t="n">
        <v>0.33</v>
      </c>
      <c r="I1279" t="n">
        <v>50</v>
      </c>
      <c r="J1279" t="n">
        <v>161.97</v>
      </c>
      <c r="K1279" t="n">
        <v>50.28</v>
      </c>
      <c r="L1279" t="n">
        <v>3</v>
      </c>
      <c r="M1279" t="n">
        <v>48</v>
      </c>
      <c r="N1279" t="n">
        <v>28.69</v>
      </c>
      <c r="O1279" t="n">
        <v>20210.21</v>
      </c>
      <c r="P1279" t="n">
        <v>201.63</v>
      </c>
      <c r="Q1279" t="n">
        <v>467.1</v>
      </c>
      <c r="R1279" t="n">
        <v>96.48</v>
      </c>
      <c r="S1279" t="n">
        <v>39.61</v>
      </c>
      <c r="T1279" t="n">
        <v>23280.32</v>
      </c>
      <c r="U1279" t="n">
        <v>0.41</v>
      </c>
      <c r="V1279" t="n">
        <v>0.7</v>
      </c>
      <c r="W1279" t="n">
        <v>2.69</v>
      </c>
      <c r="X1279" t="n">
        <v>1.42</v>
      </c>
      <c r="Y1279" t="n">
        <v>1</v>
      </c>
      <c r="Z1279" t="n">
        <v>10</v>
      </c>
    </row>
    <row r="1280">
      <c r="A1280" t="n">
        <v>9</v>
      </c>
      <c r="B1280" t="n">
        <v>80</v>
      </c>
      <c r="C1280" t="inlineStr">
        <is>
          <t xml:space="preserve">CONCLUIDO	</t>
        </is>
      </c>
      <c r="D1280" t="n">
        <v>4.9084</v>
      </c>
      <c r="E1280" t="n">
        <v>20.37</v>
      </c>
      <c r="F1280" t="n">
        <v>16.6</v>
      </c>
      <c r="G1280" t="n">
        <v>22.13</v>
      </c>
      <c r="H1280" t="n">
        <v>0.35</v>
      </c>
      <c r="I1280" t="n">
        <v>45</v>
      </c>
      <c r="J1280" t="n">
        <v>162.33</v>
      </c>
      <c r="K1280" t="n">
        <v>50.28</v>
      </c>
      <c r="L1280" t="n">
        <v>3.25</v>
      </c>
      <c r="M1280" t="n">
        <v>43</v>
      </c>
      <c r="N1280" t="n">
        <v>28.8</v>
      </c>
      <c r="O1280" t="n">
        <v>20254.26</v>
      </c>
      <c r="P1280" t="n">
        <v>199.35</v>
      </c>
      <c r="Q1280" t="n">
        <v>467.15</v>
      </c>
      <c r="R1280" t="n">
        <v>91.26000000000001</v>
      </c>
      <c r="S1280" t="n">
        <v>39.61</v>
      </c>
      <c r="T1280" t="n">
        <v>20696.18</v>
      </c>
      <c r="U1280" t="n">
        <v>0.43</v>
      </c>
      <c r="V1280" t="n">
        <v>0.7</v>
      </c>
      <c r="W1280" t="n">
        <v>2.68</v>
      </c>
      <c r="X1280" t="n">
        <v>1.26</v>
      </c>
      <c r="Y1280" t="n">
        <v>1</v>
      </c>
      <c r="Z1280" t="n">
        <v>10</v>
      </c>
    </row>
    <row r="1281">
      <c r="A1281" t="n">
        <v>10</v>
      </c>
      <c r="B1281" t="n">
        <v>80</v>
      </c>
      <c r="C1281" t="inlineStr">
        <is>
          <t xml:space="preserve">CONCLUIDO	</t>
        </is>
      </c>
      <c r="D1281" t="n">
        <v>4.9574</v>
      </c>
      <c r="E1281" t="n">
        <v>20.17</v>
      </c>
      <c r="F1281" t="n">
        <v>16.49</v>
      </c>
      <c r="G1281" t="n">
        <v>23.56</v>
      </c>
      <c r="H1281" t="n">
        <v>0.38</v>
      </c>
      <c r="I1281" t="n">
        <v>42</v>
      </c>
      <c r="J1281" t="n">
        <v>162.68</v>
      </c>
      <c r="K1281" t="n">
        <v>50.28</v>
      </c>
      <c r="L1281" t="n">
        <v>3.5</v>
      </c>
      <c r="M1281" t="n">
        <v>40</v>
      </c>
      <c r="N1281" t="n">
        <v>28.9</v>
      </c>
      <c r="O1281" t="n">
        <v>20298.34</v>
      </c>
      <c r="P1281" t="n">
        <v>197.59</v>
      </c>
      <c r="Q1281" t="n">
        <v>467.1</v>
      </c>
      <c r="R1281" t="n">
        <v>87.81999999999999</v>
      </c>
      <c r="S1281" t="n">
        <v>39.61</v>
      </c>
      <c r="T1281" t="n">
        <v>18990.53</v>
      </c>
      <c r="U1281" t="n">
        <v>0.45</v>
      </c>
      <c r="V1281" t="n">
        <v>0.71</v>
      </c>
      <c r="W1281" t="n">
        <v>2.67</v>
      </c>
      <c r="X1281" t="n">
        <v>1.16</v>
      </c>
      <c r="Y1281" t="n">
        <v>1</v>
      </c>
      <c r="Z1281" t="n">
        <v>10</v>
      </c>
    </row>
    <row r="1282">
      <c r="A1282" t="n">
        <v>11</v>
      </c>
      <c r="B1282" t="n">
        <v>80</v>
      </c>
      <c r="C1282" t="inlineStr">
        <is>
          <t xml:space="preserve">CONCLUIDO	</t>
        </is>
      </c>
      <c r="D1282" t="n">
        <v>4.9909</v>
      </c>
      <c r="E1282" t="n">
        <v>20.04</v>
      </c>
      <c r="F1282" t="n">
        <v>16.46</v>
      </c>
      <c r="G1282" t="n">
        <v>25.32</v>
      </c>
      <c r="H1282" t="n">
        <v>0.41</v>
      </c>
      <c r="I1282" t="n">
        <v>39</v>
      </c>
      <c r="J1282" t="n">
        <v>163.04</v>
      </c>
      <c r="K1282" t="n">
        <v>50.28</v>
      </c>
      <c r="L1282" t="n">
        <v>3.75</v>
      </c>
      <c r="M1282" t="n">
        <v>37</v>
      </c>
      <c r="N1282" t="n">
        <v>29.01</v>
      </c>
      <c r="O1282" t="n">
        <v>20342.46</v>
      </c>
      <c r="P1282" t="n">
        <v>196.62</v>
      </c>
      <c r="Q1282" t="n">
        <v>467.07</v>
      </c>
      <c r="R1282" t="n">
        <v>86.2</v>
      </c>
      <c r="S1282" t="n">
        <v>39.61</v>
      </c>
      <c r="T1282" t="n">
        <v>18194.27</v>
      </c>
      <c r="U1282" t="n">
        <v>0.46</v>
      </c>
      <c r="V1282" t="n">
        <v>0.71</v>
      </c>
      <c r="W1282" t="n">
        <v>2.68</v>
      </c>
      <c r="X1282" t="n">
        <v>1.12</v>
      </c>
      <c r="Y1282" t="n">
        <v>1</v>
      </c>
      <c r="Z1282" t="n">
        <v>10</v>
      </c>
    </row>
    <row r="1283">
      <c r="A1283" t="n">
        <v>12</v>
      </c>
      <c r="B1283" t="n">
        <v>80</v>
      </c>
      <c r="C1283" t="inlineStr">
        <is>
          <t xml:space="preserve">CONCLUIDO	</t>
        </is>
      </c>
      <c r="D1283" t="n">
        <v>5.0415</v>
      </c>
      <c r="E1283" t="n">
        <v>19.84</v>
      </c>
      <c r="F1283" t="n">
        <v>16.35</v>
      </c>
      <c r="G1283" t="n">
        <v>27.25</v>
      </c>
      <c r="H1283" t="n">
        <v>0.43</v>
      </c>
      <c r="I1283" t="n">
        <v>36</v>
      </c>
      <c r="J1283" t="n">
        <v>163.4</v>
      </c>
      <c r="K1283" t="n">
        <v>50.28</v>
      </c>
      <c r="L1283" t="n">
        <v>4</v>
      </c>
      <c r="M1283" t="n">
        <v>34</v>
      </c>
      <c r="N1283" t="n">
        <v>29.12</v>
      </c>
      <c r="O1283" t="n">
        <v>20386.62</v>
      </c>
      <c r="P1283" t="n">
        <v>194.7</v>
      </c>
      <c r="Q1283" t="n">
        <v>467.1</v>
      </c>
      <c r="R1283" t="n">
        <v>82.66</v>
      </c>
      <c r="S1283" t="n">
        <v>39.61</v>
      </c>
      <c r="T1283" t="n">
        <v>16442.72</v>
      </c>
      <c r="U1283" t="n">
        <v>0.48</v>
      </c>
      <c r="V1283" t="n">
        <v>0.71</v>
      </c>
      <c r="W1283" t="n">
        <v>2.68</v>
      </c>
      <c r="X1283" t="n">
        <v>1.02</v>
      </c>
      <c r="Y1283" t="n">
        <v>1</v>
      </c>
      <c r="Z1283" t="n">
        <v>10</v>
      </c>
    </row>
    <row r="1284">
      <c r="A1284" t="n">
        <v>13</v>
      </c>
      <c r="B1284" t="n">
        <v>80</v>
      </c>
      <c r="C1284" t="inlineStr">
        <is>
          <t xml:space="preserve">CONCLUIDO	</t>
        </is>
      </c>
      <c r="D1284" t="n">
        <v>5.0763</v>
      </c>
      <c r="E1284" t="n">
        <v>19.7</v>
      </c>
      <c r="F1284" t="n">
        <v>16.28</v>
      </c>
      <c r="G1284" t="n">
        <v>28.73</v>
      </c>
      <c r="H1284" t="n">
        <v>0.46</v>
      </c>
      <c r="I1284" t="n">
        <v>34</v>
      </c>
      <c r="J1284" t="n">
        <v>163.76</v>
      </c>
      <c r="K1284" t="n">
        <v>50.28</v>
      </c>
      <c r="L1284" t="n">
        <v>4.25</v>
      </c>
      <c r="M1284" t="n">
        <v>32</v>
      </c>
      <c r="N1284" t="n">
        <v>29.23</v>
      </c>
      <c r="O1284" t="n">
        <v>20430.81</v>
      </c>
      <c r="P1284" t="n">
        <v>193.46</v>
      </c>
      <c r="Q1284" t="n">
        <v>467.07</v>
      </c>
      <c r="R1284" t="n">
        <v>80.72</v>
      </c>
      <c r="S1284" t="n">
        <v>39.61</v>
      </c>
      <c r="T1284" t="n">
        <v>15483.22</v>
      </c>
      <c r="U1284" t="n">
        <v>0.49</v>
      </c>
      <c r="V1284" t="n">
        <v>0.72</v>
      </c>
      <c r="W1284" t="n">
        <v>2.66</v>
      </c>
      <c r="X1284" t="n">
        <v>0.95</v>
      </c>
      <c r="Y1284" t="n">
        <v>1</v>
      </c>
      <c r="Z1284" t="n">
        <v>10</v>
      </c>
    </row>
    <row r="1285">
      <c r="A1285" t="n">
        <v>14</v>
      </c>
      <c r="B1285" t="n">
        <v>80</v>
      </c>
      <c r="C1285" t="inlineStr">
        <is>
          <t xml:space="preserve">CONCLUIDO	</t>
        </is>
      </c>
      <c r="D1285" t="n">
        <v>5.108</v>
      </c>
      <c r="E1285" t="n">
        <v>19.58</v>
      </c>
      <c r="F1285" t="n">
        <v>16.22</v>
      </c>
      <c r="G1285" t="n">
        <v>30.42</v>
      </c>
      <c r="H1285" t="n">
        <v>0.49</v>
      </c>
      <c r="I1285" t="n">
        <v>32</v>
      </c>
      <c r="J1285" t="n">
        <v>164.12</v>
      </c>
      <c r="K1285" t="n">
        <v>50.28</v>
      </c>
      <c r="L1285" t="n">
        <v>4.5</v>
      </c>
      <c r="M1285" t="n">
        <v>30</v>
      </c>
      <c r="N1285" t="n">
        <v>29.34</v>
      </c>
      <c r="O1285" t="n">
        <v>20475.04</v>
      </c>
      <c r="P1285" t="n">
        <v>192.4</v>
      </c>
      <c r="Q1285" t="n">
        <v>467.1</v>
      </c>
      <c r="R1285" t="n">
        <v>78.62</v>
      </c>
      <c r="S1285" t="n">
        <v>39.61</v>
      </c>
      <c r="T1285" t="n">
        <v>14442.62</v>
      </c>
      <c r="U1285" t="n">
        <v>0.5</v>
      </c>
      <c r="V1285" t="n">
        <v>0.72</v>
      </c>
      <c r="W1285" t="n">
        <v>2.67</v>
      </c>
      <c r="X1285" t="n">
        <v>0.89</v>
      </c>
      <c r="Y1285" t="n">
        <v>1</v>
      </c>
      <c r="Z1285" t="n">
        <v>10</v>
      </c>
    </row>
    <row r="1286">
      <c r="A1286" t="n">
        <v>15</v>
      </c>
      <c r="B1286" t="n">
        <v>80</v>
      </c>
      <c r="C1286" t="inlineStr">
        <is>
          <t xml:space="preserve">CONCLUIDO	</t>
        </is>
      </c>
      <c r="D1286" t="n">
        <v>5.1365</v>
      </c>
      <c r="E1286" t="n">
        <v>19.47</v>
      </c>
      <c r="F1286" t="n">
        <v>16.18</v>
      </c>
      <c r="G1286" t="n">
        <v>32.35</v>
      </c>
      <c r="H1286" t="n">
        <v>0.51</v>
      </c>
      <c r="I1286" t="n">
        <v>30</v>
      </c>
      <c r="J1286" t="n">
        <v>164.48</v>
      </c>
      <c r="K1286" t="n">
        <v>50.28</v>
      </c>
      <c r="L1286" t="n">
        <v>4.75</v>
      </c>
      <c r="M1286" t="n">
        <v>28</v>
      </c>
      <c r="N1286" t="n">
        <v>29.45</v>
      </c>
      <c r="O1286" t="n">
        <v>20519.3</v>
      </c>
      <c r="P1286" t="n">
        <v>191.29</v>
      </c>
      <c r="Q1286" t="n">
        <v>467.08</v>
      </c>
      <c r="R1286" t="n">
        <v>77.47</v>
      </c>
      <c r="S1286" t="n">
        <v>39.61</v>
      </c>
      <c r="T1286" t="n">
        <v>13876.71</v>
      </c>
      <c r="U1286" t="n">
        <v>0.51</v>
      </c>
      <c r="V1286" t="n">
        <v>0.72</v>
      </c>
      <c r="W1286" t="n">
        <v>2.66</v>
      </c>
      <c r="X1286" t="n">
        <v>0.84</v>
      </c>
      <c r="Y1286" t="n">
        <v>1</v>
      </c>
      <c r="Z1286" t="n">
        <v>10</v>
      </c>
    </row>
    <row r="1287">
      <c r="A1287" t="n">
        <v>16</v>
      </c>
      <c r="B1287" t="n">
        <v>80</v>
      </c>
      <c r="C1287" t="inlineStr">
        <is>
          <t xml:space="preserve">CONCLUIDO	</t>
        </is>
      </c>
      <c r="D1287" t="n">
        <v>5.1529</v>
      </c>
      <c r="E1287" t="n">
        <v>19.41</v>
      </c>
      <c r="F1287" t="n">
        <v>16.15</v>
      </c>
      <c r="G1287" t="n">
        <v>33.41</v>
      </c>
      <c r="H1287" t="n">
        <v>0.54</v>
      </c>
      <c r="I1287" t="n">
        <v>29</v>
      </c>
      <c r="J1287" t="n">
        <v>164.83</v>
      </c>
      <c r="K1287" t="n">
        <v>50.28</v>
      </c>
      <c r="L1287" t="n">
        <v>5</v>
      </c>
      <c r="M1287" t="n">
        <v>27</v>
      </c>
      <c r="N1287" t="n">
        <v>29.55</v>
      </c>
      <c r="O1287" t="n">
        <v>20563.61</v>
      </c>
      <c r="P1287" t="n">
        <v>190.46</v>
      </c>
      <c r="Q1287" t="n">
        <v>467.1</v>
      </c>
      <c r="R1287" t="n">
        <v>76.47</v>
      </c>
      <c r="S1287" t="n">
        <v>39.61</v>
      </c>
      <c r="T1287" t="n">
        <v>13381.99</v>
      </c>
      <c r="U1287" t="n">
        <v>0.52</v>
      </c>
      <c r="V1287" t="n">
        <v>0.72</v>
      </c>
      <c r="W1287" t="n">
        <v>2.66</v>
      </c>
      <c r="X1287" t="n">
        <v>0.8100000000000001</v>
      </c>
      <c r="Y1287" t="n">
        <v>1</v>
      </c>
      <c r="Z1287" t="n">
        <v>10</v>
      </c>
    </row>
    <row r="1288">
      <c r="A1288" t="n">
        <v>17</v>
      </c>
      <c r="B1288" t="n">
        <v>80</v>
      </c>
      <c r="C1288" t="inlineStr">
        <is>
          <t xml:space="preserve">CONCLUIDO	</t>
        </is>
      </c>
      <c r="D1288" t="n">
        <v>5.1834</v>
      </c>
      <c r="E1288" t="n">
        <v>19.29</v>
      </c>
      <c r="F1288" t="n">
        <v>16.1</v>
      </c>
      <c r="G1288" t="n">
        <v>35.77</v>
      </c>
      <c r="H1288" t="n">
        <v>0.5600000000000001</v>
      </c>
      <c r="I1288" t="n">
        <v>27</v>
      </c>
      <c r="J1288" t="n">
        <v>165.19</v>
      </c>
      <c r="K1288" t="n">
        <v>50.28</v>
      </c>
      <c r="L1288" t="n">
        <v>5.25</v>
      </c>
      <c r="M1288" t="n">
        <v>25</v>
      </c>
      <c r="N1288" t="n">
        <v>29.66</v>
      </c>
      <c r="O1288" t="n">
        <v>20607.95</v>
      </c>
      <c r="P1288" t="n">
        <v>189.49</v>
      </c>
      <c r="Q1288" t="n">
        <v>467.11</v>
      </c>
      <c r="R1288" t="n">
        <v>74.73</v>
      </c>
      <c r="S1288" t="n">
        <v>39.61</v>
      </c>
      <c r="T1288" t="n">
        <v>12520.29</v>
      </c>
      <c r="U1288" t="n">
        <v>0.53</v>
      </c>
      <c r="V1288" t="n">
        <v>0.72</v>
      </c>
      <c r="W1288" t="n">
        <v>2.66</v>
      </c>
      <c r="X1288" t="n">
        <v>0.76</v>
      </c>
      <c r="Y1288" t="n">
        <v>1</v>
      </c>
      <c r="Z1288" t="n">
        <v>10</v>
      </c>
    </row>
    <row r="1289">
      <c r="A1289" t="n">
        <v>18</v>
      </c>
      <c r="B1289" t="n">
        <v>80</v>
      </c>
      <c r="C1289" t="inlineStr">
        <is>
          <t xml:space="preserve">CONCLUIDO	</t>
        </is>
      </c>
      <c r="D1289" t="n">
        <v>5.2042</v>
      </c>
      <c r="E1289" t="n">
        <v>19.22</v>
      </c>
      <c r="F1289" t="n">
        <v>16.05</v>
      </c>
      <c r="G1289" t="n">
        <v>37.05</v>
      </c>
      <c r="H1289" t="n">
        <v>0.59</v>
      </c>
      <c r="I1289" t="n">
        <v>26</v>
      </c>
      <c r="J1289" t="n">
        <v>165.55</v>
      </c>
      <c r="K1289" t="n">
        <v>50.28</v>
      </c>
      <c r="L1289" t="n">
        <v>5.5</v>
      </c>
      <c r="M1289" t="n">
        <v>24</v>
      </c>
      <c r="N1289" t="n">
        <v>29.77</v>
      </c>
      <c r="O1289" t="n">
        <v>20652.33</v>
      </c>
      <c r="P1289" t="n">
        <v>188.49</v>
      </c>
      <c r="Q1289" t="n">
        <v>467.08</v>
      </c>
      <c r="R1289" t="n">
        <v>73.15000000000001</v>
      </c>
      <c r="S1289" t="n">
        <v>39.61</v>
      </c>
      <c r="T1289" t="n">
        <v>11738.04</v>
      </c>
      <c r="U1289" t="n">
        <v>0.54</v>
      </c>
      <c r="V1289" t="n">
        <v>0.73</v>
      </c>
      <c r="W1289" t="n">
        <v>2.66</v>
      </c>
      <c r="X1289" t="n">
        <v>0.72</v>
      </c>
      <c r="Y1289" t="n">
        <v>1</v>
      </c>
      <c r="Z1289" t="n">
        <v>10</v>
      </c>
    </row>
    <row r="1290">
      <c r="A1290" t="n">
        <v>19</v>
      </c>
      <c r="B1290" t="n">
        <v>80</v>
      </c>
      <c r="C1290" t="inlineStr">
        <is>
          <t xml:space="preserve">CONCLUIDO	</t>
        </is>
      </c>
      <c r="D1290" t="n">
        <v>5.2205</v>
      </c>
      <c r="E1290" t="n">
        <v>19.16</v>
      </c>
      <c r="F1290" t="n">
        <v>16.03</v>
      </c>
      <c r="G1290" t="n">
        <v>38.46</v>
      </c>
      <c r="H1290" t="n">
        <v>0.61</v>
      </c>
      <c r="I1290" t="n">
        <v>25</v>
      </c>
      <c r="J1290" t="n">
        <v>165.91</v>
      </c>
      <c r="K1290" t="n">
        <v>50.28</v>
      </c>
      <c r="L1290" t="n">
        <v>5.75</v>
      </c>
      <c r="M1290" t="n">
        <v>23</v>
      </c>
      <c r="N1290" t="n">
        <v>29.88</v>
      </c>
      <c r="O1290" t="n">
        <v>20696.74</v>
      </c>
      <c r="P1290" t="n">
        <v>187.48</v>
      </c>
      <c r="Q1290" t="n">
        <v>467.07</v>
      </c>
      <c r="R1290" t="n">
        <v>72.56999999999999</v>
      </c>
      <c r="S1290" t="n">
        <v>39.61</v>
      </c>
      <c r="T1290" t="n">
        <v>11453.02</v>
      </c>
      <c r="U1290" t="n">
        <v>0.55</v>
      </c>
      <c r="V1290" t="n">
        <v>0.73</v>
      </c>
      <c r="W1290" t="n">
        <v>2.65</v>
      </c>
      <c r="X1290" t="n">
        <v>0.6899999999999999</v>
      </c>
      <c r="Y1290" t="n">
        <v>1</v>
      </c>
      <c r="Z1290" t="n">
        <v>10</v>
      </c>
    </row>
    <row r="1291">
      <c r="A1291" t="n">
        <v>20</v>
      </c>
      <c r="B1291" t="n">
        <v>80</v>
      </c>
      <c r="C1291" t="inlineStr">
        <is>
          <t xml:space="preserve">CONCLUIDO	</t>
        </is>
      </c>
      <c r="D1291" t="n">
        <v>5.2388</v>
      </c>
      <c r="E1291" t="n">
        <v>19.09</v>
      </c>
      <c r="F1291" t="n">
        <v>15.99</v>
      </c>
      <c r="G1291" t="n">
        <v>39.98</v>
      </c>
      <c r="H1291" t="n">
        <v>0.64</v>
      </c>
      <c r="I1291" t="n">
        <v>24</v>
      </c>
      <c r="J1291" t="n">
        <v>166.27</v>
      </c>
      <c r="K1291" t="n">
        <v>50.28</v>
      </c>
      <c r="L1291" t="n">
        <v>6</v>
      </c>
      <c r="M1291" t="n">
        <v>22</v>
      </c>
      <c r="N1291" t="n">
        <v>29.99</v>
      </c>
      <c r="O1291" t="n">
        <v>20741.2</v>
      </c>
      <c r="P1291" t="n">
        <v>186.52</v>
      </c>
      <c r="Q1291" t="n">
        <v>467.12</v>
      </c>
      <c r="R1291" t="n">
        <v>71.47</v>
      </c>
      <c r="S1291" t="n">
        <v>39.61</v>
      </c>
      <c r="T1291" t="n">
        <v>10905.07</v>
      </c>
      <c r="U1291" t="n">
        <v>0.55</v>
      </c>
      <c r="V1291" t="n">
        <v>0.73</v>
      </c>
      <c r="W1291" t="n">
        <v>2.64</v>
      </c>
      <c r="X1291" t="n">
        <v>0.66</v>
      </c>
      <c r="Y1291" t="n">
        <v>1</v>
      </c>
      <c r="Z1291" t="n">
        <v>10</v>
      </c>
    </row>
    <row r="1292">
      <c r="A1292" t="n">
        <v>21</v>
      </c>
      <c r="B1292" t="n">
        <v>80</v>
      </c>
      <c r="C1292" t="inlineStr">
        <is>
          <t xml:space="preserve">CONCLUIDO	</t>
        </is>
      </c>
      <c r="D1292" t="n">
        <v>5.254</v>
      </c>
      <c r="E1292" t="n">
        <v>19.03</v>
      </c>
      <c r="F1292" t="n">
        <v>15.97</v>
      </c>
      <c r="G1292" t="n">
        <v>41.65</v>
      </c>
      <c r="H1292" t="n">
        <v>0.66</v>
      </c>
      <c r="I1292" t="n">
        <v>23</v>
      </c>
      <c r="J1292" t="n">
        <v>166.64</v>
      </c>
      <c r="K1292" t="n">
        <v>50.28</v>
      </c>
      <c r="L1292" t="n">
        <v>6.25</v>
      </c>
      <c r="M1292" t="n">
        <v>21</v>
      </c>
      <c r="N1292" t="n">
        <v>30.11</v>
      </c>
      <c r="O1292" t="n">
        <v>20785.69</v>
      </c>
      <c r="P1292" t="n">
        <v>185.69</v>
      </c>
      <c r="Q1292" t="n">
        <v>467.07</v>
      </c>
      <c r="R1292" t="n">
        <v>70.61</v>
      </c>
      <c r="S1292" t="n">
        <v>39.61</v>
      </c>
      <c r="T1292" t="n">
        <v>10479.68</v>
      </c>
      <c r="U1292" t="n">
        <v>0.5600000000000001</v>
      </c>
      <c r="V1292" t="n">
        <v>0.73</v>
      </c>
      <c r="W1292" t="n">
        <v>2.65</v>
      </c>
      <c r="X1292" t="n">
        <v>0.63</v>
      </c>
      <c r="Y1292" t="n">
        <v>1</v>
      </c>
      <c r="Z1292" t="n">
        <v>10</v>
      </c>
    </row>
    <row r="1293">
      <c r="A1293" t="n">
        <v>22</v>
      </c>
      <c r="B1293" t="n">
        <v>80</v>
      </c>
      <c r="C1293" t="inlineStr">
        <is>
          <t xml:space="preserve">CONCLUIDO	</t>
        </is>
      </c>
      <c r="D1293" t="n">
        <v>5.2696</v>
      </c>
      <c r="E1293" t="n">
        <v>18.98</v>
      </c>
      <c r="F1293" t="n">
        <v>15.94</v>
      </c>
      <c r="G1293" t="n">
        <v>43.48</v>
      </c>
      <c r="H1293" t="n">
        <v>0.6899999999999999</v>
      </c>
      <c r="I1293" t="n">
        <v>22</v>
      </c>
      <c r="J1293" t="n">
        <v>167</v>
      </c>
      <c r="K1293" t="n">
        <v>50.28</v>
      </c>
      <c r="L1293" t="n">
        <v>6.5</v>
      </c>
      <c r="M1293" t="n">
        <v>20</v>
      </c>
      <c r="N1293" t="n">
        <v>30.22</v>
      </c>
      <c r="O1293" t="n">
        <v>20830.22</v>
      </c>
      <c r="P1293" t="n">
        <v>184.95</v>
      </c>
      <c r="Q1293" t="n">
        <v>467.07</v>
      </c>
      <c r="R1293" t="n">
        <v>69.73</v>
      </c>
      <c r="S1293" t="n">
        <v>39.61</v>
      </c>
      <c r="T1293" t="n">
        <v>10047.3</v>
      </c>
      <c r="U1293" t="n">
        <v>0.57</v>
      </c>
      <c r="V1293" t="n">
        <v>0.73</v>
      </c>
      <c r="W1293" t="n">
        <v>2.65</v>
      </c>
      <c r="X1293" t="n">
        <v>0.61</v>
      </c>
      <c r="Y1293" t="n">
        <v>1</v>
      </c>
      <c r="Z1293" t="n">
        <v>10</v>
      </c>
    </row>
    <row r="1294">
      <c r="A1294" t="n">
        <v>23</v>
      </c>
      <c r="B1294" t="n">
        <v>80</v>
      </c>
      <c r="C1294" t="inlineStr">
        <is>
          <t xml:space="preserve">CONCLUIDO	</t>
        </is>
      </c>
      <c r="D1294" t="n">
        <v>5.2891</v>
      </c>
      <c r="E1294" t="n">
        <v>18.91</v>
      </c>
      <c r="F1294" t="n">
        <v>15.91</v>
      </c>
      <c r="G1294" t="n">
        <v>45.45</v>
      </c>
      <c r="H1294" t="n">
        <v>0.71</v>
      </c>
      <c r="I1294" t="n">
        <v>21</v>
      </c>
      <c r="J1294" t="n">
        <v>167.36</v>
      </c>
      <c r="K1294" t="n">
        <v>50.28</v>
      </c>
      <c r="L1294" t="n">
        <v>6.75</v>
      </c>
      <c r="M1294" t="n">
        <v>19</v>
      </c>
      <c r="N1294" t="n">
        <v>30.33</v>
      </c>
      <c r="O1294" t="n">
        <v>20874.78</v>
      </c>
      <c r="P1294" t="n">
        <v>183.96</v>
      </c>
      <c r="Q1294" t="n">
        <v>467.15</v>
      </c>
      <c r="R1294" t="n">
        <v>68.5</v>
      </c>
      <c r="S1294" t="n">
        <v>39.61</v>
      </c>
      <c r="T1294" t="n">
        <v>9434.58</v>
      </c>
      <c r="U1294" t="n">
        <v>0.58</v>
      </c>
      <c r="V1294" t="n">
        <v>0.73</v>
      </c>
      <c r="W1294" t="n">
        <v>2.64</v>
      </c>
      <c r="X1294" t="n">
        <v>0.57</v>
      </c>
      <c r="Y1294" t="n">
        <v>1</v>
      </c>
      <c r="Z1294" t="n">
        <v>10</v>
      </c>
    </row>
    <row r="1295">
      <c r="A1295" t="n">
        <v>24</v>
      </c>
      <c r="B1295" t="n">
        <v>80</v>
      </c>
      <c r="C1295" t="inlineStr">
        <is>
          <t xml:space="preserve">CONCLUIDO	</t>
        </is>
      </c>
      <c r="D1295" t="n">
        <v>5.3027</v>
      </c>
      <c r="E1295" t="n">
        <v>18.86</v>
      </c>
      <c r="F1295" t="n">
        <v>15.89</v>
      </c>
      <c r="G1295" t="n">
        <v>47.67</v>
      </c>
      <c r="H1295" t="n">
        <v>0.74</v>
      </c>
      <c r="I1295" t="n">
        <v>20</v>
      </c>
      <c r="J1295" t="n">
        <v>167.72</v>
      </c>
      <c r="K1295" t="n">
        <v>50.28</v>
      </c>
      <c r="L1295" t="n">
        <v>7</v>
      </c>
      <c r="M1295" t="n">
        <v>18</v>
      </c>
      <c r="N1295" t="n">
        <v>30.44</v>
      </c>
      <c r="O1295" t="n">
        <v>20919.39</v>
      </c>
      <c r="P1295" t="n">
        <v>183.54</v>
      </c>
      <c r="Q1295" t="n">
        <v>467.07</v>
      </c>
      <c r="R1295" t="n">
        <v>68.06</v>
      </c>
      <c r="S1295" t="n">
        <v>39.61</v>
      </c>
      <c r="T1295" t="n">
        <v>9220.219999999999</v>
      </c>
      <c r="U1295" t="n">
        <v>0.58</v>
      </c>
      <c r="V1295" t="n">
        <v>0.73</v>
      </c>
      <c r="W1295" t="n">
        <v>2.64</v>
      </c>
      <c r="X1295" t="n">
        <v>0.5600000000000001</v>
      </c>
      <c r="Y1295" t="n">
        <v>1</v>
      </c>
      <c r="Z1295" t="n">
        <v>10</v>
      </c>
    </row>
    <row r="1296">
      <c r="A1296" t="n">
        <v>25</v>
      </c>
      <c r="B1296" t="n">
        <v>80</v>
      </c>
      <c r="C1296" t="inlineStr">
        <is>
          <t xml:space="preserve">CONCLUIDO	</t>
        </is>
      </c>
      <c r="D1296" t="n">
        <v>5.325</v>
      </c>
      <c r="E1296" t="n">
        <v>18.78</v>
      </c>
      <c r="F1296" t="n">
        <v>15.84</v>
      </c>
      <c r="G1296" t="n">
        <v>50.03</v>
      </c>
      <c r="H1296" t="n">
        <v>0.76</v>
      </c>
      <c r="I1296" t="n">
        <v>19</v>
      </c>
      <c r="J1296" t="n">
        <v>168.08</v>
      </c>
      <c r="K1296" t="n">
        <v>50.28</v>
      </c>
      <c r="L1296" t="n">
        <v>7.25</v>
      </c>
      <c r="M1296" t="n">
        <v>17</v>
      </c>
      <c r="N1296" t="n">
        <v>30.55</v>
      </c>
      <c r="O1296" t="n">
        <v>20964.03</v>
      </c>
      <c r="P1296" t="n">
        <v>182.15</v>
      </c>
      <c r="Q1296" t="n">
        <v>467.08</v>
      </c>
      <c r="R1296" t="n">
        <v>66.62</v>
      </c>
      <c r="S1296" t="n">
        <v>39.61</v>
      </c>
      <c r="T1296" t="n">
        <v>8506.219999999999</v>
      </c>
      <c r="U1296" t="n">
        <v>0.59</v>
      </c>
      <c r="V1296" t="n">
        <v>0.74</v>
      </c>
      <c r="W1296" t="n">
        <v>2.64</v>
      </c>
      <c r="X1296" t="n">
        <v>0.51</v>
      </c>
      <c r="Y1296" t="n">
        <v>1</v>
      </c>
      <c r="Z1296" t="n">
        <v>10</v>
      </c>
    </row>
    <row r="1297">
      <c r="A1297" t="n">
        <v>26</v>
      </c>
      <c r="B1297" t="n">
        <v>80</v>
      </c>
      <c r="C1297" t="inlineStr">
        <is>
          <t xml:space="preserve">CONCLUIDO	</t>
        </is>
      </c>
      <c r="D1297" t="n">
        <v>5.3222</v>
      </c>
      <c r="E1297" t="n">
        <v>18.79</v>
      </c>
      <c r="F1297" t="n">
        <v>15.85</v>
      </c>
      <c r="G1297" t="n">
        <v>50.06</v>
      </c>
      <c r="H1297" t="n">
        <v>0.79</v>
      </c>
      <c r="I1297" t="n">
        <v>19</v>
      </c>
      <c r="J1297" t="n">
        <v>168.44</v>
      </c>
      <c r="K1297" t="n">
        <v>50.28</v>
      </c>
      <c r="L1297" t="n">
        <v>7.5</v>
      </c>
      <c r="M1297" t="n">
        <v>17</v>
      </c>
      <c r="N1297" t="n">
        <v>30.66</v>
      </c>
      <c r="O1297" t="n">
        <v>21008.71</v>
      </c>
      <c r="P1297" t="n">
        <v>182.18</v>
      </c>
      <c r="Q1297" t="n">
        <v>467.08</v>
      </c>
      <c r="R1297" t="n">
        <v>66.81</v>
      </c>
      <c r="S1297" t="n">
        <v>39.61</v>
      </c>
      <c r="T1297" t="n">
        <v>8599.07</v>
      </c>
      <c r="U1297" t="n">
        <v>0.59</v>
      </c>
      <c r="V1297" t="n">
        <v>0.74</v>
      </c>
      <c r="W1297" t="n">
        <v>2.64</v>
      </c>
      <c r="X1297" t="n">
        <v>0.52</v>
      </c>
      <c r="Y1297" t="n">
        <v>1</v>
      </c>
      <c r="Z1297" t="n">
        <v>10</v>
      </c>
    </row>
    <row r="1298">
      <c r="A1298" t="n">
        <v>27</v>
      </c>
      <c r="B1298" t="n">
        <v>80</v>
      </c>
      <c r="C1298" t="inlineStr">
        <is>
          <t xml:space="preserve">CONCLUIDO	</t>
        </is>
      </c>
      <c r="D1298" t="n">
        <v>5.3388</v>
      </c>
      <c r="E1298" t="n">
        <v>18.73</v>
      </c>
      <c r="F1298" t="n">
        <v>15.83</v>
      </c>
      <c r="G1298" t="n">
        <v>52.75</v>
      </c>
      <c r="H1298" t="n">
        <v>0.8100000000000001</v>
      </c>
      <c r="I1298" t="n">
        <v>18</v>
      </c>
      <c r="J1298" t="n">
        <v>168.81</v>
      </c>
      <c r="K1298" t="n">
        <v>50.28</v>
      </c>
      <c r="L1298" t="n">
        <v>7.75</v>
      </c>
      <c r="M1298" t="n">
        <v>16</v>
      </c>
      <c r="N1298" t="n">
        <v>30.78</v>
      </c>
      <c r="O1298" t="n">
        <v>21053.43</v>
      </c>
      <c r="P1298" t="n">
        <v>181.55</v>
      </c>
      <c r="Q1298" t="n">
        <v>467.07</v>
      </c>
      <c r="R1298" t="n">
        <v>65.95999999999999</v>
      </c>
      <c r="S1298" t="n">
        <v>39.61</v>
      </c>
      <c r="T1298" t="n">
        <v>8181.64</v>
      </c>
      <c r="U1298" t="n">
        <v>0.6</v>
      </c>
      <c r="V1298" t="n">
        <v>0.74</v>
      </c>
      <c r="W1298" t="n">
        <v>2.64</v>
      </c>
      <c r="X1298" t="n">
        <v>0.49</v>
      </c>
      <c r="Y1298" t="n">
        <v>1</v>
      </c>
      <c r="Z1298" t="n">
        <v>10</v>
      </c>
    </row>
    <row r="1299">
      <c r="A1299" t="n">
        <v>28</v>
      </c>
      <c r="B1299" t="n">
        <v>80</v>
      </c>
      <c r="C1299" t="inlineStr">
        <is>
          <t xml:space="preserve">CONCLUIDO	</t>
        </is>
      </c>
      <c r="D1299" t="n">
        <v>5.3405</v>
      </c>
      <c r="E1299" t="n">
        <v>18.72</v>
      </c>
      <c r="F1299" t="n">
        <v>15.82</v>
      </c>
      <c r="G1299" t="n">
        <v>52.73</v>
      </c>
      <c r="H1299" t="n">
        <v>0.84</v>
      </c>
      <c r="I1299" t="n">
        <v>18</v>
      </c>
      <c r="J1299" t="n">
        <v>169.17</v>
      </c>
      <c r="K1299" t="n">
        <v>50.28</v>
      </c>
      <c r="L1299" t="n">
        <v>8</v>
      </c>
      <c r="M1299" t="n">
        <v>16</v>
      </c>
      <c r="N1299" t="n">
        <v>30.89</v>
      </c>
      <c r="O1299" t="n">
        <v>21098.19</v>
      </c>
      <c r="P1299" t="n">
        <v>180.38</v>
      </c>
      <c r="Q1299" t="n">
        <v>467.1</v>
      </c>
      <c r="R1299" t="n">
        <v>65.64</v>
      </c>
      <c r="S1299" t="n">
        <v>39.61</v>
      </c>
      <c r="T1299" t="n">
        <v>8021.91</v>
      </c>
      <c r="U1299" t="n">
        <v>0.6</v>
      </c>
      <c r="V1299" t="n">
        <v>0.74</v>
      </c>
      <c r="W1299" t="n">
        <v>2.64</v>
      </c>
      <c r="X1299" t="n">
        <v>0.49</v>
      </c>
      <c r="Y1299" t="n">
        <v>1</v>
      </c>
      <c r="Z1299" t="n">
        <v>10</v>
      </c>
    </row>
    <row r="1300">
      <c r="A1300" t="n">
        <v>29</v>
      </c>
      <c r="B1300" t="n">
        <v>80</v>
      </c>
      <c r="C1300" t="inlineStr">
        <is>
          <t xml:space="preserve">CONCLUIDO	</t>
        </is>
      </c>
      <c r="D1300" t="n">
        <v>5.3579</v>
      </c>
      <c r="E1300" t="n">
        <v>18.66</v>
      </c>
      <c r="F1300" t="n">
        <v>15.79</v>
      </c>
      <c r="G1300" t="n">
        <v>55.74</v>
      </c>
      <c r="H1300" t="n">
        <v>0.86</v>
      </c>
      <c r="I1300" t="n">
        <v>17</v>
      </c>
      <c r="J1300" t="n">
        <v>169.53</v>
      </c>
      <c r="K1300" t="n">
        <v>50.28</v>
      </c>
      <c r="L1300" t="n">
        <v>8.25</v>
      </c>
      <c r="M1300" t="n">
        <v>15</v>
      </c>
      <c r="N1300" t="n">
        <v>31</v>
      </c>
      <c r="O1300" t="n">
        <v>21142.98</v>
      </c>
      <c r="P1300" t="n">
        <v>179.7</v>
      </c>
      <c r="Q1300" t="n">
        <v>467.13</v>
      </c>
      <c r="R1300" t="n">
        <v>64.75</v>
      </c>
      <c r="S1300" t="n">
        <v>39.61</v>
      </c>
      <c r="T1300" t="n">
        <v>7582.13</v>
      </c>
      <c r="U1300" t="n">
        <v>0.61</v>
      </c>
      <c r="V1300" t="n">
        <v>0.74</v>
      </c>
      <c r="W1300" t="n">
        <v>2.64</v>
      </c>
      <c r="X1300" t="n">
        <v>0.46</v>
      </c>
      <c r="Y1300" t="n">
        <v>1</v>
      </c>
      <c r="Z1300" t="n">
        <v>10</v>
      </c>
    </row>
    <row r="1301">
      <c r="A1301" t="n">
        <v>30</v>
      </c>
      <c r="B1301" t="n">
        <v>80</v>
      </c>
      <c r="C1301" t="inlineStr">
        <is>
          <t xml:space="preserve">CONCLUIDO	</t>
        </is>
      </c>
      <c r="D1301" t="n">
        <v>5.3544</v>
      </c>
      <c r="E1301" t="n">
        <v>18.68</v>
      </c>
      <c r="F1301" t="n">
        <v>15.8</v>
      </c>
      <c r="G1301" t="n">
        <v>55.78</v>
      </c>
      <c r="H1301" t="n">
        <v>0.89</v>
      </c>
      <c r="I1301" t="n">
        <v>17</v>
      </c>
      <c r="J1301" t="n">
        <v>169.9</v>
      </c>
      <c r="K1301" t="n">
        <v>50.28</v>
      </c>
      <c r="L1301" t="n">
        <v>8.5</v>
      </c>
      <c r="M1301" t="n">
        <v>15</v>
      </c>
      <c r="N1301" t="n">
        <v>31.12</v>
      </c>
      <c r="O1301" t="n">
        <v>21187.82</v>
      </c>
      <c r="P1301" t="n">
        <v>179.51</v>
      </c>
      <c r="Q1301" t="n">
        <v>467.07</v>
      </c>
      <c r="R1301" t="n">
        <v>65.11</v>
      </c>
      <c r="S1301" t="n">
        <v>39.61</v>
      </c>
      <c r="T1301" t="n">
        <v>7761.69</v>
      </c>
      <c r="U1301" t="n">
        <v>0.61</v>
      </c>
      <c r="V1301" t="n">
        <v>0.74</v>
      </c>
      <c r="W1301" t="n">
        <v>2.64</v>
      </c>
      <c r="X1301" t="n">
        <v>0.47</v>
      </c>
      <c r="Y1301" t="n">
        <v>1</v>
      </c>
      <c r="Z1301" t="n">
        <v>10</v>
      </c>
    </row>
    <row r="1302">
      <c r="A1302" t="n">
        <v>31</v>
      </c>
      <c r="B1302" t="n">
        <v>80</v>
      </c>
      <c r="C1302" t="inlineStr">
        <is>
          <t xml:space="preserve">CONCLUIDO	</t>
        </is>
      </c>
      <c r="D1302" t="n">
        <v>5.3779</v>
      </c>
      <c r="E1302" t="n">
        <v>18.59</v>
      </c>
      <c r="F1302" t="n">
        <v>15.75</v>
      </c>
      <c r="G1302" t="n">
        <v>59.08</v>
      </c>
      <c r="H1302" t="n">
        <v>0.91</v>
      </c>
      <c r="I1302" t="n">
        <v>16</v>
      </c>
      <c r="J1302" t="n">
        <v>170.26</v>
      </c>
      <c r="K1302" t="n">
        <v>50.28</v>
      </c>
      <c r="L1302" t="n">
        <v>8.75</v>
      </c>
      <c r="M1302" t="n">
        <v>14</v>
      </c>
      <c r="N1302" t="n">
        <v>31.23</v>
      </c>
      <c r="O1302" t="n">
        <v>21232.69</v>
      </c>
      <c r="P1302" t="n">
        <v>178.77</v>
      </c>
      <c r="Q1302" t="n">
        <v>467.08</v>
      </c>
      <c r="R1302" t="n">
        <v>63.78</v>
      </c>
      <c r="S1302" t="n">
        <v>39.61</v>
      </c>
      <c r="T1302" t="n">
        <v>7102.89</v>
      </c>
      <c r="U1302" t="n">
        <v>0.62</v>
      </c>
      <c r="V1302" t="n">
        <v>0.74</v>
      </c>
      <c r="W1302" t="n">
        <v>2.63</v>
      </c>
      <c r="X1302" t="n">
        <v>0.42</v>
      </c>
      <c r="Y1302" t="n">
        <v>1</v>
      </c>
      <c r="Z1302" t="n">
        <v>10</v>
      </c>
    </row>
    <row r="1303">
      <c r="A1303" t="n">
        <v>32</v>
      </c>
      <c r="B1303" t="n">
        <v>80</v>
      </c>
      <c r="C1303" t="inlineStr">
        <is>
          <t xml:space="preserve">CONCLUIDO	</t>
        </is>
      </c>
      <c r="D1303" t="n">
        <v>5.3697</v>
      </c>
      <c r="E1303" t="n">
        <v>18.62</v>
      </c>
      <c r="F1303" t="n">
        <v>15.78</v>
      </c>
      <c r="G1303" t="n">
        <v>59.19</v>
      </c>
      <c r="H1303" t="n">
        <v>0.9399999999999999</v>
      </c>
      <c r="I1303" t="n">
        <v>16</v>
      </c>
      <c r="J1303" t="n">
        <v>170.62</v>
      </c>
      <c r="K1303" t="n">
        <v>50.28</v>
      </c>
      <c r="L1303" t="n">
        <v>9</v>
      </c>
      <c r="M1303" t="n">
        <v>14</v>
      </c>
      <c r="N1303" t="n">
        <v>31.34</v>
      </c>
      <c r="O1303" t="n">
        <v>21277.6</v>
      </c>
      <c r="P1303" t="n">
        <v>178.32</v>
      </c>
      <c r="Q1303" t="n">
        <v>467.11</v>
      </c>
      <c r="R1303" t="n">
        <v>64.45999999999999</v>
      </c>
      <c r="S1303" t="n">
        <v>39.61</v>
      </c>
      <c r="T1303" t="n">
        <v>7439.64</v>
      </c>
      <c r="U1303" t="n">
        <v>0.61</v>
      </c>
      <c r="V1303" t="n">
        <v>0.74</v>
      </c>
      <c r="W1303" t="n">
        <v>2.64</v>
      </c>
      <c r="X1303" t="n">
        <v>0.45</v>
      </c>
      <c r="Y1303" t="n">
        <v>1</v>
      </c>
      <c r="Z1303" t="n">
        <v>10</v>
      </c>
    </row>
    <row r="1304">
      <c r="A1304" t="n">
        <v>33</v>
      </c>
      <c r="B1304" t="n">
        <v>80</v>
      </c>
      <c r="C1304" t="inlineStr">
        <is>
          <t xml:space="preserve">CONCLUIDO	</t>
        </is>
      </c>
      <c r="D1304" t="n">
        <v>5.3924</v>
      </c>
      <c r="E1304" t="n">
        <v>18.54</v>
      </c>
      <c r="F1304" t="n">
        <v>15.74</v>
      </c>
      <c r="G1304" t="n">
        <v>62.95</v>
      </c>
      <c r="H1304" t="n">
        <v>0.96</v>
      </c>
      <c r="I1304" t="n">
        <v>15</v>
      </c>
      <c r="J1304" t="n">
        <v>170.99</v>
      </c>
      <c r="K1304" t="n">
        <v>50.28</v>
      </c>
      <c r="L1304" t="n">
        <v>9.25</v>
      </c>
      <c r="M1304" t="n">
        <v>13</v>
      </c>
      <c r="N1304" t="n">
        <v>31.46</v>
      </c>
      <c r="O1304" t="n">
        <v>21322.55</v>
      </c>
      <c r="P1304" t="n">
        <v>177.13</v>
      </c>
      <c r="Q1304" t="n">
        <v>467.08</v>
      </c>
      <c r="R1304" t="n">
        <v>63.07</v>
      </c>
      <c r="S1304" t="n">
        <v>39.61</v>
      </c>
      <c r="T1304" t="n">
        <v>6751.86</v>
      </c>
      <c r="U1304" t="n">
        <v>0.63</v>
      </c>
      <c r="V1304" t="n">
        <v>0.74</v>
      </c>
      <c r="W1304" t="n">
        <v>2.63</v>
      </c>
      <c r="X1304" t="n">
        <v>0.4</v>
      </c>
      <c r="Y1304" t="n">
        <v>1</v>
      </c>
      <c r="Z1304" t="n">
        <v>10</v>
      </c>
    </row>
    <row r="1305">
      <c r="A1305" t="n">
        <v>34</v>
      </c>
      <c r="B1305" t="n">
        <v>80</v>
      </c>
      <c r="C1305" t="inlineStr">
        <is>
          <t xml:space="preserve">CONCLUIDO	</t>
        </is>
      </c>
      <c r="D1305" t="n">
        <v>5.3947</v>
      </c>
      <c r="E1305" t="n">
        <v>18.54</v>
      </c>
      <c r="F1305" t="n">
        <v>15.73</v>
      </c>
      <c r="G1305" t="n">
        <v>62.92</v>
      </c>
      <c r="H1305" t="n">
        <v>0.98</v>
      </c>
      <c r="I1305" t="n">
        <v>15</v>
      </c>
      <c r="J1305" t="n">
        <v>171.35</v>
      </c>
      <c r="K1305" t="n">
        <v>50.28</v>
      </c>
      <c r="L1305" t="n">
        <v>9.5</v>
      </c>
      <c r="M1305" t="n">
        <v>13</v>
      </c>
      <c r="N1305" t="n">
        <v>31.57</v>
      </c>
      <c r="O1305" t="n">
        <v>21367.54</v>
      </c>
      <c r="P1305" t="n">
        <v>176.52</v>
      </c>
      <c r="Q1305" t="n">
        <v>467.07</v>
      </c>
      <c r="R1305" t="n">
        <v>62.8</v>
      </c>
      <c r="S1305" t="n">
        <v>39.61</v>
      </c>
      <c r="T1305" t="n">
        <v>6614.48</v>
      </c>
      <c r="U1305" t="n">
        <v>0.63</v>
      </c>
      <c r="V1305" t="n">
        <v>0.74</v>
      </c>
      <c r="W1305" t="n">
        <v>2.63</v>
      </c>
      <c r="X1305" t="n">
        <v>0.4</v>
      </c>
      <c r="Y1305" t="n">
        <v>1</v>
      </c>
      <c r="Z1305" t="n">
        <v>10</v>
      </c>
    </row>
    <row r="1306">
      <c r="A1306" t="n">
        <v>35</v>
      </c>
      <c r="B1306" t="n">
        <v>80</v>
      </c>
      <c r="C1306" t="inlineStr">
        <is>
          <t xml:space="preserve">CONCLUIDO	</t>
        </is>
      </c>
      <c r="D1306" t="n">
        <v>5.4091</v>
      </c>
      <c r="E1306" t="n">
        <v>18.49</v>
      </c>
      <c r="F1306" t="n">
        <v>15.71</v>
      </c>
      <c r="G1306" t="n">
        <v>67.34</v>
      </c>
      <c r="H1306" t="n">
        <v>1.01</v>
      </c>
      <c r="I1306" t="n">
        <v>14</v>
      </c>
      <c r="J1306" t="n">
        <v>171.72</v>
      </c>
      <c r="K1306" t="n">
        <v>50.28</v>
      </c>
      <c r="L1306" t="n">
        <v>9.75</v>
      </c>
      <c r="M1306" t="n">
        <v>12</v>
      </c>
      <c r="N1306" t="n">
        <v>31.69</v>
      </c>
      <c r="O1306" t="n">
        <v>21412.57</v>
      </c>
      <c r="P1306" t="n">
        <v>176.12</v>
      </c>
      <c r="Q1306" t="n">
        <v>467.07</v>
      </c>
      <c r="R1306" t="n">
        <v>62.27</v>
      </c>
      <c r="S1306" t="n">
        <v>39.61</v>
      </c>
      <c r="T1306" t="n">
        <v>6353.74</v>
      </c>
      <c r="U1306" t="n">
        <v>0.64</v>
      </c>
      <c r="V1306" t="n">
        <v>0.74</v>
      </c>
      <c r="W1306" t="n">
        <v>2.63</v>
      </c>
      <c r="X1306" t="n">
        <v>0.38</v>
      </c>
      <c r="Y1306" t="n">
        <v>1</v>
      </c>
      <c r="Z1306" t="n">
        <v>10</v>
      </c>
    </row>
    <row r="1307">
      <c r="A1307" t="n">
        <v>36</v>
      </c>
      <c r="B1307" t="n">
        <v>80</v>
      </c>
      <c r="C1307" t="inlineStr">
        <is>
          <t xml:space="preserve">CONCLUIDO	</t>
        </is>
      </c>
      <c r="D1307" t="n">
        <v>5.4059</v>
      </c>
      <c r="E1307" t="n">
        <v>18.5</v>
      </c>
      <c r="F1307" t="n">
        <v>15.72</v>
      </c>
      <c r="G1307" t="n">
        <v>67.38</v>
      </c>
      <c r="H1307" t="n">
        <v>1.03</v>
      </c>
      <c r="I1307" t="n">
        <v>14</v>
      </c>
      <c r="J1307" t="n">
        <v>172.08</v>
      </c>
      <c r="K1307" t="n">
        <v>50.28</v>
      </c>
      <c r="L1307" t="n">
        <v>10</v>
      </c>
      <c r="M1307" t="n">
        <v>12</v>
      </c>
      <c r="N1307" t="n">
        <v>31.8</v>
      </c>
      <c r="O1307" t="n">
        <v>21457.64</v>
      </c>
      <c r="P1307" t="n">
        <v>175.57</v>
      </c>
      <c r="Q1307" t="n">
        <v>467.11</v>
      </c>
      <c r="R1307" t="n">
        <v>62.55</v>
      </c>
      <c r="S1307" t="n">
        <v>39.61</v>
      </c>
      <c r="T1307" t="n">
        <v>6495.89</v>
      </c>
      <c r="U1307" t="n">
        <v>0.63</v>
      </c>
      <c r="V1307" t="n">
        <v>0.74</v>
      </c>
      <c r="W1307" t="n">
        <v>2.64</v>
      </c>
      <c r="X1307" t="n">
        <v>0.39</v>
      </c>
      <c r="Y1307" t="n">
        <v>1</v>
      </c>
      <c r="Z1307" t="n">
        <v>10</v>
      </c>
    </row>
    <row r="1308">
      <c r="A1308" t="n">
        <v>37</v>
      </c>
      <c r="B1308" t="n">
        <v>80</v>
      </c>
      <c r="C1308" t="inlineStr">
        <is>
          <t xml:space="preserve">CONCLUIDO	</t>
        </is>
      </c>
      <c r="D1308" t="n">
        <v>5.4124</v>
      </c>
      <c r="E1308" t="n">
        <v>18.48</v>
      </c>
      <c r="F1308" t="n">
        <v>15.7</v>
      </c>
      <c r="G1308" t="n">
        <v>67.29000000000001</v>
      </c>
      <c r="H1308" t="n">
        <v>1.05</v>
      </c>
      <c r="I1308" t="n">
        <v>14</v>
      </c>
      <c r="J1308" t="n">
        <v>172.45</v>
      </c>
      <c r="K1308" t="n">
        <v>50.28</v>
      </c>
      <c r="L1308" t="n">
        <v>10.25</v>
      </c>
      <c r="M1308" t="n">
        <v>12</v>
      </c>
      <c r="N1308" t="n">
        <v>31.92</v>
      </c>
      <c r="O1308" t="n">
        <v>21502.75</v>
      </c>
      <c r="P1308" t="n">
        <v>174.29</v>
      </c>
      <c r="Q1308" t="n">
        <v>467.07</v>
      </c>
      <c r="R1308" t="n">
        <v>61.89</v>
      </c>
      <c r="S1308" t="n">
        <v>39.61</v>
      </c>
      <c r="T1308" t="n">
        <v>6168.23</v>
      </c>
      <c r="U1308" t="n">
        <v>0.64</v>
      </c>
      <c r="V1308" t="n">
        <v>0.74</v>
      </c>
      <c r="W1308" t="n">
        <v>2.63</v>
      </c>
      <c r="X1308" t="n">
        <v>0.37</v>
      </c>
      <c r="Y1308" t="n">
        <v>1</v>
      </c>
      <c r="Z1308" t="n">
        <v>10</v>
      </c>
    </row>
    <row r="1309">
      <c r="A1309" t="n">
        <v>38</v>
      </c>
      <c r="B1309" t="n">
        <v>80</v>
      </c>
      <c r="C1309" t="inlineStr">
        <is>
          <t xml:space="preserve">CONCLUIDO	</t>
        </is>
      </c>
      <c r="D1309" t="n">
        <v>5.4269</v>
      </c>
      <c r="E1309" t="n">
        <v>18.43</v>
      </c>
      <c r="F1309" t="n">
        <v>15.68</v>
      </c>
      <c r="G1309" t="n">
        <v>72.38</v>
      </c>
      <c r="H1309" t="n">
        <v>1.08</v>
      </c>
      <c r="I1309" t="n">
        <v>13</v>
      </c>
      <c r="J1309" t="n">
        <v>172.82</v>
      </c>
      <c r="K1309" t="n">
        <v>50.28</v>
      </c>
      <c r="L1309" t="n">
        <v>10.5</v>
      </c>
      <c r="M1309" t="n">
        <v>11</v>
      </c>
      <c r="N1309" t="n">
        <v>32.04</v>
      </c>
      <c r="O1309" t="n">
        <v>21547.89</v>
      </c>
      <c r="P1309" t="n">
        <v>174.04</v>
      </c>
      <c r="Q1309" t="n">
        <v>467.17</v>
      </c>
      <c r="R1309" t="n">
        <v>61.21</v>
      </c>
      <c r="S1309" t="n">
        <v>39.61</v>
      </c>
      <c r="T1309" t="n">
        <v>5829.14</v>
      </c>
      <c r="U1309" t="n">
        <v>0.65</v>
      </c>
      <c r="V1309" t="n">
        <v>0.74</v>
      </c>
      <c r="W1309" t="n">
        <v>2.63</v>
      </c>
      <c r="X1309" t="n">
        <v>0.35</v>
      </c>
      <c r="Y1309" t="n">
        <v>1</v>
      </c>
      <c r="Z1309" t="n">
        <v>10</v>
      </c>
    </row>
    <row r="1310">
      <c r="A1310" t="n">
        <v>39</v>
      </c>
      <c r="B1310" t="n">
        <v>80</v>
      </c>
      <c r="C1310" t="inlineStr">
        <is>
          <t xml:space="preserve">CONCLUIDO	</t>
        </is>
      </c>
      <c r="D1310" t="n">
        <v>5.4306</v>
      </c>
      <c r="E1310" t="n">
        <v>18.41</v>
      </c>
      <c r="F1310" t="n">
        <v>15.67</v>
      </c>
      <c r="G1310" t="n">
        <v>72.33</v>
      </c>
      <c r="H1310" t="n">
        <v>1.1</v>
      </c>
      <c r="I1310" t="n">
        <v>13</v>
      </c>
      <c r="J1310" t="n">
        <v>173.18</v>
      </c>
      <c r="K1310" t="n">
        <v>50.28</v>
      </c>
      <c r="L1310" t="n">
        <v>10.75</v>
      </c>
      <c r="M1310" t="n">
        <v>11</v>
      </c>
      <c r="N1310" t="n">
        <v>32.15</v>
      </c>
      <c r="O1310" t="n">
        <v>21593.08</v>
      </c>
      <c r="P1310" t="n">
        <v>174.2</v>
      </c>
      <c r="Q1310" t="n">
        <v>467.07</v>
      </c>
      <c r="R1310" t="n">
        <v>61.02</v>
      </c>
      <c r="S1310" t="n">
        <v>39.61</v>
      </c>
      <c r="T1310" t="n">
        <v>5737.97</v>
      </c>
      <c r="U1310" t="n">
        <v>0.65</v>
      </c>
      <c r="V1310" t="n">
        <v>0.74</v>
      </c>
      <c r="W1310" t="n">
        <v>2.63</v>
      </c>
      <c r="X1310" t="n">
        <v>0.34</v>
      </c>
      <c r="Y1310" t="n">
        <v>1</v>
      </c>
      <c r="Z1310" t="n">
        <v>10</v>
      </c>
    </row>
    <row r="1311">
      <c r="A1311" t="n">
        <v>40</v>
      </c>
      <c r="B1311" t="n">
        <v>80</v>
      </c>
      <c r="C1311" t="inlineStr">
        <is>
          <t xml:space="preserve">CONCLUIDO	</t>
        </is>
      </c>
      <c r="D1311" t="n">
        <v>5.4252</v>
      </c>
      <c r="E1311" t="n">
        <v>18.43</v>
      </c>
      <c r="F1311" t="n">
        <v>15.69</v>
      </c>
      <c r="G1311" t="n">
        <v>72.41</v>
      </c>
      <c r="H1311" t="n">
        <v>1.12</v>
      </c>
      <c r="I1311" t="n">
        <v>13</v>
      </c>
      <c r="J1311" t="n">
        <v>173.55</v>
      </c>
      <c r="K1311" t="n">
        <v>50.28</v>
      </c>
      <c r="L1311" t="n">
        <v>11</v>
      </c>
      <c r="M1311" t="n">
        <v>11</v>
      </c>
      <c r="N1311" t="n">
        <v>32.27</v>
      </c>
      <c r="O1311" t="n">
        <v>21638.31</v>
      </c>
      <c r="P1311" t="n">
        <v>173.5</v>
      </c>
      <c r="Q1311" t="n">
        <v>467.07</v>
      </c>
      <c r="R1311" t="n">
        <v>61.53</v>
      </c>
      <c r="S1311" t="n">
        <v>39.61</v>
      </c>
      <c r="T1311" t="n">
        <v>5989.32</v>
      </c>
      <c r="U1311" t="n">
        <v>0.64</v>
      </c>
      <c r="V1311" t="n">
        <v>0.74</v>
      </c>
      <c r="W1311" t="n">
        <v>2.63</v>
      </c>
      <c r="X1311" t="n">
        <v>0.36</v>
      </c>
      <c r="Y1311" t="n">
        <v>1</v>
      </c>
      <c r="Z1311" t="n">
        <v>10</v>
      </c>
    </row>
    <row r="1312">
      <c r="A1312" t="n">
        <v>41</v>
      </c>
      <c r="B1312" t="n">
        <v>80</v>
      </c>
      <c r="C1312" t="inlineStr">
        <is>
          <t xml:space="preserve">CONCLUIDO	</t>
        </is>
      </c>
      <c r="D1312" t="n">
        <v>5.4516</v>
      </c>
      <c r="E1312" t="n">
        <v>18.34</v>
      </c>
      <c r="F1312" t="n">
        <v>15.63</v>
      </c>
      <c r="G1312" t="n">
        <v>78.16</v>
      </c>
      <c r="H1312" t="n">
        <v>1.15</v>
      </c>
      <c r="I1312" t="n">
        <v>12</v>
      </c>
      <c r="J1312" t="n">
        <v>173.92</v>
      </c>
      <c r="K1312" t="n">
        <v>50.28</v>
      </c>
      <c r="L1312" t="n">
        <v>11.25</v>
      </c>
      <c r="M1312" t="n">
        <v>10</v>
      </c>
      <c r="N1312" t="n">
        <v>32.39</v>
      </c>
      <c r="O1312" t="n">
        <v>21683.57</v>
      </c>
      <c r="P1312" t="n">
        <v>171.57</v>
      </c>
      <c r="Q1312" t="n">
        <v>467.08</v>
      </c>
      <c r="R1312" t="n">
        <v>59.8</v>
      </c>
      <c r="S1312" t="n">
        <v>39.61</v>
      </c>
      <c r="T1312" t="n">
        <v>5131.26</v>
      </c>
      <c r="U1312" t="n">
        <v>0.66</v>
      </c>
      <c r="V1312" t="n">
        <v>0.75</v>
      </c>
      <c r="W1312" t="n">
        <v>2.62</v>
      </c>
      <c r="X1312" t="n">
        <v>0.3</v>
      </c>
      <c r="Y1312" t="n">
        <v>1</v>
      </c>
      <c r="Z1312" t="n">
        <v>10</v>
      </c>
    </row>
    <row r="1313">
      <c r="A1313" t="n">
        <v>42</v>
      </c>
      <c r="B1313" t="n">
        <v>80</v>
      </c>
      <c r="C1313" t="inlineStr">
        <is>
          <t xml:space="preserve">CONCLUIDO	</t>
        </is>
      </c>
      <c r="D1313" t="n">
        <v>5.4489</v>
      </c>
      <c r="E1313" t="n">
        <v>18.35</v>
      </c>
      <c r="F1313" t="n">
        <v>15.64</v>
      </c>
      <c r="G1313" t="n">
        <v>78.20999999999999</v>
      </c>
      <c r="H1313" t="n">
        <v>1.17</v>
      </c>
      <c r="I1313" t="n">
        <v>12</v>
      </c>
      <c r="J1313" t="n">
        <v>174.28</v>
      </c>
      <c r="K1313" t="n">
        <v>50.28</v>
      </c>
      <c r="L1313" t="n">
        <v>11.5</v>
      </c>
      <c r="M1313" t="n">
        <v>10</v>
      </c>
      <c r="N1313" t="n">
        <v>32.5</v>
      </c>
      <c r="O1313" t="n">
        <v>21728.87</v>
      </c>
      <c r="P1313" t="n">
        <v>171.74</v>
      </c>
      <c r="Q1313" t="n">
        <v>467.1</v>
      </c>
      <c r="R1313" t="n">
        <v>60.13</v>
      </c>
      <c r="S1313" t="n">
        <v>39.61</v>
      </c>
      <c r="T1313" t="n">
        <v>5295.34</v>
      </c>
      <c r="U1313" t="n">
        <v>0.66</v>
      </c>
      <c r="V1313" t="n">
        <v>0.75</v>
      </c>
      <c r="W1313" t="n">
        <v>2.62</v>
      </c>
      <c r="X1313" t="n">
        <v>0.31</v>
      </c>
      <c r="Y1313" t="n">
        <v>1</v>
      </c>
      <c r="Z1313" t="n">
        <v>10</v>
      </c>
    </row>
    <row r="1314">
      <c r="A1314" t="n">
        <v>43</v>
      </c>
      <c r="B1314" t="n">
        <v>80</v>
      </c>
      <c r="C1314" t="inlineStr">
        <is>
          <t xml:space="preserve">CONCLUIDO	</t>
        </is>
      </c>
      <c r="D1314" t="n">
        <v>5.448</v>
      </c>
      <c r="E1314" t="n">
        <v>18.36</v>
      </c>
      <c r="F1314" t="n">
        <v>15.64</v>
      </c>
      <c r="G1314" t="n">
        <v>78.22</v>
      </c>
      <c r="H1314" t="n">
        <v>1.19</v>
      </c>
      <c r="I1314" t="n">
        <v>12</v>
      </c>
      <c r="J1314" t="n">
        <v>174.65</v>
      </c>
      <c r="K1314" t="n">
        <v>50.28</v>
      </c>
      <c r="L1314" t="n">
        <v>11.75</v>
      </c>
      <c r="M1314" t="n">
        <v>10</v>
      </c>
      <c r="N1314" t="n">
        <v>32.62</v>
      </c>
      <c r="O1314" t="n">
        <v>21774.22</v>
      </c>
      <c r="P1314" t="n">
        <v>171.13</v>
      </c>
      <c r="Q1314" t="n">
        <v>467.07</v>
      </c>
      <c r="R1314" t="n">
        <v>59.97</v>
      </c>
      <c r="S1314" t="n">
        <v>39.61</v>
      </c>
      <c r="T1314" t="n">
        <v>5217.09</v>
      </c>
      <c r="U1314" t="n">
        <v>0.66</v>
      </c>
      <c r="V1314" t="n">
        <v>0.75</v>
      </c>
      <c r="W1314" t="n">
        <v>2.63</v>
      </c>
      <c r="X1314" t="n">
        <v>0.31</v>
      </c>
      <c r="Y1314" t="n">
        <v>1</v>
      </c>
      <c r="Z1314" t="n">
        <v>10</v>
      </c>
    </row>
    <row r="1315">
      <c r="A1315" t="n">
        <v>44</v>
      </c>
      <c r="B1315" t="n">
        <v>80</v>
      </c>
      <c r="C1315" t="inlineStr">
        <is>
          <t xml:space="preserve">CONCLUIDO	</t>
        </is>
      </c>
      <c r="D1315" t="n">
        <v>5.4503</v>
      </c>
      <c r="E1315" t="n">
        <v>18.35</v>
      </c>
      <c r="F1315" t="n">
        <v>15.64</v>
      </c>
      <c r="G1315" t="n">
        <v>78.18000000000001</v>
      </c>
      <c r="H1315" t="n">
        <v>1.22</v>
      </c>
      <c r="I1315" t="n">
        <v>12</v>
      </c>
      <c r="J1315" t="n">
        <v>175.02</v>
      </c>
      <c r="K1315" t="n">
        <v>50.28</v>
      </c>
      <c r="L1315" t="n">
        <v>12</v>
      </c>
      <c r="M1315" t="n">
        <v>10</v>
      </c>
      <c r="N1315" t="n">
        <v>32.74</v>
      </c>
      <c r="O1315" t="n">
        <v>21819.6</v>
      </c>
      <c r="P1315" t="n">
        <v>170.23</v>
      </c>
      <c r="Q1315" t="n">
        <v>467.08</v>
      </c>
      <c r="R1315" t="n">
        <v>59.82</v>
      </c>
      <c r="S1315" t="n">
        <v>39.61</v>
      </c>
      <c r="T1315" t="n">
        <v>5139.05</v>
      </c>
      <c r="U1315" t="n">
        <v>0.66</v>
      </c>
      <c r="V1315" t="n">
        <v>0.75</v>
      </c>
      <c r="W1315" t="n">
        <v>2.63</v>
      </c>
      <c r="X1315" t="n">
        <v>0.3</v>
      </c>
      <c r="Y1315" t="n">
        <v>1</v>
      </c>
      <c r="Z1315" t="n">
        <v>10</v>
      </c>
    </row>
    <row r="1316">
      <c r="A1316" t="n">
        <v>45</v>
      </c>
      <c r="B1316" t="n">
        <v>80</v>
      </c>
      <c r="C1316" t="inlineStr">
        <is>
          <t xml:space="preserve">CONCLUIDO	</t>
        </is>
      </c>
      <c r="D1316" t="n">
        <v>5.4684</v>
      </c>
      <c r="E1316" t="n">
        <v>18.29</v>
      </c>
      <c r="F1316" t="n">
        <v>15.61</v>
      </c>
      <c r="G1316" t="n">
        <v>85.13</v>
      </c>
      <c r="H1316" t="n">
        <v>1.24</v>
      </c>
      <c r="I1316" t="n">
        <v>11</v>
      </c>
      <c r="J1316" t="n">
        <v>175.39</v>
      </c>
      <c r="K1316" t="n">
        <v>50.28</v>
      </c>
      <c r="L1316" t="n">
        <v>12.25</v>
      </c>
      <c r="M1316" t="n">
        <v>9</v>
      </c>
      <c r="N1316" t="n">
        <v>32.86</v>
      </c>
      <c r="O1316" t="n">
        <v>21865.03</v>
      </c>
      <c r="P1316" t="n">
        <v>169.23</v>
      </c>
      <c r="Q1316" t="n">
        <v>467.07</v>
      </c>
      <c r="R1316" t="n">
        <v>58.84</v>
      </c>
      <c r="S1316" t="n">
        <v>39.61</v>
      </c>
      <c r="T1316" t="n">
        <v>4657.13</v>
      </c>
      <c r="U1316" t="n">
        <v>0.67</v>
      </c>
      <c r="V1316" t="n">
        <v>0.75</v>
      </c>
      <c r="W1316" t="n">
        <v>2.63</v>
      </c>
      <c r="X1316" t="n">
        <v>0.28</v>
      </c>
      <c r="Y1316" t="n">
        <v>1</v>
      </c>
      <c r="Z1316" t="n">
        <v>10</v>
      </c>
    </row>
    <row r="1317">
      <c r="A1317" t="n">
        <v>46</v>
      </c>
      <c r="B1317" t="n">
        <v>80</v>
      </c>
      <c r="C1317" t="inlineStr">
        <is>
          <t xml:space="preserve">CONCLUIDO	</t>
        </is>
      </c>
      <c r="D1317" t="n">
        <v>5.4641</v>
      </c>
      <c r="E1317" t="n">
        <v>18.3</v>
      </c>
      <c r="F1317" t="n">
        <v>15.62</v>
      </c>
      <c r="G1317" t="n">
        <v>85.20999999999999</v>
      </c>
      <c r="H1317" t="n">
        <v>1.26</v>
      </c>
      <c r="I1317" t="n">
        <v>11</v>
      </c>
      <c r="J1317" t="n">
        <v>175.76</v>
      </c>
      <c r="K1317" t="n">
        <v>50.28</v>
      </c>
      <c r="L1317" t="n">
        <v>12.5</v>
      </c>
      <c r="M1317" t="n">
        <v>9</v>
      </c>
      <c r="N1317" t="n">
        <v>32.98</v>
      </c>
      <c r="O1317" t="n">
        <v>21910.49</v>
      </c>
      <c r="P1317" t="n">
        <v>169.21</v>
      </c>
      <c r="Q1317" t="n">
        <v>467.07</v>
      </c>
      <c r="R1317" t="n">
        <v>59.28</v>
      </c>
      <c r="S1317" t="n">
        <v>39.61</v>
      </c>
      <c r="T1317" t="n">
        <v>4877.06</v>
      </c>
      <c r="U1317" t="n">
        <v>0.67</v>
      </c>
      <c r="V1317" t="n">
        <v>0.75</v>
      </c>
      <c r="W1317" t="n">
        <v>2.63</v>
      </c>
      <c r="X1317" t="n">
        <v>0.29</v>
      </c>
      <c r="Y1317" t="n">
        <v>1</v>
      </c>
      <c r="Z1317" t="n">
        <v>10</v>
      </c>
    </row>
    <row r="1318">
      <c r="A1318" t="n">
        <v>47</v>
      </c>
      <c r="B1318" t="n">
        <v>80</v>
      </c>
      <c r="C1318" t="inlineStr">
        <is>
          <t xml:space="preserve">CONCLUIDO	</t>
        </is>
      </c>
      <c r="D1318" t="n">
        <v>5.4635</v>
      </c>
      <c r="E1318" t="n">
        <v>18.3</v>
      </c>
      <c r="F1318" t="n">
        <v>15.62</v>
      </c>
      <c r="G1318" t="n">
        <v>85.22</v>
      </c>
      <c r="H1318" t="n">
        <v>1.28</v>
      </c>
      <c r="I1318" t="n">
        <v>11</v>
      </c>
      <c r="J1318" t="n">
        <v>176.12</v>
      </c>
      <c r="K1318" t="n">
        <v>50.28</v>
      </c>
      <c r="L1318" t="n">
        <v>12.75</v>
      </c>
      <c r="M1318" t="n">
        <v>9</v>
      </c>
      <c r="N1318" t="n">
        <v>33.09</v>
      </c>
      <c r="O1318" t="n">
        <v>21956</v>
      </c>
      <c r="P1318" t="n">
        <v>168.98</v>
      </c>
      <c r="Q1318" t="n">
        <v>467.07</v>
      </c>
      <c r="R1318" t="n">
        <v>59.44</v>
      </c>
      <c r="S1318" t="n">
        <v>39.61</v>
      </c>
      <c r="T1318" t="n">
        <v>4958.04</v>
      </c>
      <c r="U1318" t="n">
        <v>0.67</v>
      </c>
      <c r="V1318" t="n">
        <v>0.75</v>
      </c>
      <c r="W1318" t="n">
        <v>2.63</v>
      </c>
      <c r="X1318" t="n">
        <v>0.29</v>
      </c>
      <c r="Y1318" t="n">
        <v>1</v>
      </c>
      <c r="Z1318" t="n">
        <v>10</v>
      </c>
    </row>
    <row r="1319">
      <c r="A1319" t="n">
        <v>48</v>
      </c>
      <c r="B1319" t="n">
        <v>80</v>
      </c>
      <c r="C1319" t="inlineStr">
        <is>
          <t xml:space="preserve">CONCLUIDO	</t>
        </is>
      </c>
      <c r="D1319" t="n">
        <v>5.4647</v>
      </c>
      <c r="E1319" t="n">
        <v>18.3</v>
      </c>
      <c r="F1319" t="n">
        <v>15.62</v>
      </c>
      <c r="G1319" t="n">
        <v>85.2</v>
      </c>
      <c r="H1319" t="n">
        <v>1.31</v>
      </c>
      <c r="I1319" t="n">
        <v>11</v>
      </c>
      <c r="J1319" t="n">
        <v>176.49</v>
      </c>
      <c r="K1319" t="n">
        <v>50.28</v>
      </c>
      <c r="L1319" t="n">
        <v>13</v>
      </c>
      <c r="M1319" t="n">
        <v>9</v>
      </c>
      <c r="N1319" t="n">
        <v>33.21</v>
      </c>
      <c r="O1319" t="n">
        <v>22001.54</v>
      </c>
      <c r="P1319" t="n">
        <v>168.23</v>
      </c>
      <c r="Q1319" t="n">
        <v>467.08</v>
      </c>
      <c r="R1319" t="n">
        <v>59.29</v>
      </c>
      <c r="S1319" t="n">
        <v>39.61</v>
      </c>
      <c r="T1319" t="n">
        <v>4880.68</v>
      </c>
      <c r="U1319" t="n">
        <v>0.67</v>
      </c>
      <c r="V1319" t="n">
        <v>0.75</v>
      </c>
      <c r="W1319" t="n">
        <v>2.63</v>
      </c>
      <c r="X1319" t="n">
        <v>0.29</v>
      </c>
      <c r="Y1319" t="n">
        <v>1</v>
      </c>
      <c r="Z1319" t="n">
        <v>10</v>
      </c>
    </row>
    <row r="1320">
      <c r="A1320" t="n">
        <v>49</v>
      </c>
      <c r="B1320" t="n">
        <v>80</v>
      </c>
      <c r="C1320" t="inlineStr">
        <is>
          <t xml:space="preserve">CONCLUIDO	</t>
        </is>
      </c>
      <c r="D1320" t="n">
        <v>5.4844</v>
      </c>
      <c r="E1320" t="n">
        <v>18.23</v>
      </c>
      <c r="F1320" t="n">
        <v>15.59</v>
      </c>
      <c r="G1320" t="n">
        <v>93.52</v>
      </c>
      <c r="H1320" t="n">
        <v>1.33</v>
      </c>
      <c r="I1320" t="n">
        <v>10</v>
      </c>
      <c r="J1320" t="n">
        <v>176.86</v>
      </c>
      <c r="K1320" t="n">
        <v>50.28</v>
      </c>
      <c r="L1320" t="n">
        <v>13.25</v>
      </c>
      <c r="M1320" t="n">
        <v>8</v>
      </c>
      <c r="N1320" t="n">
        <v>33.33</v>
      </c>
      <c r="O1320" t="n">
        <v>22047.13</v>
      </c>
      <c r="P1320" t="n">
        <v>166.67</v>
      </c>
      <c r="Q1320" t="n">
        <v>467.08</v>
      </c>
      <c r="R1320" t="n">
        <v>58.19</v>
      </c>
      <c r="S1320" t="n">
        <v>39.61</v>
      </c>
      <c r="T1320" t="n">
        <v>4338.08</v>
      </c>
      <c r="U1320" t="n">
        <v>0.68</v>
      </c>
      <c r="V1320" t="n">
        <v>0.75</v>
      </c>
      <c r="W1320" t="n">
        <v>2.63</v>
      </c>
      <c r="X1320" t="n">
        <v>0.25</v>
      </c>
      <c r="Y1320" t="n">
        <v>1</v>
      </c>
      <c r="Z1320" t="n">
        <v>10</v>
      </c>
    </row>
    <row r="1321">
      <c r="A1321" t="n">
        <v>50</v>
      </c>
      <c r="B1321" t="n">
        <v>80</v>
      </c>
      <c r="C1321" t="inlineStr">
        <is>
          <t xml:space="preserve">CONCLUIDO	</t>
        </is>
      </c>
      <c r="D1321" t="n">
        <v>5.4841</v>
      </c>
      <c r="E1321" t="n">
        <v>18.23</v>
      </c>
      <c r="F1321" t="n">
        <v>15.59</v>
      </c>
      <c r="G1321" t="n">
        <v>93.53</v>
      </c>
      <c r="H1321" t="n">
        <v>1.35</v>
      </c>
      <c r="I1321" t="n">
        <v>10</v>
      </c>
      <c r="J1321" t="n">
        <v>177.23</v>
      </c>
      <c r="K1321" t="n">
        <v>50.28</v>
      </c>
      <c r="L1321" t="n">
        <v>13.5</v>
      </c>
      <c r="M1321" t="n">
        <v>8</v>
      </c>
      <c r="N1321" t="n">
        <v>33.45</v>
      </c>
      <c r="O1321" t="n">
        <v>22092.76</v>
      </c>
      <c r="P1321" t="n">
        <v>166.58</v>
      </c>
      <c r="Q1321" t="n">
        <v>467.07</v>
      </c>
      <c r="R1321" t="n">
        <v>58.29</v>
      </c>
      <c r="S1321" t="n">
        <v>39.61</v>
      </c>
      <c r="T1321" t="n">
        <v>4387.07</v>
      </c>
      <c r="U1321" t="n">
        <v>0.68</v>
      </c>
      <c r="V1321" t="n">
        <v>0.75</v>
      </c>
      <c r="W1321" t="n">
        <v>2.62</v>
      </c>
      <c r="X1321" t="n">
        <v>0.25</v>
      </c>
      <c r="Y1321" t="n">
        <v>1</v>
      </c>
      <c r="Z1321" t="n">
        <v>10</v>
      </c>
    </row>
    <row r="1322">
      <c r="A1322" t="n">
        <v>51</v>
      </c>
      <c r="B1322" t="n">
        <v>80</v>
      </c>
      <c r="C1322" t="inlineStr">
        <is>
          <t xml:space="preserve">CONCLUIDO	</t>
        </is>
      </c>
      <c r="D1322" t="n">
        <v>5.481</v>
      </c>
      <c r="E1322" t="n">
        <v>18.24</v>
      </c>
      <c r="F1322" t="n">
        <v>15.6</v>
      </c>
      <c r="G1322" t="n">
        <v>93.59</v>
      </c>
      <c r="H1322" t="n">
        <v>1.37</v>
      </c>
      <c r="I1322" t="n">
        <v>10</v>
      </c>
      <c r="J1322" t="n">
        <v>177.6</v>
      </c>
      <c r="K1322" t="n">
        <v>50.28</v>
      </c>
      <c r="L1322" t="n">
        <v>13.75</v>
      </c>
      <c r="M1322" t="n">
        <v>8</v>
      </c>
      <c r="N1322" t="n">
        <v>33.57</v>
      </c>
      <c r="O1322" t="n">
        <v>22138.42</v>
      </c>
      <c r="P1322" t="n">
        <v>166.44</v>
      </c>
      <c r="Q1322" t="n">
        <v>467.07</v>
      </c>
      <c r="R1322" t="n">
        <v>58.59</v>
      </c>
      <c r="S1322" t="n">
        <v>39.61</v>
      </c>
      <c r="T1322" t="n">
        <v>4537.05</v>
      </c>
      <c r="U1322" t="n">
        <v>0.68</v>
      </c>
      <c r="V1322" t="n">
        <v>0.75</v>
      </c>
      <c r="W1322" t="n">
        <v>2.62</v>
      </c>
      <c r="X1322" t="n">
        <v>0.26</v>
      </c>
      <c r="Y1322" t="n">
        <v>1</v>
      </c>
      <c r="Z1322" t="n">
        <v>10</v>
      </c>
    </row>
    <row r="1323">
      <c r="A1323" t="n">
        <v>52</v>
      </c>
      <c r="B1323" t="n">
        <v>80</v>
      </c>
      <c r="C1323" t="inlineStr">
        <is>
          <t xml:space="preserve">CONCLUIDO	</t>
        </is>
      </c>
      <c r="D1323" t="n">
        <v>5.4815</v>
      </c>
      <c r="E1323" t="n">
        <v>18.24</v>
      </c>
      <c r="F1323" t="n">
        <v>15.6</v>
      </c>
      <c r="G1323" t="n">
        <v>93.58</v>
      </c>
      <c r="H1323" t="n">
        <v>1.4</v>
      </c>
      <c r="I1323" t="n">
        <v>10</v>
      </c>
      <c r="J1323" t="n">
        <v>177.97</v>
      </c>
      <c r="K1323" t="n">
        <v>50.28</v>
      </c>
      <c r="L1323" t="n">
        <v>14</v>
      </c>
      <c r="M1323" t="n">
        <v>8</v>
      </c>
      <c r="N1323" t="n">
        <v>33.69</v>
      </c>
      <c r="O1323" t="n">
        <v>22184.13</v>
      </c>
      <c r="P1323" t="n">
        <v>165.79</v>
      </c>
      <c r="Q1323" t="n">
        <v>467.07</v>
      </c>
      <c r="R1323" t="n">
        <v>58.46</v>
      </c>
      <c r="S1323" t="n">
        <v>39.61</v>
      </c>
      <c r="T1323" t="n">
        <v>4471.63</v>
      </c>
      <c r="U1323" t="n">
        <v>0.68</v>
      </c>
      <c r="V1323" t="n">
        <v>0.75</v>
      </c>
      <c r="W1323" t="n">
        <v>2.63</v>
      </c>
      <c r="X1323" t="n">
        <v>0.26</v>
      </c>
      <c r="Y1323" t="n">
        <v>1</v>
      </c>
      <c r="Z1323" t="n">
        <v>10</v>
      </c>
    </row>
    <row r="1324">
      <c r="A1324" t="n">
        <v>53</v>
      </c>
      <c r="B1324" t="n">
        <v>80</v>
      </c>
      <c r="C1324" t="inlineStr">
        <is>
          <t xml:space="preserve">CONCLUIDO	</t>
        </is>
      </c>
      <c r="D1324" t="n">
        <v>5.4852</v>
      </c>
      <c r="E1324" t="n">
        <v>18.23</v>
      </c>
      <c r="F1324" t="n">
        <v>15.58</v>
      </c>
      <c r="G1324" t="n">
        <v>93.51000000000001</v>
      </c>
      <c r="H1324" t="n">
        <v>1.42</v>
      </c>
      <c r="I1324" t="n">
        <v>10</v>
      </c>
      <c r="J1324" t="n">
        <v>178.34</v>
      </c>
      <c r="K1324" t="n">
        <v>50.28</v>
      </c>
      <c r="L1324" t="n">
        <v>14.25</v>
      </c>
      <c r="M1324" t="n">
        <v>8</v>
      </c>
      <c r="N1324" t="n">
        <v>33.82</v>
      </c>
      <c r="O1324" t="n">
        <v>22229.88</v>
      </c>
      <c r="P1324" t="n">
        <v>164.14</v>
      </c>
      <c r="Q1324" t="n">
        <v>467.07</v>
      </c>
      <c r="R1324" t="n">
        <v>58.23</v>
      </c>
      <c r="S1324" t="n">
        <v>39.61</v>
      </c>
      <c r="T1324" t="n">
        <v>4356.79</v>
      </c>
      <c r="U1324" t="n">
        <v>0.68</v>
      </c>
      <c r="V1324" t="n">
        <v>0.75</v>
      </c>
      <c r="W1324" t="n">
        <v>2.62</v>
      </c>
      <c r="X1324" t="n">
        <v>0.25</v>
      </c>
      <c r="Y1324" t="n">
        <v>1</v>
      </c>
      <c r="Z1324" t="n">
        <v>10</v>
      </c>
    </row>
    <row r="1325">
      <c r="A1325" t="n">
        <v>54</v>
      </c>
      <c r="B1325" t="n">
        <v>80</v>
      </c>
      <c r="C1325" t="inlineStr">
        <is>
          <t xml:space="preserve">CONCLUIDO	</t>
        </is>
      </c>
      <c r="D1325" t="n">
        <v>5.4844</v>
      </c>
      <c r="E1325" t="n">
        <v>18.23</v>
      </c>
      <c r="F1325" t="n">
        <v>15.59</v>
      </c>
      <c r="G1325" t="n">
        <v>93.52</v>
      </c>
      <c r="H1325" t="n">
        <v>1.44</v>
      </c>
      <c r="I1325" t="n">
        <v>10</v>
      </c>
      <c r="J1325" t="n">
        <v>178.72</v>
      </c>
      <c r="K1325" t="n">
        <v>50.28</v>
      </c>
      <c r="L1325" t="n">
        <v>14.5</v>
      </c>
      <c r="M1325" t="n">
        <v>8</v>
      </c>
      <c r="N1325" t="n">
        <v>33.94</v>
      </c>
      <c r="O1325" t="n">
        <v>22275.67</v>
      </c>
      <c r="P1325" t="n">
        <v>162.67</v>
      </c>
      <c r="Q1325" t="n">
        <v>467.07</v>
      </c>
      <c r="R1325" t="n">
        <v>58.31</v>
      </c>
      <c r="S1325" t="n">
        <v>39.61</v>
      </c>
      <c r="T1325" t="n">
        <v>4394.02</v>
      </c>
      <c r="U1325" t="n">
        <v>0.68</v>
      </c>
      <c r="V1325" t="n">
        <v>0.75</v>
      </c>
      <c r="W1325" t="n">
        <v>2.62</v>
      </c>
      <c r="X1325" t="n">
        <v>0.25</v>
      </c>
      <c r="Y1325" t="n">
        <v>1</v>
      </c>
      <c r="Z1325" t="n">
        <v>10</v>
      </c>
    </row>
    <row r="1326">
      <c r="A1326" t="n">
        <v>55</v>
      </c>
      <c r="B1326" t="n">
        <v>80</v>
      </c>
      <c r="C1326" t="inlineStr">
        <is>
          <t xml:space="preserve">CONCLUIDO	</t>
        </is>
      </c>
      <c r="D1326" t="n">
        <v>5.5028</v>
      </c>
      <c r="E1326" t="n">
        <v>18.17</v>
      </c>
      <c r="F1326" t="n">
        <v>15.56</v>
      </c>
      <c r="G1326" t="n">
        <v>103.72</v>
      </c>
      <c r="H1326" t="n">
        <v>1.46</v>
      </c>
      <c r="I1326" t="n">
        <v>9</v>
      </c>
      <c r="J1326" t="n">
        <v>179.09</v>
      </c>
      <c r="K1326" t="n">
        <v>50.28</v>
      </c>
      <c r="L1326" t="n">
        <v>14.75</v>
      </c>
      <c r="M1326" t="n">
        <v>7</v>
      </c>
      <c r="N1326" t="n">
        <v>34.06</v>
      </c>
      <c r="O1326" t="n">
        <v>22321.5</v>
      </c>
      <c r="P1326" t="n">
        <v>162.43</v>
      </c>
      <c r="Q1326" t="n">
        <v>467.07</v>
      </c>
      <c r="R1326" t="n">
        <v>57.3</v>
      </c>
      <c r="S1326" t="n">
        <v>39.61</v>
      </c>
      <c r="T1326" t="n">
        <v>3895.63</v>
      </c>
      <c r="U1326" t="n">
        <v>0.6899999999999999</v>
      </c>
      <c r="V1326" t="n">
        <v>0.75</v>
      </c>
      <c r="W1326" t="n">
        <v>2.62</v>
      </c>
      <c r="X1326" t="n">
        <v>0.22</v>
      </c>
      <c r="Y1326" t="n">
        <v>1</v>
      </c>
      <c r="Z1326" t="n">
        <v>10</v>
      </c>
    </row>
    <row r="1327">
      <c r="A1327" t="n">
        <v>56</v>
      </c>
      <c r="B1327" t="n">
        <v>80</v>
      </c>
      <c r="C1327" t="inlineStr">
        <is>
          <t xml:space="preserve">CONCLUIDO	</t>
        </is>
      </c>
      <c r="D1327" t="n">
        <v>5.502</v>
      </c>
      <c r="E1327" t="n">
        <v>18.18</v>
      </c>
      <c r="F1327" t="n">
        <v>15.56</v>
      </c>
      <c r="G1327" t="n">
        <v>103.74</v>
      </c>
      <c r="H1327" t="n">
        <v>1.48</v>
      </c>
      <c r="I1327" t="n">
        <v>9</v>
      </c>
      <c r="J1327" t="n">
        <v>179.46</v>
      </c>
      <c r="K1327" t="n">
        <v>50.28</v>
      </c>
      <c r="L1327" t="n">
        <v>15</v>
      </c>
      <c r="M1327" t="n">
        <v>7</v>
      </c>
      <c r="N1327" t="n">
        <v>34.18</v>
      </c>
      <c r="O1327" t="n">
        <v>22367.38</v>
      </c>
      <c r="P1327" t="n">
        <v>162.88</v>
      </c>
      <c r="Q1327" t="n">
        <v>467.1</v>
      </c>
      <c r="R1327" t="n">
        <v>57.29</v>
      </c>
      <c r="S1327" t="n">
        <v>39.61</v>
      </c>
      <c r="T1327" t="n">
        <v>3890.97</v>
      </c>
      <c r="U1327" t="n">
        <v>0.6899999999999999</v>
      </c>
      <c r="V1327" t="n">
        <v>0.75</v>
      </c>
      <c r="W1327" t="n">
        <v>2.62</v>
      </c>
      <c r="X1327" t="n">
        <v>0.23</v>
      </c>
      <c r="Y1327" t="n">
        <v>1</v>
      </c>
      <c r="Z1327" t="n">
        <v>10</v>
      </c>
    </row>
    <row r="1328">
      <c r="A1328" t="n">
        <v>57</v>
      </c>
      <c r="B1328" t="n">
        <v>80</v>
      </c>
      <c r="C1328" t="inlineStr">
        <is>
          <t xml:space="preserve">CONCLUIDO	</t>
        </is>
      </c>
      <c r="D1328" t="n">
        <v>5.5022</v>
      </c>
      <c r="E1328" t="n">
        <v>18.17</v>
      </c>
      <c r="F1328" t="n">
        <v>15.56</v>
      </c>
      <c r="G1328" t="n">
        <v>103.73</v>
      </c>
      <c r="H1328" t="n">
        <v>1.5</v>
      </c>
      <c r="I1328" t="n">
        <v>9</v>
      </c>
      <c r="J1328" t="n">
        <v>179.83</v>
      </c>
      <c r="K1328" t="n">
        <v>50.28</v>
      </c>
      <c r="L1328" t="n">
        <v>15.25</v>
      </c>
      <c r="M1328" t="n">
        <v>7</v>
      </c>
      <c r="N1328" t="n">
        <v>34.3</v>
      </c>
      <c r="O1328" t="n">
        <v>22413.29</v>
      </c>
      <c r="P1328" t="n">
        <v>162.86</v>
      </c>
      <c r="Q1328" t="n">
        <v>467.07</v>
      </c>
      <c r="R1328" t="n">
        <v>57.32</v>
      </c>
      <c r="S1328" t="n">
        <v>39.61</v>
      </c>
      <c r="T1328" t="n">
        <v>3904.53</v>
      </c>
      <c r="U1328" t="n">
        <v>0.6899999999999999</v>
      </c>
      <c r="V1328" t="n">
        <v>0.75</v>
      </c>
      <c r="W1328" t="n">
        <v>2.62</v>
      </c>
      <c r="X1328" t="n">
        <v>0.23</v>
      </c>
      <c r="Y1328" t="n">
        <v>1</v>
      </c>
      <c r="Z1328" t="n">
        <v>10</v>
      </c>
    </row>
    <row r="1329">
      <c r="A1329" t="n">
        <v>58</v>
      </c>
      <c r="B1329" t="n">
        <v>80</v>
      </c>
      <c r="C1329" t="inlineStr">
        <is>
          <t xml:space="preserve">CONCLUIDO	</t>
        </is>
      </c>
      <c r="D1329" t="n">
        <v>5.4995</v>
      </c>
      <c r="E1329" t="n">
        <v>18.18</v>
      </c>
      <c r="F1329" t="n">
        <v>15.57</v>
      </c>
      <c r="G1329" t="n">
        <v>103.79</v>
      </c>
      <c r="H1329" t="n">
        <v>1.53</v>
      </c>
      <c r="I1329" t="n">
        <v>9</v>
      </c>
      <c r="J1329" t="n">
        <v>180.2</v>
      </c>
      <c r="K1329" t="n">
        <v>50.28</v>
      </c>
      <c r="L1329" t="n">
        <v>15.5</v>
      </c>
      <c r="M1329" t="n">
        <v>7</v>
      </c>
      <c r="N1329" t="n">
        <v>34.43</v>
      </c>
      <c r="O1329" t="n">
        <v>22459.24</v>
      </c>
      <c r="P1329" t="n">
        <v>161.91</v>
      </c>
      <c r="Q1329" t="n">
        <v>467.07</v>
      </c>
      <c r="R1329" t="n">
        <v>57.54</v>
      </c>
      <c r="S1329" t="n">
        <v>39.61</v>
      </c>
      <c r="T1329" t="n">
        <v>4015.84</v>
      </c>
      <c r="U1329" t="n">
        <v>0.6899999999999999</v>
      </c>
      <c r="V1329" t="n">
        <v>0.75</v>
      </c>
      <c r="W1329" t="n">
        <v>2.63</v>
      </c>
      <c r="X1329" t="n">
        <v>0.24</v>
      </c>
      <c r="Y1329" t="n">
        <v>1</v>
      </c>
      <c r="Z1329" t="n">
        <v>10</v>
      </c>
    </row>
    <row r="1330">
      <c r="A1330" t="n">
        <v>59</v>
      </c>
      <c r="B1330" t="n">
        <v>80</v>
      </c>
      <c r="C1330" t="inlineStr">
        <is>
          <t xml:space="preserve">CONCLUIDO	</t>
        </is>
      </c>
      <c r="D1330" t="n">
        <v>5.5004</v>
      </c>
      <c r="E1330" t="n">
        <v>18.18</v>
      </c>
      <c r="F1330" t="n">
        <v>15.57</v>
      </c>
      <c r="G1330" t="n">
        <v>103.77</v>
      </c>
      <c r="H1330" t="n">
        <v>1.55</v>
      </c>
      <c r="I1330" t="n">
        <v>9</v>
      </c>
      <c r="J1330" t="n">
        <v>180.58</v>
      </c>
      <c r="K1330" t="n">
        <v>50.28</v>
      </c>
      <c r="L1330" t="n">
        <v>15.75</v>
      </c>
      <c r="M1330" t="n">
        <v>7</v>
      </c>
      <c r="N1330" t="n">
        <v>34.55</v>
      </c>
      <c r="O1330" t="n">
        <v>22505.24</v>
      </c>
      <c r="P1330" t="n">
        <v>161.33</v>
      </c>
      <c r="Q1330" t="n">
        <v>467.07</v>
      </c>
      <c r="R1330" t="n">
        <v>57.65</v>
      </c>
      <c r="S1330" t="n">
        <v>39.61</v>
      </c>
      <c r="T1330" t="n">
        <v>4070.85</v>
      </c>
      <c r="U1330" t="n">
        <v>0.6899999999999999</v>
      </c>
      <c r="V1330" t="n">
        <v>0.75</v>
      </c>
      <c r="W1330" t="n">
        <v>2.62</v>
      </c>
      <c r="X1330" t="n">
        <v>0.23</v>
      </c>
      <c r="Y1330" t="n">
        <v>1</v>
      </c>
      <c r="Z1330" t="n">
        <v>10</v>
      </c>
    </row>
    <row r="1331">
      <c r="A1331" t="n">
        <v>60</v>
      </c>
      <c r="B1331" t="n">
        <v>80</v>
      </c>
      <c r="C1331" t="inlineStr">
        <is>
          <t xml:space="preserve">CONCLUIDO	</t>
        </is>
      </c>
      <c r="D1331" t="n">
        <v>5.5005</v>
      </c>
      <c r="E1331" t="n">
        <v>18.18</v>
      </c>
      <c r="F1331" t="n">
        <v>15.57</v>
      </c>
      <c r="G1331" t="n">
        <v>103.77</v>
      </c>
      <c r="H1331" t="n">
        <v>1.57</v>
      </c>
      <c r="I1331" t="n">
        <v>9</v>
      </c>
      <c r="J1331" t="n">
        <v>180.95</v>
      </c>
      <c r="K1331" t="n">
        <v>50.28</v>
      </c>
      <c r="L1331" t="n">
        <v>16</v>
      </c>
      <c r="M1331" t="n">
        <v>7</v>
      </c>
      <c r="N1331" t="n">
        <v>34.67</v>
      </c>
      <c r="O1331" t="n">
        <v>22551.28</v>
      </c>
      <c r="P1331" t="n">
        <v>160.23</v>
      </c>
      <c r="Q1331" t="n">
        <v>467.07</v>
      </c>
      <c r="R1331" t="n">
        <v>57.57</v>
      </c>
      <c r="S1331" t="n">
        <v>39.61</v>
      </c>
      <c r="T1331" t="n">
        <v>4030.69</v>
      </c>
      <c r="U1331" t="n">
        <v>0.6899999999999999</v>
      </c>
      <c r="V1331" t="n">
        <v>0.75</v>
      </c>
      <c r="W1331" t="n">
        <v>2.62</v>
      </c>
      <c r="X1331" t="n">
        <v>0.23</v>
      </c>
      <c r="Y1331" t="n">
        <v>1</v>
      </c>
      <c r="Z1331" t="n">
        <v>10</v>
      </c>
    </row>
    <row r="1332">
      <c r="A1332" t="n">
        <v>61</v>
      </c>
      <c r="B1332" t="n">
        <v>80</v>
      </c>
      <c r="C1332" t="inlineStr">
        <is>
          <t xml:space="preserve">CONCLUIDO	</t>
        </is>
      </c>
      <c r="D1332" t="n">
        <v>5.5234</v>
      </c>
      <c r="E1332" t="n">
        <v>18.1</v>
      </c>
      <c r="F1332" t="n">
        <v>15.52</v>
      </c>
      <c r="G1332" t="n">
        <v>116.42</v>
      </c>
      <c r="H1332" t="n">
        <v>1.59</v>
      </c>
      <c r="I1332" t="n">
        <v>8</v>
      </c>
      <c r="J1332" t="n">
        <v>181.32</v>
      </c>
      <c r="K1332" t="n">
        <v>50.28</v>
      </c>
      <c r="L1332" t="n">
        <v>16.25</v>
      </c>
      <c r="M1332" t="n">
        <v>6</v>
      </c>
      <c r="N1332" t="n">
        <v>34.79</v>
      </c>
      <c r="O1332" t="n">
        <v>22597.36</v>
      </c>
      <c r="P1332" t="n">
        <v>158.57</v>
      </c>
      <c r="Q1332" t="n">
        <v>467.07</v>
      </c>
      <c r="R1332" t="n">
        <v>56.02</v>
      </c>
      <c r="S1332" t="n">
        <v>39.61</v>
      </c>
      <c r="T1332" t="n">
        <v>3259.1</v>
      </c>
      <c r="U1332" t="n">
        <v>0.71</v>
      </c>
      <c r="V1332" t="n">
        <v>0.75</v>
      </c>
      <c r="W1332" t="n">
        <v>2.62</v>
      </c>
      <c r="X1332" t="n">
        <v>0.19</v>
      </c>
      <c r="Y1332" t="n">
        <v>1</v>
      </c>
      <c r="Z1332" t="n">
        <v>10</v>
      </c>
    </row>
    <row r="1333">
      <c r="A1333" t="n">
        <v>62</v>
      </c>
      <c r="B1333" t="n">
        <v>80</v>
      </c>
      <c r="C1333" t="inlineStr">
        <is>
          <t xml:space="preserve">CONCLUIDO	</t>
        </is>
      </c>
      <c r="D1333" t="n">
        <v>5.5219</v>
      </c>
      <c r="E1333" t="n">
        <v>18.11</v>
      </c>
      <c r="F1333" t="n">
        <v>15.53</v>
      </c>
      <c r="G1333" t="n">
        <v>116.46</v>
      </c>
      <c r="H1333" t="n">
        <v>1.61</v>
      </c>
      <c r="I1333" t="n">
        <v>8</v>
      </c>
      <c r="J1333" t="n">
        <v>181.7</v>
      </c>
      <c r="K1333" t="n">
        <v>50.28</v>
      </c>
      <c r="L1333" t="n">
        <v>16.5</v>
      </c>
      <c r="M1333" t="n">
        <v>6</v>
      </c>
      <c r="N1333" t="n">
        <v>34.92</v>
      </c>
      <c r="O1333" t="n">
        <v>22643.61</v>
      </c>
      <c r="P1333" t="n">
        <v>158.25</v>
      </c>
      <c r="Q1333" t="n">
        <v>467.07</v>
      </c>
      <c r="R1333" t="n">
        <v>56.35</v>
      </c>
      <c r="S1333" t="n">
        <v>39.61</v>
      </c>
      <c r="T1333" t="n">
        <v>3424.86</v>
      </c>
      <c r="U1333" t="n">
        <v>0.7</v>
      </c>
      <c r="V1333" t="n">
        <v>0.75</v>
      </c>
      <c r="W1333" t="n">
        <v>2.62</v>
      </c>
      <c r="X1333" t="n">
        <v>0.19</v>
      </c>
      <c r="Y1333" t="n">
        <v>1</v>
      </c>
      <c r="Z1333" t="n">
        <v>10</v>
      </c>
    </row>
    <row r="1334">
      <c r="A1334" t="n">
        <v>63</v>
      </c>
      <c r="B1334" t="n">
        <v>80</v>
      </c>
      <c r="C1334" t="inlineStr">
        <is>
          <t xml:space="preserve">CONCLUIDO	</t>
        </is>
      </c>
      <c r="D1334" t="n">
        <v>5.5207</v>
      </c>
      <c r="E1334" t="n">
        <v>18.11</v>
      </c>
      <c r="F1334" t="n">
        <v>15.53</v>
      </c>
      <c r="G1334" t="n">
        <v>116.49</v>
      </c>
      <c r="H1334" t="n">
        <v>1.63</v>
      </c>
      <c r="I1334" t="n">
        <v>8</v>
      </c>
      <c r="J1334" t="n">
        <v>182.07</v>
      </c>
      <c r="K1334" t="n">
        <v>50.28</v>
      </c>
      <c r="L1334" t="n">
        <v>16.75</v>
      </c>
      <c r="M1334" t="n">
        <v>6</v>
      </c>
      <c r="N1334" t="n">
        <v>35.04</v>
      </c>
      <c r="O1334" t="n">
        <v>22689.77</v>
      </c>
      <c r="P1334" t="n">
        <v>158.04</v>
      </c>
      <c r="Q1334" t="n">
        <v>467.07</v>
      </c>
      <c r="R1334" t="n">
        <v>56.39</v>
      </c>
      <c r="S1334" t="n">
        <v>39.61</v>
      </c>
      <c r="T1334" t="n">
        <v>3444.23</v>
      </c>
      <c r="U1334" t="n">
        <v>0.7</v>
      </c>
      <c r="V1334" t="n">
        <v>0.75</v>
      </c>
      <c r="W1334" t="n">
        <v>2.62</v>
      </c>
      <c r="X1334" t="n">
        <v>0.2</v>
      </c>
      <c r="Y1334" t="n">
        <v>1</v>
      </c>
      <c r="Z1334" t="n">
        <v>10</v>
      </c>
    </row>
    <row r="1335">
      <c r="A1335" t="n">
        <v>64</v>
      </c>
      <c r="B1335" t="n">
        <v>80</v>
      </c>
      <c r="C1335" t="inlineStr">
        <is>
          <t xml:space="preserve">CONCLUIDO	</t>
        </is>
      </c>
      <c r="D1335" t="n">
        <v>5.5244</v>
      </c>
      <c r="E1335" t="n">
        <v>18.1</v>
      </c>
      <c r="F1335" t="n">
        <v>15.52</v>
      </c>
      <c r="G1335" t="n">
        <v>116.39</v>
      </c>
      <c r="H1335" t="n">
        <v>1.65</v>
      </c>
      <c r="I1335" t="n">
        <v>8</v>
      </c>
      <c r="J1335" t="n">
        <v>182.45</v>
      </c>
      <c r="K1335" t="n">
        <v>50.28</v>
      </c>
      <c r="L1335" t="n">
        <v>17</v>
      </c>
      <c r="M1335" t="n">
        <v>6</v>
      </c>
      <c r="N1335" t="n">
        <v>35.17</v>
      </c>
      <c r="O1335" t="n">
        <v>22735.98</v>
      </c>
      <c r="P1335" t="n">
        <v>157.73</v>
      </c>
      <c r="Q1335" t="n">
        <v>467.07</v>
      </c>
      <c r="R1335" t="n">
        <v>56.04</v>
      </c>
      <c r="S1335" t="n">
        <v>39.61</v>
      </c>
      <c r="T1335" t="n">
        <v>3269.28</v>
      </c>
      <c r="U1335" t="n">
        <v>0.71</v>
      </c>
      <c r="V1335" t="n">
        <v>0.75</v>
      </c>
      <c r="W1335" t="n">
        <v>2.62</v>
      </c>
      <c r="X1335" t="n">
        <v>0.19</v>
      </c>
      <c r="Y1335" t="n">
        <v>1</v>
      </c>
      <c r="Z1335" t="n">
        <v>10</v>
      </c>
    </row>
    <row r="1336">
      <c r="A1336" t="n">
        <v>65</v>
      </c>
      <c r="B1336" t="n">
        <v>80</v>
      </c>
      <c r="C1336" t="inlineStr">
        <is>
          <t xml:space="preserve">CONCLUIDO	</t>
        </is>
      </c>
      <c r="D1336" t="n">
        <v>5.52</v>
      </c>
      <c r="E1336" t="n">
        <v>18.12</v>
      </c>
      <c r="F1336" t="n">
        <v>15.53</v>
      </c>
      <c r="G1336" t="n">
        <v>116.5</v>
      </c>
      <c r="H1336" t="n">
        <v>1.67</v>
      </c>
      <c r="I1336" t="n">
        <v>8</v>
      </c>
      <c r="J1336" t="n">
        <v>182.82</v>
      </c>
      <c r="K1336" t="n">
        <v>50.28</v>
      </c>
      <c r="L1336" t="n">
        <v>17.25</v>
      </c>
      <c r="M1336" t="n">
        <v>6</v>
      </c>
      <c r="N1336" t="n">
        <v>35.29</v>
      </c>
      <c r="O1336" t="n">
        <v>22782.23</v>
      </c>
      <c r="P1336" t="n">
        <v>157.47</v>
      </c>
      <c r="Q1336" t="n">
        <v>467.07</v>
      </c>
      <c r="R1336" t="n">
        <v>56.51</v>
      </c>
      <c r="S1336" t="n">
        <v>39.61</v>
      </c>
      <c r="T1336" t="n">
        <v>3503.64</v>
      </c>
      <c r="U1336" t="n">
        <v>0.7</v>
      </c>
      <c r="V1336" t="n">
        <v>0.75</v>
      </c>
      <c r="W1336" t="n">
        <v>2.62</v>
      </c>
      <c r="X1336" t="n">
        <v>0.2</v>
      </c>
      <c r="Y1336" t="n">
        <v>1</v>
      </c>
      <c r="Z1336" t="n">
        <v>10</v>
      </c>
    </row>
    <row r="1337">
      <c r="A1337" t="n">
        <v>66</v>
      </c>
      <c r="B1337" t="n">
        <v>80</v>
      </c>
      <c r="C1337" t="inlineStr">
        <is>
          <t xml:space="preserve">CONCLUIDO	</t>
        </is>
      </c>
      <c r="D1337" t="n">
        <v>5.5208</v>
      </c>
      <c r="E1337" t="n">
        <v>18.11</v>
      </c>
      <c r="F1337" t="n">
        <v>15.53</v>
      </c>
      <c r="G1337" t="n">
        <v>116.48</v>
      </c>
      <c r="H1337" t="n">
        <v>1.69</v>
      </c>
      <c r="I1337" t="n">
        <v>8</v>
      </c>
      <c r="J1337" t="n">
        <v>183.2</v>
      </c>
      <c r="K1337" t="n">
        <v>50.28</v>
      </c>
      <c r="L1337" t="n">
        <v>17.5</v>
      </c>
      <c r="M1337" t="n">
        <v>5</v>
      </c>
      <c r="N1337" t="n">
        <v>35.42</v>
      </c>
      <c r="O1337" t="n">
        <v>22828.53</v>
      </c>
      <c r="P1337" t="n">
        <v>156.29</v>
      </c>
      <c r="Q1337" t="n">
        <v>467.09</v>
      </c>
      <c r="R1337" t="n">
        <v>56.36</v>
      </c>
      <c r="S1337" t="n">
        <v>39.61</v>
      </c>
      <c r="T1337" t="n">
        <v>3433.23</v>
      </c>
      <c r="U1337" t="n">
        <v>0.7</v>
      </c>
      <c r="V1337" t="n">
        <v>0.75</v>
      </c>
      <c r="W1337" t="n">
        <v>2.62</v>
      </c>
      <c r="X1337" t="n">
        <v>0.2</v>
      </c>
      <c r="Y1337" t="n">
        <v>1</v>
      </c>
      <c r="Z1337" t="n">
        <v>10</v>
      </c>
    </row>
    <row r="1338">
      <c r="A1338" t="n">
        <v>67</v>
      </c>
      <c r="B1338" t="n">
        <v>80</v>
      </c>
      <c r="C1338" t="inlineStr">
        <is>
          <t xml:space="preserve">CONCLUIDO	</t>
        </is>
      </c>
      <c r="D1338" t="n">
        <v>5.5179</v>
      </c>
      <c r="E1338" t="n">
        <v>18.12</v>
      </c>
      <c r="F1338" t="n">
        <v>15.54</v>
      </c>
      <c r="G1338" t="n">
        <v>116.55</v>
      </c>
      <c r="H1338" t="n">
        <v>1.72</v>
      </c>
      <c r="I1338" t="n">
        <v>8</v>
      </c>
      <c r="J1338" t="n">
        <v>183.57</v>
      </c>
      <c r="K1338" t="n">
        <v>50.28</v>
      </c>
      <c r="L1338" t="n">
        <v>17.75</v>
      </c>
      <c r="M1338" t="n">
        <v>5</v>
      </c>
      <c r="N1338" t="n">
        <v>35.54</v>
      </c>
      <c r="O1338" t="n">
        <v>22874.86</v>
      </c>
      <c r="P1338" t="n">
        <v>155.4</v>
      </c>
      <c r="Q1338" t="n">
        <v>467.09</v>
      </c>
      <c r="R1338" t="n">
        <v>56.63</v>
      </c>
      <c r="S1338" t="n">
        <v>39.61</v>
      </c>
      <c r="T1338" t="n">
        <v>3564.64</v>
      </c>
      <c r="U1338" t="n">
        <v>0.7</v>
      </c>
      <c r="V1338" t="n">
        <v>0.75</v>
      </c>
      <c r="W1338" t="n">
        <v>2.63</v>
      </c>
      <c r="X1338" t="n">
        <v>0.21</v>
      </c>
      <c r="Y1338" t="n">
        <v>1</v>
      </c>
      <c r="Z1338" t="n">
        <v>10</v>
      </c>
    </row>
    <row r="1339">
      <c r="A1339" t="n">
        <v>68</v>
      </c>
      <c r="B1339" t="n">
        <v>80</v>
      </c>
      <c r="C1339" t="inlineStr">
        <is>
          <t xml:space="preserve">CONCLUIDO	</t>
        </is>
      </c>
      <c r="D1339" t="n">
        <v>5.5193</v>
      </c>
      <c r="E1339" t="n">
        <v>18.12</v>
      </c>
      <c r="F1339" t="n">
        <v>15.54</v>
      </c>
      <c r="G1339" t="n">
        <v>116.52</v>
      </c>
      <c r="H1339" t="n">
        <v>1.74</v>
      </c>
      <c r="I1339" t="n">
        <v>8</v>
      </c>
      <c r="J1339" t="n">
        <v>183.95</v>
      </c>
      <c r="K1339" t="n">
        <v>50.28</v>
      </c>
      <c r="L1339" t="n">
        <v>18</v>
      </c>
      <c r="M1339" t="n">
        <v>5</v>
      </c>
      <c r="N1339" t="n">
        <v>35.67</v>
      </c>
      <c r="O1339" t="n">
        <v>22921.24</v>
      </c>
      <c r="P1339" t="n">
        <v>154.72</v>
      </c>
      <c r="Q1339" t="n">
        <v>467.09</v>
      </c>
      <c r="R1339" t="n">
        <v>56.48</v>
      </c>
      <c r="S1339" t="n">
        <v>39.61</v>
      </c>
      <c r="T1339" t="n">
        <v>3493.28</v>
      </c>
      <c r="U1339" t="n">
        <v>0.7</v>
      </c>
      <c r="V1339" t="n">
        <v>0.75</v>
      </c>
      <c r="W1339" t="n">
        <v>2.62</v>
      </c>
      <c r="X1339" t="n">
        <v>0.2</v>
      </c>
      <c r="Y1339" t="n">
        <v>1</v>
      </c>
      <c r="Z1339" t="n">
        <v>10</v>
      </c>
    </row>
    <row r="1340">
      <c r="A1340" t="n">
        <v>69</v>
      </c>
      <c r="B1340" t="n">
        <v>80</v>
      </c>
      <c r="C1340" t="inlineStr">
        <is>
          <t xml:space="preserve">CONCLUIDO	</t>
        </is>
      </c>
      <c r="D1340" t="n">
        <v>5.5179</v>
      </c>
      <c r="E1340" t="n">
        <v>18.12</v>
      </c>
      <c r="F1340" t="n">
        <v>15.54</v>
      </c>
      <c r="G1340" t="n">
        <v>116.55</v>
      </c>
      <c r="H1340" t="n">
        <v>1.76</v>
      </c>
      <c r="I1340" t="n">
        <v>8</v>
      </c>
      <c r="J1340" t="n">
        <v>184.33</v>
      </c>
      <c r="K1340" t="n">
        <v>50.28</v>
      </c>
      <c r="L1340" t="n">
        <v>18.25</v>
      </c>
      <c r="M1340" t="n">
        <v>5</v>
      </c>
      <c r="N1340" t="n">
        <v>35.8</v>
      </c>
      <c r="O1340" t="n">
        <v>22967.66</v>
      </c>
      <c r="P1340" t="n">
        <v>152.83</v>
      </c>
      <c r="Q1340" t="n">
        <v>467.11</v>
      </c>
      <c r="R1340" t="n">
        <v>56.72</v>
      </c>
      <c r="S1340" t="n">
        <v>39.61</v>
      </c>
      <c r="T1340" t="n">
        <v>3609.15</v>
      </c>
      <c r="U1340" t="n">
        <v>0.7</v>
      </c>
      <c r="V1340" t="n">
        <v>0.75</v>
      </c>
      <c r="W1340" t="n">
        <v>2.62</v>
      </c>
      <c r="X1340" t="n">
        <v>0.21</v>
      </c>
      <c r="Y1340" t="n">
        <v>1</v>
      </c>
      <c r="Z1340" t="n">
        <v>10</v>
      </c>
    </row>
    <row r="1341">
      <c r="A1341" t="n">
        <v>70</v>
      </c>
      <c r="B1341" t="n">
        <v>80</v>
      </c>
      <c r="C1341" t="inlineStr">
        <is>
          <t xml:space="preserve">CONCLUIDO	</t>
        </is>
      </c>
      <c r="D1341" t="n">
        <v>5.5344</v>
      </c>
      <c r="E1341" t="n">
        <v>18.07</v>
      </c>
      <c r="F1341" t="n">
        <v>15.52</v>
      </c>
      <c r="G1341" t="n">
        <v>133.02</v>
      </c>
      <c r="H1341" t="n">
        <v>1.78</v>
      </c>
      <c r="I1341" t="n">
        <v>7</v>
      </c>
      <c r="J1341" t="n">
        <v>184.7</v>
      </c>
      <c r="K1341" t="n">
        <v>50.28</v>
      </c>
      <c r="L1341" t="n">
        <v>18.5</v>
      </c>
      <c r="M1341" t="n">
        <v>3</v>
      </c>
      <c r="N1341" t="n">
        <v>35.92</v>
      </c>
      <c r="O1341" t="n">
        <v>23014.13</v>
      </c>
      <c r="P1341" t="n">
        <v>152.67</v>
      </c>
      <c r="Q1341" t="n">
        <v>467.09</v>
      </c>
      <c r="R1341" t="n">
        <v>55.93</v>
      </c>
      <c r="S1341" t="n">
        <v>39.61</v>
      </c>
      <c r="T1341" t="n">
        <v>3222.52</v>
      </c>
      <c r="U1341" t="n">
        <v>0.71</v>
      </c>
      <c r="V1341" t="n">
        <v>0.75</v>
      </c>
      <c r="W1341" t="n">
        <v>2.62</v>
      </c>
      <c r="X1341" t="n">
        <v>0.19</v>
      </c>
      <c r="Y1341" t="n">
        <v>1</v>
      </c>
      <c r="Z1341" t="n">
        <v>10</v>
      </c>
    </row>
    <row r="1342">
      <c r="A1342" t="n">
        <v>71</v>
      </c>
      <c r="B1342" t="n">
        <v>80</v>
      </c>
      <c r="C1342" t="inlineStr">
        <is>
          <t xml:space="preserve">CONCLUIDO	</t>
        </is>
      </c>
      <c r="D1342" t="n">
        <v>5.5349</v>
      </c>
      <c r="E1342" t="n">
        <v>18.07</v>
      </c>
      <c r="F1342" t="n">
        <v>15.52</v>
      </c>
      <c r="G1342" t="n">
        <v>133</v>
      </c>
      <c r="H1342" t="n">
        <v>1.8</v>
      </c>
      <c r="I1342" t="n">
        <v>7</v>
      </c>
      <c r="J1342" t="n">
        <v>185.08</v>
      </c>
      <c r="K1342" t="n">
        <v>50.28</v>
      </c>
      <c r="L1342" t="n">
        <v>18.75</v>
      </c>
      <c r="M1342" t="n">
        <v>2</v>
      </c>
      <c r="N1342" t="n">
        <v>36.05</v>
      </c>
      <c r="O1342" t="n">
        <v>23060.64</v>
      </c>
      <c r="P1342" t="n">
        <v>152.73</v>
      </c>
      <c r="Q1342" t="n">
        <v>467.09</v>
      </c>
      <c r="R1342" t="n">
        <v>55.77</v>
      </c>
      <c r="S1342" t="n">
        <v>39.61</v>
      </c>
      <c r="T1342" t="n">
        <v>3143.12</v>
      </c>
      <c r="U1342" t="n">
        <v>0.71</v>
      </c>
      <c r="V1342" t="n">
        <v>0.75</v>
      </c>
      <c r="W1342" t="n">
        <v>2.63</v>
      </c>
      <c r="X1342" t="n">
        <v>0.18</v>
      </c>
      <c r="Y1342" t="n">
        <v>1</v>
      </c>
      <c r="Z1342" t="n">
        <v>10</v>
      </c>
    </row>
    <row r="1343">
      <c r="A1343" t="n">
        <v>72</v>
      </c>
      <c r="B1343" t="n">
        <v>80</v>
      </c>
      <c r="C1343" t="inlineStr">
        <is>
          <t xml:space="preserve">CONCLUIDO	</t>
        </is>
      </c>
      <c r="D1343" t="n">
        <v>5.5356</v>
      </c>
      <c r="E1343" t="n">
        <v>18.07</v>
      </c>
      <c r="F1343" t="n">
        <v>15.52</v>
      </c>
      <c r="G1343" t="n">
        <v>132.99</v>
      </c>
      <c r="H1343" t="n">
        <v>1.82</v>
      </c>
      <c r="I1343" t="n">
        <v>7</v>
      </c>
      <c r="J1343" t="n">
        <v>185.46</v>
      </c>
      <c r="K1343" t="n">
        <v>50.28</v>
      </c>
      <c r="L1343" t="n">
        <v>19</v>
      </c>
      <c r="M1343" t="n">
        <v>2</v>
      </c>
      <c r="N1343" t="n">
        <v>36.18</v>
      </c>
      <c r="O1343" t="n">
        <v>23107.19</v>
      </c>
      <c r="P1343" t="n">
        <v>152.66</v>
      </c>
      <c r="Q1343" t="n">
        <v>467.09</v>
      </c>
      <c r="R1343" t="n">
        <v>55.71</v>
      </c>
      <c r="S1343" t="n">
        <v>39.61</v>
      </c>
      <c r="T1343" t="n">
        <v>3111.53</v>
      </c>
      <c r="U1343" t="n">
        <v>0.71</v>
      </c>
      <c r="V1343" t="n">
        <v>0.75</v>
      </c>
      <c r="W1343" t="n">
        <v>2.63</v>
      </c>
      <c r="X1343" t="n">
        <v>0.18</v>
      </c>
      <c r="Y1343" t="n">
        <v>1</v>
      </c>
      <c r="Z1343" t="n">
        <v>10</v>
      </c>
    </row>
    <row r="1344">
      <c r="A1344" t="n">
        <v>73</v>
      </c>
      <c r="B1344" t="n">
        <v>80</v>
      </c>
      <c r="C1344" t="inlineStr">
        <is>
          <t xml:space="preserve">CONCLUIDO	</t>
        </is>
      </c>
      <c r="D1344" t="n">
        <v>5.5333</v>
      </c>
      <c r="E1344" t="n">
        <v>18.07</v>
      </c>
      <c r="F1344" t="n">
        <v>15.52</v>
      </c>
      <c r="G1344" t="n">
        <v>133.05</v>
      </c>
      <c r="H1344" t="n">
        <v>1.84</v>
      </c>
      <c r="I1344" t="n">
        <v>7</v>
      </c>
      <c r="J1344" t="n">
        <v>185.84</v>
      </c>
      <c r="K1344" t="n">
        <v>50.28</v>
      </c>
      <c r="L1344" t="n">
        <v>19.25</v>
      </c>
      <c r="M1344" t="n">
        <v>0</v>
      </c>
      <c r="N1344" t="n">
        <v>36.31</v>
      </c>
      <c r="O1344" t="n">
        <v>23153.78</v>
      </c>
      <c r="P1344" t="n">
        <v>153.17</v>
      </c>
      <c r="Q1344" t="n">
        <v>467.09</v>
      </c>
      <c r="R1344" t="n">
        <v>55.8</v>
      </c>
      <c r="S1344" t="n">
        <v>39.61</v>
      </c>
      <c r="T1344" t="n">
        <v>3157.96</v>
      </c>
      <c r="U1344" t="n">
        <v>0.71</v>
      </c>
      <c r="V1344" t="n">
        <v>0.75</v>
      </c>
      <c r="W1344" t="n">
        <v>2.63</v>
      </c>
      <c r="X1344" t="n">
        <v>0.19</v>
      </c>
      <c r="Y1344" t="n">
        <v>1</v>
      </c>
      <c r="Z1344" t="n">
        <v>10</v>
      </c>
    </row>
    <row r="1345">
      <c r="A1345" t="n">
        <v>0</v>
      </c>
      <c r="B1345" t="n">
        <v>115</v>
      </c>
      <c r="C1345" t="inlineStr">
        <is>
          <t xml:space="preserve">CONCLUIDO	</t>
        </is>
      </c>
      <c r="D1345" t="n">
        <v>2.7138</v>
      </c>
      <c r="E1345" t="n">
        <v>36.85</v>
      </c>
      <c r="F1345" t="n">
        <v>23</v>
      </c>
      <c r="G1345" t="n">
        <v>5.41</v>
      </c>
      <c r="H1345" t="n">
        <v>0.08</v>
      </c>
      <c r="I1345" t="n">
        <v>255</v>
      </c>
      <c r="J1345" t="n">
        <v>222.93</v>
      </c>
      <c r="K1345" t="n">
        <v>56.94</v>
      </c>
      <c r="L1345" t="n">
        <v>1</v>
      </c>
      <c r="M1345" t="n">
        <v>253</v>
      </c>
      <c r="N1345" t="n">
        <v>49.99</v>
      </c>
      <c r="O1345" t="n">
        <v>27728.69</v>
      </c>
      <c r="P1345" t="n">
        <v>350.45</v>
      </c>
      <c r="Q1345" t="n">
        <v>467.26</v>
      </c>
      <c r="R1345" t="n">
        <v>300.28</v>
      </c>
      <c r="S1345" t="n">
        <v>39.61</v>
      </c>
      <c r="T1345" t="n">
        <v>124153.52</v>
      </c>
      <c r="U1345" t="n">
        <v>0.13</v>
      </c>
      <c r="V1345" t="n">
        <v>0.51</v>
      </c>
      <c r="W1345" t="n">
        <v>3.03</v>
      </c>
      <c r="X1345" t="n">
        <v>7.66</v>
      </c>
      <c r="Y1345" t="n">
        <v>1</v>
      </c>
      <c r="Z1345" t="n">
        <v>10</v>
      </c>
    </row>
    <row r="1346">
      <c r="A1346" t="n">
        <v>1</v>
      </c>
      <c r="B1346" t="n">
        <v>115</v>
      </c>
      <c r="C1346" t="inlineStr">
        <is>
          <t xml:space="preserve">CONCLUIDO	</t>
        </is>
      </c>
      <c r="D1346" t="n">
        <v>3.1745</v>
      </c>
      <c r="E1346" t="n">
        <v>31.5</v>
      </c>
      <c r="F1346" t="n">
        <v>20.77</v>
      </c>
      <c r="G1346" t="n">
        <v>6.77</v>
      </c>
      <c r="H1346" t="n">
        <v>0.1</v>
      </c>
      <c r="I1346" t="n">
        <v>184</v>
      </c>
      <c r="J1346" t="n">
        <v>223.35</v>
      </c>
      <c r="K1346" t="n">
        <v>56.94</v>
      </c>
      <c r="L1346" t="n">
        <v>1.25</v>
      </c>
      <c r="M1346" t="n">
        <v>182</v>
      </c>
      <c r="N1346" t="n">
        <v>50.15</v>
      </c>
      <c r="O1346" t="n">
        <v>27780.03</v>
      </c>
      <c r="P1346" t="n">
        <v>316.09</v>
      </c>
      <c r="Q1346" t="n">
        <v>467.25</v>
      </c>
      <c r="R1346" t="n">
        <v>227.82</v>
      </c>
      <c r="S1346" t="n">
        <v>39.61</v>
      </c>
      <c r="T1346" t="n">
        <v>88282.7</v>
      </c>
      <c r="U1346" t="n">
        <v>0.17</v>
      </c>
      <c r="V1346" t="n">
        <v>0.5600000000000001</v>
      </c>
      <c r="W1346" t="n">
        <v>2.89</v>
      </c>
      <c r="X1346" t="n">
        <v>5.43</v>
      </c>
      <c r="Y1346" t="n">
        <v>1</v>
      </c>
      <c r="Z1346" t="n">
        <v>10</v>
      </c>
    </row>
    <row r="1347">
      <c r="A1347" t="n">
        <v>2</v>
      </c>
      <c r="B1347" t="n">
        <v>115</v>
      </c>
      <c r="C1347" t="inlineStr">
        <is>
          <t xml:space="preserve">CONCLUIDO	</t>
        </is>
      </c>
      <c r="D1347" t="n">
        <v>3.505</v>
      </c>
      <c r="E1347" t="n">
        <v>28.53</v>
      </c>
      <c r="F1347" t="n">
        <v>19.55</v>
      </c>
      <c r="G1347" t="n">
        <v>8.15</v>
      </c>
      <c r="H1347" t="n">
        <v>0.12</v>
      </c>
      <c r="I1347" t="n">
        <v>144</v>
      </c>
      <c r="J1347" t="n">
        <v>223.76</v>
      </c>
      <c r="K1347" t="n">
        <v>56.94</v>
      </c>
      <c r="L1347" t="n">
        <v>1.5</v>
      </c>
      <c r="M1347" t="n">
        <v>142</v>
      </c>
      <c r="N1347" t="n">
        <v>50.32</v>
      </c>
      <c r="O1347" t="n">
        <v>27831.42</v>
      </c>
      <c r="P1347" t="n">
        <v>297.3</v>
      </c>
      <c r="Q1347" t="n">
        <v>467.2</v>
      </c>
      <c r="R1347" t="n">
        <v>187.62</v>
      </c>
      <c r="S1347" t="n">
        <v>39.61</v>
      </c>
      <c r="T1347" t="n">
        <v>68381.10000000001</v>
      </c>
      <c r="U1347" t="n">
        <v>0.21</v>
      </c>
      <c r="V1347" t="n">
        <v>0.6</v>
      </c>
      <c r="W1347" t="n">
        <v>2.84</v>
      </c>
      <c r="X1347" t="n">
        <v>4.21</v>
      </c>
      <c r="Y1347" t="n">
        <v>1</v>
      </c>
      <c r="Z1347" t="n">
        <v>10</v>
      </c>
    </row>
    <row r="1348">
      <c r="A1348" t="n">
        <v>3</v>
      </c>
      <c r="B1348" t="n">
        <v>115</v>
      </c>
      <c r="C1348" t="inlineStr">
        <is>
          <t xml:space="preserve">CONCLUIDO	</t>
        </is>
      </c>
      <c r="D1348" t="n">
        <v>3.7479</v>
      </c>
      <c r="E1348" t="n">
        <v>26.68</v>
      </c>
      <c r="F1348" t="n">
        <v>18.8</v>
      </c>
      <c r="G1348" t="n">
        <v>9.48</v>
      </c>
      <c r="H1348" t="n">
        <v>0.14</v>
      </c>
      <c r="I1348" t="n">
        <v>119</v>
      </c>
      <c r="J1348" t="n">
        <v>224.18</v>
      </c>
      <c r="K1348" t="n">
        <v>56.94</v>
      </c>
      <c r="L1348" t="n">
        <v>1.75</v>
      </c>
      <c r="M1348" t="n">
        <v>117</v>
      </c>
      <c r="N1348" t="n">
        <v>50.49</v>
      </c>
      <c r="O1348" t="n">
        <v>27882.87</v>
      </c>
      <c r="P1348" t="n">
        <v>285.56</v>
      </c>
      <c r="Q1348" t="n">
        <v>467.14</v>
      </c>
      <c r="R1348" t="n">
        <v>162.66</v>
      </c>
      <c r="S1348" t="n">
        <v>39.61</v>
      </c>
      <c r="T1348" t="n">
        <v>56026.17</v>
      </c>
      <c r="U1348" t="n">
        <v>0.24</v>
      </c>
      <c r="V1348" t="n">
        <v>0.62</v>
      </c>
      <c r="W1348" t="n">
        <v>2.81</v>
      </c>
      <c r="X1348" t="n">
        <v>3.46</v>
      </c>
      <c r="Y1348" t="n">
        <v>1</v>
      </c>
      <c r="Z1348" t="n">
        <v>10</v>
      </c>
    </row>
    <row r="1349">
      <c r="A1349" t="n">
        <v>4</v>
      </c>
      <c r="B1349" t="n">
        <v>115</v>
      </c>
      <c r="C1349" t="inlineStr">
        <is>
          <t xml:space="preserve">CONCLUIDO	</t>
        </is>
      </c>
      <c r="D1349" t="n">
        <v>3.9478</v>
      </c>
      <c r="E1349" t="n">
        <v>25.33</v>
      </c>
      <c r="F1349" t="n">
        <v>18.24</v>
      </c>
      <c r="G1349" t="n">
        <v>10.83</v>
      </c>
      <c r="H1349" t="n">
        <v>0.16</v>
      </c>
      <c r="I1349" t="n">
        <v>101</v>
      </c>
      <c r="J1349" t="n">
        <v>224.6</v>
      </c>
      <c r="K1349" t="n">
        <v>56.94</v>
      </c>
      <c r="L1349" t="n">
        <v>2</v>
      </c>
      <c r="M1349" t="n">
        <v>99</v>
      </c>
      <c r="N1349" t="n">
        <v>50.65</v>
      </c>
      <c r="O1349" t="n">
        <v>27934.37</v>
      </c>
      <c r="P1349" t="n">
        <v>276.74</v>
      </c>
      <c r="Q1349" t="n">
        <v>467.17</v>
      </c>
      <c r="R1349" t="n">
        <v>144.79</v>
      </c>
      <c r="S1349" t="n">
        <v>39.61</v>
      </c>
      <c r="T1349" t="n">
        <v>47180.37</v>
      </c>
      <c r="U1349" t="n">
        <v>0.27</v>
      </c>
      <c r="V1349" t="n">
        <v>0.64</v>
      </c>
      <c r="W1349" t="n">
        <v>2.77</v>
      </c>
      <c r="X1349" t="n">
        <v>2.9</v>
      </c>
      <c r="Y1349" t="n">
        <v>1</v>
      </c>
      <c r="Z1349" t="n">
        <v>10</v>
      </c>
    </row>
    <row r="1350">
      <c r="A1350" t="n">
        <v>5</v>
      </c>
      <c r="B1350" t="n">
        <v>115</v>
      </c>
      <c r="C1350" t="inlineStr">
        <is>
          <t xml:space="preserve">CONCLUIDO	</t>
        </is>
      </c>
      <c r="D1350" t="n">
        <v>4.0975</v>
      </c>
      <c r="E1350" t="n">
        <v>24.41</v>
      </c>
      <c r="F1350" t="n">
        <v>17.88</v>
      </c>
      <c r="G1350" t="n">
        <v>12.19</v>
      </c>
      <c r="H1350" t="n">
        <v>0.18</v>
      </c>
      <c r="I1350" t="n">
        <v>88</v>
      </c>
      <c r="J1350" t="n">
        <v>225.01</v>
      </c>
      <c r="K1350" t="n">
        <v>56.94</v>
      </c>
      <c r="L1350" t="n">
        <v>2.25</v>
      </c>
      <c r="M1350" t="n">
        <v>86</v>
      </c>
      <c r="N1350" t="n">
        <v>50.82</v>
      </c>
      <c r="O1350" t="n">
        <v>27985.94</v>
      </c>
      <c r="P1350" t="n">
        <v>271.06</v>
      </c>
      <c r="Q1350" t="n">
        <v>467.22</v>
      </c>
      <c r="R1350" t="n">
        <v>132.91</v>
      </c>
      <c r="S1350" t="n">
        <v>39.61</v>
      </c>
      <c r="T1350" t="n">
        <v>41304.22</v>
      </c>
      <c r="U1350" t="n">
        <v>0.3</v>
      </c>
      <c r="V1350" t="n">
        <v>0.65</v>
      </c>
      <c r="W1350" t="n">
        <v>2.76</v>
      </c>
      <c r="X1350" t="n">
        <v>2.55</v>
      </c>
      <c r="Y1350" t="n">
        <v>1</v>
      </c>
      <c r="Z1350" t="n">
        <v>10</v>
      </c>
    </row>
    <row r="1351">
      <c r="A1351" t="n">
        <v>6</v>
      </c>
      <c r="B1351" t="n">
        <v>115</v>
      </c>
      <c r="C1351" t="inlineStr">
        <is>
          <t xml:space="preserve">CONCLUIDO	</t>
        </is>
      </c>
      <c r="D1351" t="n">
        <v>4.2252</v>
      </c>
      <c r="E1351" t="n">
        <v>23.67</v>
      </c>
      <c r="F1351" t="n">
        <v>17.58</v>
      </c>
      <c r="G1351" t="n">
        <v>13.53</v>
      </c>
      <c r="H1351" t="n">
        <v>0.2</v>
      </c>
      <c r="I1351" t="n">
        <v>78</v>
      </c>
      <c r="J1351" t="n">
        <v>225.43</v>
      </c>
      <c r="K1351" t="n">
        <v>56.94</v>
      </c>
      <c r="L1351" t="n">
        <v>2.5</v>
      </c>
      <c r="M1351" t="n">
        <v>76</v>
      </c>
      <c r="N1351" t="n">
        <v>50.99</v>
      </c>
      <c r="O1351" t="n">
        <v>28037.57</v>
      </c>
      <c r="P1351" t="n">
        <v>266.26</v>
      </c>
      <c r="Q1351" t="n">
        <v>467.12</v>
      </c>
      <c r="R1351" t="n">
        <v>123.36</v>
      </c>
      <c r="S1351" t="n">
        <v>39.61</v>
      </c>
      <c r="T1351" t="n">
        <v>36578.85</v>
      </c>
      <c r="U1351" t="n">
        <v>0.32</v>
      </c>
      <c r="V1351" t="n">
        <v>0.66</v>
      </c>
      <c r="W1351" t="n">
        <v>2.73</v>
      </c>
      <c r="X1351" t="n">
        <v>2.25</v>
      </c>
      <c r="Y1351" t="n">
        <v>1</v>
      </c>
      <c r="Z1351" t="n">
        <v>10</v>
      </c>
    </row>
    <row r="1352">
      <c r="A1352" t="n">
        <v>7</v>
      </c>
      <c r="B1352" t="n">
        <v>115</v>
      </c>
      <c r="C1352" t="inlineStr">
        <is>
          <t xml:space="preserve">CONCLUIDO	</t>
        </is>
      </c>
      <c r="D1352" t="n">
        <v>4.3355</v>
      </c>
      <c r="E1352" t="n">
        <v>23.07</v>
      </c>
      <c r="F1352" t="n">
        <v>17.33</v>
      </c>
      <c r="G1352" t="n">
        <v>14.86</v>
      </c>
      <c r="H1352" t="n">
        <v>0.22</v>
      </c>
      <c r="I1352" t="n">
        <v>70</v>
      </c>
      <c r="J1352" t="n">
        <v>225.85</v>
      </c>
      <c r="K1352" t="n">
        <v>56.94</v>
      </c>
      <c r="L1352" t="n">
        <v>2.75</v>
      </c>
      <c r="M1352" t="n">
        <v>68</v>
      </c>
      <c r="N1352" t="n">
        <v>51.16</v>
      </c>
      <c r="O1352" t="n">
        <v>28089.25</v>
      </c>
      <c r="P1352" t="n">
        <v>262.21</v>
      </c>
      <c r="Q1352" t="n">
        <v>467.14</v>
      </c>
      <c r="R1352" t="n">
        <v>115.09</v>
      </c>
      <c r="S1352" t="n">
        <v>39.61</v>
      </c>
      <c r="T1352" t="n">
        <v>32487.43</v>
      </c>
      <c r="U1352" t="n">
        <v>0.34</v>
      </c>
      <c r="V1352" t="n">
        <v>0.67</v>
      </c>
      <c r="W1352" t="n">
        <v>2.72</v>
      </c>
      <c r="X1352" t="n">
        <v>2</v>
      </c>
      <c r="Y1352" t="n">
        <v>1</v>
      </c>
      <c r="Z1352" t="n">
        <v>10</v>
      </c>
    </row>
    <row r="1353">
      <c r="A1353" t="n">
        <v>8</v>
      </c>
      <c r="B1353" t="n">
        <v>115</v>
      </c>
      <c r="C1353" t="inlineStr">
        <is>
          <t xml:space="preserve">CONCLUIDO	</t>
        </is>
      </c>
      <c r="D1353" t="n">
        <v>4.4323</v>
      </c>
      <c r="E1353" t="n">
        <v>22.56</v>
      </c>
      <c r="F1353" t="n">
        <v>17.14</v>
      </c>
      <c r="G1353" t="n">
        <v>16.32</v>
      </c>
      <c r="H1353" t="n">
        <v>0.24</v>
      </c>
      <c r="I1353" t="n">
        <v>63</v>
      </c>
      <c r="J1353" t="n">
        <v>226.27</v>
      </c>
      <c r="K1353" t="n">
        <v>56.94</v>
      </c>
      <c r="L1353" t="n">
        <v>3</v>
      </c>
      <c r="M1353" t="n">
        <v>61</v>
      </c>
      <c r="N1353" t="n">
        <v>51.33</v>
      </c>
      <c r="O1353" t="n">
        <v>28140.99</v>
      </c>
      <c r="P1353" t="n">
        <v>258.9</v>
      </c>
      <c r="Q1353" t="n">
        <v>467.25</v>
      </c>
      <c r="R1353" t="n">
        <v>108.76</v>
      </c>
      <c r="S1353" t="n">
        <v>39.61</v>
      </c>
      <c r="T1353" t="n">
        <v>29355.18</v>
      </c>
      <c r="U1353" t="n">
        <v>0.36</v>
      </c>
      <c r="V1353" t="n">
        <v>0.68</v>
      </c>
      <c r="W1353" t="n">
        <v>2.71</v>
      </c>
      <c r="X1353" t="n">
        <v>1.8</v>
      </c>
      <c r="Y1353" t="n">
        <v>1</v>
      </c>
      <c r="Z1353" t="n">
        <v>10</v>
      </c>
    </row>
    <row r="1354">
      <c r="A1354" t="n">
        <v>9</v>
      </c>
      <c r="B1354" t="n">
        <v>115</v>
      </c>
      <c r="C1354" t="inlineStr">
        <is>
          <t xml:space="preserve">CONCLUIDO	</t>
        </is>
      </c>
      <c r="D1354" t="n">
        <v>4.5076</v>
      </c>
      <c r="E1354" t="n">
        <v>22.18</v>
      </c>
      <c r="F1354" t="n">
        <v>16.98</v>
      </c>
      <c r="G1354" t="n">
        <v>17.56</v>
      </c>
      <c r="H1354" t="n">
        <v>0.25</v>
      </c>
      <c r="I1354" t="n">
        <v>58</v>
      </c>
      <c r="J1354" t="n">
        <v>226.69</v>
      </c>
      <c r="K1354" t="n">
        <v>56.94</v>
      </c>
      <c r="L1354" t="n">
        <v>3.25</v>
      </c>
      <c r="M1354" t="n">
        <v>56</v>
      </c>
      <c r="N1354" t="n">
        <v>51.5</v>
      </c>
      <c r="O1354" t="n">
        <v>28192.8</v>
      </c>
      <c r="P1354" t="n">
        <v>256.25</v>
      </c>
      <c r="Q1354" t="n">
        <v>467.19</v>
      </c>
      <c r="R1354" t="n">
        <v>103.95</v>
      </c>
      <c r="S1354" t="n">
        <v>39.61</v>
      </c>
      <c r="T1354" t="n">
        <v>26977.49</v>
      </c>
      <c r="U1354" t="n">
        <v>0.38</v>
      </c>
      <c r="V1354" t="n">
        <v>0.6899999999999999</v>
      </c>
      <c r="W1354" t="n">
        <v>2.69</v>
      </c>
      <c r="X1354" t="n">
        <v>1.64</v>
      </c>
      <c r="Y1354" t="n">
        <v>1</v>
      </c>
      <c r="Z1354" t="n">
        <v>10</v>
      </c>
    </row>
    <row r="1355">
      <c r="A1355" t="n">
        <v>10</v>
      </c>
      <c r="B1355" t="n">
        <v>115</v>
      </c>
      <c r="C1355" t="inlineStr">
        <is>
          <t xml:space="preserve">CONCLUIDO	</t>
        </is>
      </c>
      <c r="D1355" t="n">
        <v>4.5813</v>
      </c>
      <c r="E1355" t="n">
        <v>21.83</v>
      </c>
      <c r="F1355" t="n">
        <v>16.84</v>
      </c>
      <c r="G1355" t="n">
        <v>19.07</v>
      </c>
      <c r="H1355" t="n">
        <v>0.27</v>
      </c>
      <c r="I1355" t="n">
        <v>53</v>
      </c>
      <c r="J1355" t="n">
        <v>227.11</v>
      </c>
      <c r="K1355" t="n">
        <v>56.94</v>
      </c>
      <c r="L1355" t="n">
        <v>3.5</v>
      </c>
      <c r="M1355" t="n">
        <v>51</v>
      </c>
      <c r="N1355" t="n">
        <v>51.67</v>
      </c>
      <c r="O1355" t="n">
        <v>28244.66</v>
      </c>
      <c r="P1355" t="n">
        <v>253.76</v>
      </c>
      <c r="Q1355" t="n">
        <v>467.11</v>
      </c>
      <c r="R1355" t="n">
        <v>99.37</v>
      </c>
      <c r="S1355" t="n">
        <v>39.61</v>
      </c>
      <c r="T1355" t="n">
        <v>24712.6</v>
      </c>
      <c r="U1355" t="n">
        <v>0.4</v>
      </c>
      <c r="V1355" t="n">
        <v>0.6899999999999999</v>
      </c>
      <c r="W1355" t="n">
        <v>2.69</v>
      </c>
      <c r="X1355" t="n">
        <v>1.51</v>
      </c>
      <c r="Y1355" t="n">
        <v>1</v>
      </c>
      <c r="Z1355" t="n">
        <v>10</v>
      </c>
    </row>
    <row r="1356">
      <c r="A1356" t="n">
        <v>11</v>
      </c>
      <c r="B1356" t="n">
        <v>115</v>
      </c>
      <c r="C1356" t="inlineStr">
        <is>
          <t xml:space="preserve">CONCLUIDO	</t>
        </is>
      </c>
      <c r="D1356" t="n">
        <v>4.6261</v>
      </c>
      <c r="E1356" t="n">
        <v>21.62</v>
      </c>
      <c r="F1356" t="n">
        <v>16.76</v>
      </c>
      <c r="G1356" t="n">
        <v>20.11</v>
      </c>
      <c r="H1356" t="n">
        <v>0.29</v>
      </c>
      <c r="I1356" t="n">
        <v>50</v>
      </c>
      <c r="J1356" t="n">
        <v>227.53</v>
      </c>
      <c r="K1356" t="n">
        <v>56.94</v>
      </c>
      <c r="L1356" t="n">
        <v>3.75</v>
      </c>
      <c r="M1356" t="n">
        <v>48</v>
      </c>
      <c r="N1356" t="n">
        <v>51.84</v>
      </c>
      <c r="O1356" t="n">
        <v>28296.58</v>
      </c>
      <c r="P1356" t="n">
        <v>252.37</v>
      </c>
      <c r="Q1356" t="n">
        <v>467.08</v>
      </c>
      <c r="R1356" t="n">
        <v>96.55</v>
      </c>
      <c r="S1356" t="n">
        <v>39.61</v>
      </c>
      <c r="T1356" t="n">
        <v>23315.43</v>
      </c>
      <c r="U1356" t="n">
        <v>0.41</v>
      </c>
      <c r="V1356" t="n">
        <v>0.7</v>
      </c>
      <c r="W1356" t="n">
        <v>2.69</v>
      </c>
      <c r="X1356" t="n">
        <v>1.43</v>
      </c>
      <c r="Y1356" t="n">
        <v>1</v>
      </c>
      <c r="Z1356" t="n">
        <v>10</v>
      </c>
    </row>
    <row r="1357">
      <c r="A1357" t="n">
        <v>12</v>
      </c>
      <c r="B1357" t="n">
        <v>115</v>
      </c>
      <c r="C1357" t="inlineStr">
        <is>
          <t xml:space="preserve">CONCLUIDO	</t>
        </is>
      </c>
      <c r="D1357" t="n">
        <v>4.6956</v>
      </c>
      <c r="E1357" t="n">
        <v>21.3</v>
      </c>
      <c r="F1357" t="n">
        <v>16.62</v>
      </c>
      <c r="G1357" t="n">
        <v>21.67</v>
      </c>
      <c r="H1357" t="n">
        <v>0.31</v>
      </c>
      <c r="I1357" t="n">
        <v>46</v>
      </c>
      <c r="J1357" t="n">
        <v>227.95</v>
      </c>
      <c r="K1357" t="n">
        <v>56.94</v>
      </c>
      <c r="L1357" t="n">
        <v>4</v>
      </c>
      <c r="M1357" t="n">
        <v>44</v>
      </c>
      <c r="N1357" t="n">
        <v>52.01</v>
      </c>
      <c r="O1357" t="n">
        <v>28348.56</v>
      </c>
      <c r="P1357" t="n">
        <v>249.82</v>
      </c>
      <c r="Q1357" t="n">
        <v>467.08</v>
      </c>
      <c r="R1357" t="n">
        <v>91.98</v>
      </c>
      <c r="S1357" t="n">
        <v>39.61</v>
      </c>
      <c r="T1357" t="n">
        <v>21050.27</v>
      </c>
      <c r="U1357" t="n">
        <v>0.43</v>
      </c>
      <c r="V1357" t="n">
        <v>0.7</v>
      </c>
      <c r="W1357" t="n">
        <v>2.68</v>
      </c>
      <c r="X1357" t="n">
        <v>1.28</v>
      </c>
      <c r="Y1357" t="n">
        <v>1</v>
      </c>
      <c r="Z1357" t="n">
        <v>10</v>
      </c>
    </row>
    <row r="1358">
      <c r="A1358" t="n">
        <v>13</v>
      </c>
      <c r="B1358" t="n">
        <v>115</v>
      </c>
      <c r="C1358" t="inlineStr">
        <is>
          <t xml:space="preserve">CONCLUIDO	</t>
        </is>
      </c>
      <c r="D1358" t="n">
        <v>4.7458</v>
      </c>
      <c r="E1358" t="n">
        <v>21.07</v>
      </c>
      <c r="F1358" t="n">
        <v>16.52</v>
      </c>
      <c r="G1358" t="n">
        <v>23.06</v>
      </c>
      <c r="H1358" t="n">
        <v>0.33</v>
      </c>
      <c r="I1358" t="n">
        <v>43</v>
      </c>
      <c r="J1358" t="n">
        <v>228.38</v>
      </c>
      <c r="K1358" t="n">
        <v>56.94</v>
      </c>
      <c r="L1358" t="n">
        <v>4.25</v>
      </c>
      <c r="M1358" t="n">
        <v>41</v>
      </c>
      <c r="N1358" t="n">
        <v>52.18</v>
      </c>
      <c r="O1358" t="n">
        <v>28400.61</v>
      </c>
      <c r="P1358" t="n">
        <v>248.2</v>
      </c>
      <c r="Q1358" t="n">
        <v>467.13</v>
      </c>
      <c r="R1358" t="n">
        <v>88.83</v>
      </c>
      <c r="S1358" t="n">
        <v>39.61</v>
      </c>
      <c r="T1358" t="n">
        <v>19488.95</v>
      </c>
      <c r="U1358" t="n">
        <v>0.45</v>
      </c>
      <c r="V1358" t="n">
        <v>0.71</v>
      </c>
      <c r="W1358" t="n">
        <v>2.67</v>
      </c>
      <c r="X1358" t="n">
        <v>1.19</v>
      </c>
      <c r="Y1358" t="n">
        <v>1</v>
      </c>
      <c r="Z1358" t="n">
        <v>10</v>
      </c>
    </row>
    <row r="1359">
      <c r="A1359" t="n">
        <v>14</v>
      </c>
      <c r="B1359" t="n">
        <v>115</v>
      </c>
      <c r="C1359" t="inlineStr">
        <is>
          <t xml:space="preserve">CONCLUIDO	</t>
        </is>
      </c>
      <c r="D1359" t="n">
        <v>4.7724</v>
      </c>
      <c r="E1359" t="n">
        <v>20.95</v>
      </c>
      <c r="F1359" t="n">
        <v>16.49</v>
      </c>
      <c r="G1359" t="n">
        <v>24.14</v>
      </c>
      <c r="H1359" t="n">
        <v>0.35</v>
      </c>
      <c r="I1359" t="n">
        <v>41</v>
      </c>
      <c r="J1359" t="n">
        <v>228.8</v>
      </c>
      <c r="K1359" t="n">
        <v>56.94</v>
      </c>
      <c r="L1359" t="n">
        <v>4.5</v>
      </c>
      <c r="M1359" t="n">
        <v>39</v>
      </c>
      <c r="N1359" t="n">
        <v>52.36</v>
      </c>
      <c r="O1359" t="n">
        <v>28452.71</v>
      </c>
      <c r="P1359" t="n">
        <v>247.55</v>
      </c>
      <c r="Q1359" t="n">
        <v>467.11</v>
      </c>
      <c r="R1359" t="n">
        <v>87.69</v>
      </c>
      <c r="S1359" t="n">
        <v>39.61</v>
      </c>
      <c r="T1359" t="n">
        <v>18930.96</v>
      </c>
      <c r="U1359" t="n">
        <v>0.45</v>
      </c>
      <c r="V1359" t="n">
        <v>0.71</v>
      </c>
      <c r="W1359" t="n">
        <v>2.68</v>
      </c>
      <c r="X1359" t="n">
        <v>1.16</v>
      </c>
      <c r="Y1359" t="n">
        <v>1</v>
      </c>
      <c r="Z1359" t="n">
        <v>10</v>
      </c>
    </row>
    <row r="1360">
      <c r="A1360" t="n">
        <v>15</v>
      </c>
      <c r="B1360" t="n">
        <v>115</v>
      </c>
      <c r="C1360" t="inlineStr">
        <is>
          <t xml:space="preserve">CONCLUIDO	</t>
        </is>
      </c>
      <c r="D1360" t="n">
        <v>4.8035</v>
      </c>
      <c r="E1360" t="n">
        <v>20.82</v>
      </c>
      <c r="F1360" t="n">
        <v>16.45</v>
      </c>
      <c r="G1360" t="n">
        <v>25.3</v>
      </c>
      <c r="H1360" t="n">
        <v>0.37</v>
      </c>
      <c r="I1360" t="n">
        <v>39</v>
      </c>
      <c r="J1360" t="n">
        <v>229.22</v>
      </c>
      <c r="K1360" t="n">
        <v>56.94</v>
      </c>
      <c r="L1360" t="n">
        <v>4.75</v>
      </c>
      <c r="M1360" t="n">
        <v>37</v>
      </c>
      <c r="N1360" t="n">
        <v>52.53</v>
      </c>
      <c r="O1360" t="n">
        <v>28504.87</v>
      </c>
      <c r="P1360" t="n">
        <v>246.37</v>
      </c>
      <c r="Q1360" t="n">
        <v>467.16</v>
      </c>
      <c r="R1360" t="n">
        <v>86.13</v>
      </c>
      <c r="S1360" t="n">
        <v>39.61</v>
      </c>
      <c r="T1360" t="n">
        <v>18158.5</v>
      </c>
      <c r="U1360" t="n">
        <v>0.46</v>
      </c>
      <c r="V1360" t="n">
        <v>0.71</v>
      </c>
      <c r="W1360" t="n">
        <v>2.67</v>
      </c>
      <c r="X1360" t="n">
        <v>1.11</v>
      </c>
      <c r="Y1360" t="n">
        <v>1</v>
      </c>
      <c r="Z1360" t="n">
        <v>10</v>
      </c>
    </row>
    <row r="1361">
      <c r="A1361" t="n">
        <v>16</v>
      </c>
      <c r="B1361" t="n">
        <v>115</v>
      </c>
      <c r="C1361" t="inlineStr">
        <is>
          <t xml:space="preserve">CONCLUIDO	</t>
        </is>
      </c>
      <c r="D1361" t="n">
        <v>4.8411</v>
      </c>
      <c r="E1361" t="n">
        <v>20.66</v>
      </c>
      <c r="F1361" t="n">
        <v>16.37</v>
      </c>
      <c r="G1361" t="n">
        <v>26.55</v>
      </c>
      <c r="H1361" t="n">
        <v>0.39</v>
      </c>
      <c r="I1361" t="n">
        <v>37</v>
      </c>
      <c r="J1361" t="n">
        <v>229.65</v>
      </c>
      <c r="K1361" t="n">
        <v>56.94</v>
      </c>
      <c r="L1361" t="n">
        <v>5</v>
      </c>
      <c r="M1361" t="n">
        <v>35</v>
      </c>
      <c r="N1361" t="n">
        <v>52.7</v>
      </c>
      <c r="O1361" t="n">
        <v>28557.1</v>
      </c>
      <c r="P1361" t="n">
        <v>245.06</v>
      </c>
      <c r="Q1361" t="n">
        <v>467.07</v>
      </c>
      <c r="R1361" t="n">
        <v>83.70999999999999</v>
      </c>
      <c r="S1361" t="n">
        <v>39.61</v>
      </c>
      <c r="T1361" t="n">
        <v>16961.32</v>
      </c>
      <c r="U1361" t="n">
        <v>0.47</v>
      </c>
      <c r="V1361" t="n">
        <v>0.71</v>
      </c>
      <c r="W1361" t="n">
        <v>2.67</v>
      </c>
      <c r="X1361" t="n">
        <v>1.04</v>
      </c>
      <c r="Y1361" t="n">
        <v>1</v>
      </c>
      <c r="Z1361" t="n">
        <v>10</v>
      </c>
    </row>
    <row r="1362">
      <c r="A1362" t="n">
        <v>17</v>
      </c>
      <c r="B1362" t="n">
        <v>115</v>
      </c>
      <c r="C1362" t="inlineStr">
        <is>
          <t xml:space="preserve">CONCLUIDO	</t>
        </is>
      </c>
      <c r="D1362" t="n">
        <v>4.869</v>
      </c>
      <c r="E1362" t="n">
        <v>20.54</v>
      </c>
      <c r="F1362" t="n">
        <v>16.34</v>
      </c>
      <c r="G1362" t="n">
        <v>28.01</v>
      </c>
      <c r="H1362" t="n">
        <v>0.41</v>
      </c>
      <c r="I1362" t="n">
        <v>35</v>
      </c>
      <c r="J1362" t="n">
        <v>230.07</v>
      </c>
      <c r="K1362" t="n">
        <v>56.94</v>
      </c>
      <c r="L1362" t="n">
        <v>5.25</v>
      </c>
      <c r="M1362" t="n">
        <v>33</v>
      </c>
      <c r="N1362" t="n">
        <v>52.88</v>
      </c>
      <c r="O1362" t="n">
        <v>28609.38</v>
      </c>
      <c r="P1362" t="n">
        <v>244.48</v>
      </c>
      <c r="Q1362" t="n">
        <v>467.23</v>
      </c>
      <c r="R1362" t="n">
        <v>82.76000000000001</v>
      </c>
      <c r="S1362" t="n">
        <v>39.61</v>
      </c>
      <c r="T1362" t="n">
        <v>16496.59</v>
      </c>
      <c r="U1362" t="n">
        <v>0.48</v>
      </c>
      <c r="V1362" t="n">
        <v>0.71</v>
      </c>
      <c r="W1362" t="n">
        <v>2.67</v>
      </c>
      <c r="X1362" t="n">
        <v>1.01</v>
      </c>
      <c r="Y1362" t="n">
        <v>1</v>
      </c>
      <c r="Z1362" t="n">
        <v>10</v>
      </c>
    </row>
    <row r="1363">
      <c r="A1363" t="n">
        <v>18</v>
      </c>
      <c r="B1363" t="n">
        <v>115</v>
      </c>
      <c r="C1363" t="inlineStr">
        <is>
          <t xml:space="preserve">CONCLUIDO	</t>
        </is>
      </c>
      <c r="D1363" t="n">
        <v>4.9069</v>
      </c>
      <c r="E1363" t="n">
        <v>20.38</v>
      </c>
      <c r="F1363" t="n">
        <v>16.27</v>
      </c>
      <c r="G1363" t="n">
        <v>29.58</v>
      </c>
      <c r="H1363" t="n">
        <v>0.42</v>
      </c>
      <c r="I1363" t="n">
        <v>33</v>
      </c>
      <c r="J1363" t="n">
        <v>230.49</v>
      </c>
      <c r="K1363" t="n">
        <v>56.94</v>
      </c>
      <c r="L1363" t="n">
        <v>5.5</v>
      </c>
      <c r="M1363" t="n">
        <v>31</v>
      </c>
      <c r="N1363" t="n">
        <v>53.05</v>
      </c>
      <c r="O1363" t="n">
        <v>28661.73</v>
      </c>
      <c r="P1363" t="n">
        <v>243.08</v>
      </c>
      <c r="Q1363" t="n">
        <v>467.11</v>
      </c>
      <c r="R1363" t="n">
        <v>80.06999999999999</v>
      </c>
      <c r="S1363" t="n">
        <v>39.61</v>
      </c>
      <c r="T1363" t="n">
        <v>15159.61</v>
      </c>
      <c r="U1363" t="n">
        <v>0.49</v>
      </c>
      <c r="V1363" t="n">
        <v>0.72</v>
      </c>
      <c r="W1363" t="n">
        <v>2.67</v>
      </c>
      <c r="X1363" t="n">
        <v>0.9399999999999999</v>
      </c>
      <c r="Y1363" t="n">
        <v>1</v>
      </c>
      <c r="Z1363" t="n">
        <v>10</v>
      </c>
    </row>
    <row r="1364">
      <c r="A1364" t="n">
        <v>19</v>
      </c>
      <c r="B1364" t="n">
        <v>115</v>
      </c>
      <c r="C1364" t="inlineStr">
        <is>
          <t xml:space="preserve">CONCLUIDO	</t>
        </is>
      </c>
      <c r="D1364" t="n">
        <v>4.9258</v>
      </c>
      <c r="E1364" t="n">
        <v>20.3</v>
      </c>
      <c r="F1364" t="n">
        <v>16.24</v>
      </c>
      <c r="G1364" t="n">
        <v>30.44</v>
      </c>
      <c r="H1364" t="n">
        <v>0.44</v>
      </c>
      <c r="I1364" t="n">
        <v>32</v>
      </c>
      <c r="J1364" t="n">
        <v>230.92</v>
      </c>
      <c r="K1364" t="n">
        <v>56.94</v>
      </c>
      <c r="L1364" t="n">
        <v>5.75</v>
      </c>
      <c r="M1364" t="n">
        <v>30</v>
      </c>
      <c r="N1364" t="n">
        <v>53.23</v>
      </c>
      <c r="O1364" t="n">
        <v>28714.14</v>
      </c>
      <c r="P1364" t="n">
        <v>242.42</v>
      </c>
      <c r="Q1364" t="n">
        <v>467.08</v>
      </c>
      <c r="R1364" t="n">
        <v>79.40000000000001</v>
      </c>
      <c r="S1364" t="n">
        <v>39.61</v>
      </c>
      <c r="T1364" t="n">
        <v>14833.28</v>
      </c>
      <c r="U1364" t="n">
        <v>0.5</v>
      </c>
      <c r="V1364" t="n">
        <v>0.72</v>
      </c>
      <c r="W1364" t="n">
        <v>2.66</v>
      </c>
      <c r="X1364" t="n">
        <v>0.9</v>
      </c>
      <c r="Y1364" t="n">
        <v>1</v>
      </c>
      <c r="Z1364" t="n">
        <v>10</v>
      </c>
    </row>
    <row r="1365">
      <c r="A1365" t="n">
        <v>20</v>
      </c>
      <c r="B1365" t="n">
        <v>115</v>
      </c>
      <c r="C1365" t="inlineStr">
        <is>
          <t xml:space="preserve">CONCLUIDO	</t>
        </is>
      </c>
      <c r="D1365" t="n">
        <v>4.9588</v>
      </c>
      <c r="E1365" t="n">
        <v>20.17</v>
      </c>
      <c r="F1365" t="n">
        <v>16.19</v>
      </c>
      <c r="G1365" t="n">
        <v>32.38</v>
      </c>
      <c r="H1365" t="n">
        <v>0.46</v>
      </c>
      <c r="I1365" t="n">
        <v>30</v>
      </c>
      <c r="J1365" t="n">
        <v>231.34</v>
      </c>
      <c r="K1365" t="n">
        <v>56.94</v>
      </c>
      <c r="L1365" t="n">
        <v>6</v>
      </c>
      <c r="M1365" t="n">
        <v>28</v>
      </c>
      <c r="N1365" t="n">
        <v>53.4</v>
      </c>
      <c r="O1365" t="n">
        <v>28766.61</v>
      </c>
      <c r="P1365" t="n">
        <v>241.3</v>
      </c>
      <c r="Q1365" t="n">
        <v>467.11</v>
      </c>
      <c r="R1365" t="n">
        <v>77.86</v>
      </c>
      <c r="S1365" t="n">
        <v>39.61</v>
      </c>
      <c r="T1365" t="n">
        <v>14070.35</v>
      </c>
      <c r="U1365" t="n">
        <v>0.51</v>
      </c>
      <c r="V1365" t="n">
        <v>0.72</v>
      </c>
      <c r="W1365" t="n">
        <v>2.66</v>
      </c>
      <c r="X1365" t="n">
        <v>0.85</v>
      </c>
      <c r="Y1365" t="n">
        <v>1</v>
      </c>
      <c r="Z1365" t="n">
        <v>10</v>
      </c>
    </row>
    <row r="1366">
      <c r="A1366" t="n">
        <v>21</v>
      </c>
      <c r="B1366" t="n">
        <v>115</v>
      </c>
      <c r="C1366" t="inlineStr">
        <is>
          <t xml:space="preserve">CONCLUIDO	</t>
        </is>
      </c>
      <c r="D1366" t="n">
        <v>4.9801</v>
      </c>
      <c r="E1366" t="n">
        <v>20.08</v>
      </c>
      <c r="F1366" t="n">
        <v>16.15</v>
      </c>
      <c r="G1366" t="n">
        <v>33.41</v>
      </c>
      <c r="H1366" t="n">
        <v>0.48</v>
      </c>
      <c r="I1366" t="n">
        <v>29</v>
      </c>
      <c r="J1366" t="n">
        <v>231.77</v>
      </c>
      <c r="K1366" t="n">
        <v>56.94</v>
      </c>
      <c r="L1366" t="n">
        <v>6.25</v>
      </c>
      <c r="M1366" t="n">
        <v>27</v>
      </c>
      <c r="N1366" t="n">
        <v>53.58</v>
      </c>
      <c r="O1366" t="n">
        <v>28819.14</v>
      </c>
      <c r="P1366" t="n">
        <v>240.27</v>
      </c>
      <c r="Q1366" t="n">
        <v>467.08</v>
      </c>
      <c r="R1366" t="n">
        <v>76.40000000000001</v>
      </c>
      <c r="S1366" t="n">
        <v>39.61</v>
      </c>
      <c r="T1366" t="n">
        <v>13344.9</v>
      </c>
      <c r="U1366" t="n">
        <v>0.52</v>
      </c>
      <c r="V1366" t="n">
        <v>0.72</v>
      </c>
      <c r="W1366" t="n">
        <v>2.66</v>
      </c>
      <c r="X1366" t="n">
        <v>0.8100000000000001</v>
      </c>
      <c r="Y1366" t="n">
        <v>1</v>
      </c>
      <c r="Z1366" t="n">
        <v>10</v>
      </c>
    </row>
    <row r="1367">
      <c r="A1367" t="n">
        <v>22</v>
      </c>
      <c r="B1367" t="n">
        <v>115</v>
      </c>
      <c r="C1367" t="inlineStr">
        <is>
          <t xml:space="preserve">CONCLUIDO	</t>
        </is>
      </c>
      <c r="D1367" t="n">
        <v>5.0019</v>
      </c>
      <c r="E1367" t="n">
        <v>19.99</v>
      </c>
      <c r="F1367" t="n">
        <v>16.1</v>
      </c>
      <c r="G1367" t="n">
        <v>34.51</v>
      </c>
      <c r="H1367" t="n">
        <v>0.5</v>
      </c>
      <c r="I1367" t="n">
        <v>28</v>
      </c>
      <c r="J1367" t="n">
        <v>232.2</v>
      </c>
      <c r="K1367" t="n">
        <v>56.94</v>
      </c>
      <c r="L1367" t="n">
        <v>6.5</v>
      </c>
      <c r="M1367" t="n">
        <v>26</v>
      </c>
      <c r="N1367" t="n">
        <v>53.75</v>
      </c>
      <c r="O1367" t="n">
        <v>28871.74</v>
      </c>
      <c r="P1367" t="n">
        <v>239.46</v>
      </c>
      <c r="Q1367" t="n">
        <v>467.1</v>
      </c>
      <c r="R1367" t="n">
        <v>74.89</v>
      </c>
      <c r="S1367" t="n">
        <v>39.61</v>
      </c>
      <c r="T1367" t="n">
        <v>12594.78</v>
      </c>
      <c r="U1367" t="n">
        <v>0.53</v>
      </c>
      <c r="V1367" t="n">
        <v>0.72</v>
      </c>
      <c r="W1367" t="n">
        <v>2.66</v>
      </c>
      <c r="X1367" t="n">
        <v>0.77</v>
      </c>
      <c r="Y1367" t="n">
        <v>1</v>
      </c>
      <c r="Z1367" t="n">
        <v>10</v>
      </c>
    </row>
    <row r="1368">
      <c r="A1368" t="n">
        <v>23</v>
      </c>
      <c r="B1368" t="n">
        <v>115</v>
      </c>
      <c r="C1368" t="inlineStr">
        <is>
          <t xml:space="preserve">CONCLUIDO	</t>
        </is>
      </c>
      <c r="D1368" t="n">
        <v>5.0162</v>
      </c>
      <c r="E1368" t="n">
        <v>19.94</v>
      </c>
      <c r="F1368" t="n">
        <v>16.09</v>
      </c>
      <c r="G1368" t="n">
        <v>35.75</v>
      </c>
      <c r="H1368" t="n">
        <v>0.52</v>
      </c>
      <c r="I1368" t="n">
        <v>27</v>
      </c>
      <c r="J1368" t="n">
        <v>232.62</v>
      </c>
      <c r="K1368" t="n">
        <v>56.94</v>
      </c>
      <c r="L1368" t="n">
        <v>6.75</v>
      </c>
      <c r="M1368" t="n">
        <v>25</v>
      </c>
      <c r="N1368" t="n">
        <v>53.93</v>
      </c>
      <c r="O1368" t="n">
        <v>28924.39</v>
      </c>
      <c r="P1368" t="n">
        <v>238.96</v>
      </c>
      <c r="Q1368" t="n">
        <v>467.08</v>
      </c>
      <c r="R1368" t="n">
        <v>74.42</v>
      </c>
      <c r="S1368" t="n">
        <v>39.61</v>
      </c>
      <c r="T1368" t="n">
        <v>12368.37</v>
      </c>
      <c r="U1368" t="n">
        <v>0.53</v>
      </c>
      <c r="V1368" t="n">
        <v>0.72</v>
      </c>
      <c r="W1368" t="n">
        <v>2.66</v>
      </c>
      <c r="X1368" t="n">
        <v>0.76</v>
      </c>
      <c r="Y1368" t="n">
        <v>1</v>
      </c>
      <c r="Z1368" t="n">
        <v>10</v>
      </c>
    </row>
    <row r="1369">
      <c r="A1369" t="n">
        <v>24</v>
      </c>
      <c r="B1369" t="n">
        <v>115</v>
      </c>
      <c r="C1369" t="inlineStr">
        <is>
          <t xml:space="preserve">CONCLUIDO	</t>
        </is>
      </c>
      <c r="D1369" t="n">
        <v>5.0376</v>
      </c>
      <c r="E1369" t="n">
        <v>19.85</v>
      </c>
      <c r="F1369" t="n">
        <v>16.05</v>
      </c>
      <c r="G1369" t="n">
        <v>37.04</v>
      </c>
      <c r="H1369" t="n">
        <v>0.53</v>
      </c>
      <c r="I1369" t="n">
        <v>26</v>
      </c>
      <c r="J1369" t="n">
        <v>233.05</v>
      </c>
      <c r="K1369" t="n">
        <v>56.94</v>
      </c>
      <c r="L1369" t="n">
        <v>7</v>
      </c>
      <c r="M1369" t="n">
        <v>24</v>
      </c>
      <c r="N1369" t="n">
        <v>54.11</v>
      </c>
      <c r="O1369" t="n">
        <v>28977.11</v>
      </c>
      <c r="P1369" t="n">
        <v>238.29</v>
      </c>
      <c r="Q1369" t="n">
        <v>467.12</v>
      </c>
      <c r="R1369" t="n">
        <v>73.11</v>
      </c>
      <c r="S1369" t="n">
        <v>39.61</v>
      </c>
      <c r="T1369" t="n">
        <v>11717.73</v>
      </c>
      <c r="U1369" t="n">
        <v>0.54</v>
      </c>
      <c r="V1369" t="n">
        <v>0.73</v>
      </c>
      <c r="W1369" t="n">
        <v>2.66</v>
      </c>
      <c r="X1369" t="n">
        <v>0.71</v>
      </c>
      <c r="Y1369" t="n">
        <v>1</v>
      </c>
      <c r="Z1369" t="n">
        <v>10</v>
      </c>
    </row>
    <row r="1370">
      <c r="A1370" t="n">
        <v>25</v>
      </c>
      <c r="B1370" t="n">
        <v>115</v>
      </c>
      <c r="C1370" t="inlineStr">
        <is>
          <t xml:space="preserve">CONCLUIDO	</t>
        </is>
      </c>
      <c r="D1370" t="n">
        <v>5.0499</v>
      </c>
      <c r="E1370" t="n">
        <v>19.8</v>
      </c>
      <c r="F1370" t="n">
        <v>16.04</v>
      </c>
      <c r="G1370" t="n">
        <v>38.51</v>
      </c>
      <c r="H1370" t="n">
        <v>0.55</v>
      </c>
      <c r="I1370" t="n">
        <v>25</v>
      </c>
      <c r="J1370" t="n">
        <v>233.48</v>
      </c>
      <c r="K1370" t="n">
        <v>56.94</v>
      </c>
      <c r="L1370" t="n">
        <v>7.25</v>
      </c>
      <c r="M1370" t="n">
        <v>23</v>
      </c>
      <c r="N1370" t="n">
        <v>54.29</v>
      </c>
      <c r="O1370" t="n">
        <v>29029.89</v>
      </c>
      <c r="P1370" t="n">
        <v>237.87</v>
      </c>
      <c r="Q1370" t="n">
        <v>467.07</v>
      </c>
      <c r="R1370" t="n">
        <v>72.97</v>
      </c>
      <c r="S1370" t="n">
        <v>39.61</v>
      </c>
      <c r="T1370" t="n">
        <v>11650.49</v>
      </c>
      <c r="U1370" t="n">
        <v>0.54</v>
      </c>
      <c r="V1370" t="n">
        <v>0.73</v>
      </c>
      <c r="W1370" t="n">
        <v>2.65</v>
      </c>
      <c r="X1370" t="n">
        <v>0.71</v>
      </c>
      <c r="Y1370" t="n">
        <v>1</v>
      </c>
      <c r="Z1370" t="n">
        <v>10</v>
      </c>
    </row>
    <row r="1371">
      <c r="A1371" t="n">
        <v>26</v>
      </c>
      <c r="B1371" t="n">
        <v>115</v>
      </c>
      <c r="C1371" t="inlineStr">
        <is>
          <t xml:space="preserve">CONCLUIDO	</t>
        </is>
      </c>
      <c r="D1371" t="n">
        <v>5.0741</v>
      </c>
      <c r="E1371" t="n">
        <v>19.71</v>
      </c>
      <c r="F1371" t="n">
        <v>15.99</v>
      </c>
      <c r="G1371" t="n">
        <v>39.98</v>
      </c>
      <c r="H1371" t="n">
        <v>0.57</v>
      </c>
      <c r="I1371" t="n">
        <v>24</v>
      </c>
      <c r="J1371" t="n">
        <v>233.91</v>
      </c>
      <c r="K1371" t="n">
        <v>56.94</v>
      </c>
      <c r="L1371" t="n">
        <v>7.5</v>
      </c>
      <c r="M1371" t="n">
        <v>22</v>
      </c>
      <c r="N1371" t="n">
        <v>54.46</v>
      </c>
      <c r="O1371" t="n">
        <v>29082.74</v>
      </c>
      <c r="P1371" t="n">
        <v>236.79</v>
      </c>
      <c r="Q1371" t="n">
        <v>467.07</v>
      </c>
      <c r="R1371" t="n">
        <v>71.34999999999999</v>
      </c>
      <c r="S1371" t="n">
        <v>39.61</v>
      </c>
      <c r="T1371" t="n">
        <v>10847.27</v>
      </c>
      <c r="U1371" t="n">
        <v>0.5600000000000001</v>
      </c>
      <c r="V1371" t="n">
        <v>0.73</v>
      </c>
      <c r="W1371" t="n">
        <v>2.65</v>
      </c>
      <c r="X1371" t="n">
        <v>0.66</v>
      </c>
      <c r="Y1371" t="n">
        <v>1</v>
      </c>
      <c r="Z1371" t="n">
        <v>10</v>
      </c>
    </row>
    <row r="1372">
      <c r="A1372" t="n">
        <v>27</v>
      </c>
      <c r="B1372" t="n">
        <v>115</v>
      </c>
      <c r="C1372" t="inlineStr">
        <is>
          <t xml:space="preserve">CONCLUIDO	</t>
        </is>
      </c>
      <c r="D1372" t="n">
        <v>5.0931</v>
      </c>
      <c r="E1372" t="n">
        <v>19.63</v>
      </c>
      <c r="F1372" t="n">
        <v>15.96</v>
      </c>
      <c r="G1372" t="n">
        <v>41.65</v>
      </c>
      <c r="H1372" t="n">
        <v>0.59</v>
      </c>
      <c r="I1372" t="n">
        <v>23</v>
      </c>
      <c r="J1372" t="n">
        <v>234.34</v>
      </c>
      <c r="K1372" t="n">
        <v>56.94</v>
      </c>
      <c r="L1372" t="n">
        <v>7.75</v>
      </c>
      <c r="M1372" t="n">
        <v>21</v>
      </c>
      <c r="N1372" t="n">
        <v>54.64</v>
      </c>
      <c r="O1372" t="n">
        <v>29135.65</v>
      </c>
      <c r="P1372" t="n">
        <v>235.98</v>
      </c>
      <c r="Q1372" t="n">
        <v>467.07</v>
      </c>
      <c r="R1372" t="n">
        <v>70.58</v>
      </c>
      <c r="S1372" t="n">
        <v>39.61</v>
      </c>
      <c r="T1372" t="n">
        <v>10466.71</v>
      </c>
      <c r="U1372" t="n">
        <v>0.5600000000000001</v>
      </c>
      <c r="V1372" t="n">
        <v>0.73</v>
      </c>
      <c r="W1372" t="n">
        <v>2.64</v>
      </c>
      <c r="X1372" t="n">
        <v>0.63</v>
      </c>
      <c r="Y1372" t="n">
        <v>1</v>
      </c>
      <c r="Z1372" t="n">
        <v>10</v>
      </c>
    </row>
    <row r="1373">
      <c r="A1373" t="n">
        <v>28</v>
      </c>
      <c r="B1373" t="n">
        <v>115</v>
      </c>
      <c r="C1373" t="inlineStr">
        <is>
          <t xml:space="preserve">CONCLUIDO	</t>
        </is>
      </c>
      <c r="D1373" t="n">
        <v>5.0953</v>
      </c>
      <c r="E1373" t="n">
        <v>19.63</v>
      </c>
      <c r="F1373" t="n">
        <v>15.96</v>
      </c>
      <c r="G1373" t="n">
        <v>41.62</v>
      </c>
      <c r="H1373" t="n">
        <v>0.61</v>
      </c>
      <c r="I1373" t="n">
        <v>23</v>
      </c>
      <c r="J1373" t="n">
        <v>234.77</v>
      </c>
      <c r="K1373" t="n">
        <v>56.94</v>
      </c>
      <c r="L1373" t="n">
        <v>8</v>
      </c>
      <c r="M1373" t="n">
        <v>21</v>
      </c>
      <c r="N1373" t="n">
        <v>54.82</v>
      </c>
      <c r="O1373" t="n">
        <v>29188.62</v>
      </c>
      <c r="P1373" t="n">
        <v>235.53</v>
      </c>
      <c r="Q1373" t="n">
        <v>467.1</v>
      </c>
      <c r="R1373" t="n">
        <v>70.36</v>
      </c>
      <c r="S1373" t="n">
        <v>39.61</v>
      </c>
      <c r="T1373" t="n">
        <v>10353.91</v>
      </c>
      <c r="U1373" t="n">
        <v>0.5600000000000001</v>
      </c>
      <c r="V1373" t="n">
        <v>0.73</v>
      </c>
      <c r="W1373" t="n">
        <v>2.64</v>
      </c>
      <c r="X1373" t="n">
        <v>0.62</v>
      </c>
      <c r="Y1373" t="n">
        <v>1</v>
      </c>
      <c r="Z1373" t="n">
        <v>10</v>
      </c>
    </row>
    <row r="1374">
      <c r="A1374" t="n">
        <v>29</v>
      </c>
      <c r="B1374" t="n">
        <v>115</v>
      </c>
      <c r="C1374" t="inlineStr">
        <is>
          <t xml:space="preserve">CONCLUIDO	</t>
        </is>
      </c>
      <c r="D1374" t="n">
        <v>5.1119</v>
      </c>
      <c r="E1374" t="n">
        <v>19.56</v>
      </c>
      <c r="F1374" t="n">
        <v>15.94</v>
      </c>
      <c r="G1374" t="n">
        <v>43.46</v>
      </c>
      <c r="H1374" t="n">
        <v>0.62</v>
      </c>
      <c r="I1374" t="n">
        <v>22</v>
      </c>
      <c r="J1374" t="n">
        <v>235.2</v>
      </c>
      <c r="K1374" t="n">
        <v>56.94</v>
      </c>
      <c r="L1374" t="n">
        <v>8.25</v>
      </c>
      <c r="M1374" t="n">
        <v>20</v>
      </c>
      <c r="N1374" t="n">
        <v>55</v>
      </c>
      <c r="O1374" t="n">
        <v>29241.66</v>
      </c>
      <c r="P1374" t="n">
        <v>234.98</v>
      </c>
      <c r="Q1374" t="n">
        <v>467.12</v>
      </c>
      <c r="R1374" t="n">
        <v>69.59999999999999</v>
      </c>
      <c r="S1374" t="n">
        <v>39.61</v>
      </c>
      <c r="T1374" t="n">
        <v>9981.85</v>
      </c>
      <c r="U1374" t="n">
        <v>0.57</v>
      </c>
      <c r="V1374" t="n">
        <v>0.73</v>
      </c>
      <c r="W1374" t="n">
        <v>2.64</v>
      </c>
      <c r="X1374" t="n">
        <v>0.6</v>
      </c>
      <c r="Y1374" t="n">
        <v>1</v>
      </c>
      <c r="Z1374" t="n">
        <v>10</v>
      </c>
    </row>
    <row r="1375">
      <c r="A1375" t="n">
        <v>30</v>
      </c>
      <c r="B1375" t="n">
        <v>115</v>
      </c>
      <c r="C1375" t="inlineStr">
        <is>
          <t xml:space="preserve">CONCLUIDO	</t>
        </is>
      </c>
      <c r="D1375" t="n">
        <v>5.1328</v>
      </c>
      <c r="E1375" t="n">
        <v>19.48</v>
      </c>
      <c r="F1375" t="n">
        <v>15.9</v>
      </c>
      <c r="G1375" t="n">
        <v>45.43</v>
      </c>
      <c r="H1375" t="n">
        <v>0.64</v>
      </c>
      <c r="I1375" t="n">
        <v>21</v>
      </c>
      <c r="J1375" t="n">
        <v>235.63</v>
      </c>
      <c r="K1375" t="n">
        <v>56.94</v>
      </c>
      <c r="L1375" t="n">
        <v>8.5</v>
      </c>
      <c r="M1375" t="n">
        <v>19</v>
      </c>
      <c r="N1375" t="n">
        <v>55.18</v>
      </c>
      <c r="O1375" t="n">
        <v>29294.76</v>
      </c>
      <c r="P1375" t="n">
        <v>234.16</v>
      </c>
      <c r="Q1375" t="n">
        <v>467.07</v>
      </c>
      <c r="R1375" t="n">
        <v>68.59999999999999</v>
      </c>
      <c r="S1375" t="n">
        <v>39.61</v>
      </c>
      <c r="T1375" t="n">
        <v>9486.43</v>
      </c>
      <c r="U1375" t="n">
        <v>0.58</v>
      </c>
      <c r="V1375" t="n">
        <v>0.73</v>
      </c>
      <c r="W1375" t="n">
        <v>2.64</v>
      </c>
      <c r="X1375" t="n">
        <v>0.57</v>
      </c>
      <c r="Y1375" t="n">
        <v>1</v>
      </c>
      <c r="Z1375" t="n">
        <v>10</v>
      </c>
    </row>
    <row r="1376">
      <c r="A1376" t="n">
        <v>31</v>
      </c>
      <c r="B1376" t="n">
        <v>115</v>
      </c>
      <c r="C1376" t="inlineStr">
        <is>
          <t xml:space="preserve">CONCLUIDO	</t>
        </is>
      </c>
      <c r="D1376" t="n">
        <v>5.1301</v>
      </c>
      <c r="E1376" t="n">
        <v>19.49</v>
      </c>
      <c r="F1376" t="n">
        <v>15.91</v>
      </c>
      <c r="G1376" t="n">
        <v>45.46</v>
      </c>
      <c r="H1376" t="n">
        <v>0.66</v>
      </c>
      <c r="I1376" t="n">
        <v>21</v>
      </c>
      <c r="J1376" t="n">
        <v>236.06</v>
      </c>
      <c r="K1376" t="n">
        <v>56.94</v>
      </c>
      <c r="L1376" t="n">
        <v>8.75</v>
      </c>
      <c r="M1376" t="n">
        <v>19</v>
      </c>
      <c r="N1376" t="n">
        <v>55.36</v>
      </c>
      <c r="O1376" t="n">
        <v>29347.92</v>
      </c>
      <c r="P1376" t="n">
        <v>233.6</v>
      </c>
      <c r="Q1376" t="n">
        <v>467.08</v>
      </c>
      <c r="R1376" t="n">
        <v>68.63</v>
      </c>
      <c r="S1376" t="n">
        <v>39.61</v>
      </c>
      <c r="T1376" t="n">
        <v>9500.41</v>
      </c>
      <c r="U1376" t="n">
        <v>0.58</v>
      </c>
      <c r="V1376" t="n">
        <v>0.73</v>
      </c>
      <c r="W1376" t="n">
        <v>2.65</v>
      </c>
      <c r="X1376" t="n">
        <v>0.58</v>
      </c>
      <c r="Y1376" t="n">
        <v>1</v>
      </c>
      <c r="Z1376" t="n">
        <v>10</v>
      </c>
    </row>
    <row r="1377">
      <c r="A1377" t="n">
        <v>32</v>
      </c>
      <c r="B1377" t="n">
        <v>115</v>
      </c>
      <c r="C1377" t="inlineStr">
        <is>
          <t xml:space="preserve">CONCLUIDO	</t>
        </is>
      </c>
      <c r="D1377" t="n">
        <v>5.1538</v>
      </c>
      <c r="E1377" t="n">
        <v>19.4</v>
      </c>
      <c r="F1377" t="n">
        <v>15.86</v>
      </c>
      <c r="G1377" t="n">
        <v>47.59</v>
      </c>
      <c r="H1377" t="n">
        <v>0.68</v>
      </c>
      <c r="I1377" t="n">
        <v>20</v>
      </c>
      <c r="J1377" t="n">
        <v>236.49</v>
      </c>
      <c r="K1377" t="n">
        <v>56.94</v>
      </c>
      <c r="L1377" t="n">
        <v>9</v>
      </c>
      <c r="M1377" t="n">
        <v>18</v>
      </c>
      <c r="N1377" t="n">
        <v>55.55</v>
      </c>
      <c r="O1377" t="n">
        <v>29401.15</v>
      </c>
      <c r="P1377" t="n">
        <v>233.46</v>
      </c>
      <c r="Q1377" t="n">
        <v>467.07</v>
      </c>
      <c r="R1377" t="n">
        <v>67.44</v>
      </c>
      <c r="S1377" t="n">
        <v>39.61</v>
      </c>
      <c r="T1377" t="n">
        <v>8908.51</v>
      </c>
      <c r="U1377" t="n">
        <v>0.59</v>
      </c>
      <c r="V1377" t="n">
        <v>0.74</v>
      </c>
      <c r="W1377" t="n">
        <v>2.64</v>
      </c>
      <c r="X1377" t="n">
        <v>0.53</v>
      </c>
      <c r="Y1377" t="n">
        <v>1</v>
      </c>
      <c r="Z1377" t="n">
        <v>10</v>
      </c>
    </row>
    <row r="1378">
      <c r="A1378" t="n">
        <v>33</v>
      </c>
      <c r="B1378" t="n">
        <v>115</v>
      </c>
      <c r="C1378" t="inlineStr">
        <is>
          <t xml:space="preserve">CONCLUIDO	</t>
        </is>
      </c>
      <c r="D1378" t="n">
        <v>5.1706</v>
      </c>
      <c r="E1378" t="n">
        <v>19.34</v>
      </c>
      <c r="F1378" t="n">
        <v>15.85</v>
      </c>
      <c r="G1378" t="n">
        <v>50.04</v>
      </c>
      <c r="H1378" t="n">
        <v>0.6899999999999999</v>
      </c>
      <c r="I1378" t="n">
        <v>19</v>
      </c>
      <c r="J1378" t="n">
        <v>236.92</v>
      </c>
      <c r="K1378" t="n">
        <v>56.94</v>
      </c>
      <c r="L1378" t="n">
        <v>9.25</v>
      </c>
      <c r="M1378" t="n">
        <v>17</v>
      </c>
      <c r="N1378" t="n">
        <v>55.73</v>
      </c>
      <c r="O1378" t="n">
        <v>29454.44</v>
      </c>
      <c r="P1378" t="n">
        <v>232.43</v>
      </c>
      <c r="Q1378" t="n">
        <v>467.07</v>
      </c>
      <c r="R1378" t="n">
        <v>66.63</v>
      </c>
      <c r="S1378" t="n">
        <v>39.61</v>
      </c>
      <c r="T1378" t="n">
        <v>8510.52</v>
      </c>
      <c r="U1378" t="n">
        <v>0.59</v>
      </c>
      <c r="V1378" t="n">
        <v>0.74</v>
      </c>
      <c r="W1378" t="n">
        <v>2.64</v>
      </c>
      <c r="X1378" t="n">
        <v>0.51</v>
      </c>
      <c r="Y1378" t="n">
        <v>1</v>
      </c>
      <c r="Z1378" t="n">
        <v>10</v>
      </c>
    </row>
    <row r="1379">
      <c r="A1379" t="n">
        <v>34</v>
      </c>
      <c r="B1379" t="n">
        <v>115</v>
      </c>
      <c r="C1379" t="inlineStr">
        <is>
          <t xml:space="preserve">CONCLUIDO	</t>
        </is>
      </c>
      <c r="D1379" t="n">
        <v>5.1675</v>
      </c>
      <c r="E1379" t="n">
        <v>19.35</v>
      </c>
      <c r="F1379" t="n">
        <v>15.86</v>
      </c>
      <c r="G1379" t="n">
        <v>50.07</v>
      </c>
      <c r="H1379" t="n">
        <v>0.71</v>
      </c>
      <c r="I1379" t="n">
        <v>19</v>
      </c>
      <c r="J1379" t="n">
        <v>237.35</v>
      </c>
      <c r="K1379" t="n">
        <v>56.94</v>
      </c>
      <c r="L1379" t="n">
        <v>9.5</v>
      </c>
      <c r="M1379" t="n">
        <v>17</v>
      </c>
      <c r="N1379" t="n">
        <v>55.91</v>
      </c>
      <c r="O1379" t="n">
        <v>29507.8</v>
      </c>
      <c r="P1379" t="n">
        <v>232.99</v>
      </c>
      <c r="Q1379" t="n">
        <v>467.07</v>
      </c>
      <c r="R1379" t="n">
        <v>67.08</v>
      </c>
      <c r="S1379" t="n">
        <v>39.61</v>
      </c>
      <c r="T1379" t="n">
        <v>8737.889999999999</v>
      </c>
      <c r="U1379" t="n">
        <v>0.59</v>
      </c>
      <c r="V1379" t="n">
        <v>0.74</v>
      </c>
      <c r="W1379" t="n">
        <v>2.64</v>
      </c>
      <c r="X1379" t="n">
        <v>0.52</v>
      </c>
      <c r="Y1379" t="n">
        <v>1</v>
      </c>
      <c r="Z1379" t="n">
        <v>10</v>
      </c>
    </row>
    <row r="1380">
      <c r="A1380" t="n">
        <v>35</v>
      </c>
      <c r="B1380" t="n">
        <v>115</v>
      </c>
      <c r="C1380" t="inlineStr">
        <is>
          <t xml:space="preserve">CONCLUIDO	</t>
        </is>
      </c>
      <c r="D1380" t="n">
        <v>5.1671</v>
      </c>
      <c r="E1380" t="n">
        <v>19.35</v>
      </c>
      <c r="F1380" t="n">
        <v>15.86</v>
      </c>
      <c r="G1380" t="n">
        <v>50.08</v>
      </c>
      <c r="H1380" t="n">
        <v>0.73</v>
      </c>
      <c r="I1380" t="n">
        <v>19</v>
      </c>
      <c r="J1380" t="n">
        <v>237.79</v>
      </c>
      <c r="K1380" t="n">
        <v>56.94</v>
      </c>
      <c r="L1380" t="n">
        <v>9.75</v>
      </c>
      <c r="M1380" t="n">
        <v>17</v>
      </c>
      <c r="N1380" t="n">
        <v>56.09</v>
      </c>
      <c r="O1380" t="n">
        <v>29561.22</v>
      </c>
      <c r="P1380" t="n">
        <v>232.6</v>
      </c>
      <c r="Q1380" t="n">
        <v>467.07</v>
      </c>
      <c r="R1380" t="n">
        <v>67.2</v>
      </c>
      <c r="S1380" t="n">
        <v>39.61</v>
      </c>
      <c r="T1380" t="n">
        <v>8793.92</v>
      </c>
      <c r="U1380" t="n">
        <v>0.59</v>
      </c>
      <c r="V1380" t="n">
        <v>0.74</v>
      </c>
      <c r="W1380" t="n">
        <v>2.64</v>
      </c>
      <c r="X1380" t="n">
        <v>0.52</v>
      </c>
      <c r="Y1380" t="n">
        <v>1</v>
      </c>
      <c r="Z1380" t="n">
        <v>10</v>
      </c>
    </row>
    <row r="1381">
      <c r="A1381" t="n">
        <v>36</v>
      </c>
      <c r="B1381" t="n">
        <v>115</v>
      </c>
      <c r="C1381" t="inlineStr">
        <is>
          <t xml:space="preserve">CONCLUIDO	</t>
        </is>
      </c>
      <c r="D1381" t="n">
        <v>5.1884</v>
      </c>
      <c r="E1381" t="n">
        <v>19.27</v>
      </c>
      <c r="F1381" t="n">
        <v>15.82</v>
      </c>
      <c r="G1381" t="n">
        <v>52.74</v>
      </c>
      <c r="H1381" t="n">
        <v>0.75</v>
      </c>
      <c r="I1381" t="n">
        <v>18</v>
      </c>
      <c r="J1381" t="n">
        <v>238.22</v>
      </c>
      <c r="K1381" t="n">
        <v>56.94</v>
      </c>
      <c r="L1381" t="n">
        <v>10</v>
      </c>
      <c r="M1381" t="n">
        <v>16</v>
      </c>
      <c r="N1381" t="n">
        <v>56.28</v>
      </c>
      <c r="O1381" t="n">
        <v>29614.71</v>
      </c>
      <c r="P1381" t="n">
        <v>231.74</v>
      </c>
      <c r="Q1381" t="n">
        <v>467.07</v>
      </c>
      <c r="R1381" t="n">
        <v>65.81</v>
      </c>
      <c r="S1381" t="n">
        <v>39.61</v>
      </c>
      <c r="T1381" t="n">
        <v>8104.19</v>
      </c>
      <c r="U1381" t="n">
        <v>0.6</v>
      </c>
      <c r="V1381" t="n">
        <v>0.74</v>
      </c>
      <c r="W1381" t="n">
        <v>2.64</v>
      </c>
      <c r="X1381" t="n">
        <v>0.49</v>
      </c>
      <c r="Y1381" t="n">
        <v>1</v>
      </c>
      <c r="Z1381" t="n">
        <v>10</v>
      </c>
    </row>
    <row r="1382">
      <c r="A1382" t="n">
        <v>37</v>
      </c>
      <c r="B1382" t="n">
        <v>115</v>
      </c>
      <c r="C1382" t="inlineStr">
        <is>
          <t xml:space="preserve">CONCLUIDO	</t>
        </is>
      </c>
      <c r="D1382" t="n">
        <v>5.1883</v>
      </c>
      <c r="E1382" t="n">
        <v>19.27</v>
      </c>
      <c r="F1382" t="n">
        <v>15.82</v>
      </c>
      <c r="G1382" t="n">
        <v>52.74</v>
      </c>
      <c r="H1382" t="n">
        <v>0.76</v>
      </c>
      <c r="I1382" t="n">
        <v>18</v>
      </c>
      <c r="J1382" t="n">
        <v>238.66</v>
      </c>
      <c r="K1382" t="n">
        <v>56.94</v>
      </c>
      <c r="L1382" t="n">
        <v>10.25</v>
      </c>
      <c r="M1382" t="n">
        <v>16</v>
      </c>
      <c r="N1382" t="n">
        <v>56.46</v>
      </c>
      <c r="O1382" t="n">
        <v>29668.27</v>
      </c>
      <c r="P1382" t="n">
        <v>230.99</v>
      </c>
      <c r="Q1382" t="n">
        <v>467.12</v>
      </c>
      <c r="R1382" t="n">
        <v>65.68000000000001</v>
      </c>
      <c r="S1382" t="n">
        <v>39.61</v>
      </c>
      <c r="T1382" t="n">
        <v>8040.81</v>
      </c>
      <c r="U1382" t="n">
        <v>0.6</v>
      </c>
      <c r="V1382" t="n">
        <v>0.74</v>
      </c>
      <c r="W1382" t="n">
        <v>2.64</v>
      </c>
      <c r="X1382" t="n">
        <v>0.49</v>
      </c>
      <c r="Y1382" t="n">
        <v>1</v>
      </c>
      <c r="Z1382" t="n">
        <v>10</v>
      </c>
    </row>
    <row r="1383">
      <c r="A1383" t="n">
        <v>38</v>
      </c>
      <c r="B1383" t="n">
        <v>115</v>
      </c>
      <c r="C1383" t="inlineStr">
        <is>
          <t xml:space="preserve">CONCLUIDO	</t>
        </is>
      </c>
      <c r="D1383" t="n">
        <v>5.2093</v>
      </c>
      <c r="E1383" t="n">
        <v>19.2</v>
      </c>
      <c r="F1383" t="n">
        <v>15.79</v>
      </c>
      <c r="G1383" t="n">
        <v>55.73</v>
      </c>
      <c r="H1383" t="n">
        <v>0.78</v>
      </c>
      <c r="I1383" t="n">
        <v>17</v>
      </c>
      <c r="J1383" t="n">
        <v>239.09</v>
      </c>
      <c r="K1383" t="n">
        <v>56.94</v>
      </c>
      <c r="L1383" t="n">
        <v>10.5</v>
      </c>
      <c r="M1383" t="n">
        <v>15</v>
      </c>
      <c r="N1383" t="n">
        <v>56.65</v>
      </c>
      <c r="O1383" t="n">
        <v>29721.89</v>
      </c>
      <c r="P1383" t="n">
        <v>230.36</v>
      </c>
      <c r="Q1383" t="n">
        <v>467.14</v>
      </c>
      <c r="R1383" t="n">
        <v>64.93000000000001</v>
      </c>
      <c r="S1383" t="n">
        <v>39.61</v>
      </c>
      <c r="T1383" t="n">
        <v>7671.44</v>
      </c>
      <c r="U1383" t="n">
        <v>0.61</v>
      </c>
      <c r="V1383" t="n">
        <v>0.74</v>
      </c>
      <c r="W1383" t="n">
        <v>2.63</v>
      </c>
      <c r="X1383" t="n">
        <v>0.46</v>
      </c>
      <c r="Y1383" t="n">
        <v>1</v>
      </c>
      <c r="Z1383" t="n">
        <v>10</v>
      </c>
    </row>
    <row r="1384">
      <c r="A1384" t="n">
        <v>39</v>
      </c>
      <c r="B1384" t="n">
        <v>115</v>
      </c>
      <c r="C1384" t="inlineStr">
        <is>
          <t xml:space="preserve">CONCLUIDO	</t>
        </is>
      </c>
      <c r="D1384" t="n">
        <v>5.209</v>
      </c>
      <c r="E1384" t="n">
        <v>19.2</v>
      </c>
      <c r="F1384" t="n">
        <v>15.79</v>
      </c>
      <c r="G1384" t="n">
        <v>55.73</v>
      </c>
      <c r="H1384" t="n">
        <v>0.8</v>
      </c>
      <c r="I1384" t="n">
        <v>17</v>
      </c>
      <c r="J1384" t="n">
        <v>239.53</v>
      </c>
      <c r="K1384" t="n">
        <v>56.94</v>
      </c>
      <c r="L1384" t="n">
        <v>10.75</v>
      </c>
      <c r="M1384" t="n">
        <v>15</v>
      </c>
      <c r="N1384" t="n">
        <v>56.83</v>
      </c>
      <c r="O1384" t="n">
        <v>29775.57</v>
      </c>
      <c r="P1384" t="n">
        <v>230.35</v>
      </c>
      <c r="Q1384" t="n">
        <v>467.07</v>
      </c>
      <c r="R1384" t="n">
        <v>64.75</v>
      </c>
      <c r="S1384" t="n">
        <v>39.61</v>
      </c>
      <c r="T1384" t="n">
        <v>7582.29</v>
      </c>
      <c r="U1384" t="n">
        <v>0.61</v>
      </c>
      <c r="V1384" t="n">
        <v>0.74</v>
      </c>
      <c r="W1384" t="n">
        <v>2.64</v>
      </c>
      <c r="X1384" t="n">
        <v>0.46</v>
      </c>
      <c r="Y1384" t="n">
        <v>1</v>
      </c>
      <c r="Z1384" t="n">
        <v>10</v>
      </c>
    </row>
    <row r="1385">
      <c r="A1385" t="n">
        <v>40</v>
      </c>
      <c r="B1385" t="n">
        <v>115</v>
      </c>
      <c r="C1385" t="inlineStr">
        <is>
          <t xml:space="preserve">CONCLUIDO	</t>
        </is>
      </c>
      <c r="D1385" t="n">
        <v>5.2259</v>
      </c>
      <c r="E1385" t="n">
        <v>19.14</v>
      </c>
      <c r="F1385" t="n">
        <v>15.77</v>
      </c>
      <c r="G1385" t="n">
        <v>59.15</v>
      </c>
      <c r="H1385" t="n">
        <v>0.82</v>
      </c>
      <c r="I1385" t="n">
        <v>16</v>
      </c>
      <c r="J1385" t="n">
        <v>239.96</v>
      </c>
      <c r="K1385" t="n">
        <v>56.94</v>
      </c>
      <c r="L1385" t="n">
        <v>11</v>
      </c>
      <c r="M1385" t="n">
        <v>14</v>
      </c>
      <c r="N1385" t="n">
        <v>57.02</v>
      </c>
      <c r="O1385" t="n">
        <v>29829.32</v>
      </c>
      <c r="P1385" t="n">
        <v>229.72</v>
      </c>
      <c r="Q1385" t="n">
        <v>467.1</v>
      </c>
      <c r="R1385" t="n">
        <v>64.31999999999999</v>
      </c>
      <c r="S1385" t="n">
        <v>39.61</v>
      </c>
      <c r="T1385" t="n">
        <v>7368.62</v>
      </c>
      <c r="U1385" t="n">
        <v>0.62</v>
      </c>
      <c r="V1385" t="n">
        <v>0.74</v>
      </c>
      <c r="W1385" t="n">
        <v>2.63</v>
      </c>
      <c r="X1385" t="n">
        <v>0.44</v>
      </c>
      <c r="Y1385" t="n">
        <v>1</v>
      </c>
      <c r="Z1385" t="n">
        <v>10</v>
      </c>
    </row>
    <row r="1386">
      <c r="A1386" t="n">
        <v>41</v>
      </c>
      <c r="B1386" t="n">
        <v>115</v>
      </c>
      <c r="C1386" t="inlineStr">
        <is>
          <t xml:space="preserve">CONCLUIDO	</t>
        </is>
      </c>
      <c r="D1386" t="n">
        <v>5.2313</v>
      </c>
      <c r="E1386" t="n">
        <v>19.12</v>
      </c>
      <c r="F1386" t="n">
        <v>15.75</v>
      </c>
      <c r="G1386" t="n">
        <v>59.07</v>
      </c>
      <c r="H1386" t="n">
        <v>0.83</v>
      </c>
      <c r="I1386" t="n">
        <v>16</v>
      </c>
      <c r="J1386" t="n">
        <v>240.4</v>
      </c>
      <c r="K1386" t="n">
        <v>56.94</v>
      </c>
      <c r="L1386" t="n">
        <v>11.25</v>
      </c>
      <c r="M1386" t="n">
        <v>14</v>
      </c>
      <c r="N1386" t="n">
        <v>57.21</v>
      </c>
      <c r="O1386" t="n">
        <v>29883.27</v>
      </c>
      <c r="P1386" t="n">
        <v>229.49</v>
      </c>
      <c r="Q1386" t="n">
        <v>467.07</v>
      </c>
      <c r="R1386" t="n">
        <v>63.82</v>
      </c>
      <c r="S1386" t="n">
        <v>39.61</v>
      </c>
      <c r="T1386" t="n">
        <v>7123.13</v>
      </c>
      <c r="U1386" t="n">
        <v>0.62</v>
      </c>
      <c r="V1386" t="n">
        <v>0.74</v>
      </c>
      <c r="W1386" t="n">
        <v>2.63</v>
      </c>
      <c r="X1386" t="n">
        <v>0.42</v>
      </c>
      <c r="Y1386" t="n">
        <v>1</v>
      </c>
      <c r="Z1386" t="n">
        <v>10</v>
      </c>
    </row>
    <row r="1387">
      <c r="A1387" t="n">
        <v>42</v>
      </c>
      <c r="B1387" t="n">
        <v>115</v>
      </c>
      <c r="C1387" t="inlineStr">
        <is>
          <t xml:space="preserve">CONCLUIDO	</t>
        </is>
      </c>
      <c r="D1387" t="n">
        <v>5.2269</v>
      </c>
      <c r="E1387" t="n">
        <v>19.13</v>
      </c>
      <c r="F1387" t="n">
        <v>15.77</v>
      </c>
      <c r="G1387" t="n">
        <v>59.13</v>
      </c>
      <c r="H1387" t="n">
        <v>0.85</v>
      </c>
      <c r="I1387" t="n">
        <v>16</v>
      </c>
      <c r="J1387" t="n">
        <v>240.84</v>
      </c>
      <c r="K1387" t="n">
        <v>56.94</v>
      </c>
      <c r="L1387" t="n">
        <v>11.5</v>
      </c>
      <c r="M1387" t="n">
        <v>14</v>
      </c>
      <c r="N1387" t="n">
        <v>57.39</v>
      </c>
      <c r="O1387" t="n">
        <v>29937.16</v>
      </c>
      <c r="P1387" t="n">
        <v>229.37</v>
      </c>
      <c r="Q1387" t="n">
        <v>467.07</v>
      </c>
      <c r="R1387" t="n">
        <v>64.22</v>
      </c>
      <c r="S1387" t="n">
        <v>39.61</v>
      </c>
      <c r="T1387" t="n">
        <v>7320.52</v>
      </c>
      <c r="U1387" t="n">
        <v>0.62</v>
      </c>
      <c r="V1387" t="n">
        <v>0.74</v>
      </c>
      <c r="W1387" t="n">
        <v>2.63</v>
      </c>
      <c r="X1387" t="n">
        <v>0.44</v>
      </c>
      <c r="Y1387" t="n">
        <v>1</v>
      </c>
      <c r="Z1387" t="n">
        <v>10</v>
      </c>
    </row>
    <row r="1388">
      <c r="A1388" t="n">
        <v>43</v>
      </c>
      <c r="B1388" t="n">
        <v>115</v>
      </c>
      <c r="C1388" t="inlineStr">
        <is>
          <t xml:space="preserve">CONCLUIDO	</t>
        </is>
      </c>
      <c r="D1388" t="n">
        <v>5.2536</v>
      </c>
      <c r="E1388" t="n">
        <v>19.03</v>
      </c>
      <c r="F1388" t="n">
        <v>15.72</v>
      </c>
      <c r="G1388" t="n">
        <v>62.86</v>
      </c>
      <c r="H1388" t="n">
        <v>0.87</v>
      </c>
      <c r="I1388" t="n">
        <v>15</v>
      </c>
      <c r="J1388" t="n">
        <v>241.27</v>
      </c>
      <c r="K1388" t="n">
        <v>56.94</v>
      </c>
      <c r="L1388" t="n">
        <v>11.75</v>
      </c>
      <c r="M1388" t="n">
        <v>13</v>
      </c>
      <c r="N1388" t="n">
        <v>57.58</v>
      </c>
      <c r="O1388" t="n">
        <v>29991.11</v>
      </c>
      <c r="P1388" t="n">
        <v>227.8</v>
      </c>
      <c r="Q1388" t="n">
        <v>467.1</v>
      </c>
      <c r="R1388" t="n">
        <v>62.2</v>
      </c>
      <c r="S1388" t="n">
        <v>39.61</v>
      </c>
      <c r="T1388" t="n">
        <v>6313.83</v>
      </c>
      <c r="U1388" t="n">
        <v>0.64</v>
      </c>
      <c r="V1388" t="n">
        <v>0.74</v>
      </c>
      <c r="W1388" t="n">
        <v>2.64</v>
      </c>
      <c r="X1388" t="n">
        <v>0.38</v>
      </c>
      <c r="Y1388" t="n">
        <v>1</v>
      </c>
      <c r="Z1388" t="n">
        <v>10</v>
      </c>
    </row>
    <row r="1389">
      <c r="A1389" t="n">
        <v>44</v>
      </c>
      <c r="B1389" t="n">
        <v>115</v>
      </c>
      <c r="C1389" t="inlineStr">
        <is>
          <t xml:space="preserve">CONCLUIDO	</t>
        </is>
      </c>
      <c r="D1389" t="n">
        <v>5.2498</v>
      </c>
      <c r="E1389" t="n">
        <v>19.05</v>
      </c>
      <c r="F1389" t="n">
        <v>15.73</v>
      </c>
      <c r="G1389" t="n">
        <v>62.92</v>
      </c>
      <c r="H1389" t="n">
        <v>0.88</v>
      </c>
      <c r="I1389" t="n">
        <v>15</v>
      </c>
      <c r="J1389" t="n">
        <v>241.71</v>
      </c>
      <c r="K1389" t="n">
        <v>56.94</v>
      </c>
      <c r="L1389" t="n">
        <v>12</v>
      </c>
      <c r="M1389" t="n">
        <v>13</v>
      </c>
      <c r="N1389" t="n">
        <v>57.77</v>
      </c>
      <c r="O1389" t="n">
        <v>30045.13</v>
      </c>
      <c r="P1389" t="n">
        <v>227.92</v>
      </c>
      <c r="Q1389" t="n">
        <v>467.07</v>
      </c>
      <c r="R1389" t="n">
        <v>62.76</v>
      </c>
      <c r="S1389" t="n">
        <v>39.61</v>
      </c>
      <c r="T1389" t="n">
        <v>6596.31</v>
      </c>
      <c r="U1389" t="n">
        <v>0.63</v>
      </c>
      <c r="V1389" t="n">
        <v>0.74</v>
      </c>
      <c r="W1389" t="n">
        <v>2.64</v>
      </c>
      <c r="X1389" t="n">
        <v>0.4</v>
      </c>
      <c r="Y1389" t="n">
        <v>1</v>
      </c>
      <c r="Z1389" t="n">
        <v>10</v>
      </c>
    </row>
    <row r="1390">
      <c r="A1390" t="n">
        <v>45</v>
      </c>
      <c r="B1390" t="n">
        <v>115</v>
      </c>
      <c r="C1390" t="inlineStr">
        <is>
          <t xml:space="preserve">CONCLUIDO	</t>
        </is>
      </c>
      <c r="D1390" t="n">
        <v>5.2473</v>
      </c>
      <c r="E1390" t="n">
        <v>19.06</v>
      </c>
      <c r="F1390" t="n">
        <v>15.74</v>
      </c>
      <c r="G1390" t="n">
        <v>62.95</v>
      </c>
      <c r="H1390" t="n">
        <v>0.9</v>
      </c>
      <c r="I1390" t="n">
        <v>15</v>
      </c>
      <c r="J1390" t="n">
        <v>242.15</v>
      </c>
      <c r="K1390" t="n">
        <v>56.94</v>
      </c>
      <c r="L1390" t="n">
        <v>12.25</v>
      </c>
      <c r="M1390" t="n">
        <v>13</v>
      </c>
      <c r="N1390" t="n">
        <v>57.96</v>
      </c>
      <c r="O1390" t="n">
        <v>30099.23</v>
      </c>
      <c r="P1390" t="n">
        <v>227.89</v>
      </c>
      <c r="Q1390" t="n">
        <v>467.1</v>
      </c>
      <c r="R1390" t="n">
        <v>63.09</v>
      </c>
      <c r="S1390" t="n">
        <v>39.61</v>
      </c>
      <c r="T1390" t="n">
        <v>6762.51</v>
      </c>
      <c r="U1390" t="n">
        <v>0.63</v>
      </c>
      <c r="V1390" t="n">
        <v>0.74</v>
      </c>
      <c r="W1390" t="n">
        <v>2.63</v>
      </c>
      <c r="X1390" t="n">
        <v>0.4</v>
      </c>
      <c r="Y1390" t="n">
        <v>1</v>
      </c>
      <c r="Z1390" t="n">
        <v>10</v>
      </c>
    </row>
    <row r="1391">
      <c r="A1391" t="n">
        <v>46</v>
      </c>
      <c r="B1391" t="n">
        <v>115</v>
      </c>
      <c r="C1391" t="inlineStr">
        <is>
          <t xml:space="preserve">CONCLUIDO	</t>
        </is>
      </c>
      <c r="D1391" t="n">
        <v>5.2487</v>
      </c>
      <c r="E1391" t="n">
        <v>19.05</v>
      </c>
      <c r="F1391" t="n">
        <v>15.73</v>
      </c>
      <c r="G1391" t="n">
        <v>62.93</v>
      </c>
      <c r="H1391" t="n">
        <v>0.92</v>
      </c>
      <c r="I1391" t="n">
        <v>15</v>
      </c>
      <c r="J1391" t="n">
        <v>242.59</v>
      </c>
      <c r="K1391" t="n">
        <v>56.94</v>
      </c>
      <c r="L1391" t="n">
        <v>12.5</v>
      </c>
      <c r="M1391" t="n">
        <v>13</v>
      </c>
      <c r="N1391" t="n">
        <v>58.15</v>
      </c>
      <c r="O1391" t="n">
        <v>30153.38</v>
      </c>
      <c r="P1391" t="n">
        <v>227.65</v>
      </c>
      <c r="Q1391" t="n">
        <v>467.07</v>
      </c>
      <c r="R1391" t="n">
        <v>63.05</v>
      </c>
      <c r="S1391" t="n">
        <v>39.61</v>
      </c>
      <c r="T1391" t="n">
        <v>6740.08</v>
      </c>
      <c r="U1391" t="n">
        <v>0.63</v>
      </c>
      <c r="V1391" t="n">
        <v>0.74</v>
      </c>
      <c r="W1391" t="n">
        <v>2.63</v>
      </c>
      <c r="X1391" t="n">
        <v>0.4</v>
      </c>
      <c r="Y1391" t="n">
        <v>1</v>
      </c>
      <c r="Z1391" t="n">
        <v>10</v>
      </c>
    </row>
    <row r="1392">
      <c r="A1392" t="n">
        <v>47</v>
      </c>
      <c r="B1392" t="n">
        <v>115</v>
      </c>
      <c r="C1392" t="inlineStr">
        <is>
          <t xml:space="preserve">CONCLUIDO	</t>
        </is>
      </c>
      <c r="D1392" t="n">
        <v>5.2685</v>
      </c>
      <c r="E1392" t="n">
        <v>18.98</v>
      </c>
      <c r="F1392" t="n">
        <v>15.71</v>
      </c>
      <c r="G1392" t="n">
        <v>67.31</v>
      </c>
      <c r="H1392" t="n">
        <v>0.93</v>
      </c>
      <c r="I1392" t="n">
        <v>14</v>
      </c>
      <c r="J1392" t="n">
        <v>243.03</v>
      </c>
      <c r="K1392" t="n">
        <v>56.94</v>
      </c>
      <c r="L1392" t="n">
        <v>12.75</v>
      </c>
      <c r="M1392" t="n">
        <v>12</v>
      </c>
      <c r="N1392" t="n">
        <v>58.34</v>
      </c>
      <c r="O1392" t="n">
        <v>30207.61</v>
      </c>
      <c r="P1392" t="n">
        <v>227.21</v>
      </c>
      <c r="Q1392" t="n">
        <v>467.07</v>
      </c>
      <c r="R1392" t="n">
        <v>61.96</v>
      </c>
      <c r="S1392" t="n">
        <v>39.61</v>
      </c>
      <c r="T1392" t="n">
        <v>6199.27</v>
      </c>
      <c r="U1392" t="n">
        <v>0.64</v>
      </c>
      <c r="V1392" t="n">
        <v>0.74</v>
      </c>
      <c r="W1392" t="n">
        <v>2.63</v>
      </c>
      <c r="X1392" t="n">
        <v>0.37</v>
      </c>
      <c r="Y1392" t="n">
        <v>1</v>
      </c>
      <c r="Z1392" t="n">
        <v>10</v>
      </c>
    </row>
    <row r="1393">
      <c r="A1393" t="n">
        <v>48</v>
      </c>
      <c r="B1393" t="n">
        <v>115</v>
      </c>
      <c r="C1393" t="inlineStr">
        <is>
          <t xml:space="preserve">CONCLUIDO	</t>
        </is>
      </c>
      <c r="D1393" t="n">
        <v>5.2688</v>
      </c>
      <c r="E1393" t="n">
        <v>18.98</v>
      </c>
      <c r="F1393" t="n">
        <v>15.7</v>
      </c>
      <c r="G1393" t="n">
        <v>67.3</v>
      </c>
      <c r="H1393" t="n">
        <v>0.95</v>
      </c>
      <c r="I1393" t="n">
        <v>14</v>
      </c>
      <c r="J1393" t="n">
        <v>243.47</v>
      </c>
      <c r="K1393" t="n">
        <v>56.94</v>
      </c>
      <c r="L1393" t="n">
        <v>13</v>
      </c>
      <c r="M1393" t="n">
        <v>12</v>
      </c>
      <c r="N1393" t="n">
        <v>58.53</v>
      </c>
      <c r="O1393" t="n">
        <v>30261.91</v>
      </c>
      <c r="P1393" t="n">
        <v>226.7</v>
      </c>
      <c r="Q1393" t="n">
        <v>467.07</v>
      </c>
      <c r="R1393" t="n">
        <v>62.1</v>
      </c>
      <c r="S1393" t="n">
        <v>39.61</v>
      </c>
      <c r="T1393" t="n">
        <v>6269.09</v>
      </c>
      <c r="U1393" t="n">
        <v>0.64</v>
      </c>
      <c r="V1393" t="n">
        <v>0.74</v>
      </c>
      <c r="W1393" t="n">
        <v>2.63</v>
      </c>
      <c r="X1393" t="n">
        <v>0.37</v>
      </c>
      <c r="Y1393" t="n">
        <v>1</v>
      </c>
      <c r="Z1393" t="n">
        <v>10</v>
      </c>
    </row>
    <row r="1394">
      <c r="A1394" t="n">
        <v>49</v>
      </c>
      <c r="B1394" t="n">
        <v>115</v>
      </c>
      <c r="C1394" t="inlineStr">
        <is>
          <t xml:space="preserve">CONCLUIDO	</t>
        </is>
      </c>
      <c r="D1394" t="n">
        <v>5.2711</v>
      </c>
      <c r="E1394" t="n">
        <v>18.97</v>
      </c>
      <c r="F1394" t="n">
        <v>15.7</v>
      </c>
      <c r="G1394" t="n">
        <v>67.27</v>
      </c>
      <c r="H1394" t="n">
        <v>0.97</v>
      </c>
      <c r="I1394" t="n">
        <v>14</v>
      </c>
      <c r="J1394" t="n">
        <v>243.91</v>
      </c>
      <c r="K1394" t="n">
        <v>56.94</v>
      </c>
      <c r="L1394" t="n">
        <v>13.25</v>
      </c>
      <c r="M1394" t="n">
        <v>12</v>
      </c>
      <c r="N1394" t="n">
        <v>58.72</v>
      </c>
      <c r="O1394" t="n">
        <v>30316.27</v>
      </c>
      <c r="P1394" t="n">
        <v>226.02</v>
      </c>
      <c r="Q1394" t="n">
        <v>467.17</v>
      </c>
      <c r="R1394" t="n">
        <v>61.75</v>
      </c>
      <c r="S1394" t="n">
        <v>39.61</v>
      </c>
      <c r="T1394" t="n">
        <v>6094.74</v>
      </c>
      <c r="U1394" t="n">
        <v>0.64</v>
      </c>
      <c r="V1394" t="n">
        <v>0.74</v>
      </c>
      <c r="W1394" t="n">
        <v>2.63</v>
      </c>
      <c r="X1394" t="n">
        <v>0.36</v>
      </c>
      <c r="Y1394" t="n">
        <v>1</v>
      </c>
      <c r="Z1394" t="n">
        <v>10</v>
      </c>
    </row>
    <row r="1395">
      <c r="A1395" t="n">
        <v>50</v>
      </c>
      <c r="B1395" t="n">
        <v>115</v>
      </c>
      <c r="C1395" t="inlineStr">
        <is>
          <t xml:space="preserve">CONCLUIDO	</t>
        </is>
      </c>
      <c r="D1395" t="n">
        <v>5.2848</v>
      </c>
      <c r="E1395" t="n">
        <v>18.92</v>
      </c>
      <c r="F1395" t="n">
        <v>15.69</v>
      </c>
      <c r="G1395" t="n">
        <v>72.42</v>
      </c>
      <c r="H1395" t="n">
        <v>0.98</v>
      </c>
      <c r="I1395" t="n">
        <v>13</v>
      </c>
      <c r="J1395" t="n">
        <v>244.35</v>
      </c>
      <c r="K1395" t="n">
        <v>56.94</v>
      </c>
      <c r="L1395" t="n">
        <v>13.5</v>
      </c>
      <c r="M1395" t="n">
        <v>11</v>
      </c>
      <c r="N1395" t="n">
        <v>58.91</v>
      </c>
      <c r="O1395" t="n">
        <v>30370.7</v>
      </c>
      <c r="P1395" t="n">
        <v>225.55</v>
      </c>
      <c r="Q1395" t="n">
        <v>467.08</v>
      </c>
      <c r="R1395" t="n">
        <v>61.59</v>
      </c>
      <c r="S1395" t="n">
        <v>39.61</v>
      </c>
      <c r="T1395" t="n">
        <v>6019.18</v>
      </c>
      <c r="U1395" t="n">
        <v>0.64</v>
      </c>
      <c r="V1395" t="n">
        <v>0.74</v>
      </c>
      <c r="W1395" t="n">
        <v>2.63</v>
      </c>
      <c r="X1395" t="n">
        <v>0.36</v>
      </c>
      <c r="Y1395" t="n">
        <v>1</v>
      </c>
      <c r="Z1395" t="n">
        <v>10</v>
      </c>
    </row>
    <row r="1396">
      <c r="A1396" t="n">
        <v>51</v>
      </c>
      <c r="B1396" t="n">
        <v>115</v>
      </c>
      <c r="C1396" t="inlineStr">
        <is>
          <t xml:space="preserve">CONCLUIDO	</t>
        </is>
      </c>
      <c r="D1396" t="n">
        <v>5.2874</v>
      </c>
      <c r="E1396" t="n">
        <v>18.91</v>
      </c>
      <c r="F1396" t="n">
        <v>15.68</v>
      </c>
      <c r="G1396" t="n">
        <v>72.38</v>
      </c>
      <c r="H1396" t="n">
        <v>1</v>
      </c>
      <c r="I1396" t="n">
        <v>13</v>
      </c>
      <c r="J1396" t="n">
        <v>244.79</v>
      </c>
      <c r="K1396" t="n">
        <v>56.94</v>
      </c>
      <c r="L1396" t="n">
        <v>13.75</v>
      </c>
      <c r="M1396" t="n">
        <v>11</v>
      </c>
      <c r="N1396" t="n">
        <v>59.1</v>
      </c>
      <c r="O1396" t="n">
        <v>30425.2</v>
      </c>
      <c r="P1396" t="n">
        <v>225.96</v>
      </c>
      <c r="Q1396" t="n">
        <v>467.07</v>
      </c>
      <c r="R1396" t="n">
        <v>61.47</v>
      </c>
      <c r="S1396" t="n">
        <v>39.61</v>
      </c>
      <c r="T1396" t="n">
        <v>5960.74</v>
      </c>
      <c r="U1396" t="n">
        <v>0.64</v>
      </c>
      <c r="V1396" t="n">
        <v>0.74</v>
      </c>
      <c r="W1396" t="n">
        <v>2.63</v>
      </c>
      <c r="X1396" t="n">
        <v>0.35</v>
      </c>
      <c r="Y1396" t="n">
        <v>1</v>
      </c>
      <c r="Z1396" t="n">
        <v>10</v>
      </c>
    </row>
    <row r="1397">
      <c r="A1397" t="n">
        <v>52</v>
      </c>
      <c r="B1397" t="n">
        <v>115</v>
      </c>
      <c r="C1397" t="inlineStr">
        <is>
          <t xml:space="preserve">CONCLUIDO	</t>
        </is>
      </c>
      <c r="D1397" t="n">
        <v>5.2877</v>
      </c>
      <c r="E1397" t="n">
        <v>18.91</v>
      </c>
      <c r="F1397" t="n">
        <v>15.68</v>
      </c>
      <c r="G1397" t="n">
        <v>72.37</v>
      </c>
      <c r="H1397" t="n">
        <v>1.02</v>
      </c>
      <c r="I1397" t="n">
        <v>13</v>
      </c>
      <c r="J1397" t="n">
        <v>245.23</v>
      </c>
      <c r="K1397" t="n">
        <v>56.94</v>
      </c>
      <c r="L1397" t="n">
        <v>14</v>
      </c>
      <c r="M1397" t="n">
        <v>11</v>
      </c>
      <c r="N1397" t="n">
        <v>59.29</v>
      </c>
      <c r="O1397" t="n">
        <v>30479.78</v>
      </c>
      <c r="P1397" t="n">
        <v>225.87</v>
      </c>
      <c r="Q1397" t="n">
        <v>467.07</v>
      </c>
      <c r="R1397" t="n">
        <v>61.24</v>
      </c>
      <c r="S1397" t="n">
        <v>39.61</v>
      </c>
      <c r="T1397" t="n">
        <v>5843.77</v>
      </c>
      <c r="U1397" t="n">
        <v>0.65</v>
      </c>
      <c r="V1397" t="n">
        <v>0.74</v>
      </c>
      <c r="W1397" t="n">
        <v>2.63</v>
      </c>
      <c r="X1397" t="n">
        <v>0.35</v>
      </c>
      <c r="Y1397" t="n">
        <v>1</v>
      </c>
      <c r="Z1397" t="n">
        <v>10</v>
      </c>
    </row>
    <row r="1398">
      <c r="A1398" t="n">
        <v>53</v>
      </c>
      <c r="B1398" t="n">
        <v>115</v>
      </c>
      <c r="C1398" t="inlineStr">
        <is>
          <t xml:space="preserve">CONCLUIDO	</t>
        </is>
      </c>
      <c r="D1398" t="n">
        <v>5.2873</v>
      </c>
      <c r="E1398" t="n">
        <v>18.91</v>
      </c>
      <c r="F1398" t="n">
        <v>15.68</v>
      </c>
      <c r="G1398" t="n">
        <v>72.38</v>
      </c>
      <c r="H1398" t="n">
        <v>1.03</v>
      </c>
      <c r="I1398" t="n">
        <v>13</v>
      </c>
      <c r="J1398" t="n">
        <v>245.68</v>
      </c>
      <c r="K1398" t="n">
        <v>56.94</v>
      </c>
      <c r="L1398" t="n">
        <v>14.25</v>
      </c>
      <c r="M1398" t="n">
        <v>11</v>
      </c>
      <c r="N1398" t="n">
        <v>59.48</v>
      </c>
      <c r="O1398" t="n">
        <v>30534.42</v>
      </c>
      <c r="P1398" t="n">
        <v>225.58</v>
      </c>
      <c r="Q1398" t="n">
        <v>467.07</v>
      </c>
      <c r="R1398" t="n">
        <v>61.22</v>
      </c>
      <c r="S1398" t="n">
        <v>39.61</v>
      </c>
      <c r="T1398" t="n">
        <v>5835.08</v>
      </c>
      <c r="U1398" t="n">
        <v>0.65</v>
      </c>
      <c r="V1398" t="n">
        <v>0.74</v>
      </c>
      <c r="W1398" t="n">
        <v>2.63</v>
      </c>
      <c r="X1398" t="n">
        <v>0.35</v>
      </c>
      <c r="Y1398" t="n">
        <v>1</v>
      </c>
      <c r="Z1398" t="n">
        <v>10</v>
      </c>
    </row>
    <row r="1399">
      <c r="A1399" t="n">
        <v>54</v>
      </c>
      <c r="B1399" t="n">
        <v>115</v>
      </c>
      <c r="C1399" t="inlineStr">
        <is>
          <t xml:space="preserve">CONCLUIDO	</t>
        </is>
      </c>
      <c r="D1399" t="n">
        <v>5.2863</v>
      </c>
      <c r="E1399" t="n">
        <v>18.92</v>
      </c>
      <c r="F1399" t="n">
        <v>15.69</v>
      </c>
      <c r="G1399" t="n">
        <v>72.39</v>
      </c>
      <c r="H1399" t="n">
        <v>1.05</v>
      </c>
      <c r="I1399" t="n">
        <v>13</v>
      </c>
      <c r="J1399" t="n">
        <v>246.12</v>
      </c>
      <c r="K1399" t="n">
        <v>56.94</v>
      </c>
      <c r="L1399" t="n">
        <v>14.5</v>
      </c>
      <c r="M1399" t="n">
        <v>11</v>
      </c>
      <c r="N1399" t="n">
        <v>59.68</v>
      </c>
      <c r="O1399" t="n">
        <v>30589.13</v>
      </c>
      <c r="P1399" t="n">
        <v>224.74</v>
      </c>
      <c r="Q1399" t="n">
        <v>467.19</v>
      </c>
      <c r="R1399" t="n">
        <v>61.39</v>
      </c>
      <c r="S1399" t="n">
        <v>39.61</v>
      </c>
      <c r="T1399" t="n">
        <v>5919.38</v>
      </c>
      <c r="U1399" t="n">
        <v>0.65</v>
      </c>
      <c r="V1399" t="n">
        <v>0.74</v>
      </c>
      <c r="W1399" t="n">
        <v>2.63</v>
      </c>
      <c r="X1399" t="n">
        <v>0.35</v>
      </c>
      <c r="Y1399" t="n">
        <v>1</v>
      </c>
      <c r="Z1399" t="n">
        <v>10</v>
      </c>
    </row>
    <row r="1400">
      <c r="A1400" t="n">
        <v>55</v>
      </c>
      <c r="B1400" t="n">
        <v>115</v>
      </c>
      <c r="C1400" t="inlineStr">
        <is>
          <t xml:space="preserve">CONCLUIDO	</t>
        </is>
      </c>
      <c r="D1400" t="n">
        <v>5.3093</v>
      </c>
      <c r="E1400" t="n">
        <v>18.84</v>
      </c>
      <c r="F1400" t="n">
        <v>15.65</v>
      </c>
      <c r="G1400" t="n">
        <v>78.23999999999999</v>
      </c>
      <c r="H1400" t="n">
        <v>1.06</v>
      </c>
      <c r="I1400" t="n">
        <v>12</v>
      </c>
      <c r="J1400" t="n">
        <v>246.57</v>
      </c>
      <c r="K1400" t="n">
        <v>56.94</v>
      </c>
      <c r="L1400" t="n">
        <v>14.75</v>
      </c>
      <c r="M1400" t="n">
        <v>10</v>
      </c>
      <c r="N1400" t="n">
        <v>59.87</v>
      </c>
      <c r="O1400" t="n">
        <v>30643.91</v>
      </c>
      <c r="P1400" t="n">
        <v>223.8</v>
      </c>
      <c r="Q1400" t="n">
        <v>467.07</v>
      </c>
      <c r="R1400" t="n">
        <v>60.14</v>
      </c>
      <c r="S1400" t="n">
        <v>39.61</v>
      </c>
      <c r="T1400" t="n">
        <v>5302.09</v>
      </c>
      <c r="U1400" t="n">
        <v>0.66</v>
      </c>
      <c r="V1400" t="n">
        <v>0.75</v>
      </c>
      <c r="W1400" t="n">
        <v>2.63</v>
      </c>
      <c r="X1400" t="n">
        <v>0.31</v>
      </c>
      <c r="Y1400" t="n">
        <v>1</v>
      </c>
      <c r="Z1400" t="n">
        <v>10</v>
      </c>
    </row>
    <row r="1401">
      <c r="A1401" t="n">
        <v>56</v>
      </c>
      <c r="B1401" t="n">
        <v>115</v>
      </c>
      <c r="C1401" t="inlineStr">
        <is>
          <t xml:space="preserve">CONCLUIDO	</t>
        </is>
      </c>
      <c r="D1401" t="n">
        <v>5.3099</v>
      </c>
      <c r="E1401" t="n">
        <v>18.83</v>
      </c>
      <c r="F1401" t="n">
        <v>15.65</v>
      </c>
      <c r="G1401" t="n">
        <v>78.23</v>
      </c>
      <c r="H1401" t="n">
        <v>1.08</v>
      </c>
      <c r="I1401" t="n">
        <v>12</v>
      </c>
      <c r="J1401" t="n">
        <v>247.01</v>
      </c>
      <c r="K1401" t="n">
        <v>56.94</v>
      </c>
      <c r="L1401" t="n">
        <v>15</v>
      </c>
      <c r="M1401" t="n">
        <v>10</v>
      </c>
      <c r="N1401" t="n">
        <v>60.07</v>
      </c>
      <c r="O1401" t="n">
        <v>30698.76</v>
      </c>
      <c r="P1401" t="n">
        <v>223.98</v>
      </c>
      <c r="Q1401" t="n">
        <v>467.07</v>
      </c>
      <c r="R1401" t="n">
        <v>60.24</v>
      </c>
      <c r="S1401" t="n">
        <v>39.61</v>
      </c>
      <c r="T1401" t="n">
        <v>5353.15</v>
      </c>
      <c r="U1401" t="n">
        <v>0.66</v>
      </c>
      <c r="V1401" t="n">
        <v>0.75</v>
      </c>
      <c r="W1401" t="n">
        <v>2.62</v>
      </c>
      <c r="X1401" t="n">
        <v>0.31</v>
      </c>
      <c r="Y1401" t="n">
        <v>1</v>
      </c>
      <c r="Z1401" t="n">
        <v>10</v>
      </c>
    </row>
    <row r="1402">
      <c r="A1402" t="n">
        <v>57</v>
      </c>
      <c r="B1402" t="n">
        <v>115</v>
      </c>
      <c r="C1402" t="inlineStr">
        <is>
          <t xml:space="preserve">CONCLUIDO	</t>
        </is>
      </c>
      <c r="D1402" t="n">
        <v>5.3122</v>
      </c>
      <c r="E1402" t="n">
        <v>18.82</v>
      </c>
      <c r="F1402" t="n">
        <v>15.64</v>
      </c>
      <c r="G1402" t="n">
        <v>78.18000000000001</v>
      </c>
      <c r="H1402" t="n">
        <v>1.1</v>
      </c>
      <c r="I1402" t="n">
        <v>12</v>
      </c>
      <c r="J1402" t="n">
        <v>247.46</v>
      </c>
      <c r="K1402" t="n">
        <v>56.94</v>
      </c>
      <c r="L1402" t="n">
        <v>15.25</v>
      </c>
      <c r="M1402" t="n">
        <v>10</v>
      </c>
      <c r="N1402" t="n">
        <v>60.26</v>
      </c>
      <c r="O1402" t="n">
        <v>30753.68</v>
      </c>
      <c r="P1402" t="n">
        <v>223.66</v>
      </c>
      <c r="Q1402" t="n">
        <v>467.07</v>
      </c>
      <c r="R1402" t="n">
        <v>59.89</v>
      </c>
      <c r="S1402" t="n">
        <v>39.61</v>
      </c>
      <c r="T1402" t="n">
        <v>5176.74</v>
      </c>
      <c r="U1402" t="n">
        <v>0.66</v>
      </c>
      <c r="V1402" t="n">
        <v>0.75</v>
      </c>
      <c r="W1402" t="n">
        <v>2.63</v>
      </c>
      <c r="X1402" t="n">
        <v>0.3</v>
      </c>
      <c r="Y1402" t="n">
        <v>1</v>
      </c>
      <c r="Z1402" t="n">
        <v>10</v>
      </c>
    </row>
    <row r="1403">
      <c r="A1403" t="n">
        <v>58</v>
      </c>
      <c r="B1403" t="n">
        <v>115</v>
      </c>
      <c r="C1403" t="inlineStr">
        <is>
          <t xml:space="preserve">CONCLUIDO	</t>
        </is>
      </c>
      <c r="D1403" t="n">
        <v>5.3078</v>
      </c>
      <c r="E1403" t="n">
        <v>18.84</v>
      </c>
      <c r="F1403" t="n">
        <v>15.65</v>
      </c>
      <c r="G1403" t="n">
        <v>78.26000000000001</v>
      </c>
      <c r="H1403" t="n">
        <v>1.11</v>
      </c>
      <c r="I1403" t="n">
        <v>12</v>
      </c>
      <c r="J1403" t="n">
        <v>247.9</v>
      </c>
      <c r="K1403" t="n">
        <v>56.94</v>
      </c>
      <c r="L1403" t="n">
        <v>15.5</v>
      </c>
      <c r="M1403" t="n">
        <v>10</v>
      </c>
      <c r="N1403" t="n">
        <v>60.46</v>
      </c>
      <c r="O1403" t="n">
        <v>30808.68</v>
      </c>
      <c r="P1403" t="n">
        <v>223.44</v>
      </c>
      <c r="Q1403" t="n">
        <v>467.08</v>
      </c>
      <c r="R1403" t="n">
        <v>60.25</v>
      </c>
      <c r="S1403" t="n">
        <v>39.61</v>
      </c>
      <c r="T1403" t="n">
        <v>5357.37</v>
      </c>
      <c r="U1403" t="n">
        <v>0.66</v>
      </c>
      <c r="V1403" t="n">
        <v>0.75</v>
      </c>
      <c r="W1403" t="n">
        <v>2.63</v>
      </c>
      <c r="X1403" t="n">
        <v>0.32</v>
      </c>
      <c r="Y1403" t="n">
        <v>1</v>
      </c>
      <c r="Z1403" t="n">
        <v>10</v>
      </c>
    </row>
    <row r="1404">
      <c r="A1404" t="n">
        <v>59</v>
      </c>
      <c r="B1404" t="n">
        <v>115</v>
      </c>
      <c r="C1404" t="inlineStr">
        <is>
          <t xml:space="preserve">CONCLUIDO	</t>
        </is>
      </c>
      <c r="D1404" t="n">
        <v>5.3109</v>
      </c>
      <c r="E1404" t="n">
        <v>18.83</v>
      </c>
      <c r="F1404" t="n">
        <v>15.64</v>
      </c>
      <c r="G1404" t="n">
        <v>78.20999999999999</v>
      </c>
      <c r="H1404" t="n">
        <v>1.13</v>
      </c>
      <c r="I1404" t="n">
        <v>12</v>
      </c>
      <c r="J1404" t="n">
        <v>248.35</v>
      </c>
      <c r="K1404" t="n">
        <v>56.94</v>
      </c>
      <c r="L1404" t="n">
        <v>15.75</v>
      </c>
      <c r="M1404" t="n">
        <v>10</v>
      </c>
      <c r="N1404" t="n">
        <v>60.66</v>
      </c>
      <c r="O1404" t="n">
        <v>30863.74</v>
      </c>
      <c r="P1404" t="n">
        <v>222.73</v>
      </c>
      <c r="Q1404" t="n">
        <v>467.08</v>
      </c>
      <c r="R1404" t="n">
        <v>60.05</v>
      </c>
      <c r="S1404" t="n">
        <v>39.61</v>
      </c>
      <c r="T1404" t="n">
        <v>5254.87</v>
      </c>
      <c r="U1404" t="n">
        <v>0.66</v>
      </c>
      <c r="V1404" t="n">
        <v>0.75</v>
      </c>
      <c r="W1404" t="n">
        <v>2.63</v>
      </c>
      <c r="X1404" t="n">
        <v>0.31</v>
      </c>
      <c r="Y1404" t="n">
        <v>1</v>
      </c>
      <c r="Z1404" t="n">
        <v>10</v>
      </c>
    </row>
    <row r="1405">
      <c r="A1405" t="n">
        <v>60</v>
      </c>
      <c r="B1405" t="n">
        <v>115</v>
      </c>
      <c r="C1405" t="inlineStr">
        <is>
          <t xml:space="preserve">CONCLUIDO	</t>
        </is>
      </c>
      <c r="D1405" t="n">
        <v>5.332</v>
      </c>
      <c r="E1405" t="n">
        <v>18.75</v>
      </c>
      <c r="F1405" t="n">
        <v>15.61</v>
      </c>
      <c r="G1405" t="n">
        <v>85.15000000000001</v>
      </c>
      <c r="H1405" t="n">
        <v>1.14</v>
      </c>
      <c r="I1405" t="n">
        <v>11</v>
      </c>
      <c r="J1405" t="n">
        <v>248.79</v>
      </c>
      <c r="K1405" t="n">
        <v>56.94</v>
      </c>
      <c r="L1405" t="n">
        <v>16</v>
      </c>
      <c r="M1405" t="n">
        <v>9</v>
      </c>
      <c r="N1405" t="n">
        <v>60.85</v>
      </c>
      <c r="O1405" t="n">
        <v>30918.88</v>
      </c>
      <c r="P1405" t="n">
        <v>222.01</v>
      </c>
      <c r="Q1405" t="n">
        <v>467.08</v>
      </c>
      <c r="R1405" t="n">
        <v>59.06</v>
      </c>
      <c r="S1405" t="n">
        <v>39.61</v>
      </c>
      <c r="T1405" t="n">
        <v>4764.25</v>
      </c>
      <c r="U1405" t="n">
        <v>0.67</v>
      </c>
      <c r="V1405" t="n">
        <v>0.75</v>
      </c>
      <c r="W1405" t="n">
        <v>2.62</v>
      </c>
      <c r="X1405" t="n">
        <v>0.28</v>
      </c>
      <c r="Y1405" t="n">
        <v>1</v>
      </c>
      <c r="Z1405" t="n">
        <v>10</v>
      </c>
    </row>
    <row r="1406">
      <c r="A1406" t="n">
        <v>61</v>
      </c>
      <c r="B1406" t="n">
        <v>115</v>
      </c>
      <c r="C1406" t="inlineStr">
        <is>
          <t xml:space="preserve">CONCLUIDO	</t>
        </is>
      </c>
      <c r="D1406" t="n">
        <v>5.3329</v>
      </c>
      <c r="E1406" t="n">
        <v>18.75</v>
      </c>
      <c r="F1406" t="n">
        <v>15.61</v>
      </c>
      <c r="G1406" t="n">
        <v>85.13</v>
      </c>
      <c r="H1406" t="n">
        <v>1.16</v>
      </c>
      <c r="I1406" t="n">
        <v>11</v>
      </c>
      <c r="J1406" t="n">
        <v>249.24</v>
      </c>
      <c r="K1406" t="n">
        <v>56.94</v>
      </c>
      <c r="L1406" t="n">
        <v>16.25</v>
      </c>
      <c r="M1406" t="n">
        <v>9</v>
      </c>
      <c r="N1406" t="n">
        <v>61.05</v>
      </c>
      <c r="O1406" t="n">
        <v>30974.09</v>
      </c>
      <c r="P1406" t="n">
        <v>221.96</v>
      </c>
      <c r="Q1406" t="n">
        <v>467.09</v>
      </c>
      <c r="R1406" t="n">
        <v>58.83</v>
      </c>
      <c r="S1406" t="n">
        <v>39.61</v>
      </c>
      <c r="T1406" t="n">
        <v>4648.87</v>
      </c>
      <c r="U1406" t="n">
        <v>0.67</v>
      </c>
      <c r="V1406" t="n">
        <v>0.75</v>
      </c>
      <c r="W1406" t="n">
        <v>2.63</v>
      </c>
      <c r="X1406" t="n">
        <v>0.27</v>
      </c>
      <c r="Y1406" t="n">
        <v>1</v>
      </c>
      <c r="Z1406" t="n">
        <v>10</v>
      </c>
    </row>
    <row r="1407">
      <c r="A1407" t="n">
        <v>62</v>
      </c>
      <c r="B1407" t="n">
        <v>115</v>
      </c>
      <c r="C1407" t="inlineStr">
        <is>
          <t xml:space="preserve">CONCLUIDO	</t>
        </is>
      </c>
      <c r="D1407" t="n">
        <v>5.3287</v>
      </c>
      <c r="E1407" t="n">
        <v>18.77</v>
      </c>
      <c r="F1407" t="n">
        <v>15.62</v>
      </c>
      <c r="G1407" t="n">
        <v>85.22</v>
      </c>
      <c r="H1407" t="n">
        <v>1.18</v>
      </c>
      <c r="I1407" t="n">
        <v>11</v>
      </c>
      <c r="J1407" t="n">
        <v>249.69</v>
      </c>
      <c r="K1407" t="n">
        <v>56.94</v>
      </c>
      <c r="L1407" t="n">
        <v>16.5</v>
      </c>
      <c r="M1407" t="n">
        <v>9</v>
      </c>
      <c r="N1407" t="n">
        <v>61.25</v>
      </c>
      <c r="O1407" t="n">
        <v>31029.37</v>
      </c>
      <c r="P1407" t="n">
        <v>221.87</v>
      </c>
      <c r="Q1407" t="n">
        <v>467.07</v>
      </c>
      <c r="R1407" t="n">
        <v>59.3</v>
      </c>
      <c r="S1407" t="n">
        <v>39.61</v>
      </c>
      <c r="T1407" t="n">
        <v>4886.9</v>
      </c>
      <c r="U1407" t="n">
        <v>0.67</v>
      </c>
      <c r="V1407" t="n">
        <v>0.75</v>
      </c>
      <c r="W1407" t="n">
        <v>2.63</v>
      </c>
      <c r="X1407" t="n">
        <v>0.29</v>
      </c>
      <c r="Y1407" t="n">
        <v>1</v>
      </c>
      <c r="Z1407" t="n">
        <v>10</v>
      </c>
    </row>
    <row r="1408">
      <c r="A1408" t="n">
        <v>63</v>
      </c>
      <c r="B1408" t="n">
        <v>115</v>
      </c>
      <c r="C1408" t="inlineStr">
        <is>
          <t xml:space="preserve">CONCLUIDO	</t>
        </is>
      </c>
      <c r="D1408" t="n">
        <v>5.3291</v>
      </c>
      <c r="E1408" t="n">
        <v>18.76</v>
      </c>
      <c r="F1408" t="n">
        <v>15.62</v>
      </c>
      <c r="G1408" t="n">
        <v>85.20999999999999</v>
      </c>
      <c r="H1408" t="n">
        <v>1.19</v>
      </c>
      <c r="I1408" t="n">
        <v>11</v>
      </c>
      <c r="J1408" t="n">
        <v>250.14</v>
      </c>
      <c r="K1408" t="n">
        <v>56.94</v>
      </c>
      <c r="L1408" t="n">
        <v>16.75</v>
      </c>
      <c r="M1408" t="n">
        <v>9</v>
      </c>
      <c r="N1408" t="n">
        <v>61.45</v>
      </c>
      <c r="O1408" t="n">
        <v>31084.72</v>
      </c>
      <c r="P1408" t="n">
        <v>221.72</v>
      </c>
      <c r="Q1408" t="n">
        <v>467.07</v>
      </c>
      <c r="R1408" t="n">
        <v>59.36</v>
      </c>
      <c r="S1408" t="n">
        <v>39.61</v>
      </c>
      <c r="T1408" t="n">
        <v>4913.93</v>
      </c>
      <c r="U1408" t="n">
        <v>0.67</v>
      </c>
      <c r="V1408" t="n">
        <v>0.75</v>
      </c>
      <c r="W1408" t="n">
        <v>2.63</v>
      </c>
      <c r="X1408" t="n">
        <v>0.29</v>
      </c>
      <c r="Y1408" t="n">
        <v>1</v>
      </c>
      <c r="Z1408" t="n">
        <v>10</v>
      </c>
    </row>
    <row r="1409">
      <c r="A1409" t="n">
        <v>64</v>
      </c>
      <c r="B1409" t="n">
        <v>115</v>
      </c>
      <c r="C1409" t="inlineStr">
        <is>
          <t xml:space="preserve">CONCLUIDO	</t>
        </is>
      </c>
      <c r="D1409" t="n">
        <v>5.3321</v>
      </c>
      <c r="E1409" t="n">
        <v>18.75</v>
      </c>
      <c r="F1409" t="n">
        <v>15.61</v>
      </c>
      <c r="G1409" t="n">
        <v>85.15000000000001</v>
      </c>
      <c r="H1409" t="n">
        <v>1.21</v>
      </c>
      <c r="I1409" t="n">
        <v>11</v>
      </c>
      <c r="J1409" t="n">
        <v>250.59</v>
      </c>
      <c r="K1409" t="n">
        <v>56.94</v>
      </c>
      <c r="L1409" t="n">
        <v>17</v>
      </c>
      <c r="M1409" t="n">
        <v>9</v>
      </c>
      <c r="N1409" t="n">
        <v>61.65</v>
      </c>
      <c r="O1409" t="n">
        <v>31140.15</v>
      </c>
      <c r="P1409" t="n">
        <v>221.78</v>
      </c>
      <c r="Q1409" t="n">
        <v>467.13</v>
      </c>
      <c r="R1409" t="n">
        <v>59</v>
      </c>
      <c r="S1409" t="n">
        <v>39.61</v>
      </c>
      <c r="T1409" t="n">
        <v>4738.03</v>
      </c>
      <c r="U1409" t="n">
        <v>0.67</v>
      </c>
      <c r="V1409" t="n">
        <v>0.75</v>
      </c>
      <c r="W1409" t="n">
        <v>2.63</v>
      </c>
      <c r="X1409" t="n">
        <v>0.28</v>
      </c>
      <c r="Y1409" t="n">
        <v>1</v>
      </c>
      <c r="Z1409" t="n">
        <v>10</v>
      </c>
    </row>
    <row r="1410">
      <c r="A1410" t="n">
        <v>65</v>
      </c>
      <c r="B1410" t="n">
        <v>115</v>
      </c>
      <c r="C1410" t="inlineStr">
        <is>
          <t xml:space="preserve">CONCLUIDO	</t>
        </is>
      </c>
      <c r="D1410" t="n">
        <v>5.3309</v>
      </c>
      <c r="E1410" t="n">
        <v>18.76</v>
      </c>
      <c r="F1410" t="n">
        <v>15.62</v>
      </c>
      <c r="G1410" t="n">
        <v>85.17</v>
      </c>
      <c r="H1410" t="n">
        <v>1.22</v>
      </c>
      <c r="I1410" t="n">
        <v>11</v>
      </c>
      <c r="J1410" t="n">
        <v>251.04</v>
      </c>
      <c r="K1410" t="n">
        <v>56.94</v>
      </c>
      <c r="L1410" t="n">
        <v>17.25</v>
      </c>
      <c r="M1410" t="n">
        <v>9</v>
      </c>
      <c r="N1410" t="n">
        <v>61.85</v>
      </c>
      <c r="O1410" t="n">
        <v>31195.65</v>
      </c>
      <c r="P1410" t="n">
        <v>221.06</v>
      </c>
      <c r="Q1410" t="n">
        <v>467.07</v>
      </c>
      <c r="R1410" t="n">
        <v>58.84</v>
      </c>
      <c r="S1410" t="n">
        <v>39.61</v>
      </c>
      <c r="T1410" t="n">
        <v>4658.13</v>
      </c>
      <c r="U1410" t="n">
        <v>0.67</v>
      </c>
      <c r="V1410" t="n">
        <v>0.75</v>
      </c>
      <c r="W1410" t="n">
        <v>2.63</v>
      </c>
      <c r="X1410" t="n">
        <v>0.28</v>
      </c>
      <c r="Y1410" t="n">
        <v>1</v>
      </c>
      <c r="Z1410" t="n">
        <v>10</v>
      </c>
    </row>
    <row r="1411">
      <c r="A1411" t="n">
        <v>66</v>
      </c>
      <c r="B1411" t="n">
        <v>115</v>
      </c>
      <c r="C1411" t="inlineStr">
        <is>
          <t xml:space="preserve">CONCLUIDO	</t>
        </is>
      </c>
      <c r="D1411" t="n">
        <v>5.352</v>
      </c>
      <c r="E1411" t="n">
        <v>18.68</v>
      </c>
      <c r="F1411" t="n">
        <v>15.58</v>
      </c>
      <c r="G1411" t="n">
        <v>93.51000000000001</v>
      </c>
      <c r="H1411" t="n">
        <v>1.24</v>
      </c>
      <c r="I1411" t="n">
        <v>10</v>
      </c>
      <c r="J1411" t="n">
        <v>251.49</v>
      </c>
      <c r="K1411" t="n">
        <v>56.94</v>
      </c>
      <c r="L1411" t="n">
        <v>17.5</v>
      </c>
      <c r="M1411" t="n">
        <v>8</v>
      </c>
      <c r="N1411" t="n">
        <v>62.05</v>
      </c>
      <c r="O1411" t="n">
        <v>31251.22</v>
      </c>
      <c r="P1411" t="n">
        <v>219.81</v>
      </c>
      <c r="Q1411" t="n">
        <v>467.07</v>
      </c>
      <c r="R1411" t="n">
        <v>58.23</v>
      </c>
      <c r="S1411" t="n">
        <v>39.61</v>
      </c>
      <c r="T1411" t="n">
        <v>4357.27</v>
      </c>
      <c r="U1411" t="n">
        <v>0.68</v>
      </c>
      <c r="V1411" t="n">
        <v>0.75</v>
      </c>
      <c r="W1411" t="n">
        <v>2.62</v>
      </c>
      <c r="X1411" t="n">
        <v>0.25</v>
      </c>
      <c r="Y1411" t="n">
        <v>1</v>
      </c>
      <c r="Z1411" t="n">
        <v>10</v>
      </c>
    </row>
    <row r="1412">
      <c r="A1412" t="n">
        <v>67</v>
      </c>
      <c r="B1412" t="n">
        <v>115</v>
      </c>
      <c r="C1412" t="inlineStr">
        <is>
          <t xml:space="preserve">CONCLUIDO	</t>
        </is>
      </c>
      <c r="D1412" t="n">
        <v>5.3498</v>
      </c>
      <c r="E1412" t="n">
        <v>18.69</v>
      </c>
      <c r="F1412" t="n">
        <v>15.59</v>
      </c>
      <c r="G1412" t="n">
        <v>93.56</v>
      </c>
      <c r="H1412" t="n">
        <v>1.25</v>
      </c>
      <c r="I1412" t="n">
        <v>10</v>
      </c>
      <c r="J1412" t="n">
        <v>251.94</v>
      </c>
      <c r="K1412" t="n">
        <v>56.94</v>
      </c>
      <c r="L1412" t="n">
        <v>17.75</v>
      </c>
      <c r="M1412" t="n">
        <v>8</v>
      </c>
      <c r="N1412" t="n">
        <v>62.25</v>
      </c>
      <c r="O1412" t="n">
        <v>31306.86</v>
      </c>
      <c r="P1412" t="n">
        <v>220.07</v>
      </c>
      <c r="Q1412" t="n">
        <v>467.1</v>
      </c>
      <c r="R1412" t="n">
        <v>58.41</v>
      </c>
      <c r="S1412" t="n">
        <v>39.61</v>
      </c>
      <c r="T1412" t="n">
        <v>4446.06</v>
      </c>
      <c r="U1412" t="n">
        <v>0.68</v>
      </c>
      <c r="V1412" t="n">
        <v>0.75</v>
      </c>
      <c r="W1412" t="n">
        <v>2.62</v>
      </c>
      <c r="X1412" t="n">
        <v>0.26</v>
      </c>
      <c r="Y1412" t="n">
        <v>1</v>
      </c>
      <c r="Z1412" t="n">
        <v>10</v>
      </c>
    </row>
    <row r="1413">
      <c r="A1413" t="n">
        <v>68</v>
      </c>
      <c r="B1413" t="n">
        <v>115</v>
      </c>
      <c r="C1413" t="inlineStr">
        <is>
          <t xml:space="preserve">CONCLUIDO	</t>
        </is>
      </c>
      <c r="D1413" t="n">
        <v>5.3506</v>
      </c>
      <c r="E1413" t="n">
        <v>18.69</v>
      </c>
      <c r="F1413" t="n">
        <v>15.59</v>
      </c>
      <c r="G1413" t="n">
        <v>93.54000000000001</v>
      </c>
      <c r="H1413" t="n">
        <v>1.27</v>
      </c>
      <c r="I1413" t="n">
        <v>10</v>
      </c>
      <c r="J1413" t="n">
        <v>252.39</v>
      </c>
      <c r="K1413" t="n">
        <v>56.94</v>
      </c>
      <c r="L1413" t="n">
        <v>18</v>
      </c>
      <c r="M1413" t="n">
        <v>8</v>
      </c>
      <c r="N1413" t="n">
        <v>62.45</v>
      </c>
      <c r="O1413" t="n">
        <v>31362.58</v>
      </c>
      <c r="P1413" t="n">
        <v>220.38</v>
      </c>
      <c r="Q1413" t="n">
        <v>467.07</v>
      </c>
      <c r="R1413" t="n">
        <v>58.37</v>
      </c>
      <c r="S1413" t="n">
        <v>39.61</v>
      </c>
      <c r="T1413" t="n">
        <v>4425.13</v>
      </c>
      <c r="U1413" t="n">
        <v>0.68</v>
      </c>
      <c r="V1413" t="n">
        <v>0.75</v>
      </c>
      <c r="W1413" t="n">
        <v>2.62</v>
      </c>
      <c r="X1413" t="n">
        <v>0.26</v>
      </c>
      <c r="Y1413" t="n">
        <v>1</v>
      </c>
      <c r="Z1413" t="n">
        <v>10</v>
      </c>
    </row>
    <row r="1414">
      <c r="A1414" t="n">
        <v>69</v>
      </c>
      <c r="B1414" t="n">
        <v>115</v>
      </c>
      <c r="C1414" t="inlineStr">
        <is>
          <t xml:space="preserve">CONCLUIDO	</t>
        </is>
      </c>
      <c r="D1414" t="n">
        <v>5.3478</v>
      </c>
      <c r="E1414" t="n">
        <v>18.7</v>
      </c>
      <c r="F1414" t="n">
        <v>15.6</v>
      </c>
      <c r="G1414" t="n">
        <v>93.59999999999999</v>
      </c>
      <c r="H1414" t="n">
        <v>1.28</v>
      </c>
      <c r="I1414" t="n">
        <v>10</v>
      </c>
      <c r="J1414" t="n">
        <v>252.84</v>
      </c>
      <c r="K1414" t="n">
        <v>56.94</v>
      </c>
      <c r="L1414" t="n">
        <v>18.25</v>
      </c>
      <c r="M1414" t="n">
        <v>8</v>
      </c>
      <c r="N1414" t="n">
        <v>62.65</v>
      </c>
      <c r="O1414" t="n">
        <v>31418.38</v>
      </c>
      <c r="P1414" t="n">
        <v>220.07</v>
      </c>
      <c r="Q1414" t="n">
        <v>467.08</v>
      </c>
      <c r="R1414" t="n">
        <v>58.63</v>
      </c>
      <c r="S1414" t="n">
        <v>39.61</v>
      </c>
      <c r="T1414" t="n">
        <v>4555.57</v>
      </c>
      <c r="U1414" t="n">
        <v>0.68</v>
      </c>
      <c r="V1414" t="n">
        <v>0.75</v>
      </c>
      <c r="W1414" t="n">
        <v>2.63</v>
      </c>
      <c r="X1414" t="n">
        <v>0.27</v>
      </c>
      <c r="Y1414" t="n">
        <v>1</v>
      </c>
      <c r="Z1414" t="n">
        <v>10</v>
      </c>
    </row>
    <row r="1415">
      <c r="A1415" t="n">
        <v>70</v>
      </c>
      <c r="B1415" t="n">
        <v>115</v>
      </c>
      <c r="C1415" t="inlineStr">
        <is>
          <t xml:space="preserve">CONCLUIDO	</t>
        </is>
      </c>
      <c r="D1415" t="n">
        <v>5.3499</v>
      </c>
      <c r="E1415" t="n">
        <v>18.69</v>
      </c>
      <c r="F1415" t="n">
        <v>15.59</v>
      </c>
      <c r="G1415" t="n">
        <v>93.55</v>
      </c>
      <c r="H1415" t="n">
        <v>1.3</v>
      </c>
      <c r="I1415" t="n">
        <v>10</v>
      </c>
      <c r="J1415" t="n">
        <v>253.3</v>
      </c>
      <c r="K1415" t="n">
        <v>56.94</v>
      </c>
      <c r="L1415" t="n">
        <v>18.5</v>
      </c>
      <c r="M1415" t="n">
        <v>8</v>
      </c>
      <c r="N1415" t="n">
        <v>62.86</v>
      </c>
      <c r="O1415" t="n">
        <v>31474.25</v>
      </c>
      <c r="P1415" t="n">
        <v>219.66</v>
      </c>
      <c r="Q1415" t="n">
        <v>467.07</v>
      </c>
      <c r="R1415" t="n">
        <v>58.43</v>
      </c>
      <c r="S1415" t="n">
        <v>39.61</v>
      </c>
      <c r="T1415" t="n">
        <v>4456.71</v>
      </c>
      <c r="U1415" t="n">
        <v>0.68</v>
      </c>
      <c r="V1415" t="n">
        <v>0.75</v>
      </c>
      <c r="W1415" t="n">
        <v>2.62</v>
      </c>
      <c r="X1415" t="n">
        <v>0.26</v>
      </c>
      <c r="Y1415" t="n">
        <v>1</v>
      </c>
      <c r="Z1415" t="n">
        <v>10</v>
      </c>
    </row>
    <row r="1416">
      <c r="A1416" t="n">
        <v>71</v>
      </c>
      <c r="B1416" t="n">
        <v>115</v>
      </c>
      <c r="C1416" t="inlineStr">
        <is>
          <t xml:space="preserve">CONCLUIDO	</t>
        </is>
      </c>
      <c r="D1416" t="n">
        <v>5.3512</v>
      </c>
      <c r="E1416" t="n">
        <v>18.69</v>
      </c>
      <c r="F1416" t="n">
        <v>15.59</v>
      </c>
      <c r="G1416" t="n">
        <v>93.53</v>
      </c>
      <c r="H1416" t="n">
        <v>1.31</v>
      </c>
      <c r="I1416" t="n">
        <v>10</v>
      </c>
      <c r="J1416" t="n">
        <v>253.75</v>
      </c>
      <c r="K1416" t="n">
        <v>56.94</v>
      </c>
      <c r="L1416" t="n">
        <v>18.75</v>
      </c>
      <c r="M1416" t="n">
        <v>8</v>
      </c>
      <c r="N1416" t="n">
        <v>63.06</v>
      </c>
      <c r="O1416" t="n">
        <v>31530.19</v>
      </c>
      <c r="P1416" t="n">
        <v>219.02</v>
      </c>
      <c r="Q1416" t="n">
        <v>467.07</v>
      </c>
      <c r="R1416" t="n">
        <v>58.31</v>
      </c>
      <c r="S1416" t="n">
        <v>39.61</v>
      </c>
      <c r="T1416" t="n">
        <v>4398.37</v>
      </c>
      <c r="U1416" t="n">
        <v>0.68</v>
      </c>
      <c r="V1416" t="n">
        <v>0.75</v>
      </c>
      <c r="W1416" t="n">
        <v>2.62</v>
      </c>
      <c r="X1416" t="n">
        <v>0.25</v>
      </c>
      <c r="Y1416" t="n">
        <v>1</v>
      </c>
      <c r="Z1416" t="n">
        <v>10</v>
      </c>
    </row>
    <row r="1417">
      <c r="A1417" t="n">
        <v>72</v>
      </c>
      <c r="B1417" t="n">
        <v>115</v>
      </c>
      <c r="C1417" t="inlineStr">
        <is>
          <t xml:space="preserve">CONCLUIDO	</t>
        </is>
      </c>
      <c r="D1417" t="n">
        <v>5.3513</v>
      </c>
      <c r="E1417" t="n">
        <v>18.69</v>
      </c>
      <c r="F1417" t="n">
        <v>15.59</v>
      </c>
      <c r="G1417" t="n">
        <v>93.53</v>
      </c>
      <c r="H1417" t="n">
        <v>1.33</v>
      </c>
      <c r="I1417" t="n">
        <v>10</v>
      </c>
      <c r="J1417" t="n">
        <v>254.21</v>
      </c>
      <c r="K1417" t="n">
        <v>56.94</v>
      </c>
      <c r="L1417" t="n">
        <v>19</v>
      </c>
      <c r="M1417" t="n">
        <v>8</v>
      </c>
      <c r="N1417" t="n">
        <v>63.26</v>
      </c>
      <c r="O1417" t="n">
        <v>31586.21</v>
      </c>
      <c r="P1417" t="n">
        <v>218.2</v>
      </c>
      <c r="Q1417" t="n">
        <v>467.09</v>
      </c>
      <c r="R1417" t="n">
        <v>58.22</v>
      </c>
      <c r="S1417" t="n">
        <v>39.61</v>
      </c>
      <c r="T1417" t="n">
        <v>4350.73</v>
      </c>
      <c r="U1417" t="n">
        <v>0.68</v>
      </c>
      <c r="V1417" t="n">
        <v>0.75</v>
      </c>
      <c r="W1417" t="n">
        <v>2.62</v>
      </c>
      <c r="X1417" t="n">
        <v>0.25</v>
      </c>
      <c r="Y1417" t="n">
        <v>1</v>
      </c>
      <c r="Z1417" t="n">
        <v>10</v>
      </c>
    </row>
    <row r="1418">
      <c r="A1418" t="n">
        <v>73</v>
      </c>
      <c r="B1418" t="n">
        <v>115</v>
      </c>
      <c r="C1418" t="inlineStr">
        <is>
          <t xml:space="preserve">CONCLUIDO	</t>
        </is>
      </c>
      <c r="D1418" t="n">
        <v>5.35</v>
      </c>
      <c r="E1418" t="n">
        <v>18.69</v>
      </c>
      <c r="F1418" t="n">
        <v>15.59</v>
      </c>
      <c r="G1418" t="n">
        <v>93.55</v>
      </c>
      <c r="H1418" t="n">
        <v>1.34</v>
      </c>
      <c r="I1418" t="n">
        <v>10</v>
      </c>
      <c r="J1418" t="n">
        <v>254.66</v>
      </c>
      <c r="K1418" t="n">
        <v>56.94</v>
      </c>
      <c r="L1418" t="n">
        <v>19.25</v>
      </c>
      <c r="M1418" t="n">
        <v>8</v>
      </c>
      <c r="N1418" t="n">
        <v>63.47</v>
      </c>
      <c r="O1418" t="n">
        <v>31642.3</v>
      </c>
      <c r="P1418" t="n">
        <v>217.26</v>
      </c>
      <c r="Q1418" t="n">
        <v>467.07</v>
      </c>
      <c r="R1418" t="n">
        <v>58.3</v>
      </c>
      <c r="S1418" t="n">
        <v>39.61</v>
      </c>
      <c r="T1418" t="n">
        <v>4389.1</v>
      </c>
      <c r="U1418" t="n">
        <v>0.68</v>
      </c>
      <c r="V1418" t="n">
        <v>0.75</v>
      </c>
      <c r="W1418" t="n">
        <v>2.63</v>
      </c>
      <c r="X1418" t="n">
        <v>0.26</v>
      </c>
      <c r="Y1418" t="n">
        <v>1</v>
      </c>
      <c r="Z1418" t="n">
        <v>10</v>
      </c>
    </row>
    <row r="1419">
      <c r="A1419" t="n">
        <v>74</v>
      </c>
      <c r="B1419" t="n">
        <v>115</v>
      </c>
      <c r="C1419" t="inlineStr">
        <is>
          <t xml:space="preserve">CONCLUIDO	</t>
        </is>
      </c>
      <c r="D1419" t="n">
        <v>5.3732</v>
      </c>
      <c r="E1419" t="n">
        <v>18.61</v>
      </c>
      <c r="F1419" t="n">
        <v>15.55</v>
      </c>
      <c r="G1419" t="n">
        <v>103.7</v>
      </c>
      <c r="H1419" t="n">
        <v>1.36</v>
      </c>
      <c r="I1419" t="n">
        <v>9</v>
      </c>
      <c r="J1419" t="n">
        <v>255.12</v>
      </c>
      <c r="K1419" t="n">
        <v>56.94</v>
      </c>
      <c r="L1419" t="n">
        <v>19.5</v>
      </c>
      <c r="M1419" t="n">
        <v>7</v>
      </c>
      <c r="N1419" t="n">
        <v>63.67</v>
      </c>
      <c r="O1419" t="n">
        <v>31698.47</v>
      </c>
      <c r="P1419" t="n">
        <v>216.68</v>
      </c>
      <c r="Q1419" t="n">
        <v>467.07</v>
      </c>
      <c r="R1419" t="n">
        <v>57.24</v>
      </c>
      <c r="S1419" t="n">
        <v>39.61</v>
      </c>
      <c r="T1419" t="n">
        <v>3866.3</v>
      </c>
      <c r="U1419" t="n">
        <v>0.6899999999999999</v>
      </c>
      <c r="V1419" t="n">
        <v>0.75</v>
      </c>
      <c r="W1419" t="n">
        <v>2.62</v>
      </c>
      <c r="X1419" t="n">
        <v>0.22</v>
      </c>
      <c r="Y1419" t="n">
        <v>1</v>
      </c>
      <c r="Z1419" t="n">
        <v>10</v>
      </c>
    </row>
    <row r="1420">
      <c r="A1420" t="n">
        <v>75</v>
      </c>
      <c r="B1420" t="n">
        <v>115</v>
      </c>
      <c r="C1420" t="inlineStr">
        <is>
          <t xml:space="preserve">CONCLUIDO	</t>
        </is>
      </c>
      <c r="D1420" t="n">
        <v>5.3715</v>
      </c>
      <c r="E1420" t="n">
        <v>18.62</v>
      </c>
      <c r="F1420" t="n">
        <v>15.56</v>
      </c>
      <c r="G1420" t="n">
        <v>103.74</v>
      </c>
      <c r="H1420" t="n">
        <v>1.37</v>
      </c>
      <c r="I1420" t="n">
        <v>9</v>
      </c>
      <c r="J1420" t="n">
        <v>255.57</v>
      </c>
      <c r="K1420" t="n">
        <v>56.94</v>
      </c>
      <c r="L1420" t="n">
        <v>19.75</v>
      </c>
      <c r="M1420" t="n">
        <v>7</v>
      </c>
      <c r="N1420" t="n">
        <v>63.88</v>
      </c>
      <c r="O1420" t="n">
        <v>31754.72</v>
      </c>
      <c r="P1420" t="n">
        <v>216.95</v>
      </c>
      <c r="Q1420" t="n">
        <v>467.07</v>
      </c>
      <c r="R1420" t="n">
        <v>57.32</v>
      </c>
      <c r="S1420" t="n">
        <v>39.61</v>
      </c>
      <c r="T1420" t="n">
        <v>3904.84</v>
      </c>
      <c r="U1420" t="n">
        <v>0.6899999999999999</v>
      </c>
      <c r="V1420" t="n">
        <v>0.75</v>
      </c>
      <c r="W1420" t="n">
        <v>2.62</v>
      </c>
      <c r="X1420" t="n">
        <v>0.23</v>
      </c>
      <c r="Y1420" t="n">
        <v>1</v>
      </c>
      <c r="Z1420" t="n">
        <v>10</v>
      </c>
    </row>
    <row r="1421">
      <c r="A1421" t="n">
        <v>76</v>
      </c>
      <c r="B1421" t="n">
        <v>115</v>
      </c>
      <c r="C1421" t="inlineStr">
        <is>
          <t xml:space="preserve">CONCLUIDO	</t>
        </is>
      </c>
      <c r="D1421" t="n">
        <v>5.3725</v>
      </c>
      <c r="E1421" t="n">
        <v>18.61</v>
      </c>
      <c r="F1421" t="n">
        <v>15.56</v>
      </c>
      <c r="G1421" t="n">
        <v>103.72</v>
      </c>
      <c r="H1421" t="n">
        <v>1.39</v>
      </c>
      <c r="I1421" t="n">
        <v>9</v>
      </c>
      <c r="J1421" t="n">
        <v>256.03</v>
      </c>
      <c r="K1421" t="n">
        <v>56.94</v>
      </c>
      <c r="L1421" t="n">
        <v>20</v>
      </c>
      <c r="M1421" t="n">
        <v>7</v>
      </c>
      <c r="N1421" t="n">
        <v>64.09</v>
      </c>
      <c r="O1421" t="n">
        <v>31811.04</v>
      </c>
      <c r="P1421" t="n">
        <v>217.24</v>
      </c>
      <c r="Q1421" t="n">
        <v>467.07</v>
      </c>
      <c r="R1421" t="n">
        <v>57.22</v>
      </c>
      <c r="S1421" t="n">
        <v>39.61</v>
      </c>
      <c r="T1421" t="n">
        <v>3858.16</v>
      </c>
      <c r="U1421" t="n">
        <v>0.6899999999999999</v>
      </c>
      <c r="V1421" t="n">
        <v>0.75</v>
      </c>
      <c r="W1421" t="n">
        <v>2.62</v>
      </c>
      <c r="X1421" t="n">
        <v>0.22</v>
      </c>
      <c r="Y1421" t="n">
        <v>1</v>
      </c>
      <c r="Z1421" t="n">
        <v>10</v>
      </c>
    </row>
    <row r="1422">
      <c r="A1422" t="n">
        <v>77</v>
      </c>
      <c r="B1422" t="n">
        <v>115</v>
      </c>
      <c r="C1422" t="inlineStr">
        <is>
          <t xml:space="preserve">CONCLUIDO	</t>
        </is>
      </c>
      <c r="D1422" t="n">
        <v>5.3731</v>
      </c>
      <c r="E1422" t="n">
        <v>18.61</v>
      </c>
      <c r="F1422" t="n">
        <v>15.56</v>
      </c>
      <c r="G1422" t="n">
        <v>103.7</v>
      </c>
      <c r="H1422" t="n">
        <v>1.4</v>
      </c>
      <c r="I1422" t="n">
        <v>9</v>
      </c>
      <c r="J1422" t="n">
        <v>256.49</v>
      </c>
      <c r="K1422" t="n">
        <v>56.94</v>
      </c>
      <c r="L1422" t="n">
        <v>20.25</v>
      </c>
      <c r="M1422" t="n">
        <v>7</v>
      </c>
      <c r="N1422" t="n">
        <v>64.29000000000001</v>
      </c>
      <c r="O1422" t="n">
        <v>31867.44</v>
      </c>
      <c r="P1422" t="n">
        <v>217.26</v>
      </c>
      <c r="Q1422" t="n">
        <v>467.07</v>
      </c>
      <c r="R1422" t="n">
        <v>57.13</v>
      </c>
      <c r="S1422" t="n">
        <v>39.61</v>
      </c>
      <c r="T1422" t="n">
        <v>3809</v>
      </c>
      <c r="U1422" t="n">
        <v>0.6899999999999999</v>
      </c>
      <c r="V1422" t="n">
        <v>0.75</v>
      </c>
      <c r="W1422" t="n">
        <v>2.62</v>
      </c>
      <c r="X1422" t="n">
        <v>0.22</v>
      </c>
      <c r="Y1422" t="n">
        <v>1</v>
      </c>
      <c r="Z1422" t="n">
        <v>10</v>
      </c>
    </row>
    <row r="1423">
      <c r="A1423" t="n">
        <v>78</v>
      </c>
      <c r="B1423" t="n">
        <v>115</v>
      </c>
      <c r="C1423" t="inlineStr">
        <is>
          <t xml:space="preserve">CONCLUIDO	</t>
        </is>
      </c>
      <c r="D1423" t="n">
        <v>5.3715</v>
      </c>
      <c r="E1423" t="n">
        <v>18.62</v>
      </c>
      <c r="F1423" t="n">
        <v>15.56</v>
      </c>
      <c r="G1423" t="n">
        <v>103.74</v>
      </c>
      <c r="H1423" t="n">
        <v>1.42</v>
      </c>
      <c r="I1423" t="n">
        <v>9</v>
      </c>
      <c r="J1423" t="n">
        <v>256.94</v>
      </c>
      <c r="K1423" t="n">
        <v>56.94</v>
      </c>
      <c r="L1423" t="n">
        <v>20.5</v>
      </c>
      <c r="M1423" t="n">
        <v>7</v>
      </c>
      <c r="N1423" t="n">
        <v>64.5</v>
      </c>
      <c r="O1423" t="n">
        <v>31924.04</v>
      </c>
      <c r="P1423" t="n">
        <v>217.51</v>
      </c>
      <c r="Q1423" t="n">
        <v>467.07</v>
      </c>
      <c r="R1423" t="n">
        <v>57.39</v>
      </c>
      <c r="S1423" t="n">
        <v>39.61</v>
      </c>
      <c r="T1423" t="n">
        <v>3938.84</v>
      </c>
      <c r="U1423" t="n">
        <v>0.6899999999999999</v>
      </c>
      <c r="V1423" t="n">
        <v>0.75</v>
      </c>
      <c r="W1423" t="n">
        <v>2.62</v>
      </c>
      <c r="X1423" t="n">
        <v>0.23</v>
      </c>
      <c r="Y1423" t="n">
        <v>1</v>
      </c>
      <c r="Z1423" t="n">
        <v>10</v>
      </c>
    </row>
    <row r="1424">
      <c r="A1424" t="n">
        <v>79</v>
      </c>
      <c r="B1424" t="n">
        <v>115</v>
      </c>
      <c r="C1424" t="inlineStr">
        <is>
          <t xml:space="preserve">CONCLUIDO	</t>
        </is>
      </c>
      <c r="D1424" t="n">
        <v>5.3696</v>
      </c>
      <c r="E1424" t="n">
        <v>18.62</v>
      </c>
      <c r="F1424" t="n">
        <v>15.57</v>
      </c>
      <c r="G1424" t="n">
        <v>103.78</v>
      </c>
      <c r="H1424" t="n">
        <v>1.43</v>
      </c>
      <c r="I1424" t="n">
        <v>9</v>
      </c>
      <c r="J1424" t="n">
        <v>257.4</v>
      </c>
      <c r="K1424" t="n">
        <v>56.94</v>
      </c>
      <c r="L1424" t="n">
        <v>20.75</v>
      </c>
      <c r="M1424" t="n">
        <v>7</v>
      </c>
      <c r="N1424" t="n">
        <v>64.70999999999999</v>
      </c>
      <c r="O1424" t="n">
        <v>31980.59</v>
      </c>
      <c r="P1424" t="n">
        <v>217.29</v>
      </c>
      <c r="Q1424" t="n">
        <v>467.08</v>
      </c>
      <c r="R1424" t="n">
        <v>57.62</v>
      </c>
      <c r="S1424" t="n">
        <v>39.61</v>
      </c>
      <c r="T1424" t="n">
        <v>4057.26</v>
      </c>
      <c r="U1424" t="n">
        <v>0.6899999999999999</v>
      </c>
      <c r="V1424" t="n">
        <v>0.75</v>
      </c>
      <c r="W1424" t="n">
        <v>2.62</v>
      </c>
      <c r="X1424" t="n">
        <v>0.23</v>
      </c>
      <c r="Y1424" t="n">
        <v>1</v>
      </c>
      <c r="Z1424" t="n">
        <v>10</v>
      </c>
    </row>
    <row r="1425">
      <c r="A1425" t="n">
        <v>80</v>
      </c>
      <c r="B1425" t="n">
        <v>115</v>
      </c>
      <c r="C1425" t="inlineStr">
        <is>
          <t xml:space="preserve">CONCLUIDO	</t>
        </is>
      </c>
      <c r="D1425" t="n">
        <v>5.3715</v>
      </c>
      <c r="E1425" t="n">
        <v>18.62</v>
      </c>
      <c r="F1425" t="n">
        <v>15.56</v>
      </c>
      <c r="G1425" t="n">
        <v>103.74</v>
      </c>
      <c r="H1425" t="n">
        <v>1.45</v>
      </c>
      <c r="I1425" t="n">
        <v>9</v>
      </c>
      <c r="J1425" t="n">
        <v>257.86</v>
      </c>
      <c r="K1425" t="n">
        <v>56.94</v>
      </c>
      <c r="L1425" t="n">
        <v>21</v>
      </c>
      <c r="M1425" t="n">
        <v>7</v>
      </c>
      <c r="N1425" t="n">
        <v>64.92</v>
      </c>
      <c r="O1425" t="n">
        <v>32037.22</v>
      </c>
      <c r="P1425" t="n">
        <v>216.44</v>
      </c>
      <c r="Q1425" t="n">
        <v>467.07</v>
      </c>
      <c r="R1425" t="n">
        <v>57.41</v>
      </c>
      <c r="S1425" t="n">
        <v>39.61</v>
      </c>
      <c r="T1425" t="n">
        <v>3949.12</v>
      </c>
      <c r="U1425" t="n">
        <v>0.6899999999999999</v>
      </c>
      <c r="V1425" t="n">
        <v>0.75</v>
      </c>
      <c r="W1425" t="n">
        <v>2.62</v>
      </c>
      <c r="X1425" t="n">
        <v>0.23</v>
      </c>
      <c r="Y1425" t="n">
        <v>1</v>
      </c>
      <c r="Z1425" t="n">
        <v>10</v>
      </c>
    </row>
    <row r="1426">
      <c r="A1426" t="n">
        <v>81</v>
      </c>
      <c r="B1426" t="n">
        <v>115</v>
      </c>
      <c r="C1426" t="inlineStr">
        <is>
          <t xml:space="preserve">CONCLUIDO	</t>
        </is>
      </c>
      <c r="D1426" t="n">
        <v>5.3694</v>
      </c>
      <c r="E1426" t="n">
        <v>18.62</v>
      </c>
      <c r="F1426" t="n">
        <v>15.57</v>
      </c>
      <c r="G1426" t="n">
        <v>103.79</v>
      </c>
      <c r="H1426" t="n">
        <v>1.46</v>
      </c>
      <c r="I1426" t="n">
        <v>9</v>
      </c>
      <c r="J1426" t="n">
        <v>258.32</v>
      </c>
      <c r="K1426" t="n">
        <v>56.94</v>
      </c>
      <c r="L1426" t="n">
        <v>21.25</v>
      </c>
      <c r="M1426" t="n">
        <v>7</v>
      </c>
      <c r="N1426" t="n">
        <v>65.13</v>
      </c>
      <c r="O1426" t="n">
        <v>32093.94</v>
      </c>
      <c r="P1426" t="n">
        <v>216.04</v>
      </c>
      <c r="Q1426" t="n">
        <v>467.07</v>
      </c>
      <c r="R1426" t="n">
        <v>57.67</v>
      </c>
      <c r="S1426" t="n">
        <v>39.61</v>
      </c>
      <c r="T1426" t="n">
        <v>4078.8</v>
      </c>
      <c r="U1426" t="n">
        <v>0.6899999999999999</v>
      </c>
      <c r="V1426" t="n">
        <v>0.75</v>
      </c>
      <c r="W1426" t="n">
        <v>2.62</v>
      </c>
      <c r="X1426" t="n">
        <v>0.24</v>
      </c>
      <c r="Y1426" t="n">
        <v>1</v>
      </c>
      <c r="Z1426" t="n">
        <v>10</v>
      </c>
    </row>
    <row r="1427">
      <c r="A1427" t="n">
        <v>82</v>
      </c>
      <c r="B1427" t="n">
        <v>115</v>
      </c>
      <c r="C1427" t="inlineStr">
        <is>
          <t xml:space="preserve">CONCLUIDO	</t>
        </is>
      </c>
      <c r="D1427" t="n">
        <v>5.3663</v>
      </c>
      <c r="E1427" t="n">
        <v>18.63</v>
      </c>
      <c r="F1427" t="n">
        <v>15.58</v>
      </c>
      <c r="G1427" t="n">
        <v>103.86</v>
      </c>
      <c r="H1427" t="n">
        <v>1.48</v>
      </c>
      <c r="I1427" t="n">
        <v>9</v>
      </c>
      <c r="J1427" t="n">
        <v>258.78</v>
      </c>
      <c r="K1427" t="n">
        <v>56.94</v>
      </c>
      <c r="L1427" t="n">
        <v>21.5</v>
      </c>
      <c r="M1427" t="n">
        <v>7</v>
      </c>
      <c r="N1427" t="n">
        <v>65.34</v>
      </c>
      <c r="O1427" t="n">
        <v>32150.72</v>
      </c>
      <c r="P1427" t="n">
        <v>216.01</v>
      </c>
      <c r="Q1427" t="n">
        <v>467.07</v>
      </c>
      <c r="R1427" t="n">
        <v>57.88</v>
      </c>
      <c r="S1427" t="n">
        <v>39.61</v>
      </c>
      <c r="T1427" t="n">
        <v>4185.88</v>
      </c>
      <c r="U1427" t="n">
        <v>0.68</v>
      </c>
      <c r="V1427" t="n">
        <v>0.75</v>
      </c>
      <c r="W1427" t="n">
        <v>2.63</v>
      </c>
      <c r="X1427" t="n">
        <v>0.25</v>
      </c>
      <c r="Y1427" t="n">
        <v>1</v>
      </c>
      <c r="Z1427" t="n">
        <v>10</v>
      </c>
    </row>
    <row r="1428">
      <c r="A1428" t="n">
        <v>83</v>
      </c>
      <c r="B1428" t="n">
        <v>115</v>
      </c>
      <c r="C1428" t="inlineStr">
        <is>
          <t xml:space="preserve">CONCLUIDO	</t>
        </is>
      </c>
      <c r="D1428" t="n">
        <v>5.3699</v>
      </c>
      <c r="E1428" t="n">
        <v>18.62</v>
      </c>
      <c r="F1428" t="n">
        <v>15.57</v>
      </c>
      <c r="G1428" t="n">
        <v>103.78</v>
      </c>
      <c r="H1428" t="n">
        <v>1.49</v>
      </c>
      <c r="I1428" t="n">
        <v>9</v>
      </c>
      <c r="J1428" t="n">
        <v>259.24</v>
      </c>
      <c r="K1428" t="n">
        <v>56.94</v>
      </c>
      <c r="L1428" t="n">
        <v>21.75</v>
      </c>
      <c r="M1428" t="n">
        <v>7</v>
      </c>
      <c r="N1428" t="n">
        <v>65.55</v>
      </c>
      <c r="O1428" t="n">
        <v>32207.59</v>
      </c>
      <c r="P1428" t="n">
        <v>215.2</v>
      </c>
      <c r="Q1428" t="n">
        <v>467.07</v>
      </c>
      <c r="R1428" t="n">
        <v>57.6</v>
      </c>
      <c r="S1428" t="n">
        <v>39.61</v>
      </c>
      <c r="T1428" t="n">
        <v>4046.04</v>
      </c>
      <c r="U1428" t="n">
        <v>0.6899999999999999</v>
      </c>
      <c r="V1428" t="n">
        <v>0.75</v>
      </c>
      <c r="W1428" t="n">
        <v>2.62</v>
      </c>
      <c r="X1428" t="n">
        <v>0.23</v>
      </c>
      <c r="Y1428" t="n">
        <v>1</v>
      </c>
      <c r="Z1428" t="n">
        <v>10</v>
      </c>
    </row>
    <row r="1429">
      <c r="A1429" t="n">
        <v>84</v>
      </c>
      <c r="B1429" t="n">
        <v>115</v>
      </c>
      <c r="C1429" t="inlineStr">
        <is>
          <t xml:space="preserve">CONCLUIDO	</t>
        </is>
      </c>
      <c r="D1429" t="n">
        <v>5.3952</v>
      </c>
      <c r="E1429" t="n">
        <v>18.54</v>
      </c>
      <c r="F1429" t="n">
        <v>15.52</v>
      </c>
      <c r="G1429" t="n">
        <v>116.42</v>
      </c>
      <c r="H1429" t="n">
        <v>1.51</v>
      </c>
      <c r="I1429" t="n">
        <v>8</v>
      </c>
      <c r="J1429" t="n">
        <v>259.71</v>
      </c>
      <c r="K1429" t="n">
        <v>56.94</v>
      </c>
      <c r="L1429" t="n">
        <v>22</v>
      </c>
      <c r="M1429" t="n">
        <v>6</v>
      </c>
      <c r="N1429" t="n">
        <v>65.76000000000001</v>
      </c>
      <c r="O1429" t="n">
        <v>32264.54</v>
      </c>
      <c r="P1429" t="n">
        <v>213.85</v>
      </c>
      <c r="Q1429" t="n">
        <v>467.07</v>
      </c>
      <c r="R1429" t="n">
        <v>56.01</v>
      </c>
      <c r="S1429" t="n">
        <v>39.61</v>
      </c>
      <c r="T1429" t="n">
        <v>3257.77</v>
      </c>
      <c r="U1429" t="n">
        <v>0.71</v>
      </c>
      <c r="V1429" t="n">
        <v>0.75</v>
      </c>
      <c r="W1429" t="n">
        <v>2.62</v>
      </c>
      <c r="X1429" t="n">
        <v>0.19</v>
      </c>
      <c r="Y1429" t="n">
        <v>1</v>
      </c>
      <c r="Z1429" t="n">
        <v>10</v>
      </c>
    </row>
    <row r="1430">
      <c r="A1430" t="n">
        <v>85</v>
      </c>
      <c r="B1430" t="n">
        <v>115</v>
      </c>
      <c r="C1430" t="inlineStr">
        <is>
          <t xml:space="preserve">CONCLUIDO	</t>
        </is>
      </c>
      <c r="D1430" t="n">
        <v>5.3929</v>
      </c>
      <c r="E1430" t="n">
        <v>18.54</v>
      </c>
      <c r="F1430" t="n">
        <v>15.53</v>
      </c>
      <c r="G1430" t="n">
        <v>116.48</v>
      </c>
      <c r="H1430" t="n">
        <v>1.52</v>
      </c>
      <c r="I1430" t="n">
        <v>8</v>
      </c>
      <c r="J1430" t="n">
        <v>260.17</v>
      </c>
      <c r="K1430" t="n">
        <v>56.94</v>
      </c>
      <c r="L1430" t="n">
        <v>22.25</v>
      </c>
      <c r="M1430" t="n">
        <v>6</v>
      </c>
      <c r="N1430" t="n">
        <v>65.98</v>
      </c>
      <c r="O1430" t="n">
        <v>32321.56</v>
      </c>
      <c r="P1430" t="n">
        <v>214.1</v>
      </c>
      <c r="Q1430" t="n">
        <v>467.07</v>
      </c>
      <c r="R1430" t="n">
        <v>56.35</v>
      </c>
      <c r="S1430" t="n">
        <v>39.61</v>
      </c>
      <c r="T1430" t="n">
        <v>3427.69</v>
      </c>
      <c r="U1430" t="n">
        <v>0.7</v>
      </c>
      <c r="V1430" t="n">
        <v>0.75</v>
      </c>
      <c r="W1430" t="n">
        <v>2.62</v>
      </c>
      <c r="X1430" t="n">
        <v>0.2</v>
      </c>
      <c r="Y1430" t="n">
        <v>1</v>
      </c>
      <c r="Z1430" t="n">
        <v>10</v>
      </c>
    </row>
    <row r="1431">
      <c r="A1431" t="n">
        <v>86</v>
      </c>
      <c r="B1431" t="n">
        <v>115</v>
      </c>
      <c r="C1431" t="inlineStr">
        <is>
          <t xml:space="preserve">CONCLUIDO	</t>
        </is>
      </c>
      <c r="D1431" t="n">
        <v>5.395</v>
      </c>
      <c r="E1431" t="n">
        <v>18.54</v>
      </c>
      <c r="F1431" t="n">
        <v>15.52</v>
      </c>
      <c r="G1431" t="n">
        <v>116.43</v>
      </c>
      <c r="H1431" t="n">
        <v>1.54</v>
      </c>
      <c r="I1431" t="n">
        <v>8</v>
      </c>
      <c r="J1431" t="n">
        <v>260.63</v>
      </c>
      <c r="K1431" t="n">
        <v>56.94</v>
      </c>
      <c r="L1431" t="n">
        <v>22.5</v>
      </c>
      <c r="M1431" t="n">
        <v>6</v>
      </c>
      <c r="N1431" t="n">
        <v>66.19</v>
      </c>
      <c r="O1431" t="n">
        <v>32378.67</v>
      </c>
      <c r="P1431" t="n">
        <v>213.75</v>
      </c>
      <c r="Q1431" t="n">
        <v>467.07</v>
      </c>
      <c r="R1431" t="n">
        <v>56.11</v>
      </c>
      <c r="S1431" t="n">
        <v>39.61</v>
      </c>
      <c r="T1431" t="n">
        <v>3306.87</v>
      </c>
      <c r="U1431" t="n">
        <v>0.71</v>
      </c>
      <c r="V1431" t="n">
        <v>0.75</v>
      </c>
      <c r="W1431" t="n">
        <v>2.62</v>
      </c>
      <c r="X1431" t="n">
        <v>0.19</v>
      </c>
      <c r="Y1431" t="n">
        <v>1</v>
      </c>
      <c r="Z1431" t="n">
        <v>10</v>
      </c>
    </row>
    <row r="1432">
      <c r="A1432" t="n">
        <v>87</v>
      </c>
      <c r="B1432" t="n">
        <v>115</v>
      </c>
      <c r="C1432" t="inlineStr">
        <is>
          <t xml:space="preserve">CONCLUIDO	</t>
        </is>
      </c>
      <c r="D1432" t="n">
        <v>5.392</v>
      </c>
      <c r="E1432" t="n">
        <v>18.55</v>
      </c>
      <c r="F1432" t="n">
        <v>15.53</v>
      </c>
      <c r="G1432" t="n">
        <v>116.51</v>
      </c>
      <c r="H1432" t="n">
        <v>1.55</v>
      </c>
      <c r="I1432" t="n">
        <v>8</v>
      </c>
      <c r="J1432" t="n">
        <v>261.09</v>
      </c>
      <c r="K1432" t="n">
        <v>56.94</v>
      </c>
      <c r="L1432" t="n">
        <v>22.75</v>
      </c>
      <c r="M1432" t="n">
        <v>6</v>
      </c>
      <c r="N1432" t="n">
        <v>66.40000000000001</v>
      </c>
      <c r="O1432" t="n">
        <v>32435.86</v>
      </c>
      <c r="P1432" t="n">
        <v>214.13</v>
      </c>
      <c r="Q1432" t="n">
        <v>467.07</v>
      </c>
      <c r="R1432" t="n">
        <v>56.49</v>
      </c>
      <c r="S1432" t="n">
        <v>39.61</v>
      </c>
      <c r="T1432" t="n">
        <v>3498.11</v>
      </c>
      <c r="U1432" t="n">
        <v>0.7</v>
      </c>
      <c r="V1432" t="n">
        <v>0.75</v>
      </c>
      <c r="W1432" t="n">
        <v>2.62</v>
      </c>
      <c r="X1432" t="n">
        <v>0.2</v>
      </c>
      <c r="Y1432" t="n">
        <v>1</v>
      </c>
      <c r="Z1432" t="n">
        <v>10</v>
      </c>
    </row>
    <row r="1433">
      <c r="A1433" t="n">
        <v>88</v>
      </c>
      <c r="B1433" t="n">
        <v>115</v>
      </c>
      <c r="C1433" t="inlineStr">
        <is>
          <t xml:space="preserve">CONCLUIDO	</t>
        </is>
      </c>
      <c r="D1433" t="n">
        <v>5.3954</v>
      </c>
      <c r="E1433" t="n">
        <v>18.53</v>
      </c>
      <c r="F1433" t="n">
        <v>15.52</v>
      </c>
      <c r="G1433" t="n">
        <v>116.42</v>
      </c>
      <c r="H1433" t="n">
        <v>1.56</v>
      </c>
      <c r="I1433" t="n">
        <v>8</v>
      </c>
      <c r="J1433" t="n">
        <v>261.56</v>
      </c>
      <c r="K1433" t="n">
        <v>56.94</v>
      </c>
      <c r="L1433" t="n">
        <v>23</v>
      </c>
      <c r="M1433" t="n">
        <v>6</v>
      </c>
      <c r="N1433" t="n">
        <v>66.62</v>
      </c>
      <c r="O1433" t="n">
        <v>32493.12</v>
      </c>
      <c r="P1433" t="n">
        <v>213.98</v>
      </c>
      <c r="Q1433" t="n">
        <v>467.09</v>
      </c>
      <c r="R1433" t="n">
        <v>56.11</v>
      </c>
      <c r="S1433" t="n">
        <v>39.61</v>
      </c>
      <c r="T1433" t="n">
        <v>3306.05</v>
      </c>
      <c r="U1433" t="n">
        <v>0.71</v>
      </c>
      <c r="V1433" t="n">
        <v>0.75</v>
      </c>
      <c r="W1433" t="n">
        <v>2.62</v>
      </c>
      <c r="X1433" t="n">
        <v>0.19</v>
      </c>
      <c r="Y1433" t="n">
        <v>1</v>
      </c>
      <c r="Z1433" t="n">
        <v>10</v>
      </c>
    </row>
    <row r="1434">
      <c r="A1434" t="n">
        <v>89</v>
      </c>
      <c r="B1434" t="n">
        <v>115</v>
      </c>
      <c r="C1434" t="inlineStr">
        <is>
          <t xml:space="preserve">CONCLUIDO	</t>
        </is>
      </c>
      <c r="D1434" t="n">
        <v>5.3942</v>
      </c>
      <c r="E1434" t="n">
        <v>18.54</v>
      </c>
      <c r="F1434" t="n">
        <v>15.53</v>
      </c>
      <c r="G1434" t="n">
        <v>116.45</v>
      </c>
      <c r="H1434" t="n">
        <v>1.58</v>
      </c>
      <c r="I1434" t="n">
        <v>8</v>
      </c>
      <c r="J1434" t="n">
        <v>262.02</v>
      </c>
      <c r="K1434" t="n">
        <v>56.94</v>
      </c>
      <c r="L1434" t="n">
        <v>23.25</v>
      </c>
      <c r="M1434" t="n">
        <v>6</v>
      </c>
      <c r="N1434" t="n">
        <v>66.83</v>
      </c>
      <c r="O1434" t="n">
        <v>32550.47</v>
      </c>
      <c r="P1434" t="n">
        <v>214.17</v>
      </c>
      <c r="Q1434" t="n">
        <v>467.07</v>
      </c>
      <c r="R1434" t="n">
        <v>56.2</v>
      </c>
      <c r="S1434" t="n">
        <v>39.61</v>
      </c>
      <c r="T1434" t="n">
        <v>3349.75</v>
      </c>
      <c r="U1434" t="n">
        <v>0.7</v>
      </c>
      <c r="V1434" t="n">
        <v>0.75</v>
      </c>
      <c r="W1434" t="n">
        <v>2.62</v>
      </c>
      <c r="X1434" t="n">
        <v>0.19</v>
      </c>
      <c r="Y1434" t="n">
        <v>1</v>
      </c>
      <c r="Z1434" t="n">
        <v>10</v>
      </c>
    </row>
    <row r="1435">
      <c r="A1435" t="n">
        <v>90</v>
      </c>
      <c r="B1435" t="n">
        <v>115</v>
      </c>
      <c r="C1435" t="inlineStr">
        <is>
          <t xml:space="preserve">CONCLUIDO	</t>
        </is>
      </c>
      <c r="D1435" t="n">
        <v>5.3934</v>
      </c>
      <c r="E1435" t="n">
        <v>18.54</v>
      </c>
      <c r="F1435" t="n">
        <v>15.53</v>
      </c>
      <c r="G1435" t="n">
        <v>116.47</v>
      </c>
      <c r="H1435" t="n">
        <v>1.59</v>
      </c>
      <c r="I1435" t="n">
        <v>8</v>
      </c>
      <c r="J1435" t="n">
        <v>262.49</v>
      </c>
      <c r="K1435" t="n">
        <v>56.94</v>
      </c>
      <c r="L1435" t="n">
        <v>23.5</v>
      </c>
      <c r="M1435" t="n">
        <v>6</v>
      </c>
      <c r="N1435" t="n">
        <v>67.05</v>
      </c>
      <c r="O1435" t="n">
        <v>32607.89</v>
      </c>
      <c r="P1435" t="n">
        <v>213.79</v>
      </c>
      <c r="Q1435" t="n">
        <v>467.07</v>
      </c>
      <c r="R1435" t="n">
        <v>56.38</v>
      </c>
      <c r="S1435" t="n">
        <v>39.61</v>
      </c>
      <c r="T1435" t="n">
        <v>3442.11</v>
      </c>
      <c r="U1435" t="n">
        <v>0.7</v>
      </c>
      <c r="V1435" t="n">
        <v>0.75</v>
      </c>
      <c r="W1435" t="n">
        <v>2.62</v>
      </c>
      <c r="X1435" t="n">
        <v>0.2</v>
      </c>
      <c r="Y1435" t="n">
        <v>1</v>
      </c>
      <c r="Z1435" t="n">
        <v>10</v>
      </c>
    </row>
    <row r="1436">
      <c r="A1436" t="n">
        <v>91</v>
      </c>
      <c r="B1436" t="n">
        <v>115</v>
      </c>
      <c r="C1436" t="inlineStr">
        <is>
          <t xml:space="preserve">CONCLUIDO	</t>
        </is>
      </c>
      <c r="D1436" t="n">
        <v>5.393</v>
      </c>
      <c r="E1436" t="n">
        <v>18.54</v>
      </c>
      <c r="F1436" t="n">
        <v>15.53</v>
      </c>
      <c r="G1436" t="n">
        <v>116.48</v>
      </c>
      <c r="H1436" t="n">
        <v>1.61</v>
      </c>
      <c r="I1436" t="n">
        <v>8</v>
      </c>
      <c r="J1436" t="n">
        <v>262.96</v>
      </c>
      <c r="K1436" t="n">
        <v>56.94</v>
      </c>
      <c r="L1436" t="n">
        <v>23.75</v>
      </c>
      <c r="M1436" t="n">
        <v>6</v>
      </c>
      <c r="N1436" t="n">
        <v>67.26000000000001</v>
      </c>
      <c r="O1436" t="n">
        <v>32665.4</v>
      </c>
      <c r="P1436" t="n">
        <v>213.24</v>
      </c>
      <c r="Q1436" t="n">
        <v>467.07</v>
      </c>
      <c r="R1436" t="n">
        <v>56.47</v>
      </c>
      <c r="S1436" t="n">
        <v>39.61</v>
      </c>
      <c r="T1436" t="n">
        <v>3486.75</v>
      </c>
      <c r="U1436" t="n">
        <v>0.7</v>
      </c>
      <c r="V1436" t="n">
        <v>0.75</v>
      </c>
      <c r="W1436" t="n">
        <v>2.62</v>
      </c>
      <c r="X1436" t="n">
        <v>0.2</v>
      </c>
      <c r="Y1436" t="n">
        <v>1</v>
      </c>
      <c r="Z1436" t="n">
        <v>10</v>
      </c>
    </row>
    <row r="1437">
      <c r="A1437" t="n">
        <v>92</v>
      </c>
      <c r="B1437" t="n">
        <v>115</v>
      </c>
      <c r="C1437" t="inlineStr">
        <is>
          <t xml:space="preserve">CONCLUIDO	</t>
        </is>
      </c>
      <c r="D1437" t="n">
        <v>5.3916</v>
      </c>
      <c r="E1437" t="n">
        <v>18.55</v>
      </c>
      <c r="F1437" t="n">
        <v>15.54</v>
      </c>
      <c r="G1437" t="n">
        <v>116.51</v>
      </c>
      <c r="H1437" t="n">
        <v>1.62</v>
      </c>
      <c r="I1437" t="n">
        <v>8</v>
      </c>
      <c r="J1437" t="n">
        <v>263.42</v>
      </c>
      <c r="K1437" t="n">
        <v>56.94</v>
      </c>
      <c r="L1437" t="n">
        <v>24</v>
      </c>
      <c r="M1437" t="n">
        <v>6</v>
      </c>
      <c r="N1437" t="n">
        <v>67.48</v>
      </c>
      <c r="O1437" t="n">
        <v>32722.99</v>
      </c>
      <c r="P1437" t="n">
        <v>212.38</v>
      </c>
      <c r="Q1437" t="n">
        <v>467.07</v>
      </c>
      <c r="R1437" t="n">
        <v>56.63</v>
      </c>
      <c r="S1437" t="n">
        <v>39.61</v>
      </c>
      <c r="T1437" t="n">
        <v>3567.56</v>
      </c>
      <c r="U1437" t="n">
        <v>0.7</v>
      </c>
      <c r="V1437" t="n">
        <v>0.75</v>
      </c>
      <c r="W1437" t="n">
        <v>2.62</v>
      </c>
      <c r="X1437" t="n">
        <v>0.2</v>
      </c>
      <c r="Y1437" t="n">
        <v>1</v>
      </c>
      <c r="Z1437" t="n">
        <v>10</v>
      </c>
    </row>
    <row r="1438">
      <c r="A1438" t="n">
        <v>93</v>
      </c>
      <c r="B1438" t="n">
        <v>115</v>
      </c>
      <c r="C1438" t="inlineStr">
        <is>
          <t xml:space="preserve">CONCLUIDO	</t>
        </is>
      </c>
      <c r="D1438" t="n">
        <v>5.392</v>
      </c>
      <c r="E1438" t="n">
        <v>18.55</v>
      </c>
      <c r="F1438" t="n">
        <v>15.53</v>
      </c>
      <c r="G1438" t="n">
        <v>116.51</v>
      </c>
      <c r="H1438" t="n">
        <v>1.64</v>
      </c>
      <c r="I1438" t="n">
        <v>8</v>
      </c>
      <c r="J1438" t="n">
        <v>263.89</v>
      </c>
      <c r="K1438" t="n">
        <v>56.94</v>
      </c>
      <c r="L1438" t="n">
        <v>24.25</v>
      </c>
      <c r="M1438" t="n">
        <v>6</v>
      </c>
      <c r="N1438" t="n">
        <v>67.7</v>
      </c>
      <c r="O1438" t="n">
        <v>32780.66</v>
      </c>
      <c r="P1438" t="n">
        <v>211.96</v>
      </c>
      <c r="Q1438" t="n">
        <v>467.07</v>
      </c>
      <c r="R1438" t="n">
        <v>56.55</v>
      </c>
      <c r="S1438" t="n">
        <v>39.61</v>
      </c>
      <c r="T1438" t="n">
        <v>3525.35</v>
      </c>
      <c r="U1438" t="n">
        <v>0.7</v>
      </c>
      <c r="V1438" t="n">
        <v>0.75</v>
      </c>
      <c r="W1438" t="n">
        <v>2.62</v>
      </c>
      <c r="X1438" t="n">
        <v>0.2</v>
      </c>
      <c r="Y1438" t="n">
        <v>1</v>
      </c>
      <c r="Z1438" t="n">
        <v>10</v>
      </c>
    </row>
    <row r="1439">
      <c r="A1439" t="n">
        <v>94</v>
      </c>
      <c r="B1439" t="n">
        <v>115</v>
      </c>
      <c r="C1439" t="inlineStr">
        <is>
          <t xml:space="preserve">CONCLUIDO	</t>
        </is>
      </c>
      <c r="D1439" t="n">
        <v>5.3929</v>
      </c>
      <c r="E1439" t="n">
        <v>18.54</v>
      </c>
      <c r="F1439" t="n">
        <v>15.53</v>
      </c>
      <c r="G1439" t="n">
        <v>116.48</v>
      </c>
      <c r="H1439" t="n">
        <v>1.65</v>
      </c>
      <c r="I1439" t="n">
        <v>8</v>
      </c>
      <c r="J1439" t="n">
        <v>264.36</v>
      </c>
      <c r="K1439" t="n">
        <v>56.94</v>
      </c>
      <c r="L1439" t="n">
        <v>24.5</v>
      </c>
      <c r="M1439" t="n">
        <v>6</v>
      </c>
      <c r="N1439" t="n">
        <v>67.92</v>
      </c>
      <c r="O1439" t="n">
        <v>32838.42</v>
      </c>
      <c r="P1439" t="n">
        <v>212.04</v>
      </c>
      <c r="Q1439" t="n">
        <v>467.07</v>
      </c>
      <c r="R1439" t="n">
        <v>56.37</v>
      </c>
      <c r="S1439" t="n">
        <v>39.61</v>
      </c>
      <c r="T1439" t="n">
        <v>3434.97</v>
      </c>
      <c r="U1439" t="n">
        <v>0.7</v>
      </c>
      <c r="V1439" t="n">
        <v>0.75</v>
      </c>
      <c r="W1439" t="n">
        <v>2.62</v>
      </c>
      <c r="X1439" t="n">
        <v>0.2</v>
      </c>
      <c r="Y1439" t="n">
        <v>1</v>
      </c>
      <c r="Z1439" t="n">
        <v>10</v>
      </c>
    </row>
    <row r="1440">
      <c r="A1440" t="n">
        <v>95</v>
      </c>
      <c r="B1440" t="n">
        <v>115</v>
      </c>
      <c r="C1440" t="inlineStr">
        <is>
          <t xml:space="preserve">CONCLUIDO	</t>
        </is>
      </c>
      <c r="D1440" t="n">
        <v>5.3917</v>
      </c>
      <c r="E1440" t="n">
        <v>18.55</v>
      </c>
      <c r="F1440" t="n">
        <v>15.54</v>
      </c>
      <c r="G1440" t="n">
        <v>116.51</v>
      </c>
      <c r="H1440" t="n">
        <v>1.66</v>
      </c>
      <c r="I1440" t="n">
        <v>8</v>
      </c>
      <c r="J1440" t="n">
        <v>264.83</v>
      </c>
      <c r="K1440" t="n">
        <v>56.94</v>
      </c>
      <c r="L1440" t="n">
        <v>24.75</v>
      </c>
      <c r="M1440" t="n">
        <v>6</v>
      </c>
      <c r="N1440" t="n">
        <v>68.13</v>
      </c>
      <c r="O1440" t="n">
        <v>32896.26</v>
      </c>
      <c r="P1440" t="n">
        <v>211.19</v>
      </c>
      <c r="Q1440" t="n">
        <v>467.07</v>
      </c>
      <c r="R1440" t="n">
        <v>56.55</v>
      </c>
      <c r="S1440" t="n">
        <v>39.61</v>
      </c>
      <c r="T1440" t="n">
        <v>3524.66</v>
      </c>
      <c r="U1440" t="n">
        <v>0.7</v>
      </c>
      <c r="V1440" t="n">
        <v>0.75</v>
      </c>
      <c r="W1440" t="n">
        <v>2.62</v>
      </c>
      <c r="X1440" t="n">
        <v>0.2</v>
      </c>
      <c r="Y1440" t="n">
        <v>1</v>
      </c>
      <c r="Z1440" t="n">
        <v>10</v>
      </c>
    </row>
    <row r="1441">
      <c r="A1441" t="n">
        <v>96</v>
      </c>
      <c r="B1441" t="n">
        <v>115</v>
      </c>
      <c r="C1441" t="inlineStr">
        <is>
          <t xml:space="preserve">CONCLUIDO	</t>
        </is>
      </c>
      <c r="D1441" t="n">
        <v>5.4104</v>
      </c>
      <c r="E1441" t="n">
        <v>18.48</v>
      </c>
      <c r="F1441" t="n">
        <v>15.52</v>
      </c>
      <c r="G1441" t="n">
        <v>132.99</v>
      </c>
      <c r="H1441" t="n">
        <v>1.68</v>
      </c>
      <c r="I1441" t="n">
        <v>7</v>
      </c>
      <c r="J1441" t="n">
        <v>265.3</v>
      </c>
      <c r="K1441" t="n">
        <v>56.94</v>
      </c>
      <c r="L1441" t="n">
        <v>25</v>
      </c>
      <c r="M1441" t="n">
        <v>5</v>
      </c>
      <c r="N1441" t="n">
        <v>68.34999999999999</v>
      </c>
      <c r="O1441" t="n">
        <v>32954.18</v>
      </c>
      <c r="P1441" t="n">
        <v>209.64</v>
      </c>
      <c r="Q1441" t="n">
        <v>467.07</v>
      </c>
      <c r="R1441" t="n">
        <v>55.84</v>
      </c>
      <c r="S1441" t="n">
        <v>39.61</v>
      </c>
      <c r="T1441" t="n">
        <v>3173.78</v>
      </c>
      <c r="U1441" t="n">
        <v>0.71</v>
      </c>
      <c r="V1441" t="n">
        <v>0.75</v>
      </c>
      <c r="W1441" t="n">
        <v>2.62</v>
      </c>
      <c r="X1441" t="n">
        <v>0.18</v>
      </c>
      <c r="Y1441" t="n">
        <v>1</v>
      </c>
      <c r="Z1441" t="n">
        <v>10</v>
      </c>
    </row>
    <row r="1442">
      <c r="A1442" t="n">
        <v>97</v>
      </c>
      <c r="B1442" t="n">
        <v>115</v>
      </c>
      <c r="C1442" t="inlineStr">
        <is>
          <t xml:space="preserve">CONCLUIDO	</t>
        </is>
      </c>
      <c r="D1442" t="n">
        <v>5.4098</v>
      </c>
      <c r="E1442" t="n">
        <v>18.48</v>
      </c>
      <c r="F1442" t="n">
        <v>15.52</v>
      </c>
      <c r="G1442" t="n">
        <v>133</v>
      </c>
      <c r="H1442" t="n">
        <v>1.69</v>
      </c>
      <c r="I1442" t="n">
        <v>7</v>
      </c>
      <c r="J1442" t="n">
        <v>265.77</v>
      </c>
      <c r="K1442" t="n">
        <v>56.94</v>
      </c>
      <c r="L1442" t="n">
        <v>25.25</v>
      </c>
      <c r="M1442" t="n">
        <v>5</v>
      </c>
      <c r="N1442" t="n">
        <v>68.56999999999999</v>
      </c>
      <c r="O1442" t="n">
        <v>33012.18</v>
      </c>
      <c r="P1442" t="n">
        <v>210.08</v>
      </c>
      <c r="Q1442" t="n">
        <v>467.07</v>
      </c>
      <c r="R1442" t="n">
        <v>55.92</v>
      </c>
      <c r="S1442" t="n">
        <v>39.61</v>
      </c>
      <c r="T1442" t="n">
        <v>3215.08</v>
      </c>
      <c r="U1442" t="n">
        <v>0.71</v>
      </c>
      <c r="V1442" t="n">
        <v>0.75</v>
      </c>
      <c r="W1442" t="n">
        <v>2.62</v>
      </c>
      <c r="X1442" t="n">
        <v>0.18</v>
      </c>
      <c r="Y1442" t="n">
        <v>1</v>
      </c>
      <c r="Z1442" t="n">
        <v>10</v>
      </c>
    </row>
    <row r="1443">
      <c r="A1443" t="n">
        <v>98</v>
      </c>
      <c r="B1443" t="n">
        <v>115</v>
      </c>
      <c r="C1443" t="inlineStr">
        <is>
          <t xml:space="preserve">CONCLUIDO	</t>
        </is>
      </c>
      <c r="D1443" t="n">
        <v>5.4101</v>
      </c>
      <c r="E1443" t="n">
        <v>18.48</v>
      </c>
      <c r="F1443" t="n">
        <v>15.52</v>
      </c>
      <c r="G1443" t="n">
        <v>132.99</v>
      </c>
      <c r="H1443" t="n">
        <v>1.7</v>
      </c>
      <c r="I1443" t="n">
        <v>7</v>
      </c>
      <c r="J1443" t="n">
        <v>266.24</v>
      </c>
      <c r="K1443" t="n">
        <v>56.94</v>
      </c>
      <c r="L1443" t="n">
        <v>25.5</v>
      </c>
      <c r="M1443" t="n">
        <v>5</v>
      </c>
      <c r="N1443" t="n">
        <v>68.8</v>
      </c>
      <c r="O1443" t="n">
        <v>33070.26</v>
      </c>
      <c r="P1443" t="n">
        <v>210.51</v>
      </c>
      <c r="Q1443" t="n">
        <v>467.07</v>
      </c>
      <c r="R1443" t="n">
        <v>56.03</v>
      </c>
      <c r="S1443" t="n">
        <v>39.61</v>
      </c>
      <c r="T1443" t="n">
        <v>3270.69</v>
      </c>
      <c r="U1443" t="n">
        <v>0.71</v>
      </c>
      <c r="V1443" t="n">
        <v>0.75</v>
      </c>
      <c r="W1443" t="n">
        <v>2.62</v>
      </c>
      <c r="X1443" t="n">
        <v>0.18</v>
      </c>
      <c r="Y1443" t="n">
        <v>1</v>
      </c>
      <c r="Z1443" t="n">
        <v>10</v>
      </c>
    </row>
    <row r="1444">
      <c r="A1444" t="n">
        <v>99</v>
      </c>
      <c r="B1444" t="n">
        <v>115</v>
      </c>
      <c r="C1444" t="inlineStr">
        <is>
          <t xml:space="preserve">CONCLUIDO	</t>
        </is>
      </c>
      <c r="D1444" t="n">
        <v>5.4121</v>
      </c>
      <c r="E1444" t="n">
        <v>18.48</v>
      </c>
      <c r="F1444" t="n">
        <v>15.51</v>
      </c>
      <c r="G1444" t="n">
        <v>132.94</v>
      </c>
      <c r="H1444" t="n">
        <v>1.72</v>
      </c>
      <c r="I1444" t="n">
        <v>7</v>
      </c>
      <c r="J1444" t="n">
        <v>266.71</v>
      </c>
      <c r="K1444" t="n">
        <v>56.94</v>
      </c>
      <c r="L1444" t="n">
        <v>25.75</v>
      </c>
      <c r="M1444" t="n">
        <v>5</v>
      </c>
      <c r="N1444" t="n">
        <v>69.02</v>
      </c>
      <c r="O1444" t="n">
        <v>33128.44</v>
      </c>
      <c r="P1444" t="n">
        <v>210.96</v>
      </c>
      <c r="Q1444" t="n">
        <v>467.09</v>
      </c>
      <c r="R1444" t="n">
        <v>55.82</v>
      </c>
      <c r="S1444" t="n">
        <v>39.61</v>
      </c>
      <c r="T1444" t="n">
        <v>3167.27</v>
      </c>
      <c r="U1444" t="n">
        <v>0.71</v>
      </c>
      <c r="V1444" t="n">
        <v>0.75</v>
      </c>
      <c r="W1444" t="n">
        <v>2.62</v>
      </c>
      <c r="X1444" t="n">
        <v>0.18</v>
      </c>
      <c r="Y1444" t="n">
        <v>1</v>
      </c>
      <c r="Z1444" t="n">
        <v>10</v>
      </c>
    </row>
    <row r="1445">
      <c r="A1445" t="n">
        <v>100</v>
      </c>
      <c r="B1445" t="n">
        <v>115</v>
      </c>
      <c r="C1445" t="inlineStr">
        <is>
          <t xml:space="preserve">CONCLUIDO	</t>
        </is>
      </c>
      <c r="D1445" t="n">
        <v>5.4123</v>
      </c>
      <c r="E1445" t="n">
        <v>18.48</v>
      </c>
      <c r="F1445" t="n">
        <v>15.51</v>
      </c>
      <c r="G1445" t="n">
        <v>132.93</v>
      </c>
      <c r="H1445" t="n">
        <v>1.73</v>
      </c>
      <c r="I1445" t="n">
        <v>7</v>
      </c>
      <c r="J1445" t="n">
        <v>267.18</v>
      </c>
      <c r="K1445" t="n">
        <v>56.94</v>
      </c>
      <c r="L1445" t="n">
        <v>26</v>
      </c>
      <c r="M1445" t="n">
        <v>5</v>
      </c>
      <c r="N1445" t="n">
        <v>69.23999999999999</v>
      </c>
      <c r="O1445" t="n">
        <v>33186.69</v>
      </c>
      <c r="P1445" t="n">
        <v>210.76</v>
      </c>
      <c r="Q1445" t="n">
        <v>467.07</v>
      </c>
      <c r="R1445" t="n">
        <v>55.68</v>
      </c>
      <c r="S1445" t="n">
        <v>39.61</v>
      </c>
      <c r="T1445" t="n">
        <v>3097.09</v>
      </c>
      <c r="U1445" t="n">
        <v>0.71</v>
      </c>
      <c r="V1445" t="n">
        <v>0.75</v>
      </c>
      <c r="W1445" t="n">
        <v>2.62</v>
      </c>
      <c r="X1445" t="n">
        <v>0.18</v>
      </c>
      <c r="Y1445" t="n">
        <v>1</v>
      </c>
      <c r="Z1445" t="n">
        <v>10</v>
      </c>
    </row>
    <row r="1446">
      <c r="A1446" t="n">
        <v>101</v>
      </c>
      <c r="B1446" t="n">
        <v>115</v>
      </c>
      <c r="C1446" t="inlineStr">
        <is>
          <t xml:space="preserve">CONCLUIDO	</t>
        </is>
      </c>
      <c r="D1446" t="n">
        <v>5.412</v>
      </c>
      <c r="E1446" t="n">
        <v>18.48</v>
      </c>
      <c r="F1446" t="n">
        <v>15.51</v>
      </c>
      <c r="G1446" t="n">
        <v>132.94</v>
      </c>
      <c r="H1446" t="n">
        <v>1.75</v>
      </c>
      <c r="I1446" t="n">
        <v>7</v>
      </c>
      <c r="J1446" t="n">
        <v>267.66</v>
      </c>
      <c r="K1446" t="n">
        <v>56.94</v>
      </c>
      <c r="L1446" t="n">
        <v>26.25</v>
      </c>
      <c r="M1446" t="n">
        <v>5</v>
      </c>
      <c r="N1446" t="n">
        <v>69.45999999999999</v>
      </c>
      <c r="O1446" t="n">
        <v>33245.03</v>
      </c>
      <c r="P1446" t="n">
        <v>211.31</v>
      </c>
      <c r="Q1446" t="n">
        <v>467.07</v>
      </c>
      <c r="R1446" t="n">
        <v>55.8</v>
      </c>
      <c r="S1446" t="n">
        <v>39.61</v>
      </c>
      <c r="T1446" t="n">
        <v>3154.13</v>
      </c>
      <c r="U1446" t="n">
        <v>0.71</v>
      </c>
      <c r="V1446" t="n">
        <v>0.75</v>
      </c>
      <c r="W1446" t="n">
        <v>2.62</v>
      </c>
      <c r="X1446" t="n">
        <v>0.18</v>
      </c>
      <c r="Y1446" t="n">
        <v>1</v>
      </c>
      <c r="Z1446" t="n">
        <v>10</v>
      </c>
    </row>
    <row r="1447">
      <c r="A1447" t="n">
        <v>102</v>
      </c>
      <c r="B1447" t="n">
        <v>115</v>
      </c>
      <c r="C1447" t="inlineStr">
        <is>
          <t xml:space="preserve">CONCLUIDO	</t>
        </is>
      </c>
      <c r="D1447" t="n">
        <v>5.4129</v>
      </c>
      <c r="E1447" t="n">
        <v>18.47</v>
      </c>
      <c r="F1447" t="n">
        <v>15.51</v>
      </c>
      <c r="G1447" t="n">
        <v>132.91</v>
      </c>
      <c r="H1447" t="n">
        <v>1.76</v>
      </c>
      <c r="I1447" t="n">
        <v>7</v>
      </c>
      <c r="J1447" t="n">
        <v>268.13</v>
      </c>
      <c r="K1447" t="n">
        <v>56.94</v>
      </c>
      <c r="L1447" t="n">
        <v>26.5</v>
      </c>
      <c r="M1447" t="n">
        <v>5</v>
      </c>
      <c r="N1447" t="n">
        <v>69.69</v>
      </c>
      <c r="O1447" t="n">
        <v>33303.46</v>
      </c>
      <c r="P1447" t="n">
        <v>211.19</v>
      </c>
      <c r="Q1447" t="n">
        <v>467.07</v>
      </c>
      <c r="R1447" t="n">
        <v>55.52</v>
      </c>
      <c r="S1447" t="n">
        <v>39.61</v>
      </c>
      <c r="T1447" t="n">
        <v>3018.35</v>
      </c>
      <c r="U1447" t="n">
        <v>0.71</v>
      </c>
      <c r="V1447" t="n">
        <v>0.75</v>
      </c>
      <c r="W1447" t="n">
        <v>2.62</v>
      </c>
      <c r="X1447" t="n">
        <v>0.17</v>
      </c>
      <c r="Y1447" t="n">
        <v>1</v>
      </c>
      <c r="Z1447" t="n">
        <v>10</v>
      </c>
    </row>
    <row r="1448">
      <c r="A1448" t="n">
        <v>103</v>
      </c>
      <c r="B1448" t="n">
        <v>115</v>
      </c>
      <c r="C1448" t="inlineStr">
        <is>
          <t xml:space="preserve">CONCLUIDO	</t>
        </is>
      </c>
      <c r="D1448" t="n">
        <v>5.4135</v>
      </c>
      <c r="E1448" t="n">
        <v>18.47</v>
      </c>
      <c r="F1448" t="n">
        <v>15.5</v>
      </c>
      <c r="G1448" t="n">
        <v>132.9</v>
      </c>
      <c r="H1448" t="n">
        <v>1.77</v>
      </c>
      <c r="I1448" t="n">
        <v>7</v>
      </c>
      <c r="J1448" t="n">
        <v>268.6</v>
      </c>
      <c r="K1448" t="n">
        <v>56.94</v>
      </c>
      <c r="L1448" t="n">
        <v>26.75</v>
      </c>
      <c r="M1448" t="n">
        <v>5</v>
      </c>
      <c r="N1448" t="n">
        <v>69.91</v>
      </c>
      <c r="O1448" t="n">
        <v>33361.97</v>
      </c>
      <c r="P1448" t="n">
        <v>211.08</v>
      </c>
      <c r="Q1448" t="n">
        <v>467.07</v>
      </c>
      <c r="R1448" t="n">
        <v>55.57</v>
      </c>
      <c r="S1448" t="n">
        <v>39.61</v>
      </c>
      <c r="T1448" t="n">
        <v>3042.32</v>
      </c>
      <c r="U1448" t="n">
        <v>0.71</v>
      </c>
      <c r="V1448" t="n">
        <v>0.75</v>
      </c>
      <c r="W1448" t="n">
        <v>2.62</v>
      </c>
      <c r="X1448" t="n">
        <v>0.17</v>
      </c>
      <c r="Y1448" t="n">
        <v>1</v>
      </c>
      <c r="Z1448" t="n">
        <v>10</v>
      </c>
    </row>
    <row r="1449">
      <c r="A1449" t="n">
        <v>104</v>
      </c>
      <c r="B1449" t="n">
        <v>115</v>
      </c>
      <c r="C1449" t="inlineStr">
        <is>
          <t xml:space="preserve">CONCLUIDO	</t>
        </is>
      </c>
      <c r="D1449" t="n">
        <v>5.4148</v>
      </c>
      <c r="E1449" t="n">
        <v>18.47</v>
      </c>
      <c r="F1449" t="n">
        <v>15.5</v>
      </c>
      <c r="G1449" t="n">
        <v>132.85</v>
      </c>
      <c r="H1449" t="n">
        <v>1.79</v>
      </c>
      <c r="I1449" t="n">
        <v>7</v>
      </c>
      <c r="J1449" t="n">
        <v>269.08</v>
      </c>
      <c r="K1449" t="n">
        <v>56.94</v>
      </c>
      <c r="L1449" t="n">
        <v>27</v>
      </c>
      <c r="M1449" t="n">
        <v>5</v>
      </c>
      <c r="N1449" t="n">
        <v>70.14</v>
      </c>
      <c r="O1449" t="n">
        <v>33420.56</v>
      </c>
      <c r="P1449" t="n">
        <v>210.26</v>
      </c>
      <c r="Q1449" t="n">
        <v>467.07</v>
      </c>
      <c r="R1449" t="n">
        <v>55.48</v>
      </c>
      <c r="S1449" t="n">
        <v>39.61</v>
      </c>
      <c r="T1449" t="n">
        <v>2995.23</v>
      </c>
      <c r="U1449" t="n">
        <v>0.71</v>
      </c>
      <c r="V1449" t="n">
        <v>0.75</v>
      </c>
      <c r="W1449" t="n">
        <v>2.62</v>
      </c>
      <c r="X1449" t="n">
        <v>0.17</v>
      </c>
      <c r="Y1449" t="n">
        <v>1</v>
      </c>
      <c r="Z1449" t="n">
        <v>10</v>
      </c>
    </row>
    <row r="1450">
      <c r="A1450" t="n">
        <v>105</v>
      </c>
      <c r="B1450" t="n">
        <v>115</v>
      </c>
      <c r="C1450" t="inlineStr">
        <is>
          <t xml:space="preserve">CONCLUIDO	</t>
        </is>
      </c>
      <c r="D1450" t="n">
        <v>5.4159</v>
      </c>
      <c r="E1450" t="n">
        <v>18.46</v>
      </c>
      <c r="F1450" t="n">
        <v>15.5</v>
      </c>
      <c r="G1450" t="n">
        <v>132.82</v>
      </c>
      <c r="H1450" t="n">
        <v>1.8</v>
      </c>
      <c r="I1450" t="n">
        <v>7</v>
      </c>
      <c r="J1450" t="n">
        <v>269.55</v>
      </c>
      <c r="K1450" t="n">
        <v>56.94</v>
      </c>
      <c r="L1450" t="n">
        <v>27.25</v>
      </c>
      <c r="M1450" t="n">
        <v>5</v>
      </c>
      <c r="N1450" t="n">
        <v>70.36</v>
      </c>
      <c r="O1450" t="n">
        <v>33479.25</v>
      </c>
      <c r="P1450" t="n">
        <v>209.94</v>
      </c>
      <c r="Q1450" t="n">
        <v>467.07</v>
      </c>
      <c r="R1450" t="n">
        <v>55.29</v>
      </c>
      <c r="S1450" t="n">
        <v>39.61</v>
      </c>
      <c r="T1450" t="n">
        <v>2902.04</v>
      </c>
      <c r="U1450" t="n">
        <v>0.72</v>
      </c>
      <c r="V1450" t="n">
        <v>0.75</v>
      </c>
      <c r="W1450" t="n">
        <v>2.62</v>
      </c>
      <c r="X1450" t="n">
        <v>0.16</v>
      </c>
      <c r="Y1450" t="n">
        <v>1</v>
      </c>
      <c r="Z1450" t="n">
        <v>10</v>
      </c>
    </row>
    <row r="1451">
      <c r="A1451" t="n">
        <v>106</v>
      </c>
      <c r="B1451" t="n">
        <v>115</v>
      </c>
      <c r="C1451" t="inlineStr">
        <is>
          <t xml:space="preserve">CONCLUIDO	</t>
        </is>
      </c>
      <c r="D1451" t="n">
        <v>5.4152</v>
      </c>
      <c r="E1451" t="n">
        <v>18.47</v>
      </c>
      <c r="F1451" t="n">
        <v>15.5</v>
      </c>
      <c r="G1451" t="n">
        <v>132.85</v>
      </c>
      <c r="H1451" t="n">
        <v>1.81</v>
      </c>
      <c r="I1451" t="n">
        <v>7</v>
      </c>
      <c r="J1451" t="n">
        <v>270.03</v>
      </c>
      <c r="K1451" t="n">
        <v>56.94</v>
      </c>
      <c r="L1451" t="n">
        <v>27.5</v>
      </c>
      <c r="M1451" t="n">
        <v>5</v>
      </c>
      <c r="N1451" t="n">
        <v>70.59</v>
      </c>
      <c r="O1451" t="n">
        <v>33538.02</v>
      </c>
      <c r="P1451" t="n">
        <v>209.72</v>
      </c>
      <c r="Q1451" t="n">
        <v>467.07</v>
      </c>
      <c r="R1451" t="n">
        <v>55.32</v>
      </c>
      <c r="S1451" t="n">
        <v>39.61</v>
      </c>
      <c r="T1451" t="n">
        <v>2915.77</v>
      </c>
      <c r="U1451" t="n">
        <v>0.72</v>
      </c>
      <c r="V1451" t="n">
        <v>0.75</v>
      </c>
      <c r="W1451" t="n">
        <v>2.62</v>
      </c>
      <c r="X1451" t="n">
        <v>0.17</v>
      </c>
      <c r="Y1451" t="n">
        <v>1</v>
      </c>
      <c r="Z1451" t="n">
        <v>10</v>
      </c>
    </row>
    <row r="1452">
      <c r="A1452" t="n">
        <v>107</v>
      </c>
      <c r="B1452" t="n">
        <v>115</v>
      </c>
      <c r="C1452" t="inlineStr">
        <is>
          <t xml:space="preserve">CONCLUIDO	</t>
        </is>
      </c>
      <c r="D1452" t="n">
        <v>5.4147</v>
      </c>
      <c r="E1452" t="n">
        <v>18.47</v>
      </c>
      <c r="F1452" t="n">
        <v>15.5</v>
      </c>
      <c r="G1452" t="n">
        <v>132.86</v>
      </c>
      <c r="H1452" t="n">
        <v>1.83</v>
      </c>
      <c r="I1452" t="n">
        <v>7</v>
      </c>
      <c r="J1452" t="n">
        <v>270.51</v>
      </c>
      <c r="K1452" t="n">
        <v>56.94</v>
      </c>
      <c r="L1452" t="n">
        <v>27.75</v>
      </c>
      <c r="M1452" t="n">
        <v>5</v>
      </c>
      <c r="N1452" t="n">
        <v>70.81999999999999</v>
      </c>
      <c r="O1452" t="n">
        <v>33596.87</v>
      </c>
      <c r="P1452" t="n">
        <v>209.3</v>
      </c>
      <c r="Q1452" t="n">
        <v>467.07</v>
      </c>
      <c r="R1452" t="n">
        <v>55.45</v>
      </c>
      <c r="S1452" t="n">
        <v>39.61</v>
      </c>
      <c r="T1452" t="n">
        <v>2980.21</v>
      </c>
      <c r="U1452" t="n">
        <v>0.71</v>
      </c>
      <c r="V1452" t="n">
        <v>0.75</v>
      </c>
      <c r="W1452" t="n">
        <v>2.62</v>
      </c>
      <c r="X1452" t="n">
        <v>0.17</v>
      </c>
      <c r="Y1452" t="n">
        <v>1</v>
      </c>
      <c r="Z1452" t="n">
        <v>10</v>
      </c>
    </row>
    <row r="1453">
      <c r="A1453" t="n">
        <v>108</v>
      </c>
      <c r="B1453" t="n">
        <v>115</v>
      </c>
      <c r="C1453" t="inlineStr">
        <is>
          <t xml:space="preserve">CONCLUIDO	</t>
        </is>
      </c>
      <c r="D1453" t="n">
        <v>5.4175</v>
      </c>
      <c r="E1453" t="n">
        <v>18.46</v>
      </c>
      <c r="F1453" t="n">
        <v>15.49</v>
      </c>
      <c r="G1453" t="n">
        <v>132.78</v>
      </c>
      <c r="H1453" t="n">
        <v>1.84</v>
      </c>
      <c r="I1453" t="n">
        <v>7</v>
      </c>
      <c r="J1453" t="n">
        <v>270.99</v>
      </c>
      <c r="K1453" t="n">
        <v>56.94</v>
      </c>
      <c r="L1453" t="n">
        <v>28</v>
      </c>
      <c r="M1453" t="n">
        <v>5</v>
      </c>
      <c r="N1453" t="n">
        <v>71.04000000000001</v>
      </c>
      <c r="O1453" t="n">
        <v>33655.82</v>
      </c>
      <c r="P1453" t="n">
        <v>208.76</v>
      </c>
      <c r="Q1453" t="n">
        <v>467.1</v>
      </c>
      <c r="R1453" t="n">
        <v>55.13</v>
      </c>
      <c r="S1453" t="n">
        <v>39.61</v>
      </c>
      <c r="T1453" t="n">
        <v>2820.42</v>
      </c>
      <c r="U1453" t="n">
        <v>0.72</v>
      </c>
      <c r="V1453" t="n">
        <v>0.75</v>
      </c>
      <c r="W1453" t="n">
        <v>2.62</v>
      </c>
      <c r="X1453" t="n">
        <v>0.16</v>
      </c>
      <c r="Y1453" t="n">
        <v>1</v>
      </c>
      <c r="Z1453" t="n">
        <v>10</v>
      </c>
    </row>
    <row r="1454">
      <c r="A1454" t="n">
        <v>109</v>
      </c>
      <c r="B1454" t="n">
        <v>115</v>
      </c>
      <c r="C1454" t="inlineStr">
        <is>
          <t xml:space="preserve">CONCLUIDO	</t>
        </is>
      </c>
      <c r="D1454" t="n">
        <v>5.417</v>
      </c>
      <c r="E1454" t="n">
        <v>18.46</v>
      </c>
      <c r="F1454" t="n">
        <v>15.49</v>
      </c>
      <c r="G1454" t="n">
        <v>132.79</v>
      </c>
      <c r="H1454" t="n">
        <v>1.85</v>
      </c>
      <c r="I1454" t="n">
        <v>7</v>
      </c>
      <c r="J1454" t="n">
        <v>271.46</v>
      </c>
      <c r="K1454" t="n">
        <v>56.94</v>
      </c>
      <c r="L1454" t="n">
        <v>28.25</v>
      </c>
      <c r="M1454" t="n">
        <v>5</v>
      </c>
      <c r="N1454" t="n">
        <v>71.27</v>
      </c>
      <c r="O1454" t="n">
        <v>33714.85</v>
      </c>
      <c r="P1454" t="n">
        <v>208.43</v>
      </c>
      <c r="Q1454" t="n">
        <v>467.07</v>
      </c>
      <c r="R1454" t="n">
        <v>55.08</v>
      </c>
      <c r="S1454" t="n">
        <v>39.61</v>
      </c>
      <c r="T1454" t="n">
        <v>2798.06</v>
      </c>
      <c r="U1454" t="n">
        <v>0.72</v>
      </c>
      <c r="V1454" t="n">
        <v>0.75</v>
      </c>
      <c r="W1454" t="n">
        <v>2.62</v>
      </c>
      <c r="X1454" t="n">
        <v>0.16</v>
      </c>
      <c r="Y1454" t="n">
        <v>1</v>
      </c>
      <c r="Z1454" t="n">
        <v>10</v>
      </c>
    </row>
    <row r="1455">
      <c r="A1455" t="n">
        <v>110</v>
      </c>
      <c r="B1455" t="n">
        <v>115</v>
      </c>
      <c r="C1455" t="inlineStr">
        <is>
          <t xml:space="preserve">CONCLUIDO	</t>
        </is>
      </c>
      <c r="D1455" t="n">
        <v>5.4148</v>
      </c>
      <c r="E1455" t="n">
        <v>18.47</v>
      </c>
      <c r="F1455" t="n">
        <v>15.5</v>
      </c>
      <c r="G1455" t="n">
        <v>132.85</v>
      </c>
      <c r="H1455" t="n">
        <v>1.87</v>
      </c>
      <c r="I1455" t="n">
        <v>7</v>
      </c>
      <c r="J1455" t="n">
        <v>271.94</v>
      </c>
      <c r="K1455" t="n">
        <v>56.94</v>
      </c>
      <c r="L1455" t="n">
        <v>28.5</v>
      </c>
      <c r="M1455" t="n">
        <v>5</v>
      </c>
      <c r="N1455" t="n">
        <v>71.5</v>
      </c>
      <c r="O1455" t="n">
        <v>33773.97</v>
      </c>
      <c r="P1455" t="n">
        <v>208.33</v>
      </c>
      <c r="Q1455" t="n">
        <v>467.07</v>
      </c>
      <c r="R1455" t="n">
        <v>55.38</v>
      </c>
      <c r="S1455" t="n">
        <v>39.61</v>
      </c>
      <c r="T1455" t="n">
        <v>2944.48</v>
      </c>
      <c r="U1455" t="n">
        <v>0.72</v>
      </c>
      <c r="V1455" t="n">
        <v>0.75</v>
      </c>
      <c r="W1455" t="n">
        <v>2.62</v>
      </c>
      <c r="X1455" t="n">
        <v>0.17</v>
      </c>
      <c r="Y1455" t="n">
        <v>1</v>
      </c>
      <c r="Z1455" t="n">
        <v>10</v>
      </c>
    </row>
    <row r="1456">
      <c r="A1456" t="n">
        <v>111</v>
      </c>
      <c r="B1456" t="n">
        <v>115</v>
      </c>
      <c r="C1456" t="inlineStr">
        <is>
          <t xml:space="preserve">CONCLUIDO	</t>
        </is>
      </c>
      <c r="D1456" t="n">
        <v>5.4133</v>
      </c>
      <c r="E1456" t="n">
        <v>18.47</v>
      </c>
      <c r="F1456" t="n">
        <v>15.51</v>
      </c>
      <c r="G1456" t="n">
        <v>132.9</v>
      </c>
      <c r="H1456" t="n">
        <v>1.88</v>
      </c>
      <c r="I1456" t="n">
        <v>7</v>
      </c>
      <c r="J1456" t="n">
        <v>272.43</v>
      </c>
      <c r="K1456" t="n">
        <v>56.94</v>
      </c>
      <c r="L1456" t="n">
        <v>28.75</v>
      </c>
      <c r="M1456" t="n">
        <v>5</v>
      </c>
      <c r="N1456" t="n">
        <v>71.73</v>
      </c>
      <c r="O1456" t="n">
        <v>33833.3</v>
      </c>
      <c r="P1456" t="n">
        <v>208.03</v>
      </c>
      <c r="Q1456" t="n">
        <v>467.07</v>
      </c>
      <c r="R1456" t="n">
        <v>55.63</v>
      </c>
      <c r="S1456" t="n">
        <v>39.61</v>
      </c>
      <c r="T1456" t="n">
        <v>3073.35</v>
      </c>
      <c r="U1456" t="n">
        <v>0.71</v>
      </c>
      <c r="V1456" t="n">
        <v>0.75</v>
      </c>
      <c r="W1456" t="n">
        <v>2.62</v>
      </c>
      <c r="X1456" t="n">
        <v>0.17</v>
      </c>
      <c r="Y1456" t="n">
        <v>1</v>
      </c>
      <c r="Z1456" t="n">
        <v>10</v>
      </c>
    </row>
    <row r="1457">
      <c r="A1457" t="n">
        <v>112</v>
      </c>
      <c r="B1457" t="n">
        <v>115</v>
      </c>
      <c r="C1457" t="inlineStr">
        <is>
          <t xml:space="preserve">CONCLUIDO	</t>
        </is>
      </c>
      <c r="D1457" t="n">
        <v>5.4139</v>
      </c>
      <c r="E1457" t="n">
        <v>18.47</v>
      </c>
      <c r="F1457" t="n">
        <v>15.5</v>
      </c>
      <c r="G1457" t="n">
        <v>132.88</v>
      </c>
      <c r="H1457" t="n">
        <v>1.89</v>
      </c>
      <c r="I1457" t="n">
        <v>7</v>
      </c>
      <c r="J1457" t="n">
        <v>272.91</v>
      </c>
      <c r="K1457" t="n">
        <v>56.94</v>
      </c>
      <c r="L1457" t="n">
        <v>29</v>
      </c>
      <c r="M1457" t="n">
        <v>5</v>
      </c>
      <c r="N1457" t="n">
        <v>71.95999999999999</v>
      </c>
      <c r="O1457" t="n">
        <v>33892.61</v>
      </c>
      <c r="P1457" t="n">
        <v>207.73</v>
      </c>
      <c r="Q1457" t="n">
        <v>467.07</v>
      </c>
      <c r="R1457" t="n">
        <v>55.47</v>
      </c>
      <c r="S1457" t="n">
        <v>39.61</v>
      </c>
      <c r="T1457" t="n">
        <v>2989.74</v>
      </c>
      <c r="U1457" t="n">
        <v>0.71</v>
      </c>
      <c r="V1457" t="n">
        <v>0.75</v>
      </c>
      <c r="W1457" t="n">
        <v>2.62</v>
      </c>
      <c r="X1457" t="n">
        <v>0.17</v>
      </c>
      <c r="Y1457" t="n">
        <v>1</v>
      </c>
      <c r="Z1457" t="n">
        <v>10</v>
      </c>
    </row>
    <row r="1458">
      <c r="A1458" t="n">
        <v>113</v>
      </c>
      <c r="B1458" t="n">
        <v>115</v>
      </c>
      <c r="C1458" t="inlineStr">
        <is>
          <t xml:space="preserve">CONCLUIDO	</t>
        </is>
      </c>
      <c r="D1458" t="n">
        <v>5.4148</v>
      </c>
      <c r="E1458" t="n">
        <v>18.47</v>
      </c>
      <c r="F1458" t="n">
        <v>15.5</v>
      </c>
      <c r="G1458" t="n">
        <v>132.86</v>
      </c>
      <c r="H1458" t="n">
        <v>1.9</v>
      </c>
      <c r="I1458" t="n">
        <v>7</v>
      </c>
      <c r="J1458" t="n">
        <v>273.39</v>
      </c>
      <c r="K1458" t="n">
        <v>56.94</v>
      </c>
      <c r="L1458" t="n">
        <v>29.25</v>
      </c>
      <c r="M1458" t="n">
        <v>5</v>
      </c>
      <c r="N1458" t="n">
        <v>72.19</v>
      </c>
      <c r="O1458" t="n">
        <v>33952</v>
      </c>
      <c r="P1458" t="n">
        <v>206.6</v>
      </c>
      <c r="Q1458" t="n">
        <v>467.07</v>
      </c>
      <c r="R1458" t="n">
        <v>55.46</v>
      </c>
      <c r="S1458" t="n">
        <v>39.61</v>
      </c>
      <c r="T1458" t="n">
        <v>2984.48</v>
      </c>
      <c r="U1458" t="n">
        <v>0.71</v>
      </c>
      <c r="V1458" t="n">
        <v>0.75</v>
      </c>
      <c r="W1458" t="n">
        <v>2.62</v>
      </c>
      <c r="X1458" t="n">
        <v>0.17</v>
      </c>
      <c r="Y1458" t="n">
        <v>1</v>
      </c>
      <c r="Z1458" t="n">
        <v>10</v>
      </c>
    </row>
    <row r="1459">
      <c r="A1459" t="n">
        <v>114</v>
      </c>
      <c r="B1459" t="n">
        <v>115</v>
      </c>
      <c r="C1459" t="inlineStr">
        <is>
          <t xml:space="preserve">CONCLUIDO	</t>
        </is>
      </c>
      <c r="D1459" t="n">
        <v>5.4363</v>
      </c>
      <c r="E1459" t="n">
        <v>18.39</v>
      </c>
      <c r="F1459" t="n">
        <v>15.47</v>
      </c>
      <c r="G1459" t="n">
        <v>154.71</v>
      </c>
      <c r="H1459" t="n">
        <v>1.92</v>
      </c>
      <c r="I1459" t="n">
        <v>6</v>
      </c>
      <c r="J1459" t="n">
        <v>273.87</v>
      </c>
      <c r="K1459" t="n">
        <v>56.94</v>
      </c>
      <c r="L1459" t="n">
        <v>29.5</v>
      </c>
      <c r="M1459" t="n">
        <v>4</v>
      </c>
      <c r="N1459" t="n">
        <v>72.43000000000001</v>
      </c>
      <c r="O1459" t="n">
        <v>34011.48</v>
      </c>
      <c r="P1459" t="n">
        <v>205.32</v>
      </c>
      <c r="Q1459" t="n">
        <v>467.07</v>
      </c>
      <c r="R1459" t="n">
        <v>54.42</v>
      </c>
      <c r="S1459" t="n">
        <v>39.61</v>
      </c>
      <c r="T1459" t="n">
        <v>2470.29</v>
      </c>
      <c r="U1459" t="n">
        <v>0.73</v>
      </c>
      <c r="V1459" t="n">
        <v>0.75</v>
      </c>
      <c r="W1459" t="n">
        <v>2.62</v>
      </c>
      <c r="X1459" t="n">
        <v>0.14</v>
      </c>
      <c r="Y1459" t="n">
        <v>1</v>
      </c>
      <c r="Z1459" t="n">
        <v>10</v>
      </c>
    </row>
    <row r="1460">
      <c r="A1460" t="n">
        <v>115</v>
      </c>
      <c r="B1460" t="n">
        <v>115</v>
      </c>
      <c r="C1460" t="inlineStr">
        <is>
          <t xml:space="preserve">CONCLUIDO	</t>
        </is>
      </c>
      <c r="D1460" t="n">
        <v>5.4362</v>
      </c>
      <c r="E1460" t="n">
        <v>18.4</v>
      </c>
      <c r="F1460" t="n">
        <v>15.47</v>
      </c>
      <c r="G1460" t="n">
        <v>154.71</v>
      </c>
      <c r="H1460" t="n">
        <v>1.93</v>
      </c>
      <c r="I1460" t="n">
        <v>6</v>
      </c>
      <c r="J1460" t="n">
        <v>274.35</v>
      </c>
      <c r="K1460" t="n">
        <v>56.94</v>
      </c>
      <c r="L1460" t="n">
        <v>29.75</v>
      </c>
      <c r="M1460" t="n">
        <v>4</v>
      </c>
      <c r="N1460" t="n">
        <v>72.66</v>
      </c>
      <c r="O1460" t="n">
        <v>34071.05</v>
      </c>
      <c r="P1460" t="n">
        <v>205.26</v>
      </c>
      <c r="Q1460" t="n">
        <v>467.07</v>
      </c>
      <c r="R1460" t="n">
        <v>54.39</v>
      </c>
      <c r="S1460" t="n">
        <v>39.61</v>
      </c>
      <c r="T1460" t="n">
        <v>2457.76</v>
      </c>
      <c r="U1460" t="n">
        <v>0.73</v>
      </c>
      <c r="V1460" t="n">
        <v>0.75</v>
      </c>
      <c r="W1460" t="n">
        <v>2.62</v>
      </c>
      <c r="X1460" t="n">
        <v>0.14</v>
      </c>
      <c r="Y1460" t="n">
        <v>1</v>
      </c>
      <c r="Z1460" t="n">
        <v>10</v>
      </c>
    </row>
    <row r="1461">
      <c r="A1461" t="n">
        <v>116</v>
      </c>
      <c r="B1461" t="n">
        <v>115</v>
      </c>
      <c r="C1461" t="inlineStr">
        <is>
          <t xml:space="preserve">CONCLUIDO	</t>
        </is>
      </c>
      <c r="D1461" t="n">
        <v>5.4368</v>
      </c>
      <c r="E1461" t="n">
        <v>18.39</v>
      </c>
      <c r="F1461" t="n">
        <v>15.47</v>
      </c>
      <c r="G1461" t="n">
        <v>154.69</v>
      </c>
      <c r="H1461" t="n">
        <v>1.94</v>
      </c>
      <c r="I1461" t="n">
        <v>6</v>
      </c>
      <c r="J1461" t="n">
        <v>274.84</v>
      </c>
      <c r="K1461" t="n">
        <v>56.94</v>
      </c>
      <c r="L1461" t="n">
        <v>30</v>
      </c>
      <c r="M1461" t="n">
        <v>4</v>
      </c>
      <c r="N1461" t="n">
        <v>72.89</v>
      </c>
      <c r="O1461" t="n">
        <v>34130.71</v>
      </c>
      <c r="P1461" t="n">
        <v>205.6</v>
      </c>
      <c r="Q1461" t="n">
        <v>467.07</v>
      </c>
      <c r="R1461" t="n">
        <v>54.44</v>
      </c>
      <c r="S1461" t="n">
        <v>39.61</v>
      </c>
      <c r="T1461" t="n">
        <v>2482.07</v>
      </c>
      <c r="U1461" t="n">
        <v>0.73</v>
      </c>
      <c r="V1461" t="n">
        <v>0.75</v>
      </c>
      <c r="W1461" t="n">
        <v>2.62</v>
      </c>
      <c r="X1461" t="n">
        <v>0.14</v>
      </c>
      <c r="Y1461" t="n">
        <v>1</v>
      </c>
      <c r="Z1461" t="n">
        <v>10</v>
      </c>
    </row>
    <row r="1462">
      <c r="A1462" t="n">
        <v>117</v>
      </c>
      <c r="B1462" t="n">
        <v>115</v>
      </c>
      <c r="C1462" t="inlineStr">
        <is>
          <t xml:space="preserve">CONCLUIDO	</t>
        </is>
      </c>
      <c r="D1462" t="n">
        <v>5.4334</v>
      </c>
      <c r="E1462" t="n">
        <v>18.4</v>
      </c>
      <c r="F1462" t="n">
        <v>15.48</v>
      </c>
      <c r="G1462" t="n">
        <v>154.81</v>
      </c>
      <c r="H1462" t="n">
        <v>1.96</v>
      </c>
      <c r="I1462" t="n">
        <v>6</v>
      </c>
      <c r="J1462" t="n">
        <v>275.32</v>
      </c>
      <c r="K1462" t="n">
        <v>56.94</v>
      </c>
      <c r="L1462" t="n">
        <v>30.25</v>
      </c>
      <c r="M1462" t="n">
        <v>4</v>
      </c>
      <c r="N1462" t="n">
        <v>73.13</v>
      </c>
      <c r="O1462" t="n">
        <v>34190.46</v>
      </c>
      <c r="P1462" t="n">
        <v>205.69</v>
      </c>
      <c r="Q1462" t="n">
        <v>467.07</v>
      </c>
      <c r="R1462" t="n">
        <v>54.86</v>
      </c>
      <c r="S1462" t="n">
        <v>39.61</v>
      </c>
      <c r="T1462" t="n">
        <v>2689.29</v>
      </c>
      <c r="U1462" t="n">
        <v>0.72</v>
      </c>
      <c r="V1462" t="n">
        <v>0.75</v>
      </c>
      <c r="W1462" t="n">
        <v>2.62</v>
      </c>
      <c r="X1462" t="n">
        <v>0.15</v>
      </c>
      <c r="Y1462" t="n">
        <v>1</v>
      </c>
      <c r="Z1462" t="n">
        <v>10</v>
      </c>
    </row>
    <row r="1463">
      <c r="A1463" t="n">
        <v>118</v>
      </c>
      <c r="B1463" t="n">
        <v>115</v>
      </c>
      <c r="C1463" t="inlineStr">
        <is>
          <t xml:space="preserve">CONCLUIDO	</t>
        </is>
      </c>
      <c r="D1463" t="n">
        <v>5.4322</v>
      </c>
      <c r="E1463" t="n">
        <v>18.41</v>
      </c>
      <c r="F1463" t="n">
        <v>15.48</v>
      </c>
      <c r="G1463" t="n">
        <v>154.84</v>
      </c>
      <c r="H1463" t="n">
        <v>1.97</v>
      </c>
      <c r="I1463" t="n">
        <v>6</v>
      </c>
      <c r="J1463" t="n">
        <v>275.81</v>
      </c>
      <c r="K1463" t="n">
        <v>56.94</v>
      </c>
      <c r="L1463" t="n">
        <v>30.5</v>
      </c>
      <c r="M1463" t="n">
        <v>4</v>
      </c>
      <c r="N1463" t="n">
        <v>73.36</v>
      </c>
      <c r="O1463" t="n">
        <v>34250.31</v>
      </c>
      <c r="P1463" t="n">
        <v>205.68</v>
      </c>
      <c r="Q1463" t="n">
        <v>467.12</v>
      </c>
      <c r="R1463" t="n">
        <v>54.87</v>
      </c>
      <c r="S1463" t="n">
        <v>39.61</v>
      </c>
      <c r="T1463" t="n">
        <v>2693.44</v>
      </c>
      <c r="U1463" t="n">
        <v>0.72</v>
      </c>
      <c r="V1463" t="n">
        <v>0.75</v>
      </c>
      <c r="W1463" t="n">
        <v>2.62</v>
      </c>
      <c r="X1463" t="n">
        <v>0.15</v>
      </c>
      <c r="Y1463" t="n">
        <v>1</v>
      </c>
      <c r="Z1463" t="n">
        <v>10</v>
      </c>
    </row>
    <row r="1464">
      <c r="A1464" t="n">
        <v>119</v>
      </c>
      <c r="B1464" t="n">
        <v>115</v>
      </c>
      <c r="C1464" t="inlineStr">
        <is>
          <t xml:space="preserve">CONCLUIDO	</t>
        </is>
      </c>
      <c r="D1464" t="n">
        <v>5.4355</v>
      </c>
      <c r="E1464" t="n">
        <v>18.4</v>
      </c>
      <c r="F1464" t="n">
        <v>15.47</v>
      </c>
      <c r="G1464" t="n">
        <v>154.73</v>
      </c>
      <c r="H1464" t="n">
        <v>1.98</v>
      </c>
      <c r="I1464" t="n">
        <v>6</v>
      </c>
      <c r="J1464" t="n">
        <v>276.29</v>
      </c>
      <c r="K1464" t="n">
        <v>56.94</v>
      </c>
      <c r="L1464" t="n">
        <v>30.75</v>
      </c>
      <c r="M1464" t="n">
        <v>4</v>
      </c>
      <c r="N1464" t="n">
        <v>73.59999999999999</v>
      </c>
      <c r="O1464" t="n">
        <v>34310.24</v>
      </c>
      <c r="P1464" t="n">
        <v>205.19</v>
      </c>
      <c r="Q1464" t="n">
        <v>467.07</v>
      </c>
      <c r="R1464" t="n">
        <v>54.58</v>
      </c>
      <c r="S1464" t="n">
        <v>39.61</v>
      </c>
      <c r="T1464" t="n">
        <v>2550.87</v>
      </c>
      <c r="U1464" t="n">
        <v>0.73</v>
      </c>
      <c r="V1464" t="n">
        <v>0.75</v>
      </c>
      <c r="W1464" t="n">
        <v>2.62</v>
      </c>
      <c r="X1464" t="n">
        <v>0.14</v>
      </c>
      <c r="Y1464" t="n">
        <v>1</v>
      </c>
      <c r="Z1464" t="n">
        <v>10</v>
      </c>
    </row>
    <row r="1465">
      <c r="A1465" t="n">
        <v>120</v>
      </c>
      <c r="B1465" t="n">
        <v>115</v>
      </c>
      <c r="C1465" t="inlineStr">
        <is>
          <t xml:space="preserve">CONCLUIDO	</t>
        </is>
      </c>
      <c r="D1465" t="n">
        <v>5.4386</v>
      </c>
      <c r="E1465" t="n">
        <v>18.39</v>
      </c>
      <c r="F1465" t="n">
        <v>15.46</v>
      </c>
      <c r="G1465" t="n">
        <v>154.63</v>
      </c>
      <c r="H1465" t="n">
        <v>1.99</v>
      </c>
      <c r="I1465" t="n">
        <v>6</v>
      </c>
      <c r="J1465" t="n">
        <v>276.78</v>
      </c>
      <c r="K1465" t="n">
        <v>56.94</v>
      </c>
      <c r="L1465" t="n">
        <v>31</v>
      </c>
      <c r="M1465" t="n">
        <v>4</v>
      </c>
      <c r="N1465" t="n">
        <v>73.84</v>
      </c>
      <c r="O1465" t="n">
        <v>34370.27</v>
      </c>
      <c r="P1465" t="n">
        <v>205.12</v>
      </c>
      <c r="Q1465" t="n">
        <v>467.07</v>
      </c>
      <c r="R1465" t="n">
        <v>54.15</v>
      </c>
      <c r="S1465" t="n">
        <v>39.61</v>
      </c>
      <c r="T1465" t="n">
        <v>2337.87</v>
      </c>
      <c r="U1465" t="n">
        <v>0.73</v>
      </c>
      <c r="V1465" t="n">
        <v>0.75</v>
      </c>
      <c r="W1465" t="n">
        <v>2.62</v>
      </c>
      <c r="X1465" t="n">
        <v>0.13</v>
      </c>
      <c r="Y1465" t="n">
        <v>1</v>
      </c>
      <c r="Z1465" t="n">
        <v>10</v>
      </c>
    </row>
    <row r="1466">
      <c r="A1466" t="n">
        <v>121</v>
      </c>
      <c r="B1466" t="n">
        <v>115</v>
      </c>
      <c r="C1466" t="inlineStr">
        <is>
          <t xml:space="preserve">CONCLUIDO	</t>
        </is>
      </c>
      <c r="D1466" t="n">
        <v>5.437</v>
      </c>
      <c r="E1466" t="n">
        <v>18.39</v>
      </c>
      <c r="F1466" t="n">
        <v>15.47</v>
      </c>
      <c r="G1466" t="n">
        <v>154.68</v>
      </c>
      <c r="H1466" t="n">
        <v>2.01</v>
      </c>
      <c r="I1466" t="n">
        <v>6</v>
      </c>
      <c r="J1466" t="n">
        <v>277.27</v>
      </c>
      <c r="K1466" t="n">
        <v>56.94</v>
      </c>
      <c r="L1466" t="n">
        <v>31.25</v>
      </c>
      <c r="M1466" t="n">
        <v>4</v>
      </c>
      <c r="N1466" t="n">
        <v>74.06999999999999</v>
      </c>
      <c r="O1466" t="n">
        <v>34430.39</v>
      </c>
      <c r="P1466" t="n">
        <v>205.18</v>
      </c>
      <c r="Q1466" t="n">
        <v>467.07</v>
      </c>
      <c r="R1466" t="n">
        <v>54.18</v>
      </c>
      <c r="S1466" t="n">
        <v>39.61</v>
      </c>
      <c r="T1466" t="n">
        <v>2351.49</v>
      </c>
      <c r="U1466" t="n">
        <v>0.73</v>
      </c>
      <c r="V1466" t="n">
        <v>0.75</v>
      </c>
      <c r="W1466" t="n">
        <v>2.62</v>
      </c>
      <c r="X1466" t="n">
        <v>0.14</v>
      </c>
      <c r="Y1466" t="n">
        <v>1</v>
      </c>
      <c r="Z1466" t="n">
        <v>10</v>
      </c>
    </row>
    <row r="1467">
      <c r="A1467" t="n">
        <v>122</v>
      </c>
      <c r="B1467" t="n">
        <v>115</v>
      </c>
      <c r="C1467" t="inlineStr">
        <is>
          <t xml:space="preserve">CONCLUIDO	</t>
        </is>
      </c>
      <c r="D1467" t="n">
        <v>5.4378</v>
      </c>
      <c r="E1467" t="n">
        <v>18.39</v>
      </c>
      <c r="F1467" t="n">
        <v>15.47</v>
      </c>
      <c r="G1467" t="n">
        <v>154.66</v>
      </c>
      <c r="H1467" t="n">
        <v>2.02</v>
      </c>
      <c r="I1467" t="n">
        <v>6</v>
      </c>
      <c r="J1467" t="n">
        <v>277.75</v>
      </c>
      <c r="K1467" t="n">
        <v>56.94</v>
      </c>
      <c r="L1467" t="n">
        <v>31.5</v>
      </c>
      <c r="M1467" t="n">
        <v>4</v>
      </c>
      <c r="N1467" t="n">
        <v>74.31</v>
      </c>
      <c r="O1467" t="n">
        <v>34490.61</v>
      </c>
      <c r="P1467" t="n">
        <v>204.85</v>
      </c>
      <c r="Q1467" t="n">
        <v>467.07</v>
      </c>
      <c r="R1467" t="n">
        <v>54.3</v>
      </c>
      <c r="S1467" t="n">
        <v>39.61</v>
      </c>
      <c r="T1467" t="n">
        <v>2409.71</v>
      </c>
      <c r="U1467" t="n">
        <v>0.73</v>
      </c>
      <c r="V1467" t="n">
        <v>0.75</v>
      </c>
      <c r="W1467" t="n">
        <v>2.62</v>
      </c>
      <c r="X1467" t="n">
        <v>0.13</v>
      </c>
      <c r="Y1467" t="n">
        <v>1</v>
      </c>
      <c r="Z1467" t="n">
        <v>10</v>
      </c>
    </row>
    <row r="1468">
      <c r="A1468" t="n">
        <v>123</v>
      </c>
      <c r="B1468" t="n">
        <v>115</v>
      </c>
      <c r="C1468" t="inlineStr">
        <is>
          <t xml:space="preserve">CONCLUIDO	</t>
        </is>
      </c>
      <c r="D1468" t="n">
        <v>5.4358</v>
      </c>
      <c r="E1468" t="n">
        <v>18.4</v>
      </c>
      <c r="F1468" t="n">
        <v>15.47</v>
      </c>
      <c r="G1468" t="n">
        <v>154.72</v>
      </c>
      <c r="H1468" t="n">
        <v>2.03</v>
      </c>
      <c r="I1468" t="n">
        <v>6</v>
      </c>
      <c r="J1468" t="n">
        <v>278.24</v>
      </c>
      <c r="K1468" t="n">
        <v>56.94</v>
      </c>
      <c r="L1468" t="n">
        <v>31.75</v>
      </c>
      <c r="M1468" t="n">
        <v>4</v>
      </c>
      <c r="N1468" t="n">
        <v>74.55</v>
      </c>
      <c r="O1468" t="n">
        <v>34550.91</v>
      </c>
      <c r="P1468" t="n">
        <v>204.33</v>
      </c>
      <c r="Q1468" t="n">
        <v>467.07</v>
      </c>
      <c r="R1468" t="n">
        <v>54.5</v>
      </c>
      <c r="S1468" t="n">
        <v>39.61</v>
      </c>
      <c r="T1468" t="n">
        <v>2512.23</v>
      </c>
      <c r="U1468" t="n">
        <v>0.73</v>
      </c>
      <c r="V1468" t="n">
        <v>0.75</v>
      </c>
      <c r="W1468" t="n">
        <v>2.62</v>
      </c>
      <c r="X1468" t="n">
        <v>0.14</v>
      </c>
      <c r="Y1468" t="n">
        <v>1</v>
      </c>
      <c r="Z1468" t="n">
        <v>10</v>
      </c>
    </row>
    <row r="1469">
      <c r="A1469" t="n">
        <v>124</v>
      </c>
      <c r="B1469" t="n">
        <v>115</v>
      </c>
      <c r="C1469" t="inlineStr">
        <is>
          <t xml:space="preserve">CONCLUIDO	</t>
        </is>
      </c>
      <c r="D1469" t="n">
        <v>5.4365</v>
      </c>
      <c r="E1469" t="n">
        <v>18.39</v>
      </c>
      <c r="F1469" t="n">
        <v>15.47</v>
      </c>
      <c r="G1469" t="n">
        <v>154.7</v>
      </c>
      <c r="H1469" t="n">
        <v>2.04</v>
      </c>
      <c r="I1469" t="n">
        <v>6</v>
      </c>
      <c r="J1469" t="n">
        <v>278.73</v>
      </c>
      <c r="K1469" t="n">
        <v>56.94</v>
      </c>
      <c r="L1469" t="n">
        <v>32</v>
      </c>
      <c r="M1469" t="n">
        <v>4</v>
      </c>
      <c r="N1469" t="n">
        <v>74.79000000000001</v>
      </c>
      <c r="O1469" t="n">
        <v>34611.32</v>
      </c>
      <c r="P1469" t="n">
        <v>203.93</v>
      </c>
      <c r="Q1469" t="n">
        <v>467.07</v>
      </c>
      <c r="R1469" t="n">
        <v>54.42</v>
      </c>
      <c r="S1469" t="n">
        <v>39.61</v>
      </c>
      <c r="T1469" t="n">
        <v>2470.9</v>
      </c>
      <c r="U1469" t="n">
        <v>0.73</v>
      </c>
      <c r="V1469" t="n">
        <v>0.75</v>
      </c>
      <c r="W1469" t="n">
        <v>2.62</v>
      </c>
      <c r="X1469" t="n">
        <v>0.14</v>
      </c>
      <c r="Y1469" t="n">
        <v>1</v>
      </c>
      <c r="Z1469" t="n">
        <v>10</v>
      </c>
    </row>
    <row r="1470">
      <c r="A1470" t="n">
        <v>125</v>
      </c>
      <c r="B1470" t="n">
        <v>115</v>
      </c>
      <c r="C1470" t="inlineStr">
        <is>
          <t xml:space="preserve">CONCLUIDO	</t>
        </is>
      </c>
      <c r="D1470" t="n">
        <v>5.4358</v>
      </c>
      <c r="E1470" t="n">
        <v>18.4</v>
      </c>
      <c r="F1470" t="n">
        <v>15.47</v>
      </c>
      <c r="G1470" t="n">
        <v>154.72</v>
      </c>
      <c r="H1470" t="n">
        <v>2.06</v>
      </c>
      <c r="I1470" t="n">
        <v>6</v>
      </c>
      <c r="J1470" t="n">
        <v>279.22</v>
      </c>
      <c r="K1470" t="n">
        <v>56.94</v>
      </c>
      <c r="L1470" t="n">
        <v>32.25</v>
      </c>
      <c r="M1470" t="n">
        <v>4</v>
      </c>
      <c r="N1470" t="n">
        <v>75.03</v>
      </c>
      <c r="O1470" t="n">
        <v>34671.81</v>
      </c>
      <c r="P1470" t="n">
        <v>203.24</v>
      </c>
      <c r="Q1470" t="n">
        <v>467.08</v>
      </c>
      <c r="R1470" t="n">
        <v>54.54</v>
      </c>
      <c r="S1470" t="n">
        <v>39.61</v>
      </c>
      <c r="T1470" t="n">
        <v>2529.71</v>
      </c>
      <c r="U1470" t="n">
        <v>0.73</v>
      </c>
      <c r="V1470" t="n">
        <v>0.75</v>
      </c>
      <c r="W1470" t="n">
        <v>2.62</v>
      </c>
      <c r="X1470" t="n">
        <v>0.14</v>
      </c>
      <c r="Y1470" t="n">
        <v>1</v>
      </c>
      <c r="Z1470" t="n">
        <v>10</v>
      </c>
    </row>
    <row r="1471">
      <c r="A1471" t="n">
        <v>126</v>
      </c>
      <c r="B1471" t="n">
        <v>115</v>
      </c>
      <c r="C1471" t="inlineStr">
        <is>
          <t xml:space="preserve">CONCLUIDO	</t>
        </is>
      </c>
      <c r="D1471" t="n">
        <v>5.4341</v>
      </c>
      <c r="E1471" t="n">
        <v>18.4</v>
      </c>
      <c r="F1471" t="n">
        <v>15.48</v>
      </c>
      <c r="G1471" t="n">
        <v>154.78</v>
      </c>
      <c r="H1471" t="n">
        <v>2.07</v>
      </c>
      <c r="I1471" t="n">
        <v>6</v>
      </c>
      <c r="J1471" t="n">
        <v>279.72</v>
      </c>
      <c r="K1471" t="n">
        <v>56.94</v>
      </c>
      <c r="L1471" t="n">
        <v>32.5</v>
      </c>
      <c r="M1471" t="n">
        <v>4</v>
      </c>
      <c r="N1471" t="n">
        <v>75.27</v>
      </c>
      <c r="O1471" t="n">
        <v>34732.41</v>
      </c>
      <c r="P1471" t="n">
        <v>203.15</v>
      </c>
      <c r="Q1471" t="n">
        <v>467.07</v>
      </c>
      <c r="R1471" t="n">
        <v>54.7</v>
      </c>
      <c r="S1471" t="n">
        <v>39.61</v>
      </c>
      <c r="T1471" t="n">
        <v>2609.99</v>
      </c>
      <c r="U1471" t="n">
        <v>0.72</v>
      </c>
      <c r="V1471" t="n">
        <v>0.75</v>
      </c>
      <c r="W1471" t="n">
        <v>2.62</v>
      </c>
      <c r="X1471" t="n">
        <v>0.14</v>
      </c>
      <c r="Y1471" t="n">
        <v>1</v>
      </c>
      <c r="Z1471" t="n">
        <v>10</v>
      </c>
    </row>
    <row r="1472">
      <c r="A1472" t="n">
        <v>127</v>
      </c>
      <c r="B1472" t="n">
        <v>115</v>
      </c>
      <c r="C1472" t="inlineStr">
        <is>
          <t xml:space="preserve">CONCLUIDO	</t>
        </is>
      </c>
      <c r="D1472" t="n">
        <v>5.4357</v>
      </c>
      <c r="E1472" t="n">
        <v>18.4</v>
      </c>
      <c r="F1472" t="n">
        <v>15.47</v>
      </c>
      <c r="G1472" t="n">
        <v>154.73</v>
      </c>
      <c r="H1472" t="n">
        <v>2.08</v>
      </c>
      <c r="I1472" t="n">
        <v>6</v>
      </c>
      <c r="J1472" t="n">
        <v>280.21</v>
      </c>
      <c r="K1472" t="n">
        <v>56.94</v>
      </c>
      <c r="L1472" t="n">
        <v>32.75</v>
      </c>
      <c r="M1472" t="n">
        <v>3</v>
      </c>
      <c r="N1472" t="n">
        <v>75.51000000000001</v>
      </c>
      <c r="O1472" t="n">
        <v>34793.09</v>
      </c>
      <c r="P1472" t="n">
        <v>203.3</v>
      </c>
      <c r="Q1472" t="n">
        <v>467.07</v>
      </c>
      <c r="R1472" t="n">
        <v>54.57</v>
      </c>
      <c r="S1472" t="n">
        <v>39.61</v>
      </c>
      <c r="T1472" t="n">
        <v>2545.87</v>
      </c>
      <c r="U1472" t="n">
        <v>0.73</v>
      </c>
      <c r="V1472" t="n">
        <v>0.75</v>
      </c>
      <c r="W1472" t="n">
        <v>2.62</v>
      </c>
      <c r="X1472" t="n">
        <v>0.14</v>
      </c>
      <c r="Y1472" t="n">
        <v>1</v>
      </c>
      <c r="Z1472" t="n">
        <v>10</v>
      </c>
    </row>
    <row r="1473">
      <c r="A1473" t="n">
        <v>128</v>
      </c>
      <c r="B1473" t="n">
        <v>115</v>
      </c>
      <c r="C1473" t="inlineStr">
        <is>
          <t xml:space="preserve">CONCLUIDO	</t>
        </is>
      </c>
      <c r="D1473" t="n">
        <v>5.4353</v>
      </c>
      <c r="E1473" t="n">
        <v>18.4</v>
      </c>
      <c r="F1473" t="n">
        <v>15.47</v>
      </c>
      <c r="G1473" t="n">
        <v>154.74</v>
      </c>
      <c r="H1473" t="n">
        <v>2.09</v>
      </c>
      <c r="I1473" t="n">
        <v>6</v>
      </c>
      <c r="J1473" t="n">
        <v>280.7</v>
      </c>
      <c r="K1473" t="n">
        <v>56.94</v>
      </c>
      <c r="L1473" t="n">
        <v>33</v>
      </c>
      <c r="M1473" t="n">
        <v>3</v>
      </c>
      <c r="N1473" t="n">
        <v>75.76000000000001</v>
      </c>
      <c r="O1473" t="n">
        <v>34853.88</v>
      </c>
      <c r="P1473" t="n">
        <v>202.42</v>
      </c>
      <c r="Q1473" t="n">
        <v>467.07</v>
      </c>
      <c r="R1473" t="n">
        <v>54.48</v>
      </c>
      <c r="S1473" t="n">
        <v>39.61</v>
      </c>
      <c r="T1473" t="n">
        <v>2501.3</v>
      </c>
      <c r="U1473" t="n">
        <v>0.73</v>
      </c>
      <c r="V1473" t="n">
        <v>0.75</v>
      </c>
      <c r="W1473" t="n">
        <v>2.62</v>
      </c>
      <c r="X1473" t="n">
        <v>0.14</v>
      </c>
      <c r="Y1473" t="n">
        <v>1</v>
      </c>
      <c r="Z1473" t="n">
        <v>10</v>
      </c>
    </row>
    <row r="1474">
      <c r="A1474" t="n">
        <v>129</v>
      </c>
      <c r="B1474" t="n">
        <v>115</v>
      </c>
      <c r="C1474" t="inlineStr">
        <is>
          <t xml:space="preserve">CONCLUIDO	</t>
        </is>
      </c>
      <c r="D1474" t="n">
        <v>5.4343</v>
      </c>
      <c r="E1474" t="n">
        <v>18.4</v>
      </c>
      <c r="F1474" t="n">
        <v>15.48</v>
      </c>
      <c r="G1474" t="n">
        <v>154.78</v>
      </c>
      <c r="H1474" t="n">
        <v>2.11</v>
      </c>
      <c r="I1474" t="n">
        <v>6</v>
      </c>
      <c r="J1474" t="n">
        <v>281.19</v>
      </c>
      <c r="K1474" t="n">
        <v>56.94</v>
      </c>
      <c r="L1474" t="n">
        <v>33.25</v>
      </c>
      <c r="M1474" t="n">
        <v>3</v>
      </c>
      <c r="N1474" t="n">
        <v>76</v>
      </c>
      <c r="O1474" t="n">
        <v>34914.76</v>
      </c>
      <c r="P1474" t="n">
        <v>202.64</v>
      </c>
      <c r="Q1474" t="n">
        <v>467.08</v>
      </c>
      <c r="R1474" t="n">
        <v>54.62</v>
      </c>
      <c r="S1474" t="n">
        <v>39.61</v>
      </c>
      <c r="T1474" t="n">
        <v>2569.48</v>
      </c>
      <c r="U1474" t="n">
        <v>0.73</v>
      </c>
      <c r="V1474" t="n">
        <v>0.75</v>
      </c>
      <c r="W1474" t="n">
        <v>2.62</v>
      </c>
      <c r="X1474" t="n">
        <v>0.14</v>
      </c>
      <c r="Y1474" t="n">
        <v>1</v>
      </c>
      <c r="Z1474" t="n">
        <v>10</v>
      </c>
    </row>
    <row r="1475">
      <c r="A1475" t="n">
        <v>130</v>
      </c>
      <c r="B1475" t="n">
        <v>115</v>
      </c>
      <c r="C1475" t="inlineStr">
        <is>
          <t xml:space="preserve">CONCLUIDO	</t>
        </is>
      </c>
      <c r="D1475" t="n">
        <v>5.4334</v>
      </c>
      <c r="E1475" t="n">
        <v>18.4</v>
      </c>
      <c r="F1475" t="n">
        <v>15.48</v>
      </c>
      <c r="G1475" t="n">
        <v>154.81</v>
      </c>
      <c r="H1475" t="n">
        <v>2.12</v>
      </c>
      <c r="I1475" t="n">
        <v>6</v>
      </c>
      <c r="J1475" t="n">
        <v>281.69</v>
      </c>
      <c r="K1475" t="n">
        <v>56.94</v>
      </c>
      <c r="L1475" t="n">
        <v>33.5</v>
      </c>
      <c r="M1475" t="n">
        <v>3</v>
      </c>
      <c r="N1475" t="n">
        <v>76.25</v>
      </c>
      <c r="O1475" t="n">
        <v>34975.73</v>
      </c>
      <c r="P1475" t="n">
        <v>202.48</v>
      </c>
      <c r="Q1475" t="n">
        <v>467.08</v>
      </c>
      <c r="R1475" t="n">
        <v>54.75</v>
      </c>
      <c r="S1475" t="n">
        <v>39.61</v>
      </c>
      <c r="T1475" t="n">
        <v>2636.87</v>
      </c>
      <c r="U1475" t="n">
        <v>0.72</v>
      </c>
      <c r="V1475" t="n">
        <v>0.75</v>
      </c>
      <c r="W1475" t="n">
        <v>2.62</v>
      </c>
      <c r="X1475" t="n">
        <v>0.15</v>
      </c>
      <c r="Y1475" t="n">
        <v>1</v>
      </c>
      <c r="Z1475" t="n">
        <v>10</v>
      </c>
    </row>
    <row r="1476">
      <c r="A1476" t="n">
        <v>131</v>
      </c>
      <c r="B1476" t="n">
        <v>115</v>
      </c>
      <c r="C1476" t="inlineStr">
        <is>
          <t xml:space="preserve">CONCLUIDO	</t>
        </is>
      </c>
      <c r="D1476" t="n">
        <v>5.4346</v>
      </c>
      <c r="E1476" t="n">
        <v>18.4</v>
      </c>
      <c r="F1476" t="n">
        <v>15.48</v>
      </c>
      <c r="G1476" t="n">
        <v>154.76</v>
      </c>
      <c r="H1476" t="n">
        <v>2.13</v>
      </c>
      <c r="I1476" t="n">
        <v>6</v>
      </c>
      <c r="J1476" t="n">
        <v>282.18</v>
      </c>
      <c r="K1476" t="n">
        <v>56.94</v>
      </c>
      <c r="L1476" t="n">
        <v>33.75</v>
      </c>
      <c r="M1476" t="n">
        <v>3</v>
      </c>
      <c r="N1476" t="n">
        <v>76.48999999999999</v>
      </c>
      <c r="O1476" t="n">
        <v>35036.81</v>
      </c>
      <c r="P1476" t="n">
        <v>202.07</v>
      </c>
      <c r="Q1476" t="n">
        <v>467.07</v>
      </c>
      <c r="R1476" t="n">
        <v>54.67</v>
      </c>
      <c r="S1476" t="n">
        <v>39.61</v>
      </c>
      <c r="T1476" t="n">
        <v>2595.47</v>
      </c>
      <c r="U1476" t="n">
        <v>0.72</v>
      </c>
      <c r="V1476" t="n">
        <v>0.75</v>
      </c>
      <c r="W1476" t="n">
        <v>2.62</v>
      </c>
      <c r="X1476" t="n">
        <v>0.14</v>
      </c>
      <c r="Y1476" t="n">
        <v>1</v>
      </c>
      <c r="Z1476" t="n">
        <v>10</v>
      </c>
    </row>
    <row r="1477">
      <c r="A1477" t="n">
        <v>132</v>
      </c>
      <c r="B1477" t="n">
        <v>115</v>
      </c>
      <c r="C1477" t="inlineStr">
        <is>
          <t xml:space="preserve">CONCLUIDO	</t>
        </is>
      </c>
      <c r="D1477" t="n">
        <v>5.4343</v>
      </c>
      <c r="E1477" t="n">
        <v>18.4</v>
      </c>
      <c r="F1477" t="n">
        <v>15.48</v>
      </c>
      <c r="G1477" t="n">
        <v>154.78</v>
      </c>
      <c r="H1477" t="n">
        <v>2.14</v>
      </c>
      <c r="I1477" t="n">
        <v>6</v>
      </c>
      <c r="J1477" t="n">
        <v>282.68</v>
      </c>
      <c r="K1477" t="n">
        <v>56.94</v>
      </c>
      <c r="L1477" t="n">
        <v>34</v>
      </c>
      <c r="M1477" t="n">
        <v>3</v>
      </c>
      <c r="N1477" t="n">
        <v>76.73999999999999</v>
      </c>
      <c r="O1477" t="n">
        <v>35097.98</v>
      </c>
      <c r="P1477" t="n">
        <v>201.62</v>
      </c>
      <c r="Q1477" t="n">
        <v>467.07</v>
      </c>
      <c r="R1477" t="n">
        <v>54.62</v>
      </c>
      <c r="S1477" t="n">
        <v>39.61</v>
      </c>
      <c r="T1477" t="n">
        <v>2569.1</v>
      </c>
      <c r="U1477" t="n">
        <v>0.73</v>
      </c>
      <c r="V1477" t="n">
        <v>0.75</v>
      </c>
      <c r="W1477" t="n">
        <v>2.62</v>
      </c>
      <c r="X1477" t="n">
        <v>0.14</v>
      </c>
      <c r="Y1477" t="n">
        <v>1</v>
      </c>
      <c r="Z1477" t="n">
        <v>10</v>
      </c>
    </row>
    <row r="1478">
      <c r="A1478" t="n">
        <v>133</v>
      </c>
      <c r="B1478" t="n">
        <v>115</v>
      </c>
      <c r="C1478" t="inlineStr">
        <is>
          <t xml:space="preserve">CONCLUIDO	</t>
        </is>
      </c>
      <c r="D1478" t="n">
        <v>5.4345</v>
      </c>
      <c r="E1478" t="n">
        <v>18.4</v>
      </c>
      <c r="F1478" t="n">
        <v>15.48</v>
      </c>
      <c r="G1478" t="n">
        <v>154.77</v>
      </c>
      <c r="H1478" t="n">
        <v>2.15</v>
      </c>
      <c r="I1478" t="n">
        <v>6</v>
      </c>
      <c r="J1478" t="n">
        <v>283.18</v>
      </c>
      <c r="K1478" t="n">
        <v>56.94</v>
      </c>
      <c r="L1478" t="n">
        <v>34.25</v>
      </c>
      <c r="M1478" t="n">
        <v>3</v>
      </c>
      <c r="N1478" t="n">
        <v>76.98</v>
      </c>
      <c r="O1478" t="n">
        <v>35159.25</v>
      </c>
      <c r="P1478" t="n">
        <v>201.2</v>
      </c>
      <c r="Q1478" t="n">
        <v>467.07</v>
      </c>
      <c r="R1478" t="n">
        <v>54.69</v>
      </c>
      <c r="S1478" t="n">
        <v>39.61</v>
      </c>
      <c r="T1478" t="n">
        <v>2603.55</v>
      </c>
      <c r="U1478" t="n">
        <v>0.72</v>
      </c>
      <c r="V1478" t="n">
        <v>0.75</v>
      </c>
      <c r="W1478" t="n">
        <v>2.62</v>
      </c>
      <c r="X1478" t="n">
        <v>0.14</v>
      </c>
      <c r="Y1478" t="n">
        <v>1</v>
      </c>
      <c r="Z1478" t="n">
        <v>10</v>
      </c>
    </row>
    <row r="1479">
      <c r="A1479" t="n">
        <v>134</v>
      </c>
      <c r="B1479" t="n">
        <v>115</v>
      </c>
      <c r="C1479" t="inlineStr">
        <is>
          <t xml:space="preserve">CONCLUIDO	</t>
        </is>
      </c>
      <c r="D1479" t="n">
        <v>5.4341</v>
      </c>
      <c r="E1479" t="n">
        <v>18.4</v>
      </c>
      <c r="F1479" t="n">
        <v>15.48</v>
      </c>
      <c r="G1479" t="n">
        <v>154.78</v>
      </c>
      <c r="H1479" t="n">
        <v>2.17</v>
      </c>
      <c r="I1479" t="n">
        <v>6</v>
      </c>
      <c r="J1479" t="n">
        <v>283.67</v>
      </c>
      <c r="K1479" t="n">
        <v>56.94</v>
      </c>
      <c r="L1479" t="n">
        <v>34.5</v>
      </c>
      <c r="M1479" t="n">
        <v>3</v>
      </c>
      <c r="N1479" t="n">
        <v>77.23</v>
      </c>
      <c r="O1479" t="n">
        <v>35220.61</v>
      </c>
      <c r="P1479" t="n">
        <v>200.95</v>
      </c>
      <c r="Q1479" t="n">
        <v>467.07</v>
      </c>
      <c r="R1479" t="n">
        <v>54.72</v>
      </c>
      <c r="S1479" t="n">
        <v>39.61</v>
      </c>
      <c r="T1479" t="n">
        <v>2618.7</v>
      </c>
      <c r="U1479" t="n">
        <v>0.72</v>
      </c>
      <c r="V1479" t="n">
        <v>0.75</v>
      </c>
      <c r="W1479" t="n">
        <v>2.62</v>
      </c>
      <c r="X1479" t="n">
        <v>0.14</v>
      </c>
      <c r="Y1479" t="n">
        <v>1</v>
      </c>
      <c r="Z1479" t="n">
        <v>10</v>
      </c>
    </row>
    <row r="1480">
      <c r="A1480" t="n">
        <v>135</v>
      </c>
      <c r="B1480" t="n">
        <v>115</v>
      </c>
      <c r="C1480" t="inlineStr">
        <is>
          <t xml:space="preserve">CONCLUIDO	</t>
        </is>
      </c>
      <c r="D1480" t="n">
        <v>5.4327</v>
      </c>
      <c r="E1480" t="n">
        <v>18.41</v>
      </c>
      <c r="F1480" t="n">
        <v>15.48</v>
      </c>
      <c r="G1480" t="n">
        <v>154.83</v>
      </c>
      <c r="H1480" t="n">
        <v>2.18</v>
      </c>
      <c r="I1480" t="n">
        <v>6</v>
      </c>
      <c r="J1480" t="n">
        <v>284.17</v>
      </c>
      <c r="K1480" t="n">
        <v>56.94</v>
      </c>
      <c r="L1480" t="n">
        <v>34.75</v>
      </c>
      <c r="M1480" t="n">
        <v>2</v>
      </c>
      <c r="N1480" t="n">
        <v>77.48</v>
      </c>
      <c r="O1480" t="n">
        <v>35282.08</v>
      </c>
      <c r="P1480" t="n">
        <v>200.5</v>
      </c>
      <c r="Q1480" t="n">
        <v>467.07</v>
      </c>
      <c r="R1480" t="n">
        <v>54.78</v>
      </c>
      <c r="S1480" t="n">
        <v>39.61</v>
      </c>
      <c r="T1480" t="n">
        <v>2651.07</v>
      </c>
      <c r="U1480" t="n">
        <v>0.72</v>
      </c>
      <c r="V1480" t="n">
        <v>0.75</v>
      </c>
      <c r="W1480" t="n">
        <v>2.62</v>
      </c>
      <c r="X1480" t="n">
        <v>0.15</v>
      </c>
      <c r="Y1480" t="n">
        <v>1</v>
      </c>
      <c r="Z1480" t="n">
        <v>10</v>
      </c>
    </row>
    <row r="1481">
      <c r="A1481" t="n">
        <v>136</v>
      </c>
      <c r="B1481" t="n">
        <v>115</v>
      </c>
      <c r="C1481" t="inlineStr">
        <is>
          <t xml:space="preserve">CONCLUIDO	</t>
        </is>
      </c>
      <c r="D1481" t="n">
        <v>5.4327</v>
      </c>
      <c r="E1481" t="n">
        <v>18.41</v>
      </c>
      <c r="F1481" t="n">
        <v>15.48</v>
      </c>
      <c r="G1481" t="n">
        <v>154.83</v>
      </c>
      <c r="H1481" t="n">
        <v>2.19</v>
      </c>
      <c r="I1481" t="n">
        <v>6</v>
      </c>
      <c r="J1481" t="n">
        <v>284.67</v>
      </c>
      <c r="K1481" t="n">
        <v>56.94</v>
      </c>
      <c r="L1481" t="n">
        <v>35</v>
      </c>
      <c r="M1481" t="n">
        <v>2</v>
      </c>
      <c r="N1481" t="n">
        <v>77.73</v>
      </c>
      <c r="O1481" t="n">
        <v>35343.65</v>
      </c>
      <c r="P1481" t="n">
        <v>200.11</v>
      </c>
      <c r="Q1481" t="n">
        <v>467.07</v>
      </c>
      <c r="R1481" t="n">
        <v>54.76</v>
      </c>
      <c r="S1481" t="n">
        <v>39.61</v>
      </c>
      <c r="T1481" t="n">
        <v>2640.3</v>
      </c>
      <c r="U1481" t="n">
        <v>0.72</v>
      </c>
      <c r="V1481" t="n">
        <v>0.75</v>
      </c>
      <c r="W1481" t="n">
        <v>2.62</v>
      </c>
      <c r="X1481" t="n">
        <v>0.15</v>
      </c>
      <c r="Y1481" t="n">
        <v>1</v>
      </c>
      <c r="Z1481" t="n">
        <v>10</v>
      </c>
    </row>
    <row r="1482">
      <c r="A1482" t="n">
        <v>137</v>
      </c>
      <c r="B1482" t="n">
        <v>115</v>
      </c>
      <c r="C1482" t="inlineStr">
        <is>
          <t xml:space="preserve">CONCLUIDO	</t>
        </is>
      </c>
      <c r="D1482" t="n">
        <v>5.4331</v>
      </c>
      <c r="E1482" t="n">
        <v>18.41</v>
      </c>
      <c r="F1482" t="n">
        <v>15.48</v>
      </c>
      <c r="G1482" t="n">
        <v>154.81</v>
      </c>
      <c r="H1482" t="n">
        <v>2.2</v>
      </c>
      <c r="I1482" t="n">
        <v>6</v>
      </c>
      <c r="J1482" t="n">
        <v>285.17</v>
      </c>
      <c r="K1482" t="n">
        <v>56.94</v>
      </c>
      <c r="L1482" t="n">
        <v>35.25</v>
      </c>
      <c r="M1482" t="n">
        <v>2</v>
      </c>
      <c r="N1482" t="n">
        <v>77.98</v>
      </c>
      <c r="O1482" t="n">
        <v>35405.32</v>
      </c>
      <c r="P1482" t="n">
        <v>199.95</v>
      </c>
      <c r="Q1482" t="n">
        <v>467.09</v>
      </c>
      <c r="R1482" t="n">
        <v>54.7</v>
      </c>
      <c r="S1482" t="n">
        <v>39.61</v>
      </c>
      <c r="T1482" t="n">
        <v>2611.85</v>
      </c>
      <c r="U1482" t="n">
        <v>0.72</v>
      </c>
      <c r="V1482" t="n">
        <v>0.75</v>
      </c>
      <c r="W1482" t="n">
        <v>2.62</v>
      </c>
      <c r="X1482" t="n">
        <v>0.15</v>
      </c>
      <c r="Y1482" t="n">
        <v>1</v>
      </c>
      <c r="Z1482" t="n">
        <v>10</v>
      </c>
    </row>
    <row r="1483">
      <c r="A1483" t="n">
        <v>138</v>
      </c>
      <c r="B1483" t="n">
        <v>115</v>
      </c>
      <c r="C1483" t="inlineStr">
        <is>
          <t xml:space="preserve">CONCLUIDO	</t>
        </is>
      </c>
      <c r="D1483" t="n">
        <v>5.4325</v>
      </c>
      <c r="E1483" t="n">
        <v>18.41</v>
      </c>
      <c r="F1483" t="n">
        <v>15.48</v>
      </c>
      <c r="G1483" t="n">
        <v>154.84</v>
      </c>
      <c r="H1483" t="n">
        <v>2.21</v>
      </c>
      <c r="I1483" t="n">
        <v>6</v>
      </c>
      <c r="J1483" t="n">
        <v>285.67</v>
      </c>
      <c r="K1483" t="n">
        <v>56.94</v>
      </c>
      <c r="L1483" t="n">
        <v>35.5</v>
      </c>
      <c r="M1483" t="n">
        <v>2</v>
      </c>
      <c r="N1483" t="n">
        <v>78.23</v>
      </c>
      <c r="O1483" t="n">
        <v>35467.08</v>
      </c>
      <c r="P1483" t="n">
        <v>199.71</v>
      </c>
      <c r="Q1483" t="n">
        <v>467.07</v>
      </c>
      <c r="R1483" t="n">
        <v>54.82</v>
      </c>
      <c r="S1483" t="n">
        <v>39.61</v>
      </c>
      <c r="T1483" t="n">
        <v>2670.16</v>
      </c>
      <c r="U1483" t="n">
        <v>0.72</v>
      </c>
      <c r="V1483" t="n">
        <v>0.75</v>
      </c>
      <c r="W1483" t="n">
        <v>2.62</v>
      </c>
      <c r="X1483" t="n">
        <v>0.15</v>
      </c>
      <c r="Y1483" t="n">
        <v>1</v>
      </c>
      <c r="Z1483" t="n">
        <v>10</v>
      </c>
    </row>
    <row r="1484">
      <c r="A1484" t="n">
        <v>139</v>
      </c>
      <c r="B1484" t="n">
        <v>115</v>
      </c>
      <c r="C1484" t="inlineStr">
        <is>
          <t xml:space="preserve">CONCLUIDO	</t>
        </is>
      </c>
      <c r="D1484" t="n">
        <v>5.4332</v>
      </c>
      <c r="E1484" t="n">
        <v>18.41</v>
      </c>
      <c r="F1484" t="n">
        <v>15.48</v>
      </c>
      <c r="G1484" t="n">
        <v>154.81</v>
      </c>
      <c r="H1484" t="n">
        <v>2.22</v>
      </c>
      <c r="I1484" t="n">
        <v>6</v>
      </c>
      <c r="J1484" t="n">
        <v>286.17</v>
      </c>
      <c r="K1484" t="n">
        <v>56.94</v>
      </c>
      <c r="L1484" t="n">
        <v>35.75</v>
      </c>
      <c r="M1484" t="n">
        <v>1</v>
      </c>
      <c r="N1484" t="n">
        <v>78.48</v>
      </c>
      <c r="O1484" t="n">
        <v>35528.95</v>
      </c>
      <c r="P1484" t="n">
        <v>199.63</v>
      </c>
      <c r="Q1484" t="n">
        <v>467.07</v>
      </c>
      <c r="R1484" t="n">
        <v>54.7</v>
      </c>
      <c r="S1484" t="n">
        <v>39.61</v>
      </c>
      <c r="T1484" t="n">
        <v>2610.45</v>
      </c>
      <c r="U1484" t="n">
        <v>0.72</v>
      </c>
      <c r="V1484" t="n">
        <v>0.75</v>
      </c>
      <c r="W1484" t="n">
        <v>2.62</v>
      </c>
      <c r="X1484" t="n">
        <v>0.15</v>
      </c>
      <c r="Y1484" t="n">
        <v>1</v>
      </c>
      <c r="Z1484" t="n">
        <v>10</v>
      </c>
    </row>
    <row r="1485">
      <c r="A1485" t="n">
        <v>140</v>
      </c>
      <c r="B1485" t="n">
        <v>115</v>
      </c>
      <c r="C1485" t="inlineStr">
        <is>
          <t xml:space="preserve">CONCLUIDO	</t>
        </is>
      </c>
      <c r="D1485" t="n">
        <v>5.4331</v>
      </c>
      <c r="E1485" t="n">
        <v>18.41</v>
      </c>
      <c r="F1485" t="n">
        <v>15.48</v>
      </c>
      <c r="G1485" t="n">
        <v>154.81</v>
      </c>
      <c r="H1485" t="n">
        <v>2.24</v>
      </c>
      <c r="I1485" t="n">
        <v>6</v>
      </c>
      <c r="J1485" t="n">
        <v>286.68</v>
      </c>
      <c r="K1485" t="n">
        <v>56.94</v>
      </c>
      <c r="L1485" t="n">
        <v>36</v>
      </c>
      <c r="M1485" t="n">
        <v>0</v>
      </c>
      <c r="N1485" t="n">
        <v>78.73</v>
      </c>
      <c r="O1485" t="n">
        <v>35591.05</v>
      </c>
      <c r="P1485" t="n">
        <v>199.85</v>
      </c>
      <c r="Q1485" t="n">
        <v>467.09</v>
      </c>
      <c r="R1485" t="n">
        <v>54.67</v>
      </c>
      <c r="S1485" t="n">
        <v>39.61</v>
      </c>
      <c r="T1485" t="n">
        <v>2598.03</v>
      </c>
      <c r="U1485" t="n">
        <v>0.72</v>
      </c>
      <c r="V1485" t="n">
        <v>0.75</v>
      </c>
      <c r="W1485" t="n">
        <v>2.62</v>
      </c>
      <c r="X1485" t="n">
        <v>0.15</v>
      </c>
      <c r="Y1485" t="n">
        <v>1</v>
      </c>
      <c r="Z1485" t="n">
        <v>10</v>
      </c>
    </row>
    <row r="1486">
      <c r="A1486" t="n">
        <v>0</v>
      </c>
      <c r="B1486" t="n">
        <v>35</v>
      </c>
      <c r="C1486" t="inlineStr">
        <is>
          <t xml:space="preserve">CONCLUIDO	</t>
        </is>
      </c>
      <c r="D1486" t="n">
        <v>4.546</v>
      </c>
      <c r="E1486" t="n">
        <v>22</v>
      </c>
      <c r="F1486" t="n">
        <v>18.33</v>
      </c>
      <c r="G1486" t="n">
        <v>10.68</v>
      </c>
      <c r="H1486" t="n">
        <v>0.22</v>
      </c>
      <c r="I1486" t="n">
        <v>103</v>
      </c>
      <c r="J1486" t="n">
        <v>80.84</v>
      </c>
      <c r="K1486" t="n">
        <v>35.1</v>
      </c>
      <c r="L1486" t="n">
        <v>1</v>
      </c>
      <c r="M1486" t="n">
        <v>101</v>
      </c>
      <c r="N1486" t="n">
        <v>9.74</v>
      </c>
      <c r="O1486" t="n">
        <v>10204.21</v>
      </c>
      <c r="P1486" t="n">
        <v>141.03</v>
      </c>
      <c r="Q1486" t="n">
        <v>467.11</v>
      </c>
      <c r="R1486" t="n">
        <v>147.37</v>
      </c>
      <c r="S1486" t="n">
        <v>39.61</v>
      </c>
      <c r="T1486" t="n">
        <v>48462.65</v>
      </c>
      <c r="U1486" t="n">
        <v>0.27</v>
      </c>
      <c r="V1486" t="n">
        <v>0.64</v>
      </c>
      <c r="W1486" t="n">
        <v>2.79</v>
      </c>
      <c r="X1486" t="n">
        <v>3</v>
      </c>
      <c r="Y1486" t="n">
        <v>1</v>
      </c>
      <c r="Z1486" t="n">
        <v>10</v>
      </c>
    </row>
    <row r="1487">
      <c r="A1487" t="n">
        <v>1</v>
      </c>
      <c r="B1487" t="n">
        <v>35</v>
      </c>
      <c r="C1487" t="inlineStr">
        <is>
          <t xml:space="preserve">CONCLUIDO	</t>
        </is>
      </c>
      <c r="D1487" t="n">
        <v>4.7922</v>
      </c>
      <c r="E1487" t="n">
        <v>20.87</v>
      </c>
      <c r="F1487" t="n">
        <v>17.61</v>
      </c>
      <c r="G1487" t="n">
        <v>13.38</v>
      </c>
      <c r="H1487" t="n">
        <v>0.27</v>
      </c>
      <c r="I1487" t="n">
        <v>79</v>
      </c>
      <c r="J1487" t="n">
        <v>81.14</v>
      </c>
      <c r="K1487" t="n">
        <v>35.1</v>
      </c>
      <c r="L1487" t="n">
        <v>1.25</v>
      </c>
      <c r="M1487" t="n">
        <v>77</v>
      </c>
      <c r="N1487" t="n">
        <v>9.789999999999999</v>
      </c>
      <c r="O1487" t="n">
        <v>10241.25</v>
      </c>
      <c r="P1487" t="n">
        <v>134.33</v>
      </c>
      <c r="Q1487" t="n">
        <v>467.11</v>
      </c>
      <c r="R1487" t="n">
        <v>124.1</v>
      </c>
      <c r="S1487" t="n">
        <v>39.61</v>
      </c>
      <c r="T1487" t="n">
        <v>36947.49</v>
      </c>
      <c r="U1487" t="n">
        <v>0.32</v>
      </c>
      <c r="V1487" t="n">
        <v>0.66</v>
      </c>
      <c r="W1487" t="n">
        <v>2.74</v>
      </c>
      <c r="X1487" t="n">
        <v>2.28</v>
      </c>
      <c r="Y1487" t="n">
        <v>1</v>
      </c>
      <c r="Z1487" t="n">
        <v>10</v>
      </c>
    </row>
    <row r="1488">
      <c r="A1488" t="n">
        <v>2</v>
      </c>
      <c r="B1488" t="n">
        <v>35</v>
      </c>
      <c r="C1488" t="inlineStr">
        <is>
          <t xml:space="preserve">CONCLUIDO	</t>
        </is>
      </c>
      <c r="D1488" t="n">
        <v>4.9728</v>
      </c>
      <c r="E1488" t="n">
        <v>20.11</v>
      </c>
      <c r="F1488" t="n">
        <v>17.13</v>
      </c>
      <c r="G1488" t="n">
        <v>16.32</v>
      </c>
      <c r="H1488" t="n">
        <v>0.32</v>
      </c>
      <c r="I1488" t="n">
        <v>63</v>
      </c>
      <c r="J1488" t="n">
        <v>81.44</v>
      </c>
      <c r="K1488" t="n">
        <v>35.1</v>
      </c>
      <c r="L1488" t="n">
        <v>1.5</v>
      </c>
      <c r="M1488" t="n">
        <v>61</v>
      </c>
      <c r="N1488" t="n">
        <v>9.84</v>
      </c>
      <c r="O1488" t="n">
        <v>10278.32</v>
      </c>
      <c r="P1488" t="n">
        <v>129.59</v>
      </c>
      <c r="Q1488" t="n">
        <v>467.12</v>
      </c>
      <c r="R1488" t="n">
        <v>108.76</v>
      </c>
      <c r="S1488" t="n">
        <v>39.61</v>
      </c>
      <c r="T1488" t="n">
        <v>29354.88</v>
      </c>
      <c r="U1488" t="n">
        <v>0.36</v>
      </c>
      <c r="V1488" t="n">
        <v>0.68</v>
      </c>
      <c r="W1488" t="n">
        <v>2.71</v>
      </c>
      <c r="X1488" t="n">
        <v>1.8</v>
      </c>
      <c r="Y1488" t="n">
        <v>1</v>
      </c>
      <c r="Z1488" t="n">
        <v>10</v>
      </c>
    </row>
    <row r="1489">
      <c r="A1489" t="n">
        <v>3</v>
      </c>
      <c r="B1489" t="n">
        <v>35</v>
      </c>
      <c r="C1489" t="inlineStr">
        <is>
          <t xml:space="preserve">CONCLUIDO	</t>
        </is>
      </c>
      <c r="D1489" t="n">
        <v>5.0888</v>
      </c>
      <c r="E1489" t="n">
        <v>19.65</v>
      </c>
      <c r="F1489" t="n">
        <v>16.85</v>
      </c>
      <c r="G1489" t="n">
        <v>19.07</v>
      </c>
      <c r="H1489" t="n">
        <v>0.38</v>
      </c>
      <c r="I1489" t="n">
        <v>53</v>
      </c>
      <c r="J1489" t="n">
        <v>81.73999999999999</v>
      </c>
      <c r="K1489" t="n">
        <v>35.1</v>
      </c>
      <c r="L1489" t="n">
        <v>1.75</v>
      </c>
      <c r="M1489" t="n">
        <v>51</v>
      </c>
      <c r="N1489" t="n">
        <v>9.890000000000001</v>
      </c>
      <c r="O1489" t="n">
        <v>10315.41</v>
      </c>
      <c r="P1489" t="n">
        <v>126.26</v>
      </c>
      <c r="Q1489" t="n">
        <v>467.18</v>
      </c>
      <c r="R1489" t="n">
        <v>99.17</v>
      </c>
      <c r="S1489" t="n">
        <v>39.61</v>
      </c>
      <c r="T1489" t="n">
        <v>24613.11</v>
      </c>
      <c r="U1489" t="n">
        <v>0.4</v>
      </c>
      <c r="V1489" t="n">
        <v>0.6899999999999999</v>
      </c>
      <c r="W1489" t="n">
        <v>2.7</v>
      </c>
      <c r="X1489" t="n">
        <v>1.51</v>
      </c>
      <c r="Y1489" t="n">
        <v>1</v>
      </c>
      <c r="Z1489" t="n">
        <v>10</v>
      </c>
    </row>
    <row r="1490">
      <c r="A1490" t="n">
        <v>4</v>
      </c>
      <c r="B1490" t="n">
        <v>35</v>
      </c>
      <c r="C1490" t="inlineStr">
        <is>
          <t xml:space="preserve">CONCLUIDO	</t>
        </is>
      </c>
      <c r="D1490" t="n">
        <v>5.1759</v>
      </c>
      <c r="E1490" t="n">
        <v>19.32</v>
      </c>
      <c r="F1490" t="n">
        <v>16.64</v>
      </c>
      <c r="G1490" t="n">
        <v>21.7</v>
      </c>
      <c r="H1490" t="n">
        <v>0.43</v>
      </c>
      <c r="I1490" t="n">
        <v>46</v>
      </c>
      <c r="J1490" t="n">
        <v>82.04000000000001</v>
      </c>
      <c r="K1490" t="n">
        <v>35.1</v>
      </c>
      <c r="L1490" t="n">
        <v>2</v>
      </c>
      <c r="M1490" t="n">
        <v>44</v>
      </c>
      <c r="N1490" t="n">
        <v>9.94</v>
      </c>
      <c r="O1490" t="n">
        <v>10352.53</v>
      </c>
      <c r="P1490" t="n">
        <v>123.71</v>
      </c>
      <c r="Q1490" t="n">
        <v>467.11</v>
      </c>
      <c r="R1490" t="n">
        <v>92.36</v>
      </c>
      <c r="S1490" t="n">
        <v>39.61</v>
      </c>
      <c r="T1490" t="n">
        <v>21240.19</v>
      </c>
      <c r="U1490" t="n">
        <v>0.43</v>
      </c>
      <c r="V1490" t="n">
        <v>0.7</v>
      </c>
      <c r="W1490" t="n">
        <v>2.68</v>
      </c>
      <c r="X1490" t="n">
        <v>1.3</v>
      </c>
      <c r="Y1490" t="n">
        <v>1</v>
      </c>
      <c r="Z1490" t="n">
        <v>10</v>
      </c>
    </row>
    <row r="1491">
      <c r="A1491" t="n">
        <v>5</v>
      </c>
      <c r="B1491" t="n">
        <v>35</v>
      </c>
      <c r="C1491" t="inlineStr">
        <is>
          <t xml:space="preserve">CONCLUIDO	</t>
        </is>
      </c>
      <c r="D1491" t="n">
        <v>5.25</v>
      </c>
      <c r="E1491" t="n">
        <v>19.05</v>
      </c>
      <c r="F1491" t="n">
        <v>16.47</v>
      </c>
      <c r="G1491" t="n">
        <v>24.7</v>
      </c>
      <c r="H1491" t="n">
        <v>0.48</v>
      </c>
      <c r="I1491" t="n">
        <v>40</v>
      </c>
      <c r="J1491" t="n">
        <v>82.34</v>
      </c>
      <c r="K1491" t="n">
        <v>35.1</v>
      </c>
      <c r="L1491" t="n">
        <v>2.25</v>
      </c>
      <c r="M1491" t="n">
        <v>38</v>
      </c>
      <c r="N1491" t="n">
        <v>9.99</v>
      </c>
      <c r="O1491" t="n">
        <v>10389.66</v>
      </c>
      <c r="P1491" t="n">
        <v>121</v>
      </c>
      <c r="Q1491" t="n">
        <v>467.07</v>
      </c>
      <c r="R1491" t="n">
        <v>86.69</v>
      </c>
      <c r="S1491" t="n">
        <v>39.61</v>
      </c>
      <c r="T1491" t="n">
        <v>18434.32</v>
      </c>
      <c r="U1491" t="n">
        <v>0.46</v>
      </c>
      <c r="V1491" t="n">
        <v>0.71</v>
      </c>
      <c r="W1491" t="n">
        <v>2.68</v>
      </c>
      <c r="X1491" t="n">
        <v>1.13</v>
      </c>
      <c r="Y1491" t="n">
        <v>1</v>
      </c>
      <c r="Z1491" t="n">
        <v>10</v>
      </c>
    </row>
    <row r="1492">
      <c r="A1492" t="n">
        <v>6</v>
      </c>
      <c r="B1492" t="n">
        <v>35</v>
      </c>
      <c r="C1492" t="inlineStr">
        <is>
          <t xml:space="preserve">CONCLUIDO	</t>
        </is>
      </c>
      <c r="D1492" t="n">
        <v>5.2986</v>
      </c>
      <c r="E1492" t="n">
        <v>18.87</v>
      </c>
      <c r="F1492" t="n">
        <v>16.36</v>
      </c>
      <c r="G1492" t="n">
        <v>27.27</v>
      </c>
      <c r="H1492" t="n">
        <v>0.53</v>
      </c>
      <c r="I1492" t="n">
        <v>36</v>
      </c>
      <c r="J1492" t="n">
        <v>82.65000000000001</v>
      </c>
      <c r="K1492" t="n">
        <v>35.1</v>
      </c>
      <c r="L1492" t="n">
        <v>2.5</v>
      </c>
      <c r="M1492" t="n">
        <v>34</v>
      </c>
      <c r="N1492" t="n">
        <v>10.04</v>
      </c>
      <c r="O1492" t="n">
        <v>10426.82</v>
      </c>
      <c r="P1492" t="n">
        <v>119.24</v>
      </c>
      <c r="Q1492" t="n">
        <v>467.13</v>
      </c>
      <c r="R1492" t="n">
        <v>83.67</v>
      </c>
      <c r="S1492" t="n">
        <v>39.61</v>
      </c>
      <c r="T1492" t="n">
        <v>16944.74</v>
      </c>
      <c r="U1492" t="n">
        <v>0.47</v>
      </c>
      <c r="V1492" t="n">
        <v>0.71</v>
      </c>
      <c r="W1492" t="n">
        <v>2.66</v>
      </c>
      <c r="X1492" t="n">
        <v>1.03</v>
      </c>
      <c r="Y1492" t="n">
        <v>1</v>
      </c>
      <c r="Z1492" t="n">
        <v>10</v>
      </c>
    </row>
    <row r="1493">
      <c r="A1493" t="n">
        <v>7</v>
      </c>
      <c r="B1493" t="n">
        <v>35</v>
      </c>
      <c r="C1493" t="inlineStr">
        <is>
          <t xml:space="preserve">CONCLUIDO	</t>
        </is>
      </c>
      <c r="D1493" t="n">
        <v>5.3574</v>
      </c>
      <c r="E1493" t="n">
        <v>18.67</v>
      </c>
      <c r="F1493" t="n">
        <v>16.22</v>
      </c>
      <c r="G1493" t="n">
        <v>30.42</v>
      </c>
      <c r="H1493" t="n">
        <v>0.58</v>
      </c>
      <c r="I1493" t="n">
        <v>32</v>
      </c>
      <c r="J1493" t="n">
        <v>82.95</v>
      </c>
      <c r="K1493" t="n">
        <v>35.1</v>
      </c>
      <c r="L1493" t="n">
        <v>2.75</v>
      </c>
      <c r="M1493" t="n">
        <v>30</v>
      </c>
      <c r="N1493" t="n">
        <v>10.1</v>
      </c>
      <c r="O1493" t="n">
        <v>10463.99</v>
      </c>
      <c r="P1493" t="n">
        <v>117.16</v>
      </c>
      <c r="Q1493" t="n">
        <v>467.1</v>
      </c>
      <c r="R1493" t="n">
        <v>78.75</v>
      </c>
      <c r="S1493" t="n">
        <v>39.61</v>
      </c>
      <c r="T1493" t="n">
        <v>14505</v>
      </c>
      <c r="U1493" t="n">
        <v>0.5</v>
      </c>
      <c r="V1493" t="n">
        <v>0.72</v>
      </c>
      <c r="W1493" t="n">
        <v>2.66</v>
      </c>
      <c r="X1493" t="n">
        <v>0.89</v>
      </c>
      <c r="Y1493" t="n">
        <v>1</v>
      </c>
      <c r="Z1493" t="n">
        <v>10</v>
      </c>
    </row>
    <row r="1494">
      <c r="A1494" t="n">
        <v>8</v>
      </c>
      <c r="B1494" t="n">
        <v>35</v>
      </c>
      <c r="C1494" t="inlineStr">
        <is>
          <t xml:space="preserve">CONCLUIDO	</t>
        </is>
      </c>
      <c r="D1494" t="n">
        <v>5.3947</v>
      </c>
      <c r="E1494" t="n">
        <v>18.54</v>
      </c>
      <c r="F1494" t="n">
        <v>16.15</v>
      </c>
      <c r="G1494" t="n">
        <v>33.4</v>
      </c>
      <c r="H1494" t="n">
        <v>0.63</v>
      </c>
      <c r="I1494" t="n">
        <v>29</v>
      </c>
      <c r="J1494" t="n">
        <v>83.25</v>
      </c>
      <c r="K1494" t="n">
        <v>35.1</v>
      </c>
      <c r="L1494" t="n">
        <v>3</v>
      </c>
      <c r="M1494" t="n">
        <v>27</v>
      </c>
      <c r="N1494" t="n">
        <v>10.15</v>
      </c>
      <c r="O1494" t="n">
        <v>10501.19</v>
      </c>
      <c r="P1494" t="n">
        <v>114.89</v>
      </c>
      <c r="Q1494" t="n">
        <v>467.14</v>
      </c>
      <c r="R1494" t="n">
        <v>76.34999999999999</v>
      </c>
      <c r="S1494" t="n">
        <v>39.61</v>
      </c>
      <c r="T1494" t="n">
        <v>13319.18</v>
      </c>
      <c r="U1494" t="n">
        <v>0.52</v>
      </c>
      <c r="V1494" t="n">
        <v>0.72</v>
      </c>
      <c r="W1494" t="n">
        <v>2.66</v>
      </c>
      <c r="X1494" t="n">
        <v>0.8100000000000001</v>
      </c>
      <c r="Y1494" t="n">
        <v>1</v>
      </c>
      <c r="Z1494" t="n">
        <v>10</v>
      </c>
    </row>
    <row r="1495">
      <c r="A1495" t="n">
        <v>9</v>
      </c>
      <c r="B1495" t="n">
        <v>35</v>
      </c>
      <c r="C1495" t="inlineStr">
        <is>
          <t xml:space="preserve">CONCLUIDO	</t>
        </is>
      </c>
      <c r="D1495" t="n">
        <v>5.4357</v>
      </c>
      <c r="E1495" t="n">
        <v>18.4</v>
      </c>
      <c r="F1495" t="n">
        <v>16.06</v>
      </c>
      <c r="G1495" t="n">
        <v>37.06</v>
      </c>
      <c r="H1495" t="n">
        <v>0.68</v>
      </c>
      <c r="I1495" t="n">
        <v>26</v>
      </c>
      <c r="J1495" t="n">
        <v>83.55</v>
      </c>
      <c r="K1495" t="n">
        <v>35.1</v>
      </c>
      <c r="L1495" t="n">
        <v>3.25</v>
      </c>
      <c r="M1495" t="n">
        <v>24</v>
      </c>
      <c r="N1495" t="n">
        <v>10.2</v>
      </c>
      <c r="O1495" t="n">
        <v>10538.42</v>
      </c>
      <c r="P1495" t="n">
        <v>113.43</v>
      </c>
      <c r="Q1495" t="n">
        <v>467.09</v>
      </c>
      <c r="R1495" t="n">
        <v>73.43000000000001</v>
      </c>
      <c r="S1495" t="n">
        <v>39.61</v>
      </c>
      <c r="T1495" t="n">
        <v>11873.91</v>
      </c>
      <c r="U1495" t="n">
        <v>0.54</v>
      </c>
      <c r="V1495" t="n">
        <v>0.73</v>
      </c>
      <c r="W1495" t="n">
        <v>2.65</v>
      </c>
      <c r="X1495" t="n">
        <v>0.72</v>
      </c>
      <c r="Y1495" t="n">
        <v>1</v>
      </c>
      <c r="Z1495" t="n">
        <v>10</v>
      </c>
    </row>
    <row r="1496">
      <c r="A1496" t="n">
        <v>10</v>
      </c>
      <c r="B1496" t="n">
        <v>35</v>
      </c>
      <c r="C1496" t="inlineStr">
        <is>
          <t xml:space="preserve">CONCLUIDO	</t>
        </is>
      </c>
      <c r="D1496" t="n">
        <v>5.4648</v>
      </c>
      <c r="E1496" t="n">
        <v>18.3</v>
      </c>
      <c r="F1496" t="n">
        <v>15.99</v>
      </c>
      <c r="G1496" t="n">
        <v>39.98</v>
      </c>
      <c r="H1496" t="n">
        <v>0.73</v>
      </c>
      <c r="I1496" t="n">
        <v>24</v>
      </c>
      <c r="J1496" t="n">
        <v>83.84999999999999</v>
      </c>
      <c r="K1496" t="n">
        <v>35.1</v>
      </c>
      <c r="L1496" t="n">
        <v>3.5</v>
      </c>
      <c r="M1496" t="n">
        <v>22</v>
      </c>
      <c r="N1496" t="n">
        <v>10.25</v>
      </c>
      <c r="O1496" t="n">
        <v>10575.66</v>
      </c>
      <c r="P1496" t="n">
        <v>111.73</v>
      </c>
      <c r="Q1496" t="n">
        <v>467.12</v>
      </c>
      <c r="R1496" t="n">
        <v>71.53</v>
      </c>
      <c r="S1496" t="n">
        <v>39.61</v>
      </c>
      <c r="T1496" t="n">
        <v>10937.23</v>
      </c>
      <c r="U1496" t="n">
        <v>0.55</v>
      </c>
      <c r="V1496" t="n">
        <v>0.73</v>
      </c>
      <c r="W1496" t="n">
        <v>2.65</v>
      </c>
      <c r="X1496" t="n">
        <v>0.66</v>
      </c>
      <c r="Y1496" t="n">
        <v>1</v>
      </c>
      <c r="Z1496" t="n">
        <v>10</v>
      </c>
    </row>
    <row r="1497">
      <c r="A1497" t="n">
        <v>11</v>
      </c>
      <c r="B1497" t="n">
        <v>35</v>
      </c>
      <c r="C1497" t="inlineStr">
        <is>
          <t xml:space="preserve">CONCLUIDO	</t>
        </is>
      </c>
      <c r="D1497" t="n">
        <v>5.498</v>
      </c>
      <c r="E1497" t="n">
        <v>18.19</v>
      </c>
      <c r="F1497" t="n">
        <v>15.92</v>
      </c>
      <c r="G1497" t="n">
        <v>43.41</v>
      </c>
      <c r="H1497" t="n">
        <v>0.78</v>
      </c>
      <c r="I1497" t="n">
        <v>22</v>
      </c>
      <c r="J1497" t="n">
        <v>84.15000000000001</v>
      </c>
      <c r="K1497" t="n">
        <v>35.1</v>
      </c>
      <c r="L1497" t="n">
        <v>3.75</v>
      </c>
      <c r="M1497" t="n">
        <v>20</v>
      </c>
      <c r="N1497" t="n">
        <v>10.3</v>
      </c>
      <c r="O1497" t="n">
        <v>10612.93</v>
      </c>
      <c r="P1497" t="n">
        <v>109.71</v>
      </c>
      <c r="Q1497" t="n">
        <v>467.08</v>
      </c>
      <c r="R1497" t="n">
        <v>69.04000000000001</v>
      </c>
      <c r="S1497" t="n">
        <v>39.61</v>
      </c>
      <c r="T1497" t="n">
        <v>9701.16</v>
      </c>
      <c r="U1497" t="n">
        <v>0.57</v>
      </c>
      <c r="V1497" t="n">
        <v>0.73</v>
      </c>
      <c r="W1497" t="n">
        <v>2.64</v>
      </c>
      <c r="X1497" t="n">
        <v>0.58</v>
      </c>
      <c r="Y1497" t="n">
        <v>1</v>
      </c>
      <c r="Z1497" t="n">
        <v>10</v>
      </c>
    </row>
    <row r="1498">
      <c r="A1498" t="n">
        <v>12</v>
      </c>
      <c r="B1498" t="n">
        <v>35</v>
      </c>
      <c r="C1498" t="inlineStr">
        <is>
          <t xml:space="preserve">CONCLUIDO	</t>
        </is>
      </c>
      <c r="D1498" t="n">
        <v>5.5066</v>
      </c>
      <c r="E1498" t="n">
        <v>18.16</v>
      </c>
      <c r="F1498" t="n">
        <v>15.91</v>
      </c>
      <c r="G1498" t="n">
        <v>45.45</v>
      </c>
      <c r="H1498" t="n">
        <v>0.83</v>
      </c>
      <c r="I1498" t="n">
        <v>21</v>
      </c>
      <c r="J1498" t="n">
        <v>84.45999999999999</v>
      </c>
      <c r="K1498" t="n">
        <v>35.1</v>
      </c>
      <c r="L1498" t="n">
        <v>4</v>
      </c>
      <c r="M1498" t="n">
        <v>19</v>
      </c>
      <c r="N1498" t="n">
        <v>10.36</v>
      </c>
      <c r="O1498" t="n">
        <v>10650.22</v>
      </c>
      <c r="P1498" t="n">
        <v>107.48</v>
      </c>
      <c r="Q1498" t="n">
        <v>467.07</v>
      </c>
      <c r="R1498" t="n">
        <v>68.69</v>
      </c>
      <c r="S1498" t="n">
        <v>39.61</v>
      </c>
      <c r="T1498" t="n">
        <v>9530.370000000001</v>
      </c>
      <c r="U1498" t="n">
        <v>0.58</v>
      </c>
      <c r="V1498" t="n">
        <v>0.73</v>
      </c>
      <c r="W1498" t="n">
        <v>2.64</v>
      </c>
      <c r="X1498" t="n">
        <v>0.57</v>
      </c>
      <c r="Y1498" t="n">
        <v>1</v>
      </c>
      <c r="Z1498" t="n">
        <v>10</v>
      </c>
    </row>
    <row r="1499">
      <c r="A1499" t="n">
        <v>13</v>
      </c>
      <c r="B1499" t="n">
        <v>35</v>
      </c>
      <c r="C1499" t="inlineStr">
        <is>
          <t xml:space="preserve">CONCLUIDO	</t>
        </is>
      </c>
      <c r="D1499" t="n">
        <v>5.5325</v>
      </c>
      <c r="E1499" t="n">
        <v>18.08</v>
      </c>
      <c r="F1499" t="n">
        <v>15.86</v>
      </c>
      <c r="G1499" t="n">
        <v>50.07</v>
      </c>
      <c r="H1499" t="n">
        <v>0.88</v>
      </c>
      <c r="I1499" t="n">
        <v>19</v>
      </c>
      <c r="J1499" t="n">
        <v>84.76000000000001</v>
      </c>
      <c r="K1499" t="n">
        <v>35.1</v>
      </c>
      <c r="L1499" t="n">
        <v>4.25</v>
      </c>
      <c r="M1499" t="n">
        <v>17</v>
      </c>
      <c r="N1499" t="n">
        <v>10.41</v>
      </c>
      <c r="O1499" t="n">
        <v>10687.53</v>
      </c>
      <c r="P1499" t="n">
        <v>106.45</v>
      </c>
      <c r="Q1499" t="n">
        <v>467.11</v>
      </c>
      <c r="R1499" t="n">
        <v>66.94</v>
      </c>
      <c r="S1499" t="n">
        <v>39.61</v>
      </c>
      <c r="T1499" t="n">
        <v>8666.24</v>
      </c>
      <c r="U1499" t="n">
        <v>0.59</v>
      </c>
      <c r="V1499" t="n">
        <v>0.74</v>
      </c>
      <c r="W1499" t="n">
        <v>2.64</v>
      </c>
      <c r="X1499" t="n">
        <v>0.52</v>
      </c>
      <c r="Y1499" t="n">
        <v>1</v>
      </c>
      <c r="Z1499" t="n">
        <v>10</v>
      </c>
    </row>
    <row r="1500">
      <c r="A1500" t="n">
        <v>14</v>
      </c>
      <c r="B1500" t="n">
        <v>35</v>
      </c>
      <c r="C1500" t="inlineStr">
        <is>
          <t xml:space="preserve">CONCLUIDO	</t>
        </is>
      </c>
      <c r="D1500" t="n">
        <v>5.5506</v>
      </c>
      <c r="E1500" t="n">
        <v>18.02</v>
      </c>
      <c r="F1500" t="n">
        <v>15.81</v>
      </c>
      <c r="G1500" t="n">
        <v>52.71</v>
      </c>
      <c r="H1500" t="n">
        <v>0.93</v>
      </c>
      <c r="I1500" t="n">
        <v>18</v>
      </c>
      <c r="J1500" t="n">
        <v>85.06</v>
      </c>
      <c r="K1500" t="n">
        <v>35.1</v>
      </c>
      <c r="L1500" t="n">
        <v>4.5</v>
      </c>
      <c r="M1500" t="n">
        <v>16</v>
      </c>
      <c r="N1500" t="n">
        <v>10.46</v>
      </c>
      <c r="O1500" t="n">
        <v>10724.86</v>
      </c>
      <c r="P1500" t="n">
        <v>105.13</v>
      </c>
      <c r="Q1500" t="n">
        <v>467.1</v>
      </c>
      <c r="R1500" t="n">
        <v>65.87</v>
      </c>
      <c r="S1500" t="n">
        <v>39.61</v>
      </c>
      <c r="T1500" t="n">
        <v>8133.43</v>
      </c>
      <c r="U1500" t="n">
        <v>0.6</v>
      </c>
      <c r="V1500" t="n">
        <v>0.74</v>
      </c>
      <c r="W1500" t="n">
        <v>2.63</v>
      </c>
      <c r="X1500" t="n">
        <v>0.48</v>
      </c>
      <c r="Y1500" t="n">
        <v>1</v>
      </c>
      <c r="Z1500" t="n">
        <v>10</v>
      </c>
    </row>
    <row r="1501">
      <c r="A1501" t="n">
        <v>15</v>
      </c>
      <c r="B1501" t="n">
        <v>35</v>
      </c>
      <c r="C1501" t="inlineStr">
        <is>
          <t xml:space="preserve">CONCLUIDO	</t>
        </is>
      </c>
      <c r="D1501" t="n">
        <v>5.5634</v>
      </c>
      <c r="E1501" t="n">
        <v>17.97</v>
      </c>
      <c r="F1501" t="n">
        <v>15.79</v>
      </c>
      <c r="G1501" t="n">
        <v>55.73</v>
      </c>
      <c r="H1501" t="n">
        <v>0.98</v>
      </c>
      <c r="I1501" t="n">
        <v>17</v>
      </c>
      <c r="J1501" t="n">
        <v>85.36</v>
      </c>
      <c r="K1501" t="n">
        <v>35.1</v>
      </c>
      <c r="L1501" t="n">
        <v>4.75</v>
      </c>
      <c r="M1501" t="n">
        <v>15</v>
      </c>
      <c r="N1501" t="n">
        <v>10.51</v>
      </c>
      <c r="O1501" t="n">
        <v>10762.22</v>
      </c>
      <c r="P1501" t="n">
        <v>103.55</v>
      </c>
      <c r="Q1501" t="n">
        <v>467.13</v>
      </c>
      <c r="R1501" t="n">
        <v>64.95</v>
      </c>
      <c r="S1501" t="n">
        <v>39.61</v>
      </c>
      <c r="T1501" t="n">
        <v>7682.82</v>
      </c>
      <c r="U1501" t="n">
        <v>0.61</v>
      </c>
      <c r="V1501" t="n">
        <v>0.74</v>
      </c>
      <c r="W1501" t="n">
        <v>2.63</v>
      </c>
      <c r="X1501" t="n">
        <v>0.46</v>
      </c>
      <c r="Y1501" t="n">
        <v>1</v>
      </c>
      <c r="Z1501" t="n">
        <v>10</v>
      </c>
    </row>
    <row r="1502">
      <c r="A1502" t="n">
        <v>16</v>
      </c>
      <c r="B1502" t="n">
        <v>35</v>
      </c>
      <c r="C1502" t="inlineStr">
        <is>
          <t xml:space="preserve">CONCLUIDO	</t>
        </is>
      </c>
      <c r="D1502" t="n">
        <v>5.5771</v>
      </c>
      <c r="E1502" t="n">
        <v>17.93</v>
      </c>
      <c r="F1502" t="n">
        <v>15.76</v>
      </c>
      <c r="G1502" t="n">
        <v>59.11</v>
      </c>
      <c r="H1502" t="n">
        <v>1.02</v>
      </c>
      <c r="I1502" t="n">
        <v>16</v>
      </c>
      <c r="J1502" t="n">
        <v>85.67</v>
      </c>
      <c r="K1502" t="n">
        <v>35.1</v>
      </c>
      <c r="L1502" t="n">
        <v>5</v>
      </c>
      <c r="M1502" t="n">
        <v>9</v>
      </c>
      <c r="N1502" t="n">
        <v>10.57</v>
      </c>
      <c r="O1502" t="n">
        <v>10799.59</v>
      </c>
      <c r="P1502" t="n">
        <v>102.14</v>
      </c>
      <c r="Q1502" t="n">
        <v>467.15</v>
      </c>
      <c r="R1502" t="n">
        <v>63.76</v>
      </c>
      <c r="S1502" t="n">
        <v>39.61</v>
      </c>
      <c r="T1502" t="n">
        <v>7092.75</v>
      </c>
      <c r="U1502" t="n">
        <v>0.62</v>
      </c>
      <c r="V1502" t="n">
        <v>0.74</v>
      </c>
      <c r="W1502" t="n">
        <v>2.64</v>
      </c>
      <c r="X1502" t="n">
        <v>0.43</v>
      </c>
      <c r="Y1502" t="n">
        <v>1</v>
      </c>
      <c r="Z1502" t="n">
        <v>10</v>
      </c>
    </row>
    <row r="1503">
      <c r="A1503" t="n">
        <v>17</v>
      </c>
      <c r="B1503" t="n">
        <v>35</v>
      </c>
      <c r="C1503" t="inlineStr">
        <is>
          <t xml:space="preserve">CONCLUIDO	</t>
        </is>
      </c>
      <c r="D1503" t="n">
        <v>5.574</v>
      </c>
      <c r="E1503" t="n">
        <v>17.94</v>
      </c>
      <c r="F1503" t="n">
        <v>15.77</v>
      </c>
      <c r="G1503" t="n">
        <v>59.15</v>
      </c>
      <c r="H1503" t="n">
        <v>1.07</v>
      </c>
      <c r="I1503" t="n">
        <v>16</v>
      </c>
      <c r="J1503" t="n">
        <v>85.97</v>
      </c>
      <c r="K1503" t="n">
        <v>35.1</v>
      </c>
      <c r="L1503" t="n">
        <v>5.25</v>
      </c>
      <c r="M1503" t="n">
        <v>9</v>
      </c>
      <c r="N1503" t="n">
        <v>10.62</v>
      </c>
      <c r="O1503" t="n">
        <v>10836.99</v>
      </c>
      <c r="P1503" t="n">
        <v>101.36</v>
      </c>
      <c r="Q1503" t="n">
        <v>467.09</v>
      </c>
      <c r="R1503" t="n">
        <v>64.18000000000001</v>
      </c>
      <c r="S1503" t="n">
        <v>39.61</v>
      </c>
      <c r="T1503" t="n">
        <v>7301.53</v>
      </c>
      <c r="U1503" t="n">
        <v>0.62</v>
      </c>
      <c r="V1503" t="n">
        <v>0.74</v>
      </c>
      <c r="W1503" t="n">
        <v>2.64</v>
      </c>
      <c r="X1503" t="n">
        <v>0.44</v>
      </c>
      <c r="Y1503" t="n">
        <v>1</v>
      </c>
      <c r="Z1503" t="n">
        <v>10</v>
      </c>
    </row>
    <row r="1504">
      <c r="A1504" t="n">
        <v>18</v>
      </c>
      <c r="B1504" t="n">
        <v>35</v>
      </c>
      <c r="C1504" t="inlineStr">
        <is>
          <t xml:space="preserve">CONCLUIDO	</t>
        </is>
      </c>
      <c r="D1504" t="n">
        <v>5.5854</v>
      </c>
      <c r="E1504" t="n">
        <v>17.9</v>
      </c>
      <c r="F1504" t="n">
        <v>15.75</v>
      </c>
      <c r="G1504" t="n">
        <v>63.01</v>
      </c>
      <c r="H1504" t="n">
        <v>1.12</v>
      </c>
      <c r="I1504" t="n">
        <v>15</v>
      </c>
      <c r="J1504" t="n">
        <v>86.27</v>
      </c>
      <c r="K1504" t="n">
        <v>35.1</v>
      </c>
      <c r="L1504" t="n">
        <v>5.5</v>
      </c>
      <c r="M1504" t="n">
        <v>5</v>
      </c>
      <c r="N1504" t="n">
        <v>10.67</v>
      </c>
      <c r="O1504" t="n">
        <v>10874.42</v>
      </c>
      <c r="P1504" t="n">
        <v>100.67</v>
      </c>
      <c r="Q1504" t="n">
        <v>467.17</v>
      </c>
      <c r="R1504" t="n">
        <v>63.29</v>
      </c>
      <c r="S1504" t="n">
        <v>39.61</v>
      </c>
      <c r="T1504" t="n">
        <v>6860.36</v>
      </c>
      <c r="U1504" t="n">
        <v>0.63</v>
      </c>
      <c r="V1504" t="n">
        <v>0.74</v>
      </c>
      <c r="W1504" t="n">
        <v>2.64</v>
      </c>
      <c r="X1504" t="n">
        <v>0.42</v>
      </c>
      <c r="Y1504" t="n">
        <v>1</v>
      </c>
      <c r="Z1504" t="n">
        <v>10</v>
      </c>
    </row>
    <row r="1505">
      <c r="A1505" t="n">
        <v>19</v>
      </c>
      <c r="B1505" t="n">
        <v>35</v>
      </c>
      <c r="C1505" t="inlineStr">
        <is>
          <t xml:space="preserve">CONCLUIDO	</t>
        </is>
      </c>
      <c r="D1505" t="n">
        <v>5.5837</v>
      </c>
      <c r="E1505" t="n">
        <v>17.91</v>
      </c>
      <c r="F1505" t="n">
        <v>15.76</v>
      </c>
      <c r="G1505" t="n">
        <v>63.04</v>
      </c>
      <c r="H1505" t="n">
        <v>1.16</v>
      </c>
      <c r="I1505" t="n">
        <v>15</v>
      </c>
      <c r="J1505" t="n">
        <v>86.58</v>
      </c>
      <c r="K1505" t="n">
        <v>35.1</v>
      </c>
      <c r="L1505" t="n">
        <v>5.75</v>
      </c>
      <c r="M1505" t="n">
        <v>1</v>
      </c>
      <c r="N1505" t="n">
        <v>10.73</v>
      </c>
      <c r="O1505" t="n">
        <v>10911.86</v>
      </c>
      <c r="P1505" t="n">
        <v>100.59</v>
      </c>
      <c r="Q1505" t="n">
        <v>467.11</v>
      </c>
      <c r="R1505" t="n">
        <v>63.45</v>
      </c>
      <c r="S1505" t="n">
        <v>39.61</v>
      </c>
      <c r="T1505" t="n">
        <v>6940.21</v>
      </c>
      <c r="U1505" t="n">
        <v>0.62</v>
      </c>
      <c r="V1505" t="n">
        <v>0.74</v>
      </c>
      <c r="W1505" t="n">
        <v>2.65</v>
      </c>
      <c r="X1505" t="n">
        <v>0.42</v>
      </c>
      <c r="Y1505" t="n">
        <v>1</v>
      </c>
      <c r="Z1505" t="n">
        <v>10</v>
      </c>
    </row>
    <row r="1506">
      <c r="A1506" t="n">
        <v>20</v>
      </c>
      <c r="B1506" t="n">
        <v>35</v>
      </c>
      <c r="C1506" t="inlineStr">
        <is>
          <t xml:space="preserve">CONCLUIDO	</t>
        </is>
      </c>
      <c r="D1506" t="n">
        <v>5.5856</v>
      </c>
      <c r="E1506" t="n">
        <v>17.9</v>
      </c>
      <c r="F1506" t="n">
        <v>15.75</v>
      </c>
      <c r="G1506" t="n">
        <v>63.01</v>
      </c>
      <c r="H1506" t="n">
        <v>1.21</v>
      </c>
      <c r="I1506" t="n">
        <v>15</v>
      </c>
      <c r="J1506" t="n">
        <v>86.88</v>
      </c>
      <c r="K1506" t="n">
        <v>35.1</v>
      </c>
      <c r="L1506" t="n">
        <v>6</v>
      </c>
      <c r="M1506" t="n">
        <v>0</v>
      </c>
      <c r="N1506" t="n">
        <v>10.78</v>
      </c>
      <c r="O1506" t="n">
        <v>10949.33</v>
      </c>
      <c r="P1506" t="n">
        <v>100.67</v>
      </c>
      <c r="Q1506" t="n">
        <v>467.1</v>
      </c>
      <c r="R1506" t="n">
        <v>63.18</v>
      </c>
      <c r="S1506" t="n">
        <v>39.61</v>
      </c>
      <c r="T1506" t="n">
        <v>6806.96</v>
      </c>
      <c r="U1506" t="n">
        <v>0.63</v>
      </c>
      <c r="V1506" t="n">
        <v>0.74</v>
      </c>
      <c r="W1506" t="n">
        <v>2.65</v>
      </c>
      <c r="X1506" t="n">
        <v>0.42</v>
      </c>
      <c r="Y1506" t="n">
        <v>1</v>
      </c>
      <c r="Z1506" t="n">
        <v>10</v>
      </c>
    </row>
    <row r="1507">
      <c r="A1507" t="n">
        <v>0</v>
      </c>
      <c r="B1507" t="n">
        <v>50</v>
      </c>
      <c r="C1507" t="inlineStr">
        <is>
          <t xml:space="preserve">CONCLUIDO	</t>
        </is>
      </c>
      <c r="D1507" t="n">
        <v>4.1491</v>
      </c>
      <c r="E1507" t="n">
        <v>24.1</v>
      </c>
      <c r="F1507" t="n">
        <v>19.15</v>
      </c>
      <c r="G1507" t="n">
        <v>8.77</v>
      </c>
      <c r="H1507" t="n">
        <v>0.16</v>
      </c>
      <c r="I1507" t="n">
        <v>131</v>
      </c>
      <c r="J1507" t="n">
        <v>107.41</v>
      </c>
      <c r="K1507" t="n">
        <v>41.65</v>
      </c>
      <c r="L1507" t="n">
        <v>1</v>
      </c>
      <c r="M1507" t="n">
        <v>129</v>
      </c>
      <c r="N1507" t="n">
        <v>14.77</v>
      </c>
      <c r="O1507" t="n">
        <v>13481.73</v>
      </c>
      <c r="P1507" t="n">
        <v>180.43</v>
      </c>
      <c r="Q1507" t="n">
        <v>467.2</v>
      </c>
      <c r="R1507" t="n">
        <v>174.86</v>
      </c>
      <c r="S1507" t="n">
        <v>39.61</v>
      </c>
      <c r="T1507" t="n">
        <v>62065.42</v>
      </c>
      <c r="U1507" t="n">
        <v>0.23</v>
      </c>
      <c r="V1507" t="n">
        <v>0.61</v>
      </c>
      <c r="W1507" t="n">
        <v>2.81</v>
      </c>
      <c r="X1507" t="n">
        <v>3.82</v>
      </c>
      <c r="Y1507" t="n">
        <v>1</v>
      </c>
      <c r="Z1507" t="n">
        <v>10</v>
      </c>
    </row>
    <row r="1508">
      <c r="A1508" t="n">
        <v>1</v>
      </c>
      <c r="B1508" t="n">
        <v>50</v>
      </c>
      <c r="C1508" t="inlineStr">
        <is>
          <t xml:space="preserve">CONCLUIDO	</t>
        </is>
      </c>
      <c r="D1508" t="n">
        <v>4.4393</v>
      </c>
      <c r="E1508" t="n">
        <v>22.53</v>
      </c>
      <c r="F1508" t="n">
        <v>18.27</v>
      </c>
      <c r="G1508" t="n">
        <v>10.96</v>
      </c>
      <c r="H1508" t="n">
        <v>0.2</v>
      </c>
      <c r="I1508" t="n">
        <v>100</v>
      </c>
      <c r="J1508" t="n">
        <v>107.73</v>
      </c>
      <c r="K1508" t="n">
        <v>41.65</v>
      </c>
      <c r="L1508" t="n">
        <v>1.25</v>
      </c>
      <c r="M1508" t="n">
        <v>98</v>
      </c>
      <c r="N1508" t="n">
        <v>14.83</v>
      </c>
      <c r="O1508" t="n">
        <v>13520.81</v>
      </c>
      <c r="P1508" t="n">
        <v>171.26</v>
      </c>
      <c r="Q1508" t="n">
        <v>467.22</v>
      </c>
      <c r="R1508" t="n">
        <v>144.82</v>
      </c>
      <c r="S1508" t="n">
        <v>39.61</v>
      </c>
      <c r="T1508" t="n">
        <v>47199.19</v>
      </c>
      <c r="U1508" t="n">
        <v>0.27</v>
      </c>
      <c r="V1508" t="n">
        <v>0.64</v>
      </c>
      <c r="W1508" t="n">
        <v>2.79</v>
      </c>
      <c r="X1508" t="n">
        <v>2.93</v>
      </c>
      <c r="Y1508" t="n">
        <v>1</v>
      </c>
      <c r="Z1508" t="n">
        <v>10</v>
      </c>
    </row>
    <row r="1509">
      <c r="A1509" t="n">
        <v>2</v>
      </c>
      <c r="B1509" t="n">
        <v>50</v>
      </c>
      <c r="C1509" t="inlineStr">
        <is>
          <t xml:space="preserve">CONCLUIDO	</t>
        </is>
      </c>
      <c r="D1509" t="n">
        <v>4.6642</v>
      </c>
      <c r="E1509" t="n">
        <v>21.44</v>
      </c>
      <c r="F1509" t="n">
        <v>17.63</v>
      </c>
      <c r="G1509" t="n">
        <v>13.22</v>
      </c>
      <c r="H1509" t="n">
        <v>0.24</v>
      </c>
      <c r="I1509" t="n">
        <v>80</v>
      </c>
      <c r="J1509" t="n">
        <v>108.05</v>
      </c>
      <c r="K1509" t="n">
        <v>41.65</v>
      </c>
      <c r="L1509" t="n">
        <v>1.5</v>
      </c>
      <c r="M1509" t="n">
        <v>78</v>
      </c>
      <c r="N1509" t="n">
        <v>14.9</v>
      </c>
      <c r="O1509" t="n">
        <v>13559.91</v>
      </c>
      <c r="P1509" t="n">
        <v>164.38</v>
      </c>
      <c r="Q1509" t="n">
        <v>467.14</v>
      </c>
      <c r="R1509" t="n">
        <v>124.54</v>
      </c>
      <c r="S1509" t="n">
        <v>39.61</v>
      </c>
      <c r="T1509" t="n">
        <v>37159.83</v>
      </c>
      <c r="U1509" t="n">
        <v>0.32</v>
      </c>
      <c r="V1509" t="n">
        <v>0.66</v>
      </c>
      <c r="W1509" t="n">
        <v>2.74</v>
      </c>
      <c r="X1509" t="n">
        <v>2.29</v>
      </c>
      <c r="Y1509" t="n">
        <v>1</v>
      </c>
      <c r="Z1509" t="n">
        <v>10</v>
      </c>
    </row>
    <row r="1510">
      <c r="A1510" t="n">
        <v>3</v>
      </c>
      <c r="B1510" t="n">
        <v>50</v>
      </c>
      <c r="C1510" t="inlineStr">
        <is>
          <t xml:space="preserve">CONCLUIDO	</t>
        </is>
      </c>
      <c r="D1510" t="n">
        <v>4.8143</v>
      </c>
      <c r="E1510" t="n">
        <v>20.77</v>
      </c>
      <c r="F1510" t="n">
        <v>17.25</v>
      </c>
      <c r="G1510" t="n">
        <v>15.44</v>
      </c>
      <c r="H1510" t="n">
        <v>0.28</v>
      </c>
      <c r="I1510" t="n">
        <v>67</v>
      </c>
      <c r="J1510" t="n">
        <v>108.37</v>
      </c>
      <c r="K1510" t="n">
        <v>41.65</v>
      </c>
      <c r="L1510" t="n">
        <v>1.75</v>
      </c>
      <c r="M1510" t="n">
        <v>65</v>
      </c>
      <c r="N1510" t="n">
        <v>14.97</v>
      </c>
      <c r="O1510" t="n">
        <v>13599.17</v>
      </c>
      <c r="P1510" t="n">
        <v>159.97</v>
      </c>
      <c r="Q1510" t="n">
        <v>467.21</v>
      </c>
      <c r="R1510" t="n">
        <v>112.54</v>
      </c>
      <c r="S1510" t="n">
        <v>39.61</v>
      </c>
      <c r="T1510" t="n">
        <v>31228.37</v>
      </c>
      <c r="U1510" t="n">
        <v>0.35</v>
      </c>
      <c r="V1510" t="n">
        <v>0.68</v>
      </c>
      <c r="W1510" t="n">
        <v>2.71</v>
      </c>
      <c r="X1510" t="n">
        <v>1.91</v>
      </c>
      <c r="Y1510" t="n">
        <v>1</v>
      </c>
      <c r="Z1510" t="n">
        <v>10</v>
      </c>
    </row>
    <row r="1511">
      <c r="A1511" t="n">
        <v>4</v>
      </c>
      <c r="B1511" t="n">
        <v>50</v>
      </c>
      <c r="C1511" t="inlineStr">
        <is>
          <t xml:space="preserve">CONCLUIDO	</t>
        </is>
      </c>
      <c r="D1511" t="n">
        <v>4.918</v>
      </c>
      <c r="E1511" t="n">
        <v>20.33</v>
      </c>
      <c r="F1511" t="n">
        <v>17.01</v>
      </c>
      <c r="G1511" t="n">
        <v>17.6</v>
      </c>
      <c r="H1511" t="n">
        <v>0.32</v>
      </c>
      <c r="I1511" t="n">
        <v>58</v>
      </c>
      <c r="J1511" t="n">
        <v>108.68</v>
      </c>
      <c r="K1511" t="n">
        <v>41.65</v>
      </c>
      <c r="L1511" t="n">
        <v>2</v>
      </c>
      <c r="M1511" t="n">
        <v>56</v>
      </c>
      <c r="N1511" t="n">
        <v>15.03</v>
      </c>
      <c r="O1511" t="n">
        <v>13638.32</v>
      </c>
      <c r="P1511" t="n">
        <v>157.12</v>
      </c>
      <c r="Q1511" t="n">
        <v>467.16</v>
      </c>
      <c r="R1511" t="n">
        <v>104.2</v>
      </c>
      <c r="S1511" t="n">
        <v>39.61</v>
      </c>
      <c r="T1511" t="n">
        <v>27102.44</v>
      </c>
      <c r="U1511" t="n">
        <v>0.38</v>
      </c>
      <c r="V1511" t="n">
        <v>0.6899999999999999</v>
      </c>
      <c r="W1511" t="n">
        <v>2.71</v>
      </c>
      <c r="X1511" t="n">
        <v>1.67</v>
      </c>
      <c r="Y1511" t="n">
        <v>1</v>
      </c>
      <c r="Z1511" t="n">
        <v>10</v>
      </c>
    </row>
    <row r="1512">
      <c r="A1512" t="n">
        <v>5</v>
      </c>
      <c r="B1512" t="n">
        <v>50</v>
      </c>
      <c r="C1512" t="inlineStr">
        <is>
          <t xml:space="preserve">CONCLUIDO	</t>
        </is>
      </c>
      <c r="D1512" t="n">
        <v>5.009</v>
      </c>
      <c r="E1512" t="n">
        <v>19.96</v>
      </c>
      <c r="F1512" t="n">
        <v>16.79</v>
      </c>
      <c r="G1512" t="n">
        <v>19.76</v>
      </c>
      <c r="H1512" t="n">
        <v>0.36</v>
      </c>
      <c r="I1512" t="n">
        <v>51</v>
      </c>
      <c r="J1512" t="n">
        <v>109</v>
      </c>
      <c r="K1512" t="n">
        <v>41.65</v>
      </c>
      <c r="L1512" t="n">
        <v>2.25</v>
      </c>
      <c r="M1512" t="n">
        <v>49</v>
      </c>
      <c r="N1512" t="n">
        <v>15.1</v>
      </c>
      <c r="O1512" t="n">
        <v>13677.51</v>
      </c>
      <c r="P1512" t="n">
        <v>154.27</v>
      </c>
      <c r="Q1512" t="n">
        <v>467.09</v>
      </c>
      <c r="R1512" t="n">
        <v>97.40000000000001</v>
      </c>
      <c r="S1512" t="n">
        <v>39.61</v>
      </c>
      <c r="T1512" t="n">
        <v>23736.1</v>
      </c>
      <c r="U1512" t="n">
        <v>0.41</v>
      </c>
      <c r="V1512" t="n">
        <v>0.6899999999999999</v>
      </c>
      <c r="W1512" t="n">
        <v>2.7</v>
      </c>
      <c r="X1512" t="n">
        <v>1.46</v>
      </c>
      <c r="Y1512" t="n">
        <v>1</v>
      </c>
      <c r="Z1512" t="n">
        <v>10</v>
      </c>
    </row>
    <row r="1513">
      <c r="A1513" t="n">
        <v>6</v>
      </c>
      <c r="B1513" t="n">
        <v>50</v>
      </c>
      <c r="C1513" t="inlineStr">
        <is>
          <t xml:space="preserve">CONCLUIDO	</t>
        </is>
      </c>
      <c r="D1513" t="n">
        <v>5.0906</v>
      </c>
      <c r="E1513" t="n">
        <v>19.64</v>
      </c>
      <c r="F1513" t="n">
        <v>16.61</v>
      </c>
      <c r="G1513" t="n">
        <v>22.14</v>
      </c>
      <c r="H1513" t="n">
        <v>0.4</v>
      </c>
      <c r="I1513" t="n">
        <v>45</v>
      </c>
      <c r="J1513" t="n">
        <v>109.32</v>
      </c>
      <c r="K1513" t="n">
        <v>41.65</v>
      </c>
      <c r="L1513" t="n">
        <v>2.5</v>
      </c>
      <c r="M1513" t="n">
        <v>43</v>
      </c>
      <c r="N1513" t="n">
        <v>15.17</v>
      </c>
      <c r="O1513" t="n">
        <v>13716.72</v>
      </c>
      <c r="P1513" t="n">
        <v>151.73</v>
      </c>
      <c r="Q1513" t="n">
        <v>467.11</v>
      </c>
      <c r="R1513" t="n">
        <v>91.48999999999999</v>
      </c>
      <c r="S1513" t="n">
        <v>39.61</v>
      </c>
      <c r="T1513" t="n">
        <v>20810.72</v>
      </c>
      <c r="U1513" t="n">
        <v>0.43</v>
      </c>
      <c r="V1513" t="n">
        <v>0.7</v>
      </c>
      <c r="W1513" t="n">
        <v>2.68</v>
      </c>
      <c r="X1513" t="n">
        <v>1.27</v>
      </c>
      <c r="Y1513" t="n">
        <v>1</v>
      </c>
      <c r="Z1513" t="n">
        <v>10</v>
      </c>
    </row>
    <row r="1514">
      <c r="A1514" t="n">
        <v>7</v>
      </c>
      <c r="B1514" t="n">
        <v>50</v>
      </c>
      <c r="C1514" t="inlineStr">
        <is>
          <t xml:space="preserve">CONCLUIDO	</t>
        </is>
      </c>
      <c r="D1514" t="n">
        <v>5.1554</v>
      </c>
      <c r="E1514" t="n">
        <v>19.4</v>
      </c>
      <c r="F1514" t="n">
        <v>16.47</v>
      </c>
      <c r="G1514" t="n">
        <v>24.71</v>
      </c>
      <c r="H1514" t="n">
        <v>0.44</v>
      </c>
      <c r="I1514" t="n">
        <v>40</v>
      </c>
      <c r="J1514" t="n">
        <v>109.64</v>
      </c>
      <c r="K1514" t="n">
        <v>41.65</v>
      </c>
      <c r="L1514" t="n">
        <v>2.75</v>
      </c>
      <c r="M1514" t="n">
        <v>38</v>
      </c>
      <c r="N1514" t="n">
        <v>15.24</v>
      </c>
      <c r="O1514" t="n">
        <v>13755.95</v>
      </c>
      <c r="P1514" t="n">
        <v>149.57</v>
      </c>
      <c r="Q1514" t="n">
        <v>467.09</v>
      </c>
      <c r="R1514" t="n">
        <v>87.05</v>
      </c>
      <c r="S1514" t="n">
        <v>39.61</v>
      </c>
      <c r="T1514" t="n">
        <v>18613.83</v>
      </c>
      <c r="U1514" t="n">
        <v>0.46</v>
      </c>
      <c r="V1514" t="n">
        <v>0.71</v>
      </c>
      <c r="W1514" t="n">
        <v>2.68</v>
      </c>
      <c r="X1514" t="n">
        <v>1.14</v>
      </c>
      <c r="Y1514" t="n">
        <v>1</v>
      </c>
      <c r="Z1514" t="n">
        <v>10</v>
      </c>
    </row>
    <row r="1515">
      <c r="A1515" t="n">
        <v>8</v>
      </c>
      <c r="B1515" t="n">
        <v>50</v>
      </c>
      <c r="C1515" t="inlineStr">
        <is>
          <t xml:space="preserve">CONCLUIDO	</t>
        </is>
      </c>
      <c r="D1515" t="n">
        <v>5.2001</v>
      </c>
      <c r="E1515" t="n">
        <v>19.23</v>
      </c>
      <c r="F1515" t="n">
        <v>16.37</v>
      </c>
      <c r="G1515" t="n">
        <v>26.55</v>
      </c>
      <c r="H1515" t="n">
        <v>0.48</v>
      </c>
      <c r="I1515" t="n">
        <v>37</v>
      </c>
      <c r="J1515" t="n">
        <v>109.96</v>
      </c>
      <c r="K1515" t="n">
        <v>41.65</v>
      </c>
      <c r="L1515" t="n">
        <v>3</v>
      </c>
      <c r="M1515" t="n">
        <v>35</v>
      </c>
      <c r="N1515" t="n">
        <v>15.31</v>
      </c>
      <c r="O1515" t="n">
        <v>13795.21</v>
      </c>
      <c r="P1515" t="n">
        <v>148.28</v>
      </c>
      <c r="Q1515" t="n">
        <v>467.08</v>
      </c>
      <c r="R1515" t="n">
        <v>83.88</v>
      </c>
      <c r="S1515" t="n">
        <v>39.61</v>
      </c>
      <c r="T1515" t="n">
        <v>17048.18</v>
      </c>
      <c r="U1515" t="n">
        <v>0.47</v>
      </c>
      <c r="V1515" t="n">
        <v>0.71</v>
      </c>
      <c r="W1515" t="n">
        <v>2.67</v>
      </c>
      <c r="X1515" t="n">
        <v>1.04</v>
      </c>
      <c r="Y1515" t="n">
        <v>1</v>
      </c>
      <c r="Z1515" t="n">
        <v>10</v>
      </c>
    </row>
    <row r="1516">
      <c r="A1516" t="n">
        <v>9</v>
      </c>
      <c r="B1516" t="n">
        <v>50</v>
      </c>
      <c r="C1516" t="inlineStr">
        <is>
          <t xml:space="preserve">CONCLUIDO	</t>
        </is>
      </c>
      <c r="D1516" t="n">
        <v>5.239</v>
      </c>
      <c r="E1516" t="n">
        <v>19.09</v>
      </c>
      <c r="F1516" t="n">
        <v>16.3</v>
      </c>
      <c r="G1516" t="n">
        <v>28.76</v>
      </c>
      <c r="H1516" t="n">
        <v>0.52</v>
      </c>
      <c r="I1516" t="n">
        <v>34</v>
      </c>
      <c r="J1516" t="n">
        <v>110.27</v>
      </c>
      <c r="K1516" t="n">
        <v>41.65</v>
      </c>
      <c r="L1516" t="n">
        <v>3.25</v>
      </c>
      <c r="M1516" t="n">
        <v>32</v>
      </c>
      <c r="N1516" t="n">
        <v>15.37</v>
      </c>
      <c r="O1516" t="n">
        <v>13834.5</v>
      </c>
      <c r="P1516" t="n">
        <v>146.53</v>
      </c>
      <c r="Q1516" t="n">
        <v>467.1</v>
      </c>
      <c r="R1516" t="n">
        <v>81.19</v>
      </c>
      <c r="S1516" t="n">
        <v>39.61</v>
      </c>
      <c r="T1516" t="n">
        <v>15715.95</v>
      </c>
      <c r="U1516" t="n">
        <v>0.49</v>
      </c>
      <c r="V1516" t="n">
        <v>0.72</v>
      </c>
      <c r="W1516" t="n">
        <v>2.67</v>
      </c>
      <c r="X1516" t="n">
        <v>0.96</v>
      </c>
      <c r="Y1516" t="n">
        <v>1</v>
      </c>
      <c r="Z1516" t="n">
        <v>10</v>
      </c>
    </row>
    <row r="1517">
      <c r="A1517" t="n">
        <v>10</v>
      </c>
      <c r="B1517" t="n">
        <v>50</v>
      </c>
      <c r="C1517" t="inlineStr">
        <is>
          <t xml:space="preserve">CONCLUIDO	</t>
        </is>
      </c>
      <c r="D1517" t="n">
        <v>5.2781</v>
      </c>
      <c r="E1517" t="n">
        <v>18.95</v>
      </c>
      <c r="F1517" t="n">
        <v>16.22</v>
      </c>
      <c r="G1517" t="n">
        <v>31.4</v>
      </c>
      <c r="H1517" t="n">
        <v>0.5600000000000001</v>
      </c>
      <c r="I1517" t="n">
        <v>31</v>
      </c>
      <c r="J1517" t="n">
        <v>110.59</v>
      </c>
      <c r="K1517" t="n">
        <v>41.65</v>
      </c>
      <c r="L1517" t="n">
        <v>3.5</v>
      </c>
      <c r="M1517" t="n">
        <v>29</v>
      </c>
      <c r="N1517" t="n">
        <v>15.44</v>
      </c>
      <c r="O1517" t="n">
        <v>13873.81</v>
      </c>
      <c r="P1517" t="n">
        <v>144.99</v>
      </c>
      <c r="Q1517" t="n">
        <v>467.1</v>
      </c>
      <c r="R1517" t="n">
        <v>78.67</v>
      </c>
      <c r="S1517" t="n">
        <v>39.61</v>
      </c>
      <c r="T1517" t="n">
        <v>14469.63</v>
      </c>
      <c r="U1517" t="n">
        <v>0.5</v>
      </c>
      <c r="V1517" t="n">
        <v>0.72</v>
      </c>
      <c r="W1517" t="n">
        <v>2.67</v>
      </c>
      <c r="X1517" t="n">
        <v>0.89</v>
      </c>
      <c r="Y1517" t="n">
        <v>1</v>
      </c>
      <c r="Z1517" t="n">
        <v>10</v>
      </c>
    </row>
    <row r="1518">
      <c r="A1518" t="n">
        <v>11</v>
      </c>
      <c r="B1518" t="n">
        <v>50</v>
      </c>
      <c r="C1518" t="inlineStr">
        <is>
          <t xml:space="preserve">CONCLUIDO	</t>
        </is>
      </c>
      <c r="D1518" t="n">
        <v>5.3106</v>
      </c>
      <c r="E1518" t="n">
        <v>18.83</v>
      </c>
      <c r="F1518" t="n">
        <v>16.15</v>
      </c>
      <c r="G1518" t="n">
        <v>33.41</v>
      </c>
      <c r="H1518" t="n">
        <v>0.6</v>
      </c>
      <c r="I1518" t="n">
        <v>29</v>
      </c>
      <c r="J1518" t="n">
        <v>110.91</v>
      </c>
      <c r="K1518" t="n">
        <v>41.65</v>
      </c>
      <c r="L1518" t="n">
        <v>3.75</v>
      </c>
      <c r="M1518" t="n">
        <v>27</v>
      </c>
      <c r="N1518" t="n">
        <v>15.51</v>
      </c>
      <c r="O1518" t="n">
        <v>13913.15</v>
      </c>
      <c r="P1518" t="n">
        <v>143.25</v>
      </c>
      <c r="Q1518" t="n">
        <v>467.11</v>
      </c>
      <c r="R1518" t="n">
        <v>76.41</v>
      </c>
      <c r="S1518" t="n">
        <v>39.61</v>
      </c>
      <c r="T1518" t="n">
        <v>13350.25</v>
      </c>
      <c r="U1518" t="n">
        <v>0.52</v>
      </c>
      <c r="V1518" t="n">
        <v>0.72</v>
      </c>
      <c r="W1518" t="n">
        <v>2.66</v>
      </c>
      <c r="X1518" t="n">
        <v>0.8100000000000001</v>
      </c>
      <c r="Y1518" t="n">
        <v>1</v>
      </c>
      <c r="Z1518" t="n">
        <v>10</v>
      </c>
    </row>
    <row r="1519">
      <c r="A1519" t="n">
        <v>12</v>
      </c>
      <c r="B1519" t="n">
        <v>50</v>
      </c>
      <c r="C1519" t="inlineStr">
        <is>
          <t xml:space="preserve">CONCLUIDO	</t>
        </is>
      </c>
      <c r="D1519" t="n">
        <v>5.3421</v>
      </c>
      <c r="E1519" t="n">
        <v>18.72</v>
      </c>
      <c r="F1519" t="n">
        <v>16.08</v>
      </c>
      <c r="G1519" t="n">
        <v>35.74</v>
      </c>
      <c r="H1519" t="n">
        <v>0.63</v>
      </c>
      <c r="I1519" t="n">
        <v>27</v>
      </c>
      <c r="J1519" t="n">
        <v>111.23</v>
      </c>
      <c r="K1519" t="n">
        <v>41.65</v>
      </c>
      <c r="L1519" t="n">
        <v>4</v>
      </c>
      <c r="M1519" t="n">
        <v>25</v>
      </c>
      <c r="N1519" t="n">
        <v>15.58</v>
      </c>
      <c r="O1519" t="n">
        <v>13952.52</v>
      </c>
      <c r="P1519" t="n">
        <v>142</v>
      </c>
      <c r="Q1519" t="n">
        <v>467.12</v>
      </c>
      <c r="R1519" t="n">
        <v>74.28</v>
      </c>
      <c r="S1519" t="n">
        <v>39.61</v>
      </c>
      <c r="T1519" t="n">
        <v>12293.54</v>
      </c>
      <c r="U1519" t="n">
        <v>0.53</v>
      </c>
      <c r="V1519" t="n">
        <v>0.73</v>
      </c>
      <c r="W1519" t="n">
        <v>2.65</v>
      </c>
      <c r="X1519" t="n">
        <v>0.75</v>
      </c>
      <c r="Y1519" t="n">
        <v>1</v>
      </c>
      <c r="Z1519" t="n">
        <v>10</v>
      </c>
    </row>
    <row r="1520">
      <c r="A1520" t="n">
        <v>13</v>
      </c>
      <c r="B1520" t="n">
        <v>50</v>
      </c>
      <c r="C1520" t="inlineStr">
        <is>
          <t xml:space="preserve">CONCLUIDO	</t>
        </is>
      </c>
      <c r="D1520" t="n">
        <v>5.3727</v>
      </c>
      <c r="E1520" t="n">
        <v>18.61</v>
      </c>
      <c r="F1520" t="n">
        <v>16.02</v>
      </c>
      <c r="G1520" t="n">
        <v>38.45</v>
      </c>
      <c r="H1520" t="n">
        <v>0.67</v>
      </c>
      <c r="I1520" t="n">
        <v>25</v>
      </c>
      <c r="J1520" t="n">
        <v>111.55</v>
      </c>
      <c r="K1520" t="n">
        <v>41.65</v>
      </c>
      <c r="L1520" t="n">
        <v>4.25</v>
      </c>
      <c r="M1520" t="n">
        <v>23</v>
      </c>
      <c r="N1520" t="n">
        <v>15.65</v>
      </c>
      <c r="O1520" t="n">
        <v>13991.91</v>
      </c>
      <c r="P1520" t="n">
        <v>140.2</v>
      </c>
      <c r="Q1520" t="n">
        <v>467.11</v>
      </c>
      <c r="R1520" t="n">
        <v>72.53</v>
      </c>
      <c r="S1520" t="n">
        <v>39.61</v>
      </c>
      <c r="T1520" t="n">
        <v>11429.53</v>
      </c>
      <c r="U1520" t="n">
        <v>0.55</v>
      </c>
      <c r="V1520" t="n">
        <v>0.73</v>
      </c>
      <c r="W1520" t="n">
        <v>2.65</v>
      </c>
      <c r="X1520" t="n">
        <v>0.6899999999999999</v>
      </c>
      <c r="Y1520" t="n">
        <v>1</v>
      </c>
      <c r="Z1520" t="n">
        <v>10</v>
      </c>
    </row>
    <row r="1521">
      <c r="A1521" t="n">
        <v>14</v>
      </c>
      <c r="B1521" t="n">
        <v>50</v>
      </c>
      <c r="C1521" t="inlineStr">
        <is>
          <t xml:space="preserve">CONCLUIDO	</t>
        </is>
      </c>
      <c r="D1521" t="n">
        <v>5.3854</v>
      </c>
      <c r="E1521" t="n">
        <v>18.57</v>
      </c>
      <c r="F1521" t="n">
        <v>16</v>
      </c>
      <c r="G1521" t="n">
        <v>40</v>
      </c>
      <c r="H1521" t="n">
        <v>0.71</v>
      </c>
      <c r="I1521" t="n">
        <v>24</v>
      </c>
      <c r="J1521" t="n">
        <v>111.87</v>
      </c>
      <c r="K1521" t="n">
        <v>41.65</v>
      </c>
      <c r="L1521" t="n">
        <v>4.5</v>
      </c>
      <c r="M1521" t="n">
        <v>22</v>
      </c>
      <c r="N1521" t="n">
        <v>15.72</v>
      </c>
      <c r="O1521" t="n">
        <v>14031.33</v>
      </c>
      <c r="P1521" t="n">
        <v>139.33</v>
      </c>
      <c r="Q1521" t="n">
        <v>467.07</v>
      </c>
      <c r="R1521" t="n">
        <v>71.52</v>
      </c>
      <c r="S1521" t="n">
        <v>39.61</v>
      </c>
      <c r="T1521" t="n">
        <v>10930.6</v>
      </c>
      <c r="U1521" t="n">
        <v>0.55</v>
      </c>
      <c r="V1521" t="n">
        <v>0.73</v>
      </c>
      <c r="W1521" t="n">
        <v>2.65</v>
      </c>
      <c r="X1521" t="n">
        <v>0.67</v>
      </c>
      <c r="Y1521" t="n">
        <v>1</v>
      </c>
      <c r="Z1521" t="n">
        <v>10</v>
      </c>
    </row>
    <row r="1522">
      <c r="A1522" t="n">
        <v>15</v>
      </c>
      <c r="B1522" t="n">
        <v>50</v>
      </c>
      <c r="C1522" t="inlineStr">
        <is>
          <t xml:space="preserve">CONCLUIDO	</t>
        </is>
      </c>
      <c r="D1522" t="n">
        <v>5.4216</v>
      </c>
      <c r="E1522" t="n">
        <v>18.44</v>
      </c>
      <c r="F1522" t="n">
        <v>15.92</v>
      </c>
      <c r="G1522" t="n">
        <v>43.42</v>
      </c>
      <c r="H1522" t="n">
        <v>0.75</v>
      </c>
      <c r="I1522" t="n">
        <v>22</v>
      </c>
      <c r="J1522" t="n">
        <v>112.19</v>
      </c>
      <c r="K1522" t="n">
        <v>41.65</v>
      </c>
      <c r="L1522" t="n">
        <v>4.75</v>
      </c>
      <c r="M1522" t="n">
        <v>20</v>
      </c>
      <c r="N1522" t="n">
        <v>15.79</v>
      </c>
      <c r="O1522" t="n">
        <v>14070.77</v>
      </c>
      <c r="P1522" t="n">
        <v>137.92</v>
      </c>
      <c r="Q1522" t="n">
        <v>467.07</v>
      </c>
      <c r="R1522" t="n">
        <v>69.06</v>
      </c>
      <c r="S1522" t="n">
        <v>39.61</v>
      </c>
      <c r="T1522" t="n">
        <v>9712.08</v>
      </c>
      <c r="U1522" t="n">
        <v>0.57</v>
      </c>
      <c r="V1522" t="n">
        <v>0.73</v>
      </c>
      <c r="W1522" t="n">
        <v>2.64</v>
      </c>
      <c r="X1522" t="n">
        <v>0.59</v>
      </c>
      <c r="Y1522" t="n">
        <v>1</v>
      </c>
      <c r="Z1522" t="n">
        <v>10</v>
      </c>
    </row>
    <row r="1523">
      <c r="A1523" t="n">
        <v>16</v>
      </c>
      <c r="B1523" t="n">
        <v>50</v>
      </c>
      <c r="C1523" t="inlineStr">
        <is>
          <t xml:space="preserve">CONCLUIDO	</t>
        </is>
      </c>
      <c r="D1523" t="n">
        <v>5.4307</v>
      </c>
      <c r="E1523" t="n">
        <v>18.41</v>
      </c>
      <c r="F1523" t="n">
        <v>15.91</v>
      </c>
      <c r="G1523" t="n">
        <v>45.46</v>
      </c>
      <c r="H1523" t="n">
        <v>0.78</v>
      </c>
      <c r="I1523" t="n">
        <v>21</v>
      </c>
      <c r="J1523" t="n">
        <v>112.51</v>
      </c>
      <c r="K1523" t="n">
        <v>41.65</v>
      </c>
      <c r="L1523" t="n">
        <v>5</v>
      </c>
      <c r="M1523" t="n">
        <v>19</v>
      </c>
      <c r="N1523" t="n">
        <v>15.86</v>
      </c>
      <c r="O1523" t="n">
        <v>14110.24</v>
      </c>
      <c r="P1523" t="n">
        <v>136.74</v>
      </c>
      <c r="Q1523" t="n">
        <v>467.13</v>
      </c>
      <c r="R1523" t="n">
        <v>68.55</v>
      </c>
      <c r="S1523" t="n">
        <v>39.61</v>
      </c>
      <c r="T1523" t="n">
        <v>9458.77</v>
      </c>
      <c r="U1523" t="n">
        <v>0.58</v>
      </c>
      <c r="V1523" t="n">
        <v>0.73</v>
      </c>
      <c r="W1523" t="n">
        <v>2.65</v>
      </c>
      <c r="X1523" t="n">
        <v>0.58</v>
      </c>
      <c r="Y1523" t="n">
        <v>1</v>
      </c>
      <c r="Z1523" t="n">
        <v>10</v>
      </c>
    </row>
    <row r="1524">
      <c r="A1524" t="n">
        <v>17</v>
      </c>
      <c r="B1524" t="n">
        <v>50</v>
      </c>
      <c r="C1524" t="inlineStr">
        <is>
          <t xml:space="preserve">CONCLUIDO	</t>
        </is>
      </c>
      <c r="D1524" t="n">
        <v>5.4454</v>
      </c>
      <c r="E1524" t="n">
        <v>18.36</v>
      </c>
      <c r="F1524" t="n">
        <v>15.88</v>
      </c>
      <c r="G1524" t="n">
        <v>47.65</v>
      </c>
      <c r="H1524" t="n">
        <v>0.82</v>
      </c>
      <c r="I1524" t="n">
        <v>20</v>
      </c>
      <c r="J1524" t="n">
        <v>112.83</v>
      </c>
      <c r="K1524" t="n">
        <v>41.65</v>
      </c>
      <c r="L1524" t="n">
        <v>5.25</v>
      </c>
      <c r="M1524" t="n">
        <v>18</v>
      </c>
      <c r="N1524" t="n">
        <v>15.93</v>
      </c>
      <c r="O1524" t="n">
        <v>14149.74</v>
      </c>
      <c r="P1524" t="n">
        <v>136.25</v>
      </c>
      <c r="Q1524" t="n">
        <v>467.11</v>
      </c>
      <c r="R1524" t="n">
        <v>67.81</v>
      </c>
      <c r="S1524" t="n">
        <v>39.61</v>
      </c>
      <c r="T1524" t="n">
        <v>9097.66</v>
      </c>
      <c r="U1524" t="n">
        <v>0.58</v>
      </c>
      <c r="V1524" t="n">
        <v>0.73</v>
      </c>
      <c r="W1524" t="n">
        <v>2.64</v>
      </c>
      <c r="X1524" t="n">
        <v>0.55</v>
      </c>
      <c r="Y1524" t="n">
        <v>1</v>
      </c>
      <c r="Z1524" t="n">
        <v>10</v>
      </c>
    </row>
    <row r="1525">
      <c r="A1525" t="n">
        <v>18</v>
      </c>
      <c r="B1525" t="n">
        <v>50</v>
      </c>
      <c r="C1525" t="inlineStr">
        <is>
          <t xml:space="preserve">CONCLUIDO	</t>
        </is>
      </c>
      <c r="D1525" t="n">
        <v>5.4569</v>
      </c>
      <c r="E1525" t="n">
        <v>18.33</v>
      </c>
      <c r="F1525" t="n">
        <v>15.87</v>
      </c>
      <c r="G1525" t="n">
        <v>50.11</v>
      </c>
      <c r="H1525" t="n">
        <v>0.86</v>
      </c>
      <c r="I1525" t="n">
        <v>19</v>
      </c>
      <c r="J1525" t="n">
        <v>113.15</v>
      </c>
      <c r="K1525" t="n">
        <v>41.65</v>
      </c>
      <c r="L1525" t="n">
        <v>5.5</v>
      </c>
      <c r="M1525" t="n">
        <v>17</v>
      </c>
      <c r="N1525" t="n">
        <v>16</v>
      </c>
      <c r="O1525" t="n">
        <v>14189.26</v>
      </c>
      <c r="P1525" t="n">
        <v>135.35</v>
      </c>
      <c r="Q1525" t="n">
        <v>467.07</v>
      </c>
      <c r="R1525" t="n">
        <v>67.22</v>
      </c>
      <c r="S1525" t="n">
        <v>39.61</v>
      </c>
      <c r="T1525" t="n">
        <v>8808.18</v>
      </c>
      <c r="U1525" t="n">
        <v>0.59</v>
      </c>
      <c r="V1525" t="n">
        <v>0.74</v>
      </c>
      <c r="W1525" t="n">
        <v>2.64</v>
      </c>
      <c r="X1525" t="n">
        <v>0.53</v>
      </c>
      <c r="Y1525" t="n">
        <v>1</v>
      </c>
      <c r="Z1525" t="n">
        <v>10</v>
      </c>
    </row>
    <row r="1526">
      <c r="A1526" t="n">
        <v>19</v>
      </c>
      <c r="B1526" t="n">
        <v>50</v>
      </c>
      <c r="C1526" t="inlineStr">
        <is>
          <t xml:space="preserve">CONCLUIDO	</t>
        </is>
      </c>
      <c r="D1526" t="n">
        <v>5.481</v>
      </c>
      <c r="E1526" t="n">
        <v>18.24</v>
      </c>
      <c r="F1526" t="n">
        <v>15.81</v>
      </c>
      <c r="G1526" t="n">
        <v>52.7</v>
      </c>
      <c r="H1526" t="n">
        <v>0.89</v>
      </c>
      <c r="I1526" t="n">
        <v>18</v>
      </c>
      <c r="J1526" t="n">
        <v>113.47</v>
      </c>
      <c r="K1526" t="n">
        <v>41.65</v>
      </c>
      <c r="L1526" t="n">
        <v>5.75</v>
      </c>
      <c r="M1526" t="n">
        <v>16</v>
      </c>
      <c r="N1526" t="n">
        <v>16.07</v>
      </c>
      <c r="O1526" t="n">
        <v>14228.81</v>
      </c>
      <c r="P1526" t="n">
        <v>133.48</v>
      </c>
      <c r="Q1526" t="n">
        <v>467.07</v>
      </c>
      <c r="R1526" t="n">
        <v>65.34999999999999</v>
      </c>
      <c r="S1526" t="n">
        <v>39.61</v>
      </c>
      <c r="T1526" t="n">
        <v>7875.57</v>
      </c>
      <c r="U1526" t="n">
        <v>0.61</v>
      </c>
      <c r="V1526" t="n">
        <v>0.74</v>
      </c>
      <c r="W1526" t="n">
        <v>2.64</v>
      </c>
      <c r="X1526" t="n">
        <v>0.48</v>
      </c>
      <c r="Y1526" t="n">
        <v>1</v>
      </c>
      <c r="Z1526" t="n">
        <v>10</v>
      </c>
    </row>
    <row r="1527">
      <c r="A1527" t="n">
        <v>20</v>
      </c>
      <c r="B1527" t="n">
        <v>50</v>
      </c>
      <c r="C1527" t="inlineStr">
        <is>
          <t xml:space="preserve">CONCLUIDO	</t>
        </is>
      </c>
      <c r="D1527" t="n">
        <v>5.4932</v>
      </c>
      <c r="E1527" t="n">
        <v>18.2</v>
      </c>
      <c r="F1527" t="n">
        <v>15.79</v>
      </c>
      <c r="G1527" t="n">
        <v>55.73</v>
      </c>
      <c r="H1527" t="n">
        <v>0.93</v>
      </c>
      <c r="I1527" t="n">
        <v>17</v>
      </c>
      <c r="J1527" t="n">
        <v>113.79</v>
      </c>
      <c r="K1527" t="n">
        <v>41.65</v>
      </c>
      <c r="L1527" t="n">
        <v>6</v>
      </c>
      <c r="M1527" t="n">
        <v>15</v>
      </c>
      <c r="N1527" t="n">
        <v>16.14</v>
      </c>
      <c r="O1527" t="n">
        <v>14268.39</v>
      </c>
      <c r="P1527" t="n">
        <v>131.99</v>
      </c>
      <c r="Q1527" t="n">
        <v>467.07</v>
      </c>
      <c r="R1527" t="n">
        <v>64.84999999999999</v>
      </c>
      <c r="S1527" t="n">
        <v>39.61</v>
      </c>
      <c r="T1527" t="n">
        <v>7630.14</v>
      </c>
      <c r="U1527" t="n">
        <v>0.61</v>
      </c>
      <c r="V1527" t="n">
        <v>0.74</v>
      </c>
      <c r="W1527" t="n">
        <v>2.64</v>
      </c>
      <c r="X1527" t="n">
        <v>0.46</v>
      </c>
      <c r="Y1527" t="n">
        <v>1</v>
      </c>
      <c r="Z1527" t="n">
        <v>10</v>
      </c>
    </row>
    <row r="1528">
      <c r="A1528" t="n">
        <v>21</v>
      </c>
      <c r="B1528" t="n">
        <v>50</v>
      </c>
      <c r="C1528" t="inlineStr">
        <is>
          <t xml:space="preserve">CONCLUIDO	</t>
        </is>
      </c>
      <c r="D1528" t="n">
        <v>5.4886</v>
      </c>
      <c r="E1528" t="n">
        <v>18.22</v>
      </c>
      <c r="F1528" t="n">
        <v>15.81</v>
      </c>
      <c r="G1528" t="n">
        <v>55.79</v>
      </c>
      <c r="H1528" t="n">
        <v>0.97</v>
      </c>
      <c r="I1528" t="n">
        <v>17</v>
      </c>
      <c r="J1528" t="n">
        <v>114.11</v>
      </c>
      <c r="K1528" t="n">
        <v>41.65</v>
      </c>
      <c r="L1528" t="n">
        <v>6.25</v>
      </c>
      <c r="M1528" t="n">
        <v>15</v>
      </c>
      <c r="N1528" t="n">
        <v>16.21</v>
      </c>
      <c r="O1528" t="n">
        <v>14307.99</v>
      </c>
      <c r="P1528" t="n">
        <v>131.61</v>
      </c>
      <c r="Q1528" t="n">
        <v>467.07</v>
      </c>
      <c r="R1528" t="n">
        <v>65.26000000000001</v>
      </c>
      <c r="S1528" t="n">
        <v>39.61</v>
      </c>
      <c r="T1528" t="n">
        <v>7835.7</v>
      </c>
      <c r="U1528" t="n">
        <v>0.61</v>
      </c>
      <c r="V1528" t="n">
        <v>0.74</v>
      </c>
      <c r="W1528" t="n">
        <v>2.64</v>
      </c>
      <c r="X1528" t="n">
        <v>0.47</v>
      </c>
      <c r="Y1528" t="n">
        <v>1</v>
      </c>
      <c r="Z1528" t="n">
        <v>10</v>
      </c>
    </row>
    <row r="1529">
      <c r="A1529" t="n">
        <v>22</v>
      </c>
      <c r="B1529" t="n">
        <v>50</v>
      </c>
      <c r="C1529" t="inlineStr">
        <is>
          <t xml:space="preserve">CONCLUIDO	</t>
        </is>
      </c>
      <c r="D1529" t="n">
        <v>5.5054</v>
      </c>
      <c r="E1529" t="n">
        <v>18.16</v>
      </c>
      <c r="F1529" t="n">
        <v>15.77</v>
      </c>
      <c r="G1529" t="n">
        <v>59.15</v>
      </c>
      <c r="H1529" t="n">
        <v>1</v>
      </c>
      <c r="I1529" t="n">
        <v>16</v>
      </c>
      <c r="J1529" t="n">
        <v>114.44</v>
      </c>
      <c r="K1529" t="n">
        <v>41.65</v>
      </c>
      <c r="L1529" t="n">
        <v>6.5</v>
      </c>
      <c r="M1529" t="n">
        <v>14</v>
      </c>
      <c r="N1529" t="n">
        <v>16.29</v>
      </c>
      <c r="O1529" t="n">
        <v>14347.62</v>
      </c>
      <c r="P1529" t="n">
        <v>130.62</v>
      </c>
      <c r="Q1529" t="n">
        <v>467.07</v>
      </c>
      <c r="R1529" t="n">
        <v>64.40000000000001</v>
      </c>
      <c r="S1529" t="n">
        <v>39.61</v>
      </c>
      <c r="T1529" t="n">
        <v>7408.98</v>
      </c>
      <c r="U1529" t="n">
        <v>0.62</v>
      </c>
      <c r="V1529" t="n">
        <v>0.74</v>
      </c>
      <c r="W1529" t="n">
        <v>2.63</v>
      </c>
      <c r="X1529" t="n">
        <v>0.44</v>
      </c>
      <c r="Y1529" t="n">
        <v>1</v>
      </c>
      <c r="Z1529" t="n">
        <v>10</v>
      </c>
    </row>
    <row r="1530">
      <c r="A1530" t="n">
        <v>23</v>
      </c>
      <c r="B1530" t="n">
        <v>50</v>
      </c>
      <c r="C1530" t="inlineStr">
        <is>
          <t xml:space="preserve">CONCLUIDO	</t>
        </is>
      </c>
      <c r="D1530" t="n">
        <v>5.5269</v>
      </c>
      <c r="E1530" t="n">
        <v>18.09</v>
      </c>
      <c r="F1530" t="n">
        <v>15.72</v>
      </c>
      <c r="G1530" t="n">
        <v>62.9</v>
      </c>
      <c r="H1530" t="n">
        <v>1.04</v>
      </c>
      <c r="I1530" t="n">
        <v>15</v>
      </c>
      <c r="J1530" t="n">
        <v>114.76</v>
      </c>
      <c r="K1530" t="n">
        <v>41.65</v>
      </c>
      <c r="L1530" t="n">
        <v>6.75</v>
      </c>
      <c r="M1530" t="n">
        <v>13</v>
      </c>
      <c r="N1530" t="n">
        <v>16.36</v>
      </c>
      <c r="O1530" t="n">
        <v>14387.27</v>
      </c>
      <c r="P1530" t="n">
        <v>128.51</v>
      </c>
      <c r="Q1530" t="n">
        <v>467.07</v>
      </c>
      <c r="R1530" t="n">
        <v>62.61</v>
      </c>
      <c r="S1530" t="n">
        <v>39.61</v>
      </c>
      <c r="T1530" t="n">
        <v>6521.97</v>
      </c>
      <c r="U1530" t="n">
        <v>0.63</v>
      </c>
      <c r="V1530" t="n">
        <v>0.74</v>
      </c>
      <c r="W1530" t="n">
        <v>2.63</v>
      </c>
      <c r="X1530" t="n">
        <v>0.39</v>
      </c>
      <c r="Y1530" t="n">
        <v>1</v>
      </c>
      <c r="Z1530" t="n">
        <v>10</v>
      </c>
    </row>
    <row r="1531">
      <c r="A1531" t="n">
        <v>24</v>
      </c>
      <c r="B1531" t="n">
        <v>50</v>
      </c>
      <c r="C1531" t="inlineStr">
        <is>
          <t xml:space="preserve">CONCLUIDO	</t>
        </is>
      </c>
      <c r="D1531" t="n">
        <v>5.5226</v>
      </c>
      <c r="E1531" t="n">
        <v>18.11</v>
      </c>
      <c r="F1531" t="n">
        <v>15.74</v>
      </c>
      <c r="G1531" t="n">
        <v>62.95</v>
      </c>
      <c r="H1531" t="n">
        <v>1.07</v>
      </c>
      <c r="I1531" t="n">
        <v>15</v>
      </c>
      <c r="J1531" t="n">
        <v>115.08</v>
      </c>
      <c r="K1531" t="n">
        <v>41.65</v>
      </c>
      <c r="L1531" t="n">
        <v>7</v>
      </c>
      <c r="M1531" t="n">
        <v>13</v>
      </c>
      <c r="N1531" t="n">
        <v>16.43</v>
      </c>
      <c r="O1531" t="n">
        <v>14426.96</v>
      </c>
      <c r="P1531" t="n">
        <v>128.28</v>
      </c>
      <c r="Q1531" t="n">
        <v>467.09</v>
      </c>
      <c r="R1531" t="n">
        <v>63.17</v>
      </c>
      <c r="S1531" t="n">
        <v>39.61</v>
      </c>
      <c r="T1531" t="n">
        <v>6800.32</v>
      </c>
      <c r="U1531" t="n">
        <v>0.63</v>
      </c>
      <c r="V1531" t="n">
        <v>0.74</v>
      </c>
      <c r="W1531" t="n">
        <v>2.63</v>
      </c>
      <c r="X1531" t="n">
        <v>0.4</v>
      </c>
      <c r="Y1531" t="n">
        <v>1</v>
      </c>
      <c r="Z1531" t="n">
        <v>10</v>
      </c>
    </row>
    <row r="1532">
      <c r="A1532" t="n">
        <v>25</v>
      </c>
      <c r="B1532" t="n">
        <v>50</v>
      </c>
      <c r="C1532" t="inlineStr">
        <is>
          <t xml:space="preserve">CONCLUIDO	</t>
        </is>
      </c>
      <c r="D1532" t="n">
        <v>5.5425</v>
      </c>
      <c r="E1532" t="n">
        <v>18.04</v>
      </c>
      <c r="F1532" t="n">
        <v>15.7</v>
      </c>
      <c r="G1532" t="n">
        <v>67.27</v>
      </c>
      <c r="H1532" t="n">
        <v>1.11</v>
      </c>
      <c r="I1532" t="n">
        <v>14</v>
      </c>
      <c r="J1532" t="n">
        <v>115.4</v>
      </c>
      <c r="K1532" t="n">
        <v>41.65</v>
      </c>
      <c r="L1532" t="n">
        <v>7.25</v>
      </c>
      <c r="M1532" t="n">
        <v>12</v>
      </c>
      <c r="N1532" t="n">
        <v>16.5</v>
      </c>
      <c r="O1532" t="n">
        <v>14466.67</v>
      </c>
      <c r="P1532" t="n">
        <v>126.52</v>
      </c>
      <c r="Q1532" t="n">
        <v>467.09</v>
      </c>
      <c r="R1532" t="n">
        <v>61.8</v>
      </c>
      <c r="S1532" t="n">
        <v>39.61</v>
      </c>
      <c r="T1532" t="n">
        <v>6122.25</v>
      </c>
      <c r="U1532" t="n">
        <v>0.64</v>
      </c>
      <c r="V1532" t="n">
        <v>0.74</v>
      </c>
      <c r="W1532" t="n">
        <v>2.63</v>
      </c>
      <c r="X1532" t="n">
        <v>0.36</v>
      </c>
      <c r="Y1532" t="n">
        <v>1</v>
      </c>
      <c r="Z1532" t="n">
        <v>10</v>
      </c>
    </row>
    <row r="1533">
      <c r="A1533" t="n">
        <v>26</v>
      </c>
      <c r="B1533" t="n">
        <v>50</v>
      </c>
      <c r="C1533" t="inlineStr">
        <is>
          <t xml:space="preserve">CONCLUIDO	</t>
        </is>
      </c>
      <c r="D1533" t="n">
        <v>5.5503</v>
      </c>
      <c r="E1533" t="n">
        <v>18.02</v>
      </c>
      <c r="F1533" t="n">
        <v>15.69</v>
      </c>
      <c r="G1533" t="n">
        <v>72.42</v>
      </c>
      <c r="H1533" t="n">
        <v>1.14</v>
      </c>
      <c r="I1533" t="n">
        <v>13</v>
      </c>
      <c r="J1533" t="n">
        <v>115.72</v>
      </c>
      <c r="K1533" t="n">
        <v>41.65</v>
      </c>
      <c r="L1533" t="n">
        <v>7.5</v>
      </c>
      <c r="M1533" t="n">
        <v>11</v>
      </c>
      <c r="N1533" t="n">
        <v>16.57</v>
      </c>
      <c r="O1533" t="n">
        <v>14506.4</v>
      </c>
      <c r="P1533" t="n">
        <v>125.3</v>
      </c>
      <c r="Q1533" t="n">
        <v>467.12</v>
      </c>
      <c r="R1533" t="n">
        <v>61.59</v>
      </c>
      <c r="S1533" t="n">
        <v>39.61</v>
      </c>
      <c r="T1533" t="n">
        <v>6021.1</v>
      </c>
      <c r="U1533" t="n">
        <v>0.64</v>
      </c>
      <c r="V1533" t="n">
        <v>0.74</v>
      </c>
      <c r="W1533" t="n">
        <v>2.63</v>
      </c>
      <c r="X1533" t="n">
        <v>0.36</v>
      </c>
      <c r="Y1533" t="n">
        <v>1</v>
      </c>
      <c r="Z1533" t="n">
        <v>10</v>
      </c>
    </row>
    <row r="1534">
      <c r="A1534" t="n">
        <v>27</v>
      </c>
      <c r="B1534" t="n">
        <v>50</v>
      </c>
      <c r="C1534" t="inlineStr">
        <is>
          <t xml:space="preserve">CONCLUIDO	</t>
        </is>
      </c>
      <c r="D1534" t="n">
        <v>5.5533</v>
      </c>
      <c r="E1534" t="n">
        <v>18.01</v>
      </c>
      <c r="F1534" t="n">
        <v>15.68</v>
      </c>
      <c r="G1534" t="n">
        <v>72.38</v>
      </c>
      <c r="H1534" t="n">
        <v>1.18</v>
      </c>
      <c r="I1534" t="n">
        <v>13</v>
      </c>
      <c r="J1534" t="n">
        <v>116.05</v>
      </c>
      <c r="K1534" t="n">
        <v>41.65</v>
      </c>
      <c r="L1534" t="n">
        <v>7.75</v>
      </c>
      <c r="M1534" t="n">
        <v>11</v>
      </c>
      <c r="N1534" t="n">
        <v>16.65</v>
      </c>
      <c r="O1534" t="n">
        <v>14546.17</v>
      </c>
      <c r="P1534" t="n">
        <v>125.38</v>
      </c>
      <c r="Q1534" t="n">
        <v>467.08</v>
      </c>
      <c r="R1534" t="n">
        <v>61.36</v>
      </c>
      <c r="S1534" t="n">
        <v>39.61</v>
      </c>
      <c r="T1534" t="n">
        <v>5907.62</v>
      </c>
      <c r="U1534" t="n">
        <v>0.65</v>
      </c>
      <c r="V1534" t="n">
        <v>0.74</v>
      </c>
      <c r="W1534" t="n">
        <v>2.63</v>
      </c>
      <c r="X1534" t="n">
        <v>0.35</v>
      </c>
      <c r="Y1534" t="n">
        <v>1</v>
      </c>
      <c r="Z1534" t="n">
        <v>10</v>
      </c>
    </row>
    <row r="1535">
      <c r="A1535" t="n">
        <v>28</v>
      </c>
      <c r="B1535" t="n">
        <v>50</v>
      </c>
      <c r="C1535" t="inlineStr">
        <is>
          <t xml:space="preserve">CONCLUIDO	</t>
        </is>
      </c>
      <c r="D1535" t="n">
        <v>5.572</v>
      </c>
      <c r="E1535" t="n">
        <v>17.95</v>
      </c>
      <c r="F1535" t="n">
        <v>15.64</v>
      </c>
      <c r="G1535" t="n">
        <v>78.22</v>
      </c>
      <c r="H1535" t="n">
        <v>1.21</v>
      </c>
      <c r="I1535" t="n">
        <v>12</v>
      </c>
      <c r="J1535" t="n">
        <v>116.37</v>
      </c>
      <c r="K1535" t="n">
        <v>41.65</v>
      </c>
      <c r="L1535" t="n">
        <v>8</v>
      </c>
      <c r="M1535" t="n">
        <v>10</v>
      </c>
      <c r="N1535" t="n">
        <v>16.72</v>
      </c>
      <c r="O1535" t="n">
        <v>14585.96</v>
      </c>
      <c r="P1535" t="n">
        <v>122.97</v>
      </c>
      <c r="Q1535" t="n">
        <v>467.07</v>
      </c>
      <c r="R1535" t="n">
        <v>59.96</v>
      </c>
      <c r="S1535" t="n">
        <v>39.61</v>
      </c>
      <c r="T1535" t="n">
        <v>5213</v>
      </c>
      <c r="U1535" t="n">
        <v>0.66</v>
      </c>
      <c r="V1535" t="n">
        <v>0.75</v>
      </c>
      <c r="W1535" t="n">
        <v>2.63</v>
      </c>
      <c r="X1535" t="n">
        <v>0.31</v>
      </c>
      <c r="Y1535" t="n">
        <v>1</v>
      </c>
      <c r="Z1535" t="n">
        <v>10</v>
      </c>
    </row>
    <row r="1536">
      <c r="A1536" t="n">
        <v>29</v>
      </c>
      <c r="B1536" t="n">
        <v>50</v>
      </c>
      <c r="C1536" t="inlineStr">
        <is>
          <t xml:space="preserve">CONCLUIDO	</t>
        </is>
      </c>
      <c r="D1536" t="n">
        <v>5.5713</v>
      </c>
      <c r="E1536" t="n">
        <v>17.95</v>
      </c>
      <c r="F1536" t="n">
        <v>15.65</v>
      </c>
      <c r="G1536" t="n">
        <v>78.23</v>
      </c>
      <c r="H1536" t="n">
        <v>1.25</v>
      </c>
      <c r="I1536" t="n">
        <v>12</v>
      </c>
      <c r="J1536" t="n">
        <v>116.69</v>
      </c>
      <c r="K1536" t="n">
        <v>41.65</v>
      </c>
      <c r="L1536" t="n">
        <v>8.25</v>
      </c>
      <c r="M1536" t="n">
        <v>9</v>
      </c>
      <c r="N1536" t="n">
        <v>16.79</v>
      </c>
      <c r="O1536" t="n">
        <v>14625.77</v>
      </c>
      <c r="P1536" t="n">
        <v>122.72</v>
      </c>
      <c r="Q1536" t="n">
        <v>467.07</v>
      </c>
      <c r="R1536" t="n">
        <v>60.16</v>
      </c>
      <c r="S1536" t="n">
        <v>39.61</v>
      </c>
      <c r="T1536" t="n">
        <v>5312.08</v>
      </c>
      <c r="U1536" t="n">
        <v>0.66</v>
      </c>
      <c r="V1536" t="n">
        <v>0.75</v>
      </c>
      <c r="W1536" t="n">
        <v>2.63</v>
      </c>
      <c r="X1536" t="n">
        <v>0.31</v>
      </c>
      <c r="Y1536" t="n">
        <v>1</v>
      </c>
      <c r="Z1536" t="n">
        <v>10</v>
      </c>
    </row>
    <row r="1537">
      <c r="A1537" t="n">
        <v>30</v>
      </c>
      <c r="B1537" t="n">
        <v>50</v>
      </c>
      <c r="C1537" t="inlineStr">
        <is>
          <t xml:space="preserve">CONCLUIDO	</t>
        </is>
      </c>
      <c r="D1537" t="n">
        <v>5.5681</v>
      </c>
      <c r="E1537" t="n">
        <v>17.96</v>
      </c>
      <c r="F1537" t="n">
        <v>15.66</v>
      </c>
      <c r="G1537" t="n">
        <v>78.28</v>
      </c>
      <c r="H1537" t="n">
        <v>1.28</v>
      </c>
      <c r="I1537" t="n">
        <v>12</v>
      </c>
      <c r="J1537" t="n">
        <v>117.01</v>
      </c>
      <c r="K1537" t="n">
        <v>41.65</v>
      </c>
      <c r="L1537" t="n">
        <v>8.5</v>
      </c>
      <c r="M1537" t="n">
        <v>9</v>
      </c>
      <c r="N1537" t="n">
        <v>16.86</v>
      </c>
      <c r="O1537" t="n">
        <v>14665.62</v>
      </c>
      <c r="P1537" t="n">
        <v>121.99</v>
      </c>
      <c r="Q1537" t="n">
        <v>467.09</v>
      </c>
      <c r="R1537" t="n">
        <v>60.52</v>
      </c>
      <c r="S1537" t="n">
        <v>39.61</v>
      </c>
      <c r="T1537" t="n">
        <v>5489.8</v>
      </c>
      <c r="U1537" t="n">
        <v>0.65</v>
      </c>
      <c r="V1537" t="n">
        <v>0.74</v>
      </c>
      <c r="W1537" t="n">
        <v>2.63</v>
      </c>
      <c r="X1537" t="n">
        <v>0.32</v>
      </c>
      <c r="Y1537" t="n">
        <v>1</v>
      </c>
      <c r="Z1537" t="n">
        <v>10</v>
      </c>
    </row>
    <row r="1538">
      <c r="A1538" t="n">
        <v>31</v>
      </c>
      <c r="B1538" t="n">
        <v>50</v>
      </c>
      <c r="C1538" t="inlineStr">
        <is>
          <t xml:space="preserve">CONCLUIDO	</t>
        </is>
      </c>
      <c r="D1538" t="n">
        <v>5.5853</v>
      </c>
      <c r="E1538" t="n">
        <v>17.9</v>
      </c>
      <c r="F1538" t="n">
        <v>15.62</v>
      </c>
      <c r="G1538" t="n">
        <v>85.22</v>
      </c>
      <c r="H1538" t="n">
        <v>1.32</v>
      </c>
      <c r="I1538" t="n">
        <v>11</v>
      </c>
      <c r="J1538" t="n">
        <v>117.34</v>
      </c>
      <c r="K1538" t="n">
        <v>41.65</v>
      </c>
      <c r="L1538" t="n">
        <v>8.75</v>
      </c>
      <c r="M1538" t="n">
        <v>5</v>
      </c>
      <c r="N1538" t="n">
        <v>16.94</v>
      </c>
      <c r="O1538" t="n">
        <v>14705.49</v>
      </c>
      <c r="P1538" t="n">
        <v>120.5</v>
      </c>
      <c r="Q1538" t="n">
        <v>467.07</v>
      </c>
      <c r="R1538" t="n">
        <v>59.32</v>
      </c>
      <c r="S1538" t="n">
        <v>39.61</v>
      </c>
      <c r="T1538" t="n">
        <v>4896.73</v>
      </c>
      <c r="U1538" t="n">
        <v>0.67</v>
      </c>
      <c r="V1538" t="n">
        <v>0.75</v>
      </c>
      <c r="W1538" t="n">
        <v>2.63</v>
      </c>
      <c r="X1538" t="n">
        <v>0.29</v>
      </c>
      <c r="Y1538" t="n">
        <v>1</v>
      </c>
      <c r="Z1538" t="n">
        <v>10</v>
      </c>
    </row>
    <row r="1539">
      <c r="A1539" t="n">
        <v>32</v>
      </c>
      <c r="B1539" t="n">
        <v>50</v>
      </c>
      <c r="C1539" t="inlineStr">
        <is>
          <t xml:space="preserve">CONCLUIDO	</t>
        </is>
      </c>
      <c r="D1539" t="n">
        <v>5.5893</v>
      </c>
      <c r="E1539" t="n">
        <v>17.89</v>
      </c>
      <c r="F1539" t="n">
        <v>15.61</v>
      </c>
      <c r="G1539" t="n">
        <v>85.15000000000001</v>
      </c>
      <c r="H1539" t="n">
        <v>1.35</v>
      </c>
      <c r="I1539" t="n">
        <v>11</v>
      </c>
      <c r="J1539" t="n">
        <v>117.66</v>
      </c>
      <c r="K1539" t="n">
        <v>41.65</v>
      </c>
      <c r="L1539" t="n">
        <v>9</v>
      </c>
      <c r="M1539" t="n">
        <v>4</v>
      </c>
      <c r="N1539" t="n">
        <v>17.01</v>
      </c>
      <c r="O1539" t="n">
        <v>14745.39</v>
      </c>
      <c r="P1539" t="n">
        <v>120.45</v>
      </c>
      <c r="Q1539" t="n">
        <v>467.08</v>
      </c>
      <c r="R1539" t="n">
        <v>58.74</v>
      </c>
      <c r="S1539" t="n">
        <v>39.61</v>
      </c>
      <c r="T1539" t="n">
        <v>4605.5</v>
      </c>
      <c r="U1539" t="n">
        <v>0.67</v>
      </c>
      <c r="V1539" t="n">
        <v>0.75</v>
      </c>
      <c r="W1539" t="n">
        <v>2.63</v>
      </c>
      <c r="X1539" t="n">
        <v>0.28</v>
      </c>
      <c r="Y1539" t="n">
        <v>1</v>
      </c>
      <c r="Z1539" t="n">
        <v>10</v>
      </c>
    </row>
    <row r="1540">
      <c r="A1540" t="n">
        <v>33</v>
      </c>
      <c r="B1540" t="n">
        <v>50</v>
      </c>
      <c r="C1540" t="inlineStr">
        <is>
          <t xml:space="preserve">CONCLUIDO	</t>
        </is>
      </c>
      <c r="D1540" t="n">
        <v>5.5882</v>
      </c>
      <c r="E1540" t="n">
        <v>17.89</v>
      </c>
      <c r="F1540" t="n">
        <v>15.61</v>
      </c>
      <c r="G1540" t="n">
        <v>85.17</v>
      </c>
      <c r="H1540" t="n">
        <v>1.38</v>
      </c>
      <c r="I1540" t="n">
        <v>11</v>
      </c>
      <c r="J1540" t="n">
        <v>117.98</v>
      </c>
      <c r="K1540" t="n">
        <v>41.65</v>
      </c>
      <c r="L1540" t="n">
        <v>9.25</v>
      </c>
      <c r="M1540" t="n">
        <v>2</v>
      </c>
      <c r="N1540" t="n">
        <v>17.08</v>
      </c>
      <c r="O1540" t="n">
        <v>14785.31</v>
      </c>
      <c r="P1540" t="n">
        <v>119.72</v>
      </c>
      <c r="Q1540" t="n">
        <v>467.07</v>
      </c>
      <c r="R1540" t="n">
        <v>58.72</v>
      </c>
      <c r="S1540" t="n">
        <v>39.61</v>
      </c>
      <c r="T1540" t="n">
        <v>4597.17</v>
      </c>
      <c r="U1540" t="n">
        <v>0.67</v>
      </c>
      <c r="V1540" t="n">
        <v>0.75</v>
      </c>
      <c r="W1540" t="n">
        <v>2.64</v>
      </c>
      <c r="X1540" t="n">
        <v>0.28</v>
      </c>
      <c r="Y1540" t="n">
        <v>1</v>
      </c>
      <c r="Z1540" t="n">
        <v>10</v>
      </c>
    </row>
    <row r="1541">
      <c r="A1541" t="n">
        <v>34</v>
      </c>
      <c r="B1541" t="n">
        <v>50</v>
      </c>
      <c r="C1541" t="inlineStr">
        <is>
          <t xml:space="preserve">CONCLUIDO	</t>
        </is>
      </c>
      <c r="D1541" t="n">
        <v>5.5865</v>
      </c>
      <c r="E1541" t="n">
        <v>17.9</v>
      </c>
      <c r="F1541" t="n">
        <v>15.62</v>
      </c>
      <c r="G1541" t="n">
        <v>85.2</v>
      </c>
      <c r="H1541" t="n">
        <v>1.42</v>
      </c>
      <c r="I1541" t="n">
        <v>11</v>
      </c>
      <c r="J1541" t="n">
        <v>118.31</v>
      </c>
      <c r="K1541" t="n">
        <v>41.65</v>
      </c>
      <c r="L1541" t="n">
        <v>9.5</v>
      </c>
      <c r="M1541" t="n">
        <v>2</v>
      </c>
      <c r="N1541" t="n">
        <v>17.16</v>
      </c>
      <c r="O1541" t="n">
        <v>14825.26</v>
      </c>
      <c r="P1541" t="n">
        <v>119.98</v>
      </c>
      <c r="Q1541" t="n">
        <v>467.09</v>
      </c>
      <c r="R1541" t="n">
        <v>59.03</v>
      </c>
      <c r="S1541" t="n">
        <v>39.61</v>
      </c>
      <c r="T1541" t="n">
        <v>4752.24</v>
      </c>
      <c r="U1541" t="n">
        <v>0.67</v>
      </c>
      <c r="V1541" t="n">
        <v>0.75</v>
      </c>
      <c r="W1541" t="n">
        <v>2.63</v>
      </c>
      <c r="X1541" t="n">
        <v>0.29</v>
      </c>
      <c r="Y1541" t="n">
        <v>1</v>
      </c>
      <c r="Z1541" t="n">
        <v>10</v>
      </c>
    </row>
    <row r="1542">
      <c r="A1542" t="n">
        <v>35</v>
      </c>
      <c r="B1542" t="n">
        <v>50</v>
      </c>
      <c r="C1542" t="inlineStr">
        <is>
          <t xml:space="preserve">CONCLUIDO	</t>
        </is>
      </c>
      <c r="D1542" t="n">
        <v>5.5843</v>
      </c>
      <c r="E1542" t="n">
        <v>17.91</v>
      </c>
      <c r="F1542" t="n">
        <v>15.63</v>
      </c>
      <c r="G1542" t="n">
        <v>85.23999999999999</v>
      </c>
      <c r="H1542" t="n">
        <v>1.45</v>
      </c>
      <c r="I1542" t="n">
        <v>11</v>
      </c>
      <c r="J1542" t="n">
        <v>118.63</v>
      </c>
      <c r="K1542" t="n">
        <v>41.65</v>
      </c>
      <c r="L1542" t="n">
        <v>9.75</v>
      </c>
      <c r="M1542" t="n">
        <v>0</v>
      </c>
      <c r="N1542" t="n">
        <v>17.23</v>
      </c>
      <c r="O1542" t="n">
        <v>14865.24</v>
      </c>
      <c r="P1542" t="n">
        <v>120.09</v>
      </c>
      <c r="Q1542" t="n">
        <v>467.1</v>
      </c>
      <c r="R1542" t="n">
        <v>59</v>
      </c>
      <c r="S1542" t="n">
        <v>39.61</v>
      </c>
      <c r="T1542" t="n">
        <v>4734.2</v>
      </c>
      <c r="U1542" t="n">
        <v>0.67</v>
      </c>
      <c r="V1542" t="n">
        <v>0.75</v>
      </c>
      <c r="W1542" t="n">
        <v>2.64</v>
      </c>
      <c r="X1542" t="n">
        <v>0.29</v>
      </c>
      <c r="Y1542" t="n">
        <v>1</v>
      </c>
      <c r="Z1542" t="n">
        <v>10</v>
      </c>
    </row>
    <row r="1543">
      <c r="A1543" t="n">
        <v>0</v>
      </c>
      <c r="B1543" t="n">
        <v>25</v>
      </c>
      <c r="C1543" t="inlineStr">
        <is>
          <t xml:space="preserve">CONCLUIDO	</t>
        </is>
      </c>
      <c r="D1543" t="n">
        <v>4.8595</v>
      </c>
      <c r="E1543" t="n">
        <v>20.58</v>
      </c>
      <c r="F1543" t="n">
        <v>17.66</v>
      </c>
      <c r="G1543" t="n">
        <v>13.08</v>
      </c>
      <c r="H1543" t="n">
        <v>0.28</v>
      </c>
      <c r="I1543" t="n">
        <v>81</v>
      </c>
      <c r="J1543" t="n">
        <v>61.76</v>
      </c>
      <c r="K1543" t="n">
        <v>28.92</v>
      </c>
      <c r="L1543" t="n">
        <v>1</v>
      </c>
      <c r="M1543" t="n">
        <v>79</v>
      </c>
      <c r="N1543" t="n">
        <v>6.84</v>
      </c>
      <c r="O1543" t="n">
        <v>7851.41</v>
      </c>
      <c r="P1543" t="n">
        <v>110.64</v>
      </c>
      <c r="Q1543" t="n">
        <v>467.17</v>
      </c>
      <c r="R1543" t="n">
        <v>125.49</v>
      </c>
      <c r="S1543" t="n">
        <v>39.61</v>
      </c>
      <c r="T1543" t="n">
        <v>37632.29</v>
      </c>
      <c r="U1543" t="n">
        <v>0.32</v>
      </c>
      <c r="V1543" t="n">
        <v>0.66</v>
      </c>
      <c r="W1543" t="n">
        <v>2.74</v>
      </c>
      <c r="X1543" t="n">
        <v>2.32</v>
      </c>
      <c r="Y1543" t="n">
        <v>1</v>
      </c>
      <c r="Z1543" t="n">
        <v>10</v>
      </c>
    </row>
    <row r="1544">
      <c r="A1544" t="n">
        <v>1</v>
      </c>
      <c r="B1544" t="n">
        <v>25</v>
      </c>
      <c r="C1544" t="inlineStr">
        <is>
          <t xml:space="preserve">CONCLUIDO	</t>
        </is>
      </c>
      <c r="D1544" t="n">
        <v>5.0579</v>
      </c>
      <c r="E1544" t="n">
        <v>19.77</v>
      </c>
      <c r="F1544" t="n">
        <v>17.11</v>
      </c>
      <c r="G1544" t="n">
        <v>16.56</v>
      </c>
      <c r="H1544" t="n">
        <v>0.35</v>
      </c>
      <c r="I1544" t="n">
        <v>62</v>
      </c>
      <c r="J1544" t="n">
        <v>62.05</v>
      </c>
      <c r="K1544" t="n">
        <v>28.92</v>
      </c>
      <c r="L1544" t="n">
        <v>1.25</v>
      </c>
      <c r="M1544" t="n">
        <v>60</v>
      </c>
      <c r="N1544" t="n">
        <v>6.88</v>
      </c>
      <c r="O1544" t="n">
        <v>7887.12</v>
      </c>
      <c r="P1544" t="n">
        <v>105.79</v>
      </c>
      <c r="Q1544" t="n">
        <v>467.15</v>
      </c>
      <c r="R1544" t="n">
        <v>107.71</v>
      </c>
      <c r="S1544" t="n">
        <v>39.61</v>
      </c>
      <c r="T1544" t="n">
        <v>28835.65</v>
      </c>
      <c r="U1544" t="n">
        <v>0.37</v>
      </c>
      <c r="V1544" t="n">
        <v>0.68</v>
      </c>
      <c r="W1544" t="n">
        <v>2.72</v>
      </c>
      <c r="X1544" t="n">
        <v>1.78</v>
      </c>
      <c r="Y1544" t="n">
        <v>1</v>
      </c>
      <c r="Z1544" t="n">
        <v>10</v>
      </c>
    </row>
    <row r="1545">
      <c r="A1545" t="n">
        <v>2</v>
      </c>
      <c r="B1545" t="n">
        <v>25</v>
      </c>
      <c r="C1545" t="inlineStr">
        <is>
          <t xml:space="preserve">CONCLUIDO	</t>
        </is>
      </c>
      <c r="D1545" t="n">
        <v>5.2013</v>
      </c>
      <c r="E1545" t="n">
        <v>19.23</v>
      </c>
      <c r="F1545" t="n">
        <v>16.74</v>
      </c>
      <c r="G1545" t="n">
        <v>20.08</v>
      </c>
      <c r="H1545" t="n">
        <v>0.42</v>
      </c>
      <c r="I1545" t="n">
        <v>50</v>
      </c>
      <c r="J1545" t="n">
        <v>62.34</v>
      </c>
      <c r="K1545" t="n">
        <v>28.92</v>
      </c>
      <c r="L1545" t="n">
        <v>1.5</v>
      </c>
      <c r="M1545" t="n">
        <v>48</v>
      </c>
      <c r="N1545" t="n">
        <v>6.92</v>
      </c>
      <c r="O1545" t="n">
        <v>7922.85</v>
      </c>
      <c r="P1545" t="n">
        <v>101.93</v>
      </c>
      <c r="Q1545" t="n">
        <v>467.08</v>
      </c>
      <c r="R1545" t="n">
        <v>95.58</v>
      </c>
      <c r="S1545" t="n">
        <v>39.61</v>
      </c>
      <c r="T1545" t="n">
        <v>22830.24</v>
      </c>
      <c r="U1545" t="n">
        <v>0.41</v>
      </c>
      <c r="V1545" t="n">
        <v>0.7</v>
      </c>
      <c r="W1545" t="n">
        <v>2.69</v>
      </c>
      <c r="X1545" t="n">
        <v>1.4</v>
      </c>
      <c r="Y1545" t="n">
        <v>1</v>
      </c>
      <c r="Z1545" t="n">
        <v>10</v>
      </c>
    </row>
    <row r="1546">
      <c r="A1546" t="n">
        <v>3</v>
      </c>
      <c r="B1546" t="n">
        <v>25</v>
      </c>
      <c r="C1546" t="inlineStr">
        <is>
          <t xml:space="preserve">CONCLUIDO	</t>
        </is>
      </c>
      <c r="D1546" t="n">
        <v>5.2986</v>
      </c>
      <c r="E1546" t="n">
        <v>18.87</v>
      </c>
      <c r="F1546" t="n">
        <v>16.49</v>
      </c>
      <c r="G1546" t="n">
        <v>23.56</v>
      </c>
      <c r="H1546" t="n">
        <v>0.49</v>
      </c>
      <c r="I1546" t="n">
        <v>42</v>
      </c>
      <c r="J1546" t="n">
        <v>62.63</v>
      </c>
      <c r="K1546" t="n">
        <v>28.92</v>
      </c>
      <c r="L1546" t="n">
        <v>1.75</v>
      </c>
      <c r="M1546" t="n">
        <v>40</v>
      </c>
      <c r="N1546" t="n">
        <v>6.96</v>
      </c>
      <c r="O1546" t="n">
        <v>7958.6</v>
      </c>
      <c r="P1546" t="n">
        <v>98.8</v>
      </c>
      <c r="Q1546" t="n">
        <v>467.17</v>
      </c>
      <c r="R1546" t="n">
        <v>87.7</v>
      </c>
      <c r="S1546" t="n">
        <v>39.61</v>
      </c>
      <c r="T1546" t="n">
        <v>18928.59</v>
      </c>
      <c r="U1546" t="n">
        <v>0.45</v>
      </c>
      <c r="V1546" t="n">
        <v>0.71</v>
      </c>
      <c r="W1546" t="n">
        <v>2.68</v>
      </c>
      <c r="X1546" t="n">
        <v>1.16</v>
      </c>
      <c r="Y1546" t="n">
        <v>1</v>
      </c>
      <c r="Z1546" t="n">
        <v>10</v>
      </c>
    </row>
    <row r="1547">
      <c r="A1547" t="n">
        <v>4</v>
      </c>
      <c r="B1547" t="n">
        <v>25</v>
      </c>
      <c r="C1547" t="inlineStr">
        <is>
          <t xml:space="preserve">CONCLUIDO	</t>
        </is>
      </c>
      <c r="D1547" t="n">
        <v>5.3611</v>
      </c>
      <c r="E1547" t="n">
        <v>18.65</v>
      </c>
      <c r="F1547" t="n">
        <v>16.36</v>
      </c>
      <c r="G1547" t="n">
        <v>27.26</v>
      </c>
      <c r="H1547" t="n">
        <v>0.55</v>
      </c>
      <c r="I1547" t="n">
        <v>36</v>
      </c>
      <c r="J1547" t="n">
        <v>62.92</v>
      </c>
      <c r="K1547" t="n">
        <v>28.92</v>
      </c>
      <c r="L1547" t="n">
        <v>2</v>
      </c>
      <c r="M1547" t="n">
        <v>34</v>
      </c>
      <c r="N1547" t="n">
        <v>7</v>
      </c>
      <c r="O1547" t="n">
        <v>7994.37</v>
      </c>
      <c r="P1547" t="n">
        <v>96.22</v>
      </c>
      <c r="Q1547" t="n">
        <v>467.08</v>
      </c>
      <c r="R1547" t="n">
        <v>83.19</v>
      </c>
      <c r="S1547" t="n">
        <v>39.61</v>
      </c>
      <c r="T1547" t="n">
        <v>16706.77</v>
      </c>
      <c r="U1547" t="n">
        <v>0.48</v>
      </c>
      <c r="V1547" t="n">
        <v>0.71</v>
      </c>
      <c r="W1547" t="n">
        <v>2.67</v>
      </c>
      <c r="X1547" t="n">
        <v>1.02</v>
      </c>
      <c r="Y1547" t="n">
        <v>1</v>
      </c>
      <c r="Z1547" t="n">
        <v>10</v>
      </c>
    </row>
    <row r="1548">
      <c r="A1548" t="n">
        <v>5</v>
      </c>
      <c r="B1548" t="n">
        <v>25</v>
      </c>
      <c r="C1548" t="inlineStr">
        <is>
          <t xml:space="preserve">CONCLUIDO	</t>
        </is>
      </c>
      <c r="D1548" t="n">
        <v>5.423</v>
      </c>
      <c r="E1548" t="n">
        <v>18.44</v>
      </c>
      <c r="F1548" t="n">
        <v>16.21</v>
      </c>
      <c r="G1548" t="n">
        <v>31.38</v>
      </c>
      <c r="H1548" t="n">
        <v>0.62</v>
      </c>
      <c r="I1548" t="n">
        <v>31</v>
      </c>
      <c r="J1548" t="n">
        <v>63.21</v>
      </c>
      <c r="K1548" t="n">
        <v>28.92</v>
      </c>
      <c r="L1548" t="n">
        <v>2.25</v>
      </c>
      <c r="M1548" t="n">
        <v>29</v>
      </c>
      <c r="N1548" t="n">
        <v>7.04</v>
      </c>
      <c r="O1548" t="n">
        <v>8030.17</v>
      </c>
      <c r="P1548" t="n">
        <v>93.95</v>
      </c>
      <c r="Q1548" t="n">
        <v>467.07</v>
      </c>
      <c r="R1548" t="n">
        <v>78.67</v>
      </c>
      <c r="S1548" t="n">
        <v>39.61</v>
      </c>
      <c r="T1548" t="n">
        <v>14472.84</v>
      </c>
      <c r="U1548" t="n">
        <v>0.5</v>
      </c>
      <c r="V1548" t="n">
        <v>0.72</v>
      </c>
      <c r="W1548" t="n">
        <v>2.66</v>
      </c>
      <c r="X1548" t="n">
        <v>0.88</v>
      </c>
      <c r="Y1548" t="n">
        <v>1</v>
      </c>
      <c r="Z1548" t="n">
        <v>10</v>
      </c>
    </row>
    <row r="1549">
      <c r="A1549" t="n">
        <v>6</v>
      </c>
      <c r="B1549" t="n">
        <v>25</v>
      </c>
      <c r="C1549" t="inlineStr">
        <is>
          <t xml:space="preserve">CONCLUIDO	</t>
        </is>
      </c>
      <c r="D1549" t="n">
        <v>5.46</v>
      </c>
      <c r="E1549" t="n">
        <v>18.32</v>
      </c>
      <c r="F1549" t="n">
        <v>16.13</v>
      </c>
      <c r="G1549" t="n">
        <v>34.56</v>
      </c>
      <c r="H1549" t="n">
        <v>0.6899999999999999</v>
      </c>
      <c r="I1549" t="n">
        <v>28</v>
      </c>
      <c r="J1549" t="n">
        <v>63.5</v>
      </c>
      <c r="K1549" t="n">
        <v>28.92</v>
      </c>
      <c r="L1549" t="n">
        <v>2.5</v>
      </c>
      <c r="M1549" t="n">
        <v>26</v>
      </c>
      <c r="N1549" t="n">
        <v>7.08</v>
      </c>
      <c r="O1549" t="n">
        <v>8065.98</v>
      </c>
      <c r="P1549" t="n">
        <v>91.31</v>
      </c>
      <c r="Q1549" t="n">
        <v>467.07</v>
      </c>
      <c r="R1549" t="n">
        <v>75.78</v>
      </c>
      <c r="S1549" t="n">
        <v>39.61</v>
      </c>
      <c r="T1549" t="n">
        <v>13043.09</v>
      </c>
      <c r="U1549" t="n">
        <v>0.52</v>
      </c>
      <c r="V1549" t="n">
        <v>0.72</v>
      </c>
      <c r="W1549" t="n">
        <v>2.66</v>
      </c>
      <c r="X1549" t="n">
        <v>0.8</v>
      </c>
      <c r="Y1549" t="n">
        <v>1</v>
      </c>
      <c r="Z1549" t="n">
        <v>10</v>
      </c>
    </row>
    <row r="1550">
      <c r="A1550" t="n">
        <v>7</v>
      </c>
      <c r="B1550" t="n">
        <v>25</v>
      </c>
      <c r="C1550" t="inlineStr">
        <is>
          <t xml:space="preserve">CONCLUIDO	</t>
        </is>
      </c>
      <c r="D1550" t="n">
        <v>5.5085</v>
      </c>
      <c r="E1550" t="n">
        <v>18.15</v>
      </c>
      <c r="F1550" t="n">
        <v>16.01</v>
      </c>
      <c r="G1550" t="n">
        <v>38.43</v>
      </c>
      <c r="H1550" t="n">
        <v>0.75</v>
      </c>
      <c r="I1550" t="n">
        <v>25</v>
      </c>
      <c r="J1550" t="n">
        <v>63.79</v>
      </c>
      <c r="K1550" t="n">
        <v>28.92</v>
      </c>
      <c r="L1550" t="n">
        <v>2.75</v>
      </c>
      <c r="M1550" t="n">
        <v>22</v>
      </c>
      <c r="N1550" t="n">
        <v>7.12</v>
      </c>
      <c r="O1550" t="n">
        <v>8101.81</v>
      </c>
      <c r="P1550" t="n">
        <v>88.95999999999999</v>
      </c>
      <c r="Q1550" t="n">
        <v>467.07</v>
      </c>
      <c r="R1550" t="n">
        <v>72.02</v>
      </c>
      <c r="S1550" t="n">
        <v>39.61</v>
      </c>
      <c r="T1550" t="n">
        <v>11173.84</v>
      </c>
      <c r="U1550" t="n">
        <v>0.55</v>
      </c>
      <c r="V1550" t="n">
        <v>0.73</v>
      </c>
      <c r="W1550" t="n">
        <v>2.65</v>
      </c>
      <c r="X1550" t="n">
        <v>0.68</v>
      </c>
      <c r="Y1550" t="n">
        <v>1</v>
      </c>
      <c r="Z1550" t="n">
        <v>10</v>
      </c>
    </row>
    <row r="1551">
      <c r="A1551" t="n">
        <v>8</v>
      </c>
      <c r="B1551" t="n">
        <v>25</v>
      </c>
      <c r="C1551" t="inlineStr">
        <is>
          <t xml:space="preserve">CONCLUIDO	</t>
        </is>
      </c>
      <c r="D1551" t="n">
        <v>5.5453</v>
      </c>
      <c r="E1551" t="n">
        <v>18.03</v>
      </c>
      <c r="F1551" t="n">
        <v>15.93</v>
      </c>
      <c r="G1551" t="n">
        <v>43.45</v>
      </c>
      <c r="H1551" t="n">
        <v>0.8100000000000001</v>
      </c>
      <c r="I1551" t="n">
        <v>22</v>
      </c>
      <c r="J1551" t="n">
        <v>64.08</v>
      </c>
      <c r="K1551" t="n">
        <v>28.92</v>
      </c>
      <c r="L1551" t="n">
        <v>3</v>
      </c>
      <c r="M1551" t="n">
        <v>15</v>
      </c>
      <c r="N1551" t="n">
        <v>7.16</v>
      </c>
      <c r="O1551" t="n">
        <v>8137.65</v>
      </c>
      <c r="P1551" t="n">
        <v>86.91</v>
      </c>
      <c r="Q1551" t="n">
        <v>467.16</v>
      </c>
      <c r="R1551" t="n">
        <v>69.08</v>
      </c>
      <c r="S1551" t="n">
        <v>39.61</v>
      </c>
      <c r="T1551" t="n">
        <v>9720.58</v>
      </c>
      <c r="U1551" t="n">
        <v>0.57</v>
      </c>
      <c r="V1551" t="n">
        <v>0.73</v>
      </c>
      <c r="W1551" t="n">
        <v>2.65</v>
      </c>
      <c r="X1551" t="n">
        <v>0.6</v>
      </c>
      <c r="Y1551" t="n">
        <v>1</v>
      </c>
      <c r="Z1551" t="n">
        <v>10</v>
      </c>
    </row>
    <row r="1552">
      <c r="A1552" t="n">
        <v>9</v>
      </c>
      <c r="B1552" t="n">
        <v>25</v>
      </c>
      <c r="C1552" t="inlineStr">
        <is>
          <t xml:space="preserve">CONCLUIDO	</t>
        </is>
      </c>
      <c r="D1552" t="n">
        <v>5.557</v>
      </c>
      <c r="E1552" t="n">
        <v>18</v>
      </c>
      <c r="F1552" t="n">
        <v>15.91</v>
      </c>
      <c r="G1552" t="n">
        <v>45.45</v>
      </c>
      <c r="H1552" t="n">
        <v>0.88</v>
      </c>
      <c r="I1552" t="n">
        <v>21</v>
      </c>
      <c r="J1552" t="n">
        <v>64.38</v>
      </c>
      <c r="K1552" t="n">
        <v>28.92</v>
      </c>
      <c r="L1552" t="n">
        <v>3.25</v>
      </c>
      <c r="M1552" t="n">
        <v>10</v>
      </c>
      <c r="N1552" t="n">
        <v>7.2</v>
      </c>
      <c r="O1552" t="n">
        <v>8173.52</v>
      </c>
      <c r="P1552" t="n">
        <v>85.61</v>
      </c>
      <c r="Q1552" t="n">
        <v>467.07</v>
      </c>
      <c r="R1552" t="n">
        <v>68.17</v>
      </c>
      <c r="S1552" t="n">
        <v>39.61</v>
      </c>
      <c r="T1552" t="n">
        <v>9271.08</v>
      </c>
      <c r="U1552" t="n">
        <v>0.58</v>
      </c>
      <c r="V1552" t="n">
        <v>0.73</v>
      </c>
      <c r="W1552" t="n">
        <v>2.66</v>
      </c>
      <c r="X1552" t="n">
        <v>0.57</v>
      </c>
      <c r="Y1552" t="n">
        <v>1</v>
      </c>
      <c r="Z1552" t="n">
        <v>10</v>
      </c>
    </row>
    <row r="1553">
      <c r="A1553" t="n">
        <v>10</v>
      </c>
      <c r="B1553" t="n">
        <v>25</v>
      </c>
      <c r="C1553" t="inlineStr">
        <is>
          <t xml:space="preserve">CONCLUIDO	</t>
        </is>
      </c>
      <c r="D1553" t="n">
        <v>5.5666</v>
      </c>
      <c r="E1553" t="n">
        <v>17.96</v>
      </c>
      <c r="F1553" t="n">
        <v>15.89</v>
      </c>
      <c r="G1553" t="n">
        <v>47.67</v>
      </c>
      <c r="H1553" t="n">
        <v>0.9399999999999999</v>
      </c>
      <c r="I1553" t="n">
        <v>20</v>
      </c>
      <c r="J1553" t="n">
        <v>64.67</v>
      </c>
      <c r="K1553" t="n">
        <v>28.92</v>
      </c>
      <c r="L1553" t="n">
        <v>3.5</v>
      </c>
      <c r="M1553" t="n">
        <v>3</v>
      </c>
      <c r="N1553" t="n">
        <v>7.24</v>
      </c>
      <c r="O1553" t="n">
        <v>8209.41</v>
      </c>
      <c r="P1553" t="n">
        <v>84.78</v>
      </c>
      <c r="Q1553" t="n">
        <v>467.12</v>
      </c>
      <c r="R1553" t="n">
        <v>67.44</v>
      </c>
      <c r="S1553" t="n">
        <v>39.61</v>
      </c>
      <c r="T1553" t="n">
        <v>8912.24</v>
      </c>
      <c r="U1553" t="n">
        <v>0.59</v>
      </c>
      <c r="V1553" t="n">
        <v>0.73</v>
      </c>
      <c r="W1553" t="n">
        <v>2.66</v>
      </c>
      <c r="X1553" t="n">
        <v>0.5600000000000001</v>
      </c>
      <c r="Y1553" t="n">
        <v>1</v>
      </c>
      <c r="Z1553" t="n">
        <v>10</v>
      </c>
    </row>
    <row r="1554">
      <c r="A1554" t="n">
        <v>11</v>
      </c>
      <c r="B1554" t="n">
        <v>25</v>
      </c>
      <c r="C1554" t="inlineStr">
        <is>
          <t xml:space="preserve">CONCLUIDO	</t>
        </is>
      </c>
      <c r="D1554" t="n">
        <v>5.5637</v>
      </c>
      <c r="E1554" t="n">
        <v>17.97</v>
      </c>
      <c r="F1554" t="n">
        <v>15.9</v>
      </c>
      <c r="G1554" t="n">
        <v>47.7</v>
      </c>
      <c r="H1554" t="n">
        <v>1.01</v>
      </c>
      <c r="I1554" t="n">
        <v>20</v>
      </c>
      <c r="J1554" t="n">
        <v>64.95999999999999</v>
      </c>
      <c r="K1554" t="n">
        <v>28.92</v>
      </c>
      <c r="L1554" t="n">
        <v>3.75</v>
      </c>
      <c r="M1554" t="n">
        <v>0</v>
      </c>
      <c r="N1554" t="n">
        <v>7.28</v>
      </c>
      <c r="O1554" t="n">
        <v>8245.32</v>
      </c>
      <c r="P1554" t="n">
        <v>85.13</v>
      </c>
      <c r="Q1554" t="n">
        <v>467.1</v>
      </c>
      <c r="R1554" t="n">
        <v>67.68000000000001</v>
      </c>
      <c r="S1554" t="n">
        <v>39.61</v>
      </c>
      <c r="T1554" t="n">
        <v>9030.629999999999</v>
      </c>
      <c r="U1554" t="n">
        <v>0.59</v>
      </c>
      <c r="V1554" t="n">
        <v>0.73</v>
      </c>
      <c r="W1554" t="n">
        <v>2.66</v>
      </c>
      <c r="X1554" t="n">
        <v>0.57</v>
      </c>
      <c r="Y1554" t="n">
        <v>1</v>
      </c>
      <c r="Z1554" t="n">
        <v>10</v>
      </c>
    </row>
    <row r="1555">
      <c r="A1555" t="n">
        <v>0</v>
      </c>
      <c r="B1555" t="n">
        <v>85</v>
      </c>
      <c r="C1555" t="inlineStr">
        <is>
          <t xml:space="preserve">CONCLUIDO	</t>
        </is>
      </c>
      <c r="D1555" t="n">
        <v>3.3225</v>
      </c>
      <c r="E1555" t="n">
        <v>30.1</v>
      </c>
      <c r="F1555" t="n">
        <v>21.12</v>
      </c>
      <c r="G1555" t="n">
        <v>6.5</v>
      </c>
      <c r="H1555" t="n">
        <v>0.11</v>
      </c>
      <c r="I1555" t="n">
        <v>195</v>
      </c>
      <c r="J1555" t="n">
        <v>167.88</v>
      </c>
      <c r="K1555" t="n">
        <v>51.39</v>
      </c>
      <c r="L1555" t="n">
        <v>1</v>
      </c>
      <c r="M1555" t="n">
        <v>193</v>
      </c>
      <c r="N1555" t="n">
        <v>30.49</v>
      </c>
      <c r="O1555" t="n">
        <v>20939.59</v>
      </c>
      <c r="P1555" t="n">
        <v>268.2</v>
      </c>
      <c r="Q1555" t="n">
        <v>467.43</v>
      </c>
      <c r="R1555" t="n">
        <v>239</v>
      </c>
      <c r="S1555" t="n">
        <v>39.61</v>
      </c>
      <c r="T1555" t="n">
        <v>93814.53999999999</v>
      </c>
      <c r="U1555" t="n">
        <v>0.17</v>
      </c>
      <c r="V1555" t="n">
        <v>0.55</v>
      </c>
      <c r="W1555" t="n">
        <v>2.92</v>
      </c>
      <c r="X1555" t="n">
        <v>5.78</v>
      </c>
      <c r="Y1555" t="n">
        <v>1</v>
      </c>
      <c r="Z1555" t="n">
        <v>10</v>
      </c>
    </row>
    <row r="1556">
      <c r="A1556" t="n">
        <v>1</v>
      </c>
      <c r="B1556" t="n">
        <v>85</v>
      </c>
      <c r="C1556" t="inlineStr">
        <is>
          <t xml:space="preserve">CONCLUIDO	</t>
        </is>
      </c>
      <c r="D1556" t="n">
        <v>3.7309</v>
      </c>
      <c r="E1556" t="n">
        <v>26.8</v>
      </c>
      <c r="F1556" t="n">
        <v>19.55</v>
      </c>
      <c r="G1556" t="n">
        <v>8.15</v>
      </c>
      <c r="H1556" t="n">
        <v>0.13</v>
      </c>
      <c r="I1556" t="n">
        <v>144</v>
      </c>
      <c r="J1556" t="n">
        <v>168.25</v>
      </c>
      <c r="K1556" t="n">
        <v>51.39</v>
      </c>
      <c r="L1556" t="n">
        <v>1.25</v>
      </c>
      <c r="M1556" t="n">
        <v>142</v>
      </c>
      <c r="N1556" t="n">
        <v>30.6</v>
      </c>
      <c r="O1556" t="n">
        <v>20984.25</v>
      </c>
      <c r="P1556" t="n">
        <v>247.79</v>
      </c>
      <c r="Q1556" t="n">
        <v>467.15</v>
      </c>
      <c r="R1556" t="n">
        <v>187.56</v>
      </c>
      <c r="S1556" t="n">
        <v>39.61</v>
      </c>
      <c r="T1556" t="n">
        <v>68349.03</v>
      </c>
      <c r="U1556" t="n">
        <v>0.21</v>
      </c>
      <c r="V1556" t="n">
        <v>0.6</v>
      </c>
      <c r="W1556" t="n">
        <v>2.84</v>
      </c>
      <c r="X1556" t="n">
        <v>4.21</v>
      </c>
      <c r="Y1556" t="n">
        <v>1</v>
      </c>
      <c r="Z1556" t="n">
        <v>10</v>
      </c>
    </row>
    <row r="1557">
      <c r="A1557" t="n">
        <v>2</v>
      </c>
      <c r="B1557" t="n">
        <v>85</v>
      </c>
      <c r="C1557" t="inlineStr">
        <is>
          <t xml:space="preserve">CONCLUIDO	</t>
        </is>
      </c>
      <c r="D1557" t="n">
        <v>4.0074</v>
      </c>
      <c r="E1557" t="n">
        <v>24.95</v>
      </c>
      <c r="F1557" t="n">
        <v>18.68</v>
      </c>
      <c r="G1557" t="n">
        <v>9.75</v>
      </c>
      <c r="H1557" t="n">
        <v>0.16</v>
      </c>
      <c r="I1557" t="n">
        <v>115</v>
      </c>
      <c r="J1557" t="n">
        <v>168.61</v>
      </c>
      <c r="K1557" t="n">
        <v>51.39</v>
      </c>
      <c r="L1557" t="n">
        <v>1.5</v>
      </c>
      <c r="M1557" t="n">
        <v>113</v>
      </c>
      <c r="N1557" t="n">
        <v>30.71</v>
      </c>
      <c r="O1557" t="n">
        <v>21028.94</v>
      </c>
      <c r="P1557" t="n">
        <v>236.34</v>
      </c>
      <c r="Q1557" t="n">
        <v>467.23</v>
      </c>
      <c r="R1557" t="n">
        <v>159.09</v>
      </c>
      <c r="S1557" t="n">
        <v>39.61</v>
      </c>
      <c r="T1557" t="n">
        <v>54258.42</v>
      </c>
      <c r="U1557" t="n">
        <v>0.25</v>
      </c>
      <c r="V1557" t="n">
        <v>0.62</v>
      </c>
      <c r="W1557" t="n">
        <v>2.8</v>
      </c>
      <c r="X1557" t="n">
        <v>3.35</v>
      </c>
      <c r="Y1557" t="n">
        <v>1</v>
      </c>
      <c r="Z1557" t="n">
        <v>10</v>
      </c>
    </row>
    <row r="1558">
      <c r="A1558" t="n">
        <v>3</v>
      </c>
      <c r="B1558" t="n">
        <v>85</v>
      </c>
      <c r="C1558" t="inlineStr">
        <is>
          <t xml:space="preserve">CONCLUIDO	</t>
        </is>
      </c>
      <c r="D1558" t="n">
        <v>4.2271</v>
      </c>
      <c r="E1558" t="n">
        <v>23.66</v>
      </c>
      <c r="F1558" t="n">
        <v>18.07</v>
      </c>
      <c r="G1558" t="n">
        <v>11.41</v>
      </c>
      <c r="H1558" t="n">
        <v>0.18</v>
      </c>
      <c r="I1558" t="n">
        <v>95</v>
      </c>
      <c r="J1558" t="n">
        <v>168.97</v>
      </c>
      <c r="K1558" t="n">
        <v>51.39</v>
      </c>
      <c r="L1558" t="n">
        <v>1.75</v>
      </c>
      <c r="M1558" t="n">
        <v>93</v>
      </c>
      <c r="N1558" t="n">
        <v>30.83</v>
      </c>
      <c r="O1558" t="n">
        <v>21073.68</v>
      </c>
      <c r="P1558" t="n">
        <v>228.09</v>
      </c>
      <c r="Q1558" t="n">
        <v>467.15</v>
      </c>
      <c r="R1558" t="n">
        <v>139.09</v>
      </c>
      <c r="S1558" t="n">
        <v>39.61</v>
      </c>
      <c r="T1558" t="n">
        <v>44359.6</v>
      </c>
      <c r="U1558" t="n">
        <v>0.28</v>
      </c>
      <c r="V1558" t="n">
        <v>0.65</v>
      </c>
      <c r="W1558" t="n">
        <v>2.76</v>
      </c>
      <c r="X1558" t="n">
        <v>2.73</v>
      </c>
      <c r="Y1558" t="n">
        <v>1</v>
      </c>
      <c r="Z1558" t="n">
        <v>10</v>
      </c>
    </row>
    <row r="1559">
      <c r="A1559" t="n">
        <v>4</v>
      </c>
      <c r="B1559" t="n">
        <v>85</v>
      </c>
      <c r="C1559" t="inlineStr">
        <is>
          <t xml:space="preserve">CONCLUIDO	</t>
        </is>
      </c>
      <c r="D1559" t="n">
        <v>4.3901</v>
      </c>
      <c r="E1559" t="n">
        <v>22.78</v>
      </c>
      <c r="F1559" t="n">
        <v>17.66</v>
      </c>
      <c r="G1559" t="n">
        <v>13.08</v>
      </c>
      <c r="H1559" t="n">
        <v>0.21</v>
      </c>
      <c r="I1559" t="n">
        <v>81</v>
      </c>
      <c r="J1559" t="n">
        <v>169.33</v>
      </c>
      <c r="K1559" t="n">
        <v>51.39</v>
      </c>
      <c r="L1559" t="n">
        <v>2</v>
      </c>
      <c r="M1559" t="n">
        <v>79</v>
      </c>
      <c r="N1559" t="n">
        <v>30.94</v>
      </c>
      <c r="O1559" t="n">
        <v>21118.46</v>
      </c>
      <c r="P1559" t="n">
        <v>222.45</v>
      </c>
      <c r="Q1559" t="n">
        <v>467.11</v>
      </c>
      <c r="R1559" t="n">
        <v>125.81</v>
      </c>
      <c r="S1559" t="n">
        <v>39.61</v>
      </c>
      <c r="T1559" t="n">
        <v>37789.28</v>
      </c>
      <c r="U1559" t="n">
        <v>0.31</v>
      </c>
      <c r="V1559" t="n">
        <v>0.66</v>
      </c>
      <c r="W1559" t="n">
        <v>2.74</v>
      </c>
      <c r="X1559" t="n">
        <v>2.33</v>
      </c>
      <c r="Y1559" t="n">
        <v>1</v>
      </c>
      <c r="Z1559" t="n">
        <v>10</v>
      </c>
    </row>
    <row r="1560">
      <c r="A1560" t="n">
        <v>5</v>
      </c>
      <c r="B1560" t="n">
        <v>85</v>
      </c>
      <c r="C1560" t="inlineStr">
        <is>
          <t xml:space="preserve">CONCLUIDO	</t>
        </is>
      </c>
      <c r="D1560" t="n">
        <v>4.5147</v>
      </c>
      <c r="E1560" t="n">
        <v>22.15</v>
      </c>
      <c r="F1560" t="n">
        <v>17.37</v>
      </c>
      <c r="G1560" t="n">
        <v>14.68</v>
      </c>
      <c r="H1560" t="n">
        <v>0.24</v>
      </c>
      <c r="I1560" t="n">
        <v>71</v>
      </c>
      <c r="J1560" t="n">
        <v>169.7</v>
      </c>
      <c r="K1560" t="n">
        <v>51.39</v>
      </c>
      <c r="L1560" t="n">
        <v>2.25</v>
      </c>
      <c r="M1560" t="n">
        <v>69</v>
      </c>
      <c r="N1560" t="n">
        <v>31.05</v>
      </c>
      <c r="O1560" t="n">
        <v>21163.27</v>
      </c>
      <c r="P1560" t="n">
        <v>218.46</v>
      </c>
      <c r="Q1560" t="n">
        <v>467.08</v>
      </c>
      <c r="R1560" t="n">
        <v>116.25</v>
      </c>
      <c r="S1560" t="n">
        <v>39.61</v>
      </c>
      <c r="T1560" t="n">
        <v>33062.7</v>
      </c>
      <c r="U1560" t="n">
        <v>0.34</v>
      </c>
      <c r="V1560" t="n">
        <v>0.67</v>
      </c>
      <c r="W1560" t="n">
        <v>2.73</v>
      </c>
      <c r="X1560" t="n">
        <v>2.04</v>
      </c>
      <c r="Y1560" t="n">
        <v>1</v>
      </c>
      <c r="Z1560" t="n">
        <v>10</v>
      </c>
    </row>
    <row r="1561">
      <c r="A1561" t="n">
        <v>6</v>
      </c>
      <c r="B1561" t="n">
        <v>85</v>
      </c>
      <c r="C1561" t="inlineStr">
        <is>
          <t xml:space="preserve">CONCLUIDO	</t>
        </is>
      </c>
      <c r="D1561" t="n">
        <v>4.618</v>
      </c>
      <c r="E1561" t="n">
        <v>21.65</v>
      </c>
      <c r="F1561" t="n">
        <v>17.15</v>
      </c>
      <c r="G1561" t="n">
        <v>16.33</v>
      </c>
      <c r="H1561" t="n">
        <v>0.26</v>
      </c>
      <c r="I1561" t="n">
        <v>63</v>
      </c>
      <c r="J1561" t="n">
        <v>170.06</v>
      </c>
      <c r="K1561" t="n">
        <v>51.39</v>
      </c>
      <c r="L1561" t="n">
        <v>2.5</v>
      </c>
      <c r="M1561" t="n">
        <v>61</v>
      </c>
      <c r="N1561" t="n">
        <v>31.17</v>
      </c>
      <c r="O1561" t="n">
        <v>21208.12</v>
      </c>
      <c r="P1561" t="n">
        <v>215.08</v>
      </c>
      <c r="Q1561" t="n">
        <v>467.29</v>
      </c>
      <c r="R1561" t="n">
        <v>108.66</v>
      </c>
      <c r="S1561" t="n">
        <v>39.61</v>
      </c>
      <c r="T1561" t="n">
        <v>29307.38</v>
      </c>
      <c r="U1561" t="n">
        <v>0.36</v>
      </c>
      <c r="V1561" t="n">
        <v>0.68</v>
      </c>
      <c r="W1561" t="n">
        <v>2.72</v>
      </c>
      <c r="X1561" t="n">
        <v>1.81</v>
      </c>
      <c r="Y1561" t="n">
        <v>1</v>
      </c>
      <c r="Z1561" t="n">
        <v>10</v>
      </c>
    </row>
    <row r="1562">
      <c r="A1562" t="n">
        <v>7</v>
      </c>
      <c r="B1562" t="n">
        <v>85</v>
      </c>
      <c r="C1562" t="inlineStr">
        <is>
          <t xml:space="preserve">CONCLUIDO	</t>
        </is>
      </c>
      <c r="D1562" t="n">
        <v>4.7013</v>
      </c>
      <c r="E1562" t="n">
        <v>21.27</v>
      </c>
      <c r="F1562" t="n">
        <v>16.97</v>
      </c>
      <c r="G1562" t="n">
        <v>17.86</v>
      </c>
      <c r="H1562" t="n">
        <v>0.29</v>
      </c>
      <c r="I1562" t="n">
        <v>57</v>
      </c>
      <c r="J1562" t="n">
        <v>170.42</v>
      </c>
      <c r="K1562" t="n">
        <v>51.39</v>
      </c>
      <c r="L1562" t="n">
        <v>2.75</v>
      </c>
      <c r="M1562" t="n">
        <v>55</v>
      </c>
      <c r="N1562" t="n">
        <v>31.28</v>
      </c>
      <c r="O1562" t="n">
        <v>21253.01</v>
      </c>
      <c r="P1562" t="n">
        <v>212.33</v>
      </c>
      <c r="Q1562" t="n">
        <v>467.17</v>
      </c>
      <c r="R1562" t="n">
        <v>103.01</v>
      </c>
      <c r="S1562" t="n">
        <v>39.61</v>
      </c>
      <c r="T1562" t="n">
        <v>26510.82</v>
      </c>
      <c r="U1562" t="n">
        <v>0.38</v>
      </c>
      <c r="V1562" t="n">
        <v>0.6899999999999999</v>
      </c>
      <c r="W1562" t="n">
        <v>2.71</v>
      </c>
      <c r="X1562" t="n">
        <v>1.63</v>
      </c>
      <c r="Y1562" t="n">
        <v>1</v>
      </c>
      <c r="Z1562" t="n">
        <v>10</v>
      </c>
    </row>
    <row r="1563">
      <c r="A1563" t="n">
        <v>8</v>
      </c>
      <c r="B1563" t="n">
        <v>85</v>
      </c>
      <c r="C1563" t="inlineStr">
        <is>
          <t xml:space="preserve">CONCLUIDO	</t>
        </is>
      </c>
      <c r="D1563" t="n">
        <v>4.7704</v>
      </c>
      <c r="E1563" t="n">
        <v>20.96</v>
      </c>
      <c r="F1563" t="n">
        <v>16.83</v>
      </c>
      <c r="G1563" t="n">
        <v>19.42</v>
      </c>
      <c r="H1563" t="n">
        <v>0.31</v>
      </c>
      <c r="I1563" t="n">
        <v>52</v>
      </c>
      <c r="J1563" t="n">
        <v>170.79</v>
      </c>
      <c r="K1563" t="n">
        <v>51.39</v>
      </c>
      <c r="L1563" t="n">
        <v>3</v>
      </c>
      <c r="M1563" t="n">
        <v>50</v>
      </c>
      <c r="N1563" t="n">
        <v>31.4</v>
      </c>
      <c r="O1563" t="n">
        <v>21297.94</v>
      </c>
      <c r="P1563" t="n">
        <v>210.25</v>
      </c>
      <c r="Q1563" t="n">
        <v>467.14</v>
      </c>
      <c r="R1563" t="n">
        <v>98.56</v>
      </c>
      <c r="S1563" t="n">
        <v>39.61</v>
      </c>
      <c r="T1563" t="n">
        <v>24312.43</v>
      </c>
      <c r="U1563" t="n">
        <v>0.4</v>
      </c>
      <c r="V1563" t="n">
        <v>0.6899999999999999</v>
      </c>
      <c r="W1563" t="n">
        <v>2.7</v>
      </c>
      <c r="X1563" t="n">
        <v>1.49</v>
      </c>
      <c r="Y1563" t="n">
        <v>1</v>
      </c>
      <c r="Z1563" t="n">
        <v>10</v>
      </c>
    </row>
    <row r="1564">
      <c r="A1564" t="n">
        <v>9</v>
      </c>
      <c r="B1564" t="n">
        <v>85</v>
      </c>
      <c r="C1564" t="inlineStr">
        <is>
          <t xml:space="preserve">CONCLUIDO	</t>
        </is>
      </c>
      <c r="D1564" t="n">
        <v>4.847</v>
      </c>
      <c r="E1564" t="n">
        <v>20.63</v>
      </c>
      <c r="F1564" t="n">
        <v>16.67</v>
      </c>
      <c r="G1564" t="n">
        <v>21.28</v>
      </c>
      <c r="H1564" t="n">
        <v>0.34</v>
      </c>
      <c r="I1564" t="n">
        <v>47</v>
      </c>
      <c r="J1564" t="n">
        <v>171.15</v>
      </c>
      <c r="K1564" t="n">
        <v>51.39</v>
      </c>
      <c r="L1564" t="n">
        <v>3.25</v>
      </c>
      <c r="M1564" t="n">
        <v>45</v>
      </c>
      <c r="N1564" t="n">
        <v>31.51</v>
      </c>
      <c r="O1564" t="n">
        <v>21342.91</v>
      </c>
      <c r="P1564" t="n">
        <v>207.73</v>
      </c>
      <c r="Q1564" t="n">
        <v>467.11</v>
      </c>
      <c r="R1564" t="n">
        <v>93.11</v>
      </c>
      <c r="S1564" t="n">
        <v>39.61</v>
      </c>
      <c r="T1564" t="n">
        <v>21612.81</v>
      </c>
      <c r="U1564" t="n">
        <v>0.43</v>
      </c>
      <c r="V1564" t="n">
        <v>0.7</v>
      </c>
      <c r="W1564" t="n">
        <v>2.69</v>
      </c>
      <c r="X1564" t="n">
        <v>1.33</v>
      </c>
      <c r="Y1564" t="n">
        <v>1</v>
      </c>
      <c r="Z1564" t="n">
        <v>10</v>
      </c>
    </row>
    <row r="1565">
      <c r="A1565" t="n">
        <v>10</v>
      </c>
      <c r="B1565" t="n">
        <v>85</v>
      </c>
      <c r="C1565" t="inlineStr">
        <is>
          <t xml:space="preserve">CONCLUIDO	</t>
        </is>
      </c>
      <c r="D1565" t="n">
        <v>4.8958</v>
      </c>
      <c r="E1565" t="n">
        <v>20.43</v>
      </c>
      <c r="F1565" t="n">
        <v>16.56</v>
      </c>
      <c r="G1565" t="n">
        <v>22.58</v>
      </c>
      <c r="H1565" t="n">
        <v>0.36</v>
      </c>
      <c r="I1565" t="n">
        <v>44</v>
      </c>
      <c r="J1565" t="n">
        <v>171.52</v>
      </c>
      <c r="K1565" t="n">
        <v>51.39</v>
      </c>
      <c r="L1565" t="n">
        <v>3.5</v>
      </c>
      <c r="M1565" t="n">
        <v>42</v>
      </c>
      <c r="N1565" t="n">
        <v>31.63</v>
      </c>
      <c r="O1565" t="n">
        <v>21387.92</v>
      </c>
      <c r="P1565" t="n">
        <v>205.88</v>
      </c>
      <c r="Q1565" t="n">
        <v>467.08</v>
      </c>
      <c r="R1565" t="n">
        <v>89.73</v>
      </c>
      <c r="S1565" t="n">
        <v>39.61</v>
      </c>
      <c r="T1565" t="n">
        <v>19934.18</v>
      </c>
      <c r="U1565" t="n">
        <v>0.44</v>
      </c>
      <c r="V1565" t="n">
        <v>0.7</v>
      </c>
      <c r="W1565" t="n">
        <v>2.69</v>
      </c>
      <c r="X1565" t="n">
        <v>1.23</v>
      </c>
      <c r="Y1565" t="n">
        <v>1</v>
      </c>
      <c r="Z1565" t="n">
        <v>10</v>
      </c>
    </row>
    <row r="1566">
      <c r="A1566" t="n">
        <v>11</v>
      </c>
      <c r="B1566" t="n">
        <v>85</v>
      </c>
      <c r="C1566" t="inlineStr">
        <is>
          <t xml:space="preserve">CONCLUIDO	</t>
        </is>
      </c>
      <c r="D1566" t="n">
        <v>4.9361</v>
      </c>
      <c r="E1566" t="n">
        <v>20.26</v>
      </c>
      <c r="F1566" t="n">
        <v>16.5</v>
      </c>
      <c r="G1566" t="n">
        <v>24.14</v>
      </c>
      <c r="H1566" t="n">
        <v>0.39</v>
      </c>
      <c r="I1566" t="n">
        <v>41</v>
      </c>
      <c r="J1566" t="n">
        <v>171.88</v>
      </c>
      <c r="K1566" t="n">
        <v>51.39</v>
      </c>
      <c r="L1566" t="n">
        <v>3.75</v>
      </c>
      <c r="M1566" t="n">
        <v>39</v>
      </c>
      <c r="N1566" t="n">
        <v>31.74</v>
      </c>
      <c r="O1566" t="n">
        <v>21432.96</v>
      </c>
      <c r="P1566" t="n">
        <v>204.65</v>
      </c>
      <c r="Q1566" t="n">
        <v>467.15</v>
      </c>
      <c r="R1566" t="n">
        <v>87.65000000000001</v>
      </c>
      <c r="S1566" t="n">
        <v>39.61</v>
      </c>
      <c r="T1566" t="n">
        <v>18909.59</v>
      </c>
      <c r="U1566" t="n">
        <v>0.45</v>
      </c>
      <c r="V1566" t="n">
        <v>0.71</v>
      </c>
      <c r="W1566" t="n">
        <v>2.68</v>
      </c>
      <c r="X1566" t="n">
        <v>1.16</v>
      </c>
      <c r="Y1566" t="n">
        <v>1</v>
      </c>
      <c r="Z1566" t="n">
        <v>10</v>
      </c>
    </row>
    <row r="1567">
      <c r="A1567" t="n">
        <v>12</v>
      </c>
      <c r="B1567" t="n">
        <v>85</v>
      </c>
      <c r="C1567" t="inlineStr">
        <is>
          <t xml:space="preserve">CONCLUIDO	</t>
        </is>
      </c>
      <c r="D1567" t="n">
        <v>4.9804</v>
      </c>
      <c r="E1567" t="n">
        <v>20.08</v>
      </c>
      <c r="F1567" t="n">
        <v>16.42</v>
      </c>
      <c r="G1567" t="n">
        <v>25.92</v>
      </c>
      <c r="H1567" t="n">
        <v>0.41</v>
      </c>
      <c r="I1567" t="n">
        <v>38</v>
      </c>
      <c r="J1567" t="n">
        <v>172.25</v>
      </c>
      <c r="K1567" t="n">
        <v>51.39</v>
      </c>
      <c r="L1567" t="n">
        <v>4</v>
      </c>
      <c r="M1567" t="n">
        <v>36</v>
      </c>
      <c r="N1567" t="n">
        <v>31.86</v>
      </c>
      <c r="O1567" t="n">
        <v>21478.05</v>
      </c>
      <c r="P1567" t="n">
        <v>203.22</v>
      </c>
      <c r="Q1567" t="n">
        <v>467.09</v>
      </c>
      <c r="R1567" t="n">
        <v>85.3</v>
      </c>
      <c r="S1567" t="n">
        <v>39.61</v>
      </c>
      <c r="T1567" t="n">
        <v>17750.19</v>
      </c>
      <c r="U1567" t="n">
        <v>0.46</v>
      </c>
      <c r="V1567" t="n">
        <v>0.71</v>
      </c>
      <c r="W1567" t="n">
        <v>2.67</v>
      </c>
      <c r="X1567" t="n">
        <v>1.08</v>
      </c>
      <c r="Y1567" t="n">
        <v>1</v>
      </c>
      <c r="Z1567" t="n">
        <v>10</v>
      </c>
    </row>
    <row r="1568">
      <c r="A1568" t="n">
        <v>13</v>
      </c>
      <c r="B1568" t="n">
        <v>85</v>
      </c>
      <c r="C1568" t="inlineStr">
        <is>
          <t xml:space="preserve">CONCLUIDO	</t>
        </is>
      </c>
      <c r="D1568" t="n">
        <v>5.0106</v>
      </c>
      <c r="E1568" t="n">
        <v>19.96</v>
      </c>
      <c r="F1568" t="n">
        <v>16.37</v>
      </c>
      <c r="G1568" t="n">
        <v>27.28</v>
      </c>
      <c r="H1568" t="n">
        <v>0.44</v>
      </c>
      <c r="I1568" t="n">
        <v>36</v>
      </c>
      <c r="J1568" t="n">
        <v>172.61</v>
      </c>
      <c r="K1568" t="n">
        <v>51.39</v>
      </c>
      <c r="L1568" t="n">
        <v>4.25</v>
      </c>
      <c r="M1568" t="n">
        <v>34</v>
      </c>
      <c r="N1568" t="n">
        <v>31.97</v>
      </c>
      <c r="O1568" t="n">
        <v>21523.17</v>
      </c>
      <c r="P1568" t="n">
        <v>202.28</v>
      </c>
      <c r="Q1568" t="n">
        <v>467.12</v>
      </c>
      <c r="R1568" t="n">
        <v>83.59999999999999</v>
      </c>
      <c r="S1568" t="n">
        <v>39.61</v>
      </c>
      <c r="T1568" t="n">
        <v>16909.24</v>
      </c>
      <c r="U1568" t="n">
        <v>0.47</v>
      </c>
      <c r="V1568" t="n">
        <v>0.71</v>
      </c>
      <c r="W1568" t="n">
        <v>2.67</v>
      </c>
      <c r="X1568" t="n">
        <v>1.03</v>
      </c>
      <c r="Y1568" t="n">
        <v>1</v>
      </c>
      <c r="Z1568" t="n">
        <v>10</v>
      </c>
    </row>
    <row r="1569">
      <c r="A1569" t="n">
        <v>14</v>
      </c>
      <c r="B1569" t="n">
        <v>85</v>
      </c>
      <c r="C1569" t="inlineStr">
        <is>
          <t xml:space="preserve">CONCLUIDO	</t>
        </is>
      </c>
      <c r="D1569" t="n">
        <v>5.0599</v>
      </c>
      <c r="E1569" t="n">
        <v>19.76</v>
      </c>
      <c r="F1569" t="n">
        <v>16.27</v>
      </c>
      <c r="G1569" t="n">
        <v>29.59</v>
      </c>
      <c r="H1569" t="n">
        <v>0.46</v>
      </c>
      <c r="I1569" t="n">
        <v>33</v>
      </c>
      <c r="J1569" t="n">
        <v>172.98</v>
      </c>
      <c r="K1569" t="n">
        <v>51.39</v>
      </c>
      <c r="L1569" t="n">
        <v>4.5</v>
      </c>
      <c r="M1569" t="n">
        <v>31</v>
      </c>
      <c r="N1569" t="n">
        <v>32.09</v>
      </c>
      <c r="O1569" t="n">
        <v>21568.34</v>
      </c>
      <c r="P1569" t="n">
        <v>200.51</v>
      </c>
      <c r="Q1569" t="n">
        <v>467.09</v>
      </c>
      <c r="R1569" t="n">
        <v>80.40000000000001</v>
      </c>
      <c r="S1569" t="n">
        <v>39.61</v>
      </c>
      <c r="T1569" t="n">
        <v>15327.11</v>
      </c>
      <c r="U1569" t="n">
        <v>0.49</v>
      </c>
      <c r="V1569" t="n">
        <v>0.72</v>
      </c>
      <c r="W1569" t="n">
        <v>2.67</v>
      </c>
      <c r="X1569" t="n">
        <v>0.9399999999999999</v>
      </c>
      <c r="Y1569" t="n">
        <v>1</v>
      </c>
      <c r="Z1569" t="n">
        <v>10</v>
      </c>
    </row>
    <row r="1570">
      <c r="A1570" t="n">
        <v>15</v>
      </c>
      <c r="B1570" t="n">
        <v>85</v>
      </c>
      <c r="C1570" t="inlineStr">
        <is>
          <t xml:space="preserve">CONCLUIDO	</t>
        </is>
      </c>
      <c r="D1570" t="n">
        <v>5.0778</v>
      </c>
      <c r="E1570" t="n">
        <v>19.69</v>
      </c>
      <c r="F1570" t="n">
        <v>16.24</v>
      </c>
      <c r="G1570" t="n">
        <v>30.44</v>
      </c>
      <c r="H1570" t="n">
        <v>0.49</v>
      </c>
      <c r="I1570" t="n">
        <v>32</v>
      </c>
      <c r="J1570" t="n">
        <v>173.35</v>
      </c>
      <c r="K1570" t="n">
        <v>51.39</v>
      </c>
      <c r="L1570" t="n">
        <v>4.75</v>
      </c>
      <c r="M1570" t="n">
        <v>30</v>
      </c>
      <c r="N1570" t="n">
        <v>32.2</v>
      </c>
      <c r="O1570" t="n">
        <v>21613.54</v>
      </c>
      <c r="P1570" t="n">
        <v>199.79</v>
      </c>
      <c r="Q1570" t="n">
        <v>467.07</v>
      </c>
      <c r="R1570" t="n">
        <v>79.43000000000001</v>
      </c>
      <c r="S1570" t="n">
        <v>39.61</v>
      </c>
      <c r="T1570" t="n">
        <v>14844.37</v>
      </c>
      <c r="U1570" t="n">
        <v>0.5</v>
      </c>
      <c r="V1570" t="n">
        <v>0.72</v>
      </c>
      <c r="W1570" t="n">
        <v>2.66</v>
      </c>
      <c r="X1570" t="n">
        <v>0.9</v>
      </c>
      <c r="Y1570" t="n">
        <v>1</v>
      </c>
      <c r="Z1570" t="n">
        <v>10</v>
      </c>
    </row>
    <row r="1571">
      <c r="A1571" t="n">
        <v>16</v>
      </c>
      <c r="B1571" t="n">
        <v>85</v>
      </c>
      <c r="C1571" t="inlineStr">
        <is>
          <t xml:space="preserve">CONCLUIDO	</t>
        </is>
      </c>
      <c r="D1571" t="n">
        <v>5.1096</v>
      </c>
      <c r="E1571" t="n">
        <v>19.57</v>
      </c>
      <c r="F1571" t="n">
        <v>16.18</v>
      </c>
      <c r="G1571" t="n">
        <v>32.36</v>
      </c>
      <c r="H1571" t="n">
        <v>0.51</v>
      </c>
      <c r="I1571" t="n">
        <v>30</v>
      </c>
      <c r="J1571" t="n">
        <v>173.71</v>
      </c>
      <c r="K1571" t="n">
        <v>51.39</v>
      </c>
      <c r="L1571" t="n">
        <v>5</v>
      </c>
      <c r="M1571" t="n">
        <v>28</v>
      </c>
      <c r="N1571" t="n">
        <v>32.32</v>
      </c>
      <c r="O1571" t="n">
        <v>21658.78</v>
      </c>
      <c r="P1571" t="n">
        <v>198.5</v>
      </c>
      <c r="Q1571" t="n">
        <v>467.07</v>
      </c>
      <c r="R1571" t="n">
        <v>77.53</v>
      </c>
      <c r="S1571" t="n">
        <v>39.61</v>
      </c>
      <c r="T1571" t="n">
        <v>13908.2</v>
      </c>
      <c r="U1571" t="n">
        <v>0.51</v>
      </c>
      <c r="V1571" t="n">
        <v>0.72</v>
      </c>
      <c r="W1571" t="n">
        <v>2.66</v>
      </c>
      <c r="X1571" t="n">
        <v>0.85</v>
      </c>
      <c r="Y1571" t="n">
        <v>1</v>
      </c>
      <c r="Z1571" t="n">
        <v>10</v>
      </c>
    </row>
    <row r="1572">
      <c r="A1572" t="n">
        <v>17</v>
      </c>
      <c r="B1572" t="n">
        <v>85</v>
      </c>
      <c r="C1572" t="inlineStr">
        <is>
          <t xml:space="preserve">CONCLUIDO	</t>
        </is>
      </c>
      <c r="D1572" t="n">
        <v>5.1504</v>
      </c>
      <c r="E1572" t="n">
        <v>19.42</v>
      </c>
      <c r="F1572" t="n">
        <v>16.09</v>
      </c>
      <c r="G1572" t="n">
        <v>34.49</v>
      </c>
      <c r="H1572" t="n">
        <v>0.53</v>
      </c>
      <c r="I1572" t="n">
        <v>28</v>
      </c>
      <c r="J1572" t="n">
        <v>174.08</v>
      </c>
      <c r="K1572" t="n">
        <v>51.39</v>
      </c>
      <c r="L1572" t="n">
        <v>5.25</v>
      </c>
      <c r="M1572" t="n">
        <v>26</v>
      </c>
      <c r="N1572" t="n">
        <v>32.44</v>
      </c>
      <c r="O1572" t="n">
        <v>21704.07</v>
      </c>
      <c r="P1572" t="n">
        <v>197.05</v>
      </c>
      <c r="Q1572" t="n">
        <v>467.07</v>
      </c>
      <c r="R1572" t="n">
        <v>74.68000000000001</v>
      </c>
      <c r="S1572" t="n">
        <v>39.61</v>
      </c>
      <c r="T1572" t="n">
        <v>12490.05</v>
      </c>
      <c r="U1572" t="n">
        <v>0.53</v>
      </c>
      <c r="V1572" t="n">
        <v>0.72</v>
      </c>
      <c r="W1572" t="n">
        <v>2.65</v>
      </c>
      <c r="X1572" t="n">
        <v>0.76</v>
      </c>
      <c r="Y1572" t="n">
        <v>1</v>
      </c>
      <c r="Z1572" t="n">
        <v>10</v>
      </c>
    </row>
    <row r="1573">
      <c r="A1573" t="n">
        <v>18</v>
      </c>
      <c r="B1573" t="n">
        <v>85</v>
      </c>
      <c r="C1573" t="inlineStr">
        <is>
          <t xml:space="preserve">CONCLUIDO	</t>
        </is>
      </c>
      <c r="D1573" t="n">
        <v>5.1628</v>
      </c>
      <c r="E1573" t="n">
        <v>19.37</v>
      </c>
      <c r="F1573" t="n">
        <v>16.08</v>
      </c>
      <c r="G1573" t="n">
        <v>35.74</v>
      </c>
      <c r="H1573" t="n">
        <v>0.5600000000000001</v>
      </c>
      <c r="I1573" t="n">
        <v>27</v>
      </c>
      <c r="J1573" t="n">
        <v>174.45</v>
      </c>
      <c r="K1573" t="n">
        <v>51.39</v>
      </c>
      <c r="L1573" t="n">
        <v>5.5</v>
      </c>
      <c r="M1573" t="n">
        <v>25</v>
      </c>
      <c r="N1573" t="n">
        <v>32.56</v>
      </c>
      <c r="O1573" t="n">
        <v>21749.39</v>
      </c>
      <c r="P1573" t="n">
        <v>196.55</v>
      </c>
      <c r="Q1573" t="n">
        <v>467.1</v>
      </c>
      <c r="R1573" t="n">
        <v>74.44</v>
      </c>
      <c r="S1573" t="n">
        <v>39.61</v>
      </c>
      <c r="T1573" t="n">
        <v>12373.93</v>
      </c>
      <c r="U1573" t="n">
        <v>0.53</v>
      </c>
      <c r="V1573" t="n">
        <v>0.73</v>
      </c>
      <c r="W1573" t="n">
        <v>2.65</v>
      </c>
      <c r="X1573" t="n">
        <v>0.75</v>
      </c>
      <c r="Y1573" t="n">
        <v>1</v>
      </c>
      <c r="Z1573" t="n">
        <v>10</v>
      </c>
    </row>
    <row r="1574">
      <c r="A1574" t="n">
        <v>19</v>
      </c>
      <c r="B1574" t="n">
        <v>85</v>
      </c>
      <c r="C1574" t="inlineStr">
        <is>
          <t xml:space="preserve">CONCLUIDO	</t>
        </is>
      </c>
      <c r="D1574" t="n">
        <v>5.181</v>
      </c>
      <c r="E1574" t="n">
        <v>19.3</v>
      </c>
      <c r="F1574" t="n">
        <v>16.05</v>
      </c>
      <c r="G1574" t="n">
        <v>37.03</v>
      </c>
      <c r="H1574" t="n">
        <v>0.58</v>
      </c>
      <c r="I1574" t="n">
        <v>26</v>
      </c>
      <c r="J1574" t="n">
        <v>174.82</v>
      </c>
      <c r="K1574" t="n">
        <v>51.39</v>
      </c>
      <c r="L1574" t="n">
        <v>5.75</v>
      </c>
      <c r="M1574" t="n">
        <v>24</v>
      </c>
      <c r="N1574" t="n">
        <v>32.67</v>
      </c>
      <c r="O1574" t="n">
        <v>21794.75</v>
      </c>
      <c r="P1574" t="n">
        <v>195.68</v>
      </c>
      <c r="Q1574" t="n">
        <v>467.11</v>
      </c>
      <c r="R1574" t="n">
        <v>73.04000000000001</v>
      </c>
      <c r="S1574" t="n">
        <v>39.61</v>
      </c>
      <c r="T1574" t="n">
        <v>11681.11</v>
      </c>
      <c r="U1574" t="n">
        <v>0.54</v>
      </c>
      <c r="V1574" t="n">
        <v>0.73</v>
      </c>
      <c r="W1574" t="n">
        <v>2.65</v>
      </c>
      <c r="X1574" t="n">
        <v>0.71</v>
      </c>
      <c r="Y1574" t="n">
        <v>1</v>
      </c>
      <c r="Z1574" t="n">
        <v>10</v>
      </c>
    </row>
    <row r="1575">
      <c r="A1575" t="n">
        <v>20</v>
      </c>
      <c r="B1575" t="n">
        <v>85</v>
      </c>
      <c r="C1575" t="inlineStr">
        <is>
          <t xml:space="preserve">CONCLUIDO	</t>
        </is>
      </c>
      <c r="D1575" t="n">
        <v>5.1973</v>
      </c>
      <c r="E1575" t="n">
        <v>19.24</v>
      </c>
      <c r="F1575" t="n">
        <v>16.02</v>
      </c>
      <c r="G1575" t="n">
        <v>38.45</v>
      </c>
      <c r="H1575" t="n">
        <v>0.61</v>
      </c>
      <c r="I1575" t="n">
        <v>25</v>
      </c>
      <c r="J1575" t="n">
        <v>175.18</v>
      </c>
      <c r="K1575" t="n">
        <v>51.39</v>
      </c>
      <c r="L1575" t="n">
        <v>6</v>
      </c>
      <c r="M1575" t="n">
        <v>23</v>
      </c>
      <c r="N1575" t="n">
        <v>32.79</v>
      </c>
      <c r="O1575" t="n">
        <v>21840.16</v>
      </c>
      <c r="P1575" t="n">
        <v>194.76</v>
      </c>
      <c r="Q1575" t="n">
        <v>467.1</v>
      </c>
      <c r="R1575" t="n">
        <v>72.25</v>
      </c>
      <c r="S1575" t="n">
        <v>39.61</v>
      </c>
      <c r="T1575" t="n">
        <v>11289.13</v>
      </c>
      <c r="U1575" t="n">
        <v>0.55</v>
      </c>
      <c r="V1575" t="n">
        <v>0.73</v>
      </c>
      <c r="W1575" t="n">
        <v>2.65</v>
      </c>
      <c r="X1575" t="n">
        <v>0.6899999999999999</v>
      </c>
      <c r="Y1575" t="n">
        <v>1</v>
      </c>
      <c r="Z1575" t="n">
        <v>10</v>
      </c>
    </row>
    <row r="1576">
      <c r="A1576" t="n">
        <v>21</v>
      </c>
      <c r="B1576" t="n">
        <v>85</v>
      </c>
      <c r="C1576" t="inlineStr">
        <is>
          <t xml:space="preserve">CONCLUIDO	</t>
        </is>
      </c>
      <c r="D1576" t="n">
        <v>5.2129</v>
      </c>
      <c r="E1576" t="n">
        <v>19.18</v>
      </c>
      <c r="F1576" t="n">
        <v>16</v>
      </c>
      <c r="G1576" t="n">
        <v>39.99</v>
      </c>
      <c r="H1576" t="n">
        <v>0.63</v>
      </c>
      <c r="I1576" t="n">
        <v>24</v>
      </c>
      <c r="J1576" t="n">
        <v>175.55</v>
      </c>
      <c r="K1576" t="n">
        <v>51.39</v>
      </c>
      <c r="L1576" t="n">
        <v>6.25</v>
      </c>
      <c r="M1576" t="n">
        <v>22</v>
      </c>
      <c r="N1576" t="n">
        <v>32.91</v>
      </c>
      <c r="O1576" t="n">
        <v>21885.6</v>
      </c>
      <c r="P1576" t="n">
        <v>193.88</v>
      </c>
      <c r="Q1576" t="n">
        <v>467.1</v>
      </c>
      <c r="R1576" t="n">
        <v>71.76000000000001</v>
      </c>
      <c r="S1576" t="n">
        <v>39.61</v>
      </c>
      <c r="T1576" t="n">
        <v>11048.93</v>
      </c>
      <c r="U1576" t="n">
        <v>0.55</v>
      </c>
      <c r="V1576" t="n">
        <v>0.73</v>
      </c>
      <c r="W1576" t="n">
        <v>2.64</v>
      </c>
      <c r="X1576" t="n">
        <v>0.66</v>
      </c>
      <c r="Y1576" t="n">
        <v>1</v>
      </c>
      <c r="Z1576" t="n">
        <v>10</v>
      </c>
    </row>
    <row r="1577">
      <c r="A1577" t="n">
        <v>22</v>
      </c>
      <c r="B1577" t="n">
        <v>85</v>
      </c>
      <c r="C1577" t="inlineStr">
        <is>
          <t xml:space="preserve">CONCLUIDO	</t>
        </is>
      </c>
      <c r="D1577" t="n">
        <v>5.2308</v>
      </c>
      <c r="E1577" t="n">
        <v>19.12</v>
      </c>
      <c r="F1577" t="n">
        <v>15.97</v>
      </c>
      <c r="G1577" t="n">
        <v>41.65</v>
      </c>
      <c r="H1577" t="n">
        <v>0.66</v>
      </c>
      <c r="I1577" t="n">
        <v>23</v>
      </c>
      <c r="J1577" t="n">
        <v>175.92</v>
      </c>
      <c r="K1577" t="n">
        <v>51.39</v>
      </c>
      <c r="L1577" t="n">
        <v>6.5</v>
      </c>
      <c r="M1577" t="n">
        <v>21</v>
      </c>
      <c r="N1577" t="n">
        <v>33.03</v>
      </c>
      <c r="O1577" t="n">
        <v>21931.08</v>
      </c>
      <c r="P1577" t="n">
        <v>192.92</v>
      </c>
      <c r="Q1577" t="n">
        <v>467.12</v>
      </c>
      <c r="R1577" t="n">
        <v>70.59</v>
      </c>
      <c r="S1577" t="n">
        <v>39.61</v>
      </c>
      <c r="T1577" t="n">
        <v>10471.5</v>
      </c>
      <c r="U1577" t="n">
        <v>0.5600000000000001</v>
      </c>
      <c r="V1577" t="n">
        <v>0.73</v>
      </c>
      <c r="W1577" t="n">
        <v>2.64</v>
      </c>
      <c r="X1577" t="n">
        <v>0.63</v>
      </c>
      <c r="Y1577" t="n">
        <v>1</v>
      </c>
      <c r="Z1577" t="n">
        <v>10</v>
      </c>
    </row>
    <row r="1578">
      <c r="A1578" t="n">
        <v>23</v>
      </c>
      <c r="B1578" t="n">
        <v>85</v>
      </c>
      <c r="C1578" t="inlineStr">
        <is>
          <t xml:space="preserve">CONCLUIDO	</t>
        </is>
      </c>
      <c r="D1578" t="n">
        <v>5.2465</v>
      </c>
      <c r="E1578" t="n">
        <v>19.06</v>
      </c>
      <c r="F1578" t="n">
        <v>15.94</v>
      </c>
      <c r="G1578" t="n">
        <v>43.48</v>
      </c>
      <c r="H1578" t="n">
        <v>0.68</v>
      </c>
      <c r="I1578" t="n">
        <v>22</v>
      </c>
      <c r="J1578" t="n">
        <v>176.29</v>
      </c>
      <c r="K1578" t="n">
        <v>51.39</v>
      </c>
      <c r="L1578" t="n">
        <v>6.75</v>
      </c>
      <c r="M1578" t="n">
        <v>20</v>
      </c>
      <c r="N1578" t="n">
        <v>33.15</v>
      </c>
      <c r="O1578" t="n">
        <v>21976.61</v>
      </c>
      <c r="P1578" t="n">
        <v>192.26</v>
      </c>
      <c r="Q1578" t="n">
        <v>467.1</v>
      </c>
      <c r="R1578" t="n">
        <v>69.70999999999999</v>
      </c>
      <c r="S1578" t="n">
        <v>39.61</v>
      </c>
      <c r="T1578" t="n">
        <v>10036.39</v>
      </c>
      <c r="U1578" t="n">
        <v>0.57</v>
      </c>
      <c r="V1578" t="n">
        <v>0.73</v>
      </c>
      <c r="W1578" t="n">
        <v>2.65</v>
      </c>
      <c r="X1578" t="n">
        <v>0.61</v>
      </c>
      <c r="Y1578" t="n">
        <v>1</v>
      </c>
      <c r="Z1578" t="n">
        <v>10</v>
      </c>
    </row>
    <row r="1579">
      <c r="A1579" t="n">
        <v>24</v>
      </c>
      <c r="B1579" t="n">
        <v>85</v>
      </c>
      <c r="C1579" t="inlineStr">
        <is>
          <t xml:space="preserve">CONCLUIDO	</t>
        </is>
      </c>
      <c r="D1579" t="n">
        <v>5.2659</v>
      </c>
      <c r="E1579" t="n">
        <v>18.99</v>
      </c>
      <c r="F1579" t="n">
        <v>15.91</v>
      </c>
      <c r="G1579" t="n">
        <v>45.45</v>
      </c>
      <c r="H1579" t="n">
        <v>0.7</v>
      </c>
      <c r="I1579" t="n">
        <v>21</v>
      </c>
      <c r="J1579" t="n">
        <v>176.66</v>
      </c>
      <c r="K1579" t="n">
        <v>51.39</v>
      </c>
      <c r="L1579" t="n">
        <v>7</v>
      </c>
      <c r="M1579" t="n">
        <v>19</v>
      </c>
      <c r="N1579" t="n">
        <v>33.27</v>
      </c>
      <c r="O1579" t="n">
        <v>22022.17</v>
      </c>
      <c r="P1579" t="n">
        <v>191.36</v>
      </c>
      <c r="Q1579" t="n">
        <v>467.09</v>
      </c>
      <c r="R1579" t="n">
        <v>68.55</v>
      </c>
      <c r="S1579" t="n">
        <v>39.61</v>
      </c>
      <c r="T1579" t="n">
        <v>9461.780000000001</v>
      </c>
      <c r="U1579" t="n">
        <v>0.58</v>
      </c>
      <c r="V1579" t="n">
        <v>0.73</v>
      </c>
      <c r="W1579" t="n">
        <v>2.64</v>
      </c>
      <c r="X1579" t="n">
        <v>0.57</v>
      </c>
      <c r="Y1579" t="n">
        <v>1</v>
      </c>
      <c r="Z1579" t="n">
        <v>10</v>
      </c>
    </row>
    <row r="1580">
      <c r="A1580" t="n">
        <v>25</v>
      </c>
      <c r="B1580" t="n">
        <v>85</v>
      </c>
      <c r="C1580" t="inlineStr">
        <is>
          <t xml:space="preserve">CONCLUIDO	</t>
        </is>
      </c>
      <c r="D1580" t="n">
        <v>5.2794</v>
      </c>
      <c r="E1580" t="n">
        <v>18.94</v>
      </c>
      <c r="F1580" t="n">
        <v>15.89</v>
      </c>
      <c r="G1580" t="n">
        <v>47.67</v>
      </c>
      <c r="H1580" t="n">
        <v>0.73</v>
      </c>
      <c r="I1580" t="n">
        <v>20</v>
      </c>
      <c r="J1580" t="n">
        <v>177.03</v>
      </c>
      <c r="K1580" t="n">
        <v>51.39</v>
      </c>
      <c r="L1580" t="n">
        <v>7.25</v>
      </c>
      <c r="M1580" t="n">
        <v>18</v>
      </c>
      <c r="N1580" t="n">
        <v>33.39</v>
      </c>
      <c r="O1580" t="n">
        <v>22067.77</v>
      </c>
      <c r="P1580" t="n">
        <v>190.69</v>
      </c>
      <c r="Q1580" t="n">
        <v>467.07</v>
      </c>
      <c r="R1580" t="n">
        <v>68.2</v>
      </c>
      <c r="S1580" t="n">
        <v>39.61</v>
      </c>
      <c r="T1580" t="n">
        <v>9288.620000000001</v>
      </c>
      <c r="U1580" t="n">
        <v>0.58</v>
      </c>
      <c r="V1580" t="n">
        <v>0.73</v>
      </c>
      <c r="W1580" t="n">
        <v>2.64</v>
      </c>
      <c r="X1580" t="n">
        <v>0.5600000000000001</v>
      </c>
      <c r="Y1580" t="n">
        <v>1</v>
      </c>
      <c r="Z1580" t="n">
        <v>10</v>
      </c>
    </row>
    <row r="1581">
      <c r="A1581" t="n">
        <v>26</v>
      </c>
      <c r="B1581" t="n">
        <v>85</v>
      </c>
      <c r="C1581" t="inlineStr">
        <is>
          <t xml:space="preserve">CONCLUIDO	</t>
        </is>
      </c>
      <c r="D1581" t="n">
        <v>5.2786</v>
      </c>
      <c r="E1581" t="n">
        <v>18.94</v>
      </c>
      <c r="F1581" t="n">
        <v>15.89</v>
      </c>
      <c r="G1581" t="n">
        <v>47.68</v>
      </c>
      <c r="H1581" t="n">
        <v>0.75</v>
      </c>
      <c r="I1581" t="n">
        <v>20</v>
      </c>
      <c r="J1581" t="n">
        <v>177.4</v>
      </c>
      <c r="K1581" t="n">
        <v>51.39</v>
      </c>
      <c r="L1581" t="n">
        <v>7.5</v>
      </c>
      <c r="M1581" t="n">
        <v>18</v>
      </c>
      <c r="N1581" t="n">
        <v>33.51</v>
      </c>
      <c r="O1581" t="n">
        <v>22113.42</v>
      </c>
      <c r="P1581" t="n">
        <v>190.44</v>
      </c>
      <c r="Q1581" t="n">
        <v>467.15</v>
      </c>
      <c r="R1581" t="n">
        <v>68.12</v>
      </c>
      <c r="S1581" t="n">
        <v>39.61</v>
      </c>
      <c r="T1581" t="n">
        <v>9253.059999999999</v>
      </c>
      <c r="U1581" t="n">
        <v>0.58</v>
      </c>
      <c r="V1581" t="n">
        <v>0.73</v>
      </c>
      <c r="W1581" t="n">
        <v>2.64</v>
      </c>
      <c r="X1581" t="n">
        <v>0.5600000000000001</v>
      </c>
      <c r="Y1581" t="n">
        <v>1</v>
      </c>
      <c r="Z1581" t="n">
        <v>10</v>
      </c>
    </row>
    <row r="1582">
      <c r="A1582" t="n">
        <v>27</v>
      </c>
      <c r="B1582" t="n">
        <v>85</v>
      </c>
      <c r="C1582" t="inlineStr">
        <is>
          <t xml:space="preserve">CONCLUIDO	</t>
        </is>
      </c>
      <c r="D1582" t="n">
        <v>5.2989</v>
      </c>
      <c r="E1582" t="n">
        <v>18.87</v>
      </c>
      <c r="F1582" t="n">
        <v>15.86</v>
      </c>
      <c r="G1582" t="n">
        <v>50.07</v>
      </c>
      <c r="H1582" t="n">
        <v>0.77</v>
      </c>
      <c r="I1582" t="n">
        <v>19</v>
      </c>
      <c r="J1582" t="n">
        <v>177.77</v>
      </c>
      <c r="K1582" t="n">
        <v>51.39</v>
      </c>
      <c r="L1582" t="n">
        <v>7.75</v>
      </c>
      <c r="M1582" t="n">
        <v>17</v>
      </c>
      <c r="N1582" t="n">
        <v>33.63</v>
      </c>
      <c r="O1582" t="n">
        <v>22159.1</v>
      </c>
      <c r="P1582" t="n">
        <v>190</v>
      </c>
      <c r="Q1582" t="n">
        <v>467.07</v>
      </c>
      <c r="R1582" t="n">
        <v>67.06</v>
      </c>
      <c r="S1582" t="n">
        <v>39.61</v>
      </c>
      <c r="T1582" t="n">
        <v>8725.4</v>
      </c>
      <c r="U1582" t="n">
        <v>0.59</v>
      </c>
      <c r="V1582" t="n">
        <v>0.74</v>
      </c>
      <c r="W1582" t="n">
        <v>2.64</v>
      </c>
      <c r="X1582" t="n">
        <v>0.52</v>
      </c>
      <c r="Y1582" t="n">
        <v>1</v>
      </c>
      <c r="Z1582" t="n">
        <v>10</v>
      </c>
    </row>
    <row r="1583">
      <c r="A1583" t="n">
        <v>28</v>
      </c>
      <c r="B1583" t="n">
        <v>85</v>
      </c>
      <c r="C1583" t="inlineStr">
        <is>
          <t xml:space="preserve">CONCLUIDO	</t>
        </is>
      </c>
      <c r="D1583" t="n">
        <v>5.3178</v>
      </c>
      <c r="E1583" t="n">
        <v>18.8</v>
      </c>
      <c r="F1583" t="n">
        <v>15.82</v>
      </c>
      <c r="G1583" t="n">
        <v>52.74</v>
      </c>
      <c r="H1583" t="n">
        <v>0.8</v>
      </c>
      <c r="I1583" t="n">
        <v>18</v>
      </c>
      <c r="J1583" t="n">
        <v>178.14</v>
      </c>
      <c r="K1583" t="n">
        <v>51.39</v>
      </c>
      <c r="L1583" t="n">
        <v>8</v>
      </c>
      <c r="M1583" t="n">
        <v>16</v>
      </c>
      <c r="N1583" t="n">
        <v>33.75</v>
      </c>
      <c r="O1583" t="n">
        <v>22204.83</v>
      </c>
      <c r="P1583" t="n">
        <v>188.91</v>
      </c>
      <c r="Q1583" t="n">
        <v>467.07</v>
      </c>
      <c r="R1583" t="n">
        <v>65.77</v>
      </c>
      <c r="S1583" t="n">
        <v>39.61</v>
      </c>
      <c r="T1583" t="n">
        <v>8087.4</v>
      </c>
      <c r="U1583" t="n">
        <v>0.6</v>
      </c>
      <c r="V1583" t="n">
        <v>0.74</v>
      </c>
      <c r="W1583" t="n">
        <v>2.64</v>
      </c>
      <c r="X1583" t="n">
        <v>0.49</v>
      </c>
      <c r="Y1583" t="n">
        <v>1</v>
      </c>
      <c r="Z1583" t="n">
        <v>10</v>
      </c>
    </row>
    <row r="1584">
      <c r="A1584" t="n">
        <v>29</v>
      </c>
      <c r="B1584" t="n">
        <v>85</v>
      </c>
      <c r="C1584" t="inlineStr">
        <is>
          <t xml:space="preserve">CONCLUIDO	</t>
        </is>
      </c>
      <c r="D1584" t="n">
        <v>5.3217</v>
      </c>
      <c r="E1584" t="n">
        <v>18.79</v>
      </c>
      <c r="F1584" t="n">
        <v>15.81</v>
      </c>
      <c r="G1584" t="n">
        <v>52.69</v>
      </c>
      <c r="H1584" t="n">
        <v>0.82</v>
      </c>
      <c r="I1584" t="n">
        <v>18</v>
      </c>
      <c r="J1584" t="n">
        <v>178.51</v>
      </c>
      <c r="K1584" t="n">
        <v>51.39</v>
      </c>
      <c r="L1584" t="n">
        <v>8.25</v>
      </c>
      <c r="M1584" t="n">
        <v>16</v>
      </c>
      <c r="N1584" t="n">
        <v>33.87</v>
      </c>
      <c r="O1584" t="n">
        <v>22250.6</v>
      </c>
      <c r="P1584" t="n">
        <v>187.9</v>
      </c>
      <c r="Q1584" t="n">
        <v>467.11</v>
      </c>
      <c r="R1584" t="n">
        <v>65.44</v>
      </c>
      <c r="S1584" t="n">
        <v>39.61</v>
      </c>
      <c r="T1584" t="n">
        <v>7922.42</v>
      </c>
      <c r="U1584" t="n">
        <v>0.61</v>
      </c>
      <c r="V1584" t="n">
        <v>0.74</v>
      </c>
      <c r="W1584" t="n">
        <v>2.64</v>
      </c>
      <c r="X1584" t="n">
        <v>0.47</v>
      </c>
      <c r="Y1584" t="n">
        <v>1</v>
      </c>
      <c r="Z1584" t="n">
        <v>10</v>
      </c>
    </row>
    <row r="1585">
      <c r="A1585" t="n">
        <v>30</v>
      </c>
      <c r="B1585" t="n">
        <v>85</v>
      </c>
      <c r="C1585" t="inlineStr">
        <is>
          <t xml:space="preserve">CONCLUIDO	</t>
        </is>
      </c>
      <c r="D1585" t="n">
        <v>5.3389</v>
      </c>
      <c r="E1585" t="n">
        <v>18.73</v>
      </c>
      <c r="F1585" t="n">
        <v>15.78</v>
      </c>
      <c r="G1585" t="n">
        <v>55.7</v>
      </c>
      <c r="H1585" t="n">
        <v>0.84</v>
      </c>
      <c r="I1585" t="n">
        <v>17</v>
      </c>
      <c r="J1585" t="n">
        <v>178.88</v>
      </c>
      <c r="K1585" t="n">
        <v>51.39</v>
      </c>
      <c r="L1585" t="n">
        <v>8.5</v>
      </c>
      <c r="M1585" t="n">
        <v>15</v>
      </c>
      <c r="N1585" t="n">
        <v>33.99</v>
      </c>
      <c r="O1585" t="n">
        <v>22296.41</v>
      </c>
      <c r="P1585" t="n">
        <v>186.98</v>
      </c>
      <c r="Q1585" t="n">
        <v>467.09</v>
      </c>
      <c r="R1585" t="n">
        <v>64.8</v>
      </c>
      <c r="S1585" t="n">
        <v>39.61</v>
      </c>
      <c r="T1585" t="n">
        <v>7604.31</v>
      </c>
      <c r="U1585" t="n">
        <v>0.61</v>
      </c>
      <c r="V1585" t="n">
        <v>0.74</v>
      </c>
      <c r="W1585" t="n">
        <v>2.63</v>
      </c>
      <c r="X1585" t="n">
        <v>0.45</v>
      </c>
      <c r="Y1585" t="n">
        <v>1</v>
      </c>
      <c r="Z1585" t="n">
        <v>10</v>
      </c>
    </row>
    <row r="1586">
      <c r="A1586" t="n">
        <v>31</v>
      </c>
      <c r="B1586" t="n">
        <v>85</v>
      </c>
      <c r="C1586" t="inlineStr">
        <is>
          <t xml:space="preserve">CONCLUIDO	</t>
        </is>
      </c>
      <c r="D1586" t="n">
        <v>5.3394</v>
      </c>
      <c r="E1586" t="n">
        <v>18.73</v>
      </c>
      <c r="F1586" t="n">
        <v>15.78</v>
      </c>
      <c r="G1586" t="n">
        <v>55.69</v>
      </c>
      <c r="H1586" t="n">
        <v>0.87</v>
      </c>
      <c r="I1586" t="n">
        <v>17</v>
      </c>
      <c r="J1586" t="n">
        <v>179.26</v>
      </c>
      <c r="K1586" t="n">
        <v>51.39</v>
      </c>
      <c r="L1586" t="n">
        <v>8.75</v>
      </c>
      <c r="M1586" t="n">
        <v>15</v>
      </c>
      <c r="N1586" t="n">
        <v>34.11</v>
      </c>
      <c r="O1586" t="n">
        <v>22342.26</v>
      </c>
      <c r="P1586" t="n">
        <v>187.02</v>
      </c>
      <c r="Q1586" t="n">
        <v>467.09</v>
      </c>
      <c r="R1586" t="n">
        <v>64.34999999999999</v>
      </c>
      <c r="S1586" t="n">
        <v>39.61</v>
      </c>
      <c r="T1586" t="n">
        <v>7381.79</v>
      </c>
      <c r="U1586" t="n">
        <v>0.62</v>
      </c>
      <c r="V1586" t="n">
        <v>0.74</v>
      </c>
      <c r="W1586" t="n">
        <v>2.64</v>
      </c>
      <c r="X1586" t="n">
        <v>0.45</v>
      </c>
      <c r="Y1586" t="n">
        <v>1</v>
      </c>
      <c r="Z1586" t="n">
        <v>10</v>
      </c>
    </row>
    <row r="1587">
      <c r="A1587" t="n">
        <v>32</v>
      </c>
      <c r="B1587" t="n">
        <v>85</v>
      </c>
      <c r="C1587" t="inlineStr">
        <is>
          <t xml:space="preserve">CONCLUIDO	</t>
        </is>
      </c>
      <c r="D1587" t="n">
        <v>5.353</v>
      </c>
      <c r="E1587" t="n">
        <v>18.68</v>
      </c>
      <c r="F1587" t="n">
        <v>15.77</v>
      </c>
      <c r="G1587" t="n">
        <v>59.12</v>
      </c>
      <c r="H1587" t="n">
        <v>0.89</v>
      </c>
      <c r="I1587" t="n">
        <v>16</v>
      </c>
      <c r="J1587" t="n">
        <v>179.63</v>
      </c>
      <c r="K1587" t="n">
        <v>51.39</v>
      </c>
      <c r="L1587" t="n">
        <v>9</v>
      </c>
      <c r="M1587" t="n">
        <v>14</v>
      </c>
      <c r="N1587" t="n">
        <v>34.24</v>
      </c>
      <c r="O1587" t="n">
        <v>22388.15</v>
      </c>
      <c r="P1587" t="n">
        <v>186.32</v>
      </c>
      <c r="Q1587" t="n">
        <v>467.07</v>
      </c>
      <c r="R1587" t="n">
        <v>64.06999999999999</v>
      </c>
      <c r="S1587" t="n">
        <v>39.61</v>
      </c>
      <c r="T1587" t="n">
        <v>7244.3</v>
      </c>
      <c r="U1587" t="n">
        <v>0.62</v>
      </c>
      <c r="V1587" t="n">
        <v>0.74</v>
      </c>
      <c r="W1587" t="n">
        <v>2.63</v>
      </c>
      <c r="X1587" t="n">
        <v>0.43</v>
      </c>
      <c r="Y1587" t="n">
        <v>1</v>
      </c>
      <c r="Z1587" t="n">
        <v>10</v>
      </c>
    </row>
    <row r="1588">
      <c r="A1588" t="n">
        <v>33</v>
      </c>
      <c r="B1588" t="n">
        <v>85</v>
      </c>
      <c r="C1588" t="inlineStr">
        <is>
          <t xml:space="preserve">CONCLUIDO	</t>
        </is>
      </c>
      <c r="D1588" t="n">
        <v>5.35</v>
      </c>
      <c r="E1588" t="n">
        <v>18.69</v>
      </c>
      <c r="F1588" t="n">
        <v>15.78</v>
      </c>
      <c r="G1588" t="n">
        <v>59.16</v>
      </c>
      <c r="H1588" t="n">
        <v>0.91</v>
      </c>
      <c r="I1588" t="n">
        <v>16</v>
      </c>
      <c r="J1588" t="n">
        <v>180</v>
      </c>
      <c r="K1588" t="n">
        <v>51.39</v>
      </c>
      <c r="L1588" t="n">
        <v>9.25</v>
      </c>
      <c r="M1588" t="n">
        <v>14</v>
      </c>
      <c r="N1588" t="n">
        <v>34.36</v>
      </c>
      <c r="O1588" t="n">
        <v>22434.08</v>
      </c>
      <c r="P1588" t="n">
        <v>186.27</v>
      </c>
      <c r="Q1588" t="n">
        <v>467.07</v>
      </c>
      <c r="R1588" t="n">
        <v>64.48999999999999</v>
      </c>
      <c r="S1588" t="n">
        <v>39.61</v>
      </c>
      <c r="T1588" t="n">
        <v>7455.52</v>
      </c>
      <c r="U1588" t="n">
        <v>0.61</v>
      </c>
      <c r="V1588" t="n">
        <v>0.74</v>
      </c>
      <c r="W1588" t="n">
        <v>2.63</v>
      </c>
      <c r="X1588" t="n">
        <v>0.44</v>
      </c>
      <c r="Y1588" t="n">
        <v>1</v>
      </c>
      <c r="Z1588" t="n">
        <v>10</v>
      </c>
    </row>
    <row r="1589">
      <c r="A1589" t="n">
        <v>34</v>
      </c>
      <c r="B1589" t="n">
        <v>85</v>
      </c>
      <c r="C1589" t="inlineStr">
        <is>
          <t xml:space="preserve">CONCLUIDO	</t>
        </is>
      </c>
      <c r="D1589" t="n">
        <v>5.3783</v>
      </c>
      <c r="E1589" t="n">
        <v>18.59</v>
      </c>
      <c r="F1589" t="n">
        <v>15.71</v>
      </c>
      <c r="G1589" t="n">
        <v>62.85</v>
      </c>
      <c r="H1589" t="n">
        <v>0.93</v>
      </c>
      <c r="I1589" t="n">
        <v>15</v>
      </c>
      <c r="J1589" t="n">
        <v>180.37</v>
      </c>
      <c r="K1589" t="n">
        <v>51.39</v>
      </c>
      <c r="L1589" t="n">
        <v>9.5</v>
      </c>
      <c r="M1589" t="n">
        <v>13</v>
      </c>
      <c r="N1589" t="n">
        <v>34.48</v>
      </c>
      <c r="O1589" t="n">
        <v>22480.05</v>
      </c>
      <c r="P1589" t="n">
        <v>184.31</v>
      </c>
      <c r="Q1589" t="n">
        <v>467.07</v>
      </c>
      <c r="R1589" t="n">
        <v>62.16</v>
      </c>
      <c r="S1589" t="n">
        <v>39.61</v>
      </c>
      <c r="T1589" t="n">
        <v>6296.29</v>
      </c>
      <c r="U1589" t="n">
        <v>0.64</v>
      </c>
      <c r="V1589" t="n">
        <v>0.74</v>
      </c>
      <c r="W1589" t="n">
        <v>2.64</v>
      </c>
      <c r="X1589" t="n">
        <v>0.38</v>
      </c>
      <c r="Y1589" t="n">
        <v>1</v>
      </c>
      <c r="Z1589" t="n">
        <v>10</v>
      </c>
    </row>
    <row r="1590">
      <c r="A1590" t="n">
        <v>35</v>
      </c>
      <c r="B1590" t="n">
        <v>85</v>
      </c>
      <c r="C1590" t="inlineStr">
        <is>
          <t xml:space="preserve">CONCLUIDO	</t>
        </is>
      </c>
      <c r="D1590" t="n">
        <v>5.3762</v>
      </c>
      <c r="E1590" t="n">
        <v>18.6</v>
      </c>
      <c r="F1590" t="n">
        <v>15.72</v>
      </c>
      <c r="G1590" t="n">
        <v>62.88</v>
      </c>
      <c r="H1590" t="n">
        <v>0.96</v>
      </c>
      <c r="I1590" t="n">
        <v>15</v>
      </c>
      <c r="J1590" t="n">
        <v>180.75</v>
      </c>
      <c r="K1590" t="n">
        <v>51.39</v>
      </c>
      <c r="L1590" t="n">
        <v>9.75</v>
      </c>
      <c r="M1590" t="n">
        <v>13</v>
      </c>
      <c r="N1590" t="n">
        <v>34.6</v>
      </c>
      <c r="O1590" t="n">
        <v>22526.07</v>
      </c>
      <c r="P1590" t="n">
        <v>184.18</v>
      </c>
      <c r="Q1590" t="n">
        <v>467.11</v>
      </c>
      <c r="R1590" t="n">
        <v>62.5</v>
      </c>
      <c r="S1590" t="n">
        <v>39.61</v>
      </c>
      <c r="T1590" t="n">
        <v>6466.2</v>
      </c>
      <c r="U1590" t="n">
        <v>0.63</v>
      </c>
      <c r="V1590" t="n">
        <v>0.74</v>
      </c>
      <c r="W1590" t="n">
        <v>2.63</v>
      </c>
      <c r="X1590" t="n">
        <v>0.39</v>
      </c>
      <c r="Y1590" t="n">
        <v>1</v>
      </c>
      <c r="Z1590" t="n">
        <v>10</v>
      </c>
    </row>
    <row r="1591">
      <c r="A1591" t="n">
        <v>36</v>
      </c>
      <c r="B1591" t="n">
        <v>85</v>
      </c>
      <c r="C1591" t="inlineStr">
        <is>
          <t xml:space="preserve">CONCLUIDO	</t>
        </is>
      </c>
      <c r="D1591" t="n">
        <v>5.3739</v>
      </c>
      <c r="E1591" t="n">
        <v>18.61</v>
      </c>
      <c r="F1591" t="n">
        <v>15.73</v>
      </c>
      <c r="G1591" t="n">
        <v>62.91</v>
      </c>
      <c r="H1591" t="n">
        <v>0.98</v>
      </c>
      <c r="I1591" t="n">
        <v>15</v>
      </c>
      <c r="J1591" t="n">
        <v>181.12</v>
      </c>
      <c r="K1591" t="n">
        <v>51.39</v>
      </c>
      <c r="L1591" t="n">
        <v>10</v>
      </c>
      <c r="M1591" t="n">
        <v>13</v>
      </c>
      <c r="N1591" t="n">
        <v>34.73</v>
      </c>
      <c r="O1591" t="n">
        <v>22572.13</v>
      </c>
      <c r="P1591" t="n">
        <v>183.96</v>
      </c>
      <c r="Q1591" t="n">
        <v>467.08</v>
      </c>
      <c r="R1591" t="n">
        <v>62.77</v>
      </c>
      <c r="S1591" t="n">
        <v>39.61</v>
      </c>
      <c r="T1591" t="n">
        <v>6602.73</v>
      </c>
      <c r="U1591" t="n">
        <v>0.63</v>
      </c>
      <c r="V1591" t="n">
        <v>0.74</v>
      </c>
      <c r="W1591" t="n">
        <v>2.63</v>
      </c>
      <c r="X1591" t="n">
        <v>0.39</v>
      </c>
      <c r="Y1591" t="n">
        <v>1</v>
      </c>
      <c r="Z1591" t="n">
        <v>10</v>
      </c>
    </row>
    <row r="1592">
      <c r="A1592" t="n">
        <v>37</v>
      </c>
      <c r="B1592" t="n">
        <v>85</v>
      </c>
      <c r="C1592" t="inlineStr">
        <is>
          <t xml:space="preserve">CONCLUIDO	</t>
        </is>
      </c>
      <c r="D1592" t="n">
        <v>5.3893</v>
      </c>
      <c r="E1592" t="n">
        <v>18.56</v>
      </c>
      <c r="F1592" t="n">
        <v>15.71</v>
      </c>
      <c r="G1592" t="n">
        <v>67.31999999999999</v>
      </c>
      <c r="H1592" t="n">
        <v>1</v>
      </c>
      <c r="I1592" t="n">
        <v>14</v>
      </c>
      <c r="J1592" t="n">
        <v>181.49</v>
      </c>
      <c r="K1592" t="n">
        <v>51.39</v>
      </c>
      <c r="L1592" t="n">
        <v>10.25</v>
      </c>
      <c r="M1592" t="n">
        <v>12</v>
      </c>
      <c r="N1592" t="n">
        <v>34.85</v>
      </c>
      <c r="O1592" t="n">
        <v>22618.23</v>
      </c>
      <c r="P1592" t="n">
        <v>183.43</v>
      </c>
      <c r="Q1592" t="n">
        <v>467.08</v>
      </c>
      <c r="R1592" t="n">
        <v>62.11</v>
      </c>
      <c r="S1592" t="n">
        <v>39.61</v>
      </c>
      <c r="T1592" t="n">
        <v>6276.54</v>
      </c>
      <c r="U1592" t="n">
        <v>0.64</v>
      </c>
      <c r="V1592" t="n">
        <v>0.74</v>
      </c>
      <c r="W1592" t="n">
        <v>2.63</v>
      </c>
      <c r="X1592" t="n">
        <v>0.38</v>
      </c>
      <c r="Y1592" t="n">
        <v>1</v>
      </c>
      <c r="Z1592" t="n">
        <v>10</v>
      </c>
    </row>
    <row r="1593">
      <c r="A1593" t="n">
        <v>38</v>
      </c>
      <c r="B1593" t="n">
        <v>85</v>
      </c>
      <c r="C1593" t="inlineStr">
        <is>
          <t xml:space="preserve">CONCLUIDO	</t>
        </is>
      </c>
      <c r="D1593" t="n">
        <v>5.3916</v>
      </c>
      <c r="E1593" t="n">
        <v>18.55</v>
      </c>
      <c r="F1593" t="n">
        <v>15.7</v>
      </c>
      <c r="G1593" t="n">
        <v>67.29000000000001</v>
      </c>
      <c r="H1593" t="n">
        <v>1.02</v>
      </c>
      <c r="I1593" t="n">
        <v>14</v>
      </c>
      <c r="J1593" t="n">
        <v>181.87</v>
      </c>
      <c r="K1593" t="n">
        <v>51.39</v>
      </c>
      <c r="L1593" t="n">
        <v>10.5</v>
      </c>
      <c r="M1593" t="n">
        <v>12</v>
      </c>
      <c r="N1593" t="n">
        <v>34.98</v>
      </c>
      <c r="O1593" t="n">
        <v>22664.49</v>
      </c>
      <c r="P1593" t="n">
        <v>182.43</v>
      </c>
      <c r="Q1593" t="n">
        <v>467.07</v>
      </c>
      <c r="R1593" t="n">
        <v>61.78</v>
      </c>
      <c r="S1593" t="n">
        <v>39.61</v>
      </c>
      <c r="T1593" t="n">
        <v>6109.94</v>
      </c>
      <c r="U1593" t="n">
        <v>0.64</v>
      </c>
      <c r="V1593" t="n">
        <v>0.74</v>
      </c>
      <c r="W1593" t="n">
        <v>2.63</v>
      </c>
      <c r="X1593" t="n">
        <v>0.37</v>
      </c>
      <c r="Y1593" t="n">
        <v>1</v>
      </c>
      <c r="Z1593" t="n">
        <v>10</v>
      </c>
    </row>
    <row r="1594">
      <c r="A1594" t="n">
        <v>39</v>
      </c>
      <c r="B1594" t="n">
        <v>85</v>
      </c>
      <c r="C1594" t="inlineStr">
        <is>
          <t xml:space="preserve">CONCLUIDO	</t>
        </is>
      </c>
      <c r="D1594" t="n">
        <v>5.3853</v>
      </c>
      <c r="E1594" t="n">
        <v>18.57</v>
      </c>
      <c r="F1594" t="n">
        <v>15.72</v>
      </c>
      <c r="G1594" t="n">
        <v>67.38</v>
      </c>
      <c r="H1594" t="n">
        <v>1.05</v>
      </c>
      <c r="I1594" t="n">
        <v>14</v>
      </c>
      <c r="J1594" t="n">
        <v>182.24</v>
      </c>
      <c r="K1594" t="n">
        <v>51.39</v>
      </c>
      <c r="L1594" t="n">
        <v>10.75</v>
      </c>
      <c r="M1594" t="n">
        <v>12</v>
      </c>
      <c r="N1594" t="n">
        <v>35.1</v>
      </c>
      <c r="O1594" t="n">
        <v>22710.68</v>
      </c>
      <c r="P1594" t="n">
        <v>181.76</v>
      </c>
      <c r="Q1594" t="n">
        <v>467.08</v>
      </c>
      <c r="R1594" t="n">
        <v>62.62</v>
      </c>
      <c r="S1594" t="n">
        <v>39.61</v>
      </c>
      <c r="T1594" t="n">
        <v>6529.77</v>
      </c>
      <c r="U1594" t="n">
        <v>0.63</v>
      </c>
      <c r="V1594" t="n">
        <v>0.74</v>
      </c>
      <c r="W1594" t="n">
        <v>2.63</v>
      </c>
      <c r="X1594" t="n">
        <v>0.39</v>
      </c>
      <c r="Y1594" t="n">
        <v>1</v>
      </c>
      <c r="Z1594" t="n">
        <v>10</v>
      </c>
    </row>
    <row r="1595">
      <c r="A1595" t="n">
        <v>40</v>
      </c>
      <c r="B1595" t="n">
        <v>85</v>
      </c>
      <c r="C1595" t="inlineStr">
        <is>
          <t xml:space="preserve">CONCLUIDO	</t>
        </is>
      </c>
      <c r="D1595" t="n">
        <v>5.4056</v>
      </c>
      <c r="E1595" t="n">
        <v>18.5</v>
      </c>
      <c r="F1595" t="n">
        <v>15.69</v>
      </c>
      <c r="G1595" t="n">
        <v>72.40000000000001</v>
      </c>
      <c r="H1595" t="n">
        <v>1.07</v>
      </c>
      <c r="I1595" t="n">
        <v>13</v>
      </c>
      <c r="J1595" t="n">
        <v>182.62</v>
      </c>
      <c r="K1595" t="n">
        <v>51.39</v>
      </c>
      <c r="L1595" t="n">
        <v>11</v>
      </c>
      <c r="M1595" t="n">
        <v>11</v>
      </c>
      <c r="N1595" t="n">
        <v>35.22</v>
      </c>
      <c r="O1595" t="n">
        <v>22756.91</v>
      </c>
      <c r="P1595" t="n">
        <v>181.53</v>
      </c>
      <c r="Q1595" t="n">
        <v>467.07</v>
      </c>
      <c r="R1595" t="n">
        <v>61.39</v>
      </c>
      <c r="S1595" t="n">
        <v>39.61</v>
      </c>
      <c r="T1595" t="n">
        <v>5919.2</v>
      </c>
      <c r="U1595" t="n">
        <v>0.65</v>
      </c>
      <c r="V1595" t="n">
        <v>0.74</v>
      </c>
      <c r="W1595" t="n">
        <v>2.63</v>
      </c>
      <c r="X1595" t="n">
        <v>0.35</v>
      </c>
      <c r="Y1595" t="n">
        <v>1</v>
      </c>
      <c r="Z1595" t="n">
        <v>10</v>
      </c>
    </row>
    <row r="1596">
      <c r="A1596" t="n">
        <v>41</v>
      </c>
      <c r="B1596" t="n">
        <v>85</v>
      </c>
      <c r="C1596" t="inlineStr">
        <is>
          <t xml:space="preserve">CONCLUIDO	</t>
        </is>
      </c>
      <c r="D1596" t="n">
        <v>5.4075</v>
      </c>
      <c r="E1596" t="n">
        <v>18.49</v>
      </c>
      <c r="F1596" t="n">
        <v>15.68</v>
      </c>
      <c r="G1596" t="n">
        <v>72.37</v>
      </c>
      <c r="H1596" t="n">
        <v>1.09</v>
      </c>
      <c r="I1596" t="n">
        <v>13</v>
      </c>
      <c r="J1596" t="n">
        <v>182.99</v>
      </c>
      <c r="K1596" t="n">
        <v>51.39</v>
      </c>
      <c r="L1596" t="n">
        <v>11.25</v>
      </c>
      <c r="M1596" t="n">
        <v>11</v>
      </c>
      <c r="N1596" t="n">
        <v>35.35</v>
      </c>
      <c r="O1596" t="n">
        <v>22803.18</v>
      </c>
      <c r="P1596" t="n">
        <v>181.58</v>
      </c>
      <c r="Q1596" t="n">
        <v>467.07</v>
      </c>
      <c r="R1596" t="n">
        <v>61.29</v>
      </c>
      <c r="S1596" t="n">
        <v>39.61</v>
      </c>
      <c r="T1596" t="n">
        <v>5871.96</v>
      </c>
      <c r="U1596" t="n">
        <v>0.65</v>
      </c>
      <c r="V1596" t="n">
        <v>0.74</v>
      </c>
      <c r="W1596" t="n">
        <v>2.63</v>
      </c>
      <c r="X1596" t="n">
        <v>0.35</v>
      </c>
      <c r="Y1596" t="n">
        <v>1</v>
      </c>
      <c r="Z1596" t="n">
        <v>10</v>
      </c>
    </row>
    <row r="1597">
      <c r="A1597" t="n">
        <v>42</v>
      </c>
      <c r="B1597" t="n">
        <v>85</v>
      </c>
      <c r="C1597" t="inlineStr">
        <is>
          <t xml:space="preserve">CONCLUIDO	</t>
        </is>
      </c>
      <c r="D1597" t="n">
        <v>5.4048</v>
      </c>
      <c r="E1597" t="n">
        <v>18.5</v>
      </c>
      <c r="F1597" t="n">
        <v>15.69</v>
      </c>
      <c r="G1597" t="n">
        <v>72.41</v>
      </c>
      <c r="H1597" t="n">
        <v>1.11</v>
      </c>
      <c r="I1597" t="n">
        <v>13</v>
      </c>
      <c r="J1597" t="n">
        <v>183.37</v>
      </c>
      <c r="K1597" t="n">
        <v>51.39</v>
      </c>
      <c r="L1597" t="n">
        <v>11.5</v>
      </c>
      <c r="M1597" t="n">
        <v>11</v>
      </c>
      <c r="N1597" t="n">
        <v>35.48</v>
      </c>
      <c r="O1597" t="n">
        <v>22849.49</v>
      </c>
      <c r="P1597" t="n">
        <v>181.02</v>
      </c>
      <c r="Q1597" t="n">
        <v>467.08</v>
      </c>
      <c r="R1597" t="n">
        <v>61.65</v>
      </c>
      <c r="S1597" t="n">
        <v>39.61</v>
      </c>
      <c r="T1597" t="n">
        <v>6050.13</v>
      </c>
      <c r="U1597" t="n">
        <v>0.64</v>
      </c>
      <c r="V1597" t="n">
        <v>0.74</v>
      </c>
      <c r="W1597" t="n">
        <v>2.63</v>
      </c>
      <c r="X1597" t="n">
        <v>0.36</v>
      </c>
      <c r="Y1597" t="n">
        <v>1</v>
      </c>
      <c r="Z1597" t="n">
        <v>10</v>
      </c>
    </row>
    <row r="1598">
      <c r="A1598" t="n">
        <v>43</v>
      </c>
      <c r="B1598" t="n">
        <v>85</v>
      </c>
      <c r="C1598" t="inlineStr">
        <is>
          <t xml:space="preserve">CONCLUIDO	</t>
        </is>
      </c>
      <c r="D1598" t="n">
        <v>5.4304</v>
      </c>
      <c r="E1598" t="n">
        <v>18.41</v>
      </c>
      <c r="F1598" t="n">
        <v>15.64</v>
      </c>
      <c r="G1598" t="n">
        <v>78.18000000000001</v>
      </c>
      <c r="H1598" t="n">
        <v>1.13</v>
      </c>
      <c r="I1598" t="n">
        <v>12</v>
      </c>
      <c r="J1598" t="n">
        <v>183.74</v>
      </c>
      <c r="K1598" t="n">
        <v>51.39</v>
      </c>
      <c r="L1598" t="n">
        <v>11.75</v>
      </c>
      <c r="M1598" t="n">
        <v>10</v>
      </c>
      <c r="N1598" t="n">
        <v>35.6</v>
      </c>
      <c r="O1598" t="n">
        <v>22895.85</v>
      </c>
      <c r="P1598" t="n">
        <v>179.15</v>
      </c>
      <c r="Q1598" t="n">
        <v>467.07</v>
      </c>
      <c r="R1598" t="n">
        <v>59.8</v>
      </c>
      <c r="S1598" t="n">
        <v>39.61</v>
      </c>
      <c r="T1598" t="n">
        <v>5131</v>
      </c>
      <c r="U1598" t="n">
        <v>0.66</v>
      </c>
      <c r="V1598" t="n">
        <v>0.75</v>
      </c>
      <c r="W1598" t="n">
        <v>2.63</v>
      </c>
      <c r="X1598" t="n">
        <v>0.3</v>
      </c>
      <c r="Y1598" t="n">
        <v>1</v>
      </c>
      <c r="Z1598" t="n">
        <v>10</v>
      </c>
    </row>
    <row r="1599">
      <c r="A1599" t="n">
        <v>44</v>
      </c>
      <c r="B1599" t="n">
        <v>85</v>
      </c>
      <c r="C1599" t="inlineStr">
        <is>
          <t xml:space="preserve">CONCLUIDO	</t>
        </is>
      </c>
      <c r="D1599" t="n">
        <v>5.4273</v>
      </c>
      <c r="E1599" t="n">
        <v>18.43</v>
      </c>
      <c r="F1599" t="n">
        <v>15.65</v>
      </c>
      <c r="G1599" t="n">
        <v>78.23</v>
      </c>
      <c r="H1599" t="n">
        <v>1.16</v>
      </c>
      <c r="I1599" t="n">
        <v>12</v>
      </c>
      <c r="J1599" t="n">
        <v>184.12</v>
      </c>
      <c r="K1599" t="n">
        <v>51.39</v>
      </c>
      <c r="L1599" t="n">
        <v>12</v>
      </c>
      <c r="M1599" t="n">
        <v>10</v>
      </c>
      <c r="N1599" t="n">
        <v>35.73</v>
      </c>
      <c r="O1599" t="n">
        <v>22942.24</v>
      </c>
      <c r="P1599" t="n">
        <v>179.4</v>
      </c>
      <c r="Q1599" t="n">
        <v>467.07</v>
      </c>
      <c r="R1599" t="n">
        <v>60.22</v>
      </c>
      <c r="S1599" t="n">
        <v>39.61</v>
      </c>
      <c r="T1599" t="n">
        <v>5340.29</v>
      </c>
      <c r="U1599" t="n">
        <v>0.66</v>
      </c>
      <c r="V1599" t="n">
        <v>0.75</v>
      </c>
      <c r="W1599" t="n">
        <v>2.63</v>
      </c>
      <c r="X1599" t="n">
        <v>0.31</v>
      </c>
      <c r="Y1599" t="n">
        <v>1</v>
      </c>
      <c r="Z1599" t="n">
        <v>10</v>
      </c>
    </row>
    <row r="1600">
      <c r="A1600" t="n">
        <v>45</v>
      </c>
      <c r="B1600" t="n">
        <v>85</v>
      </c>
      <c r="C1600" t="inlineStr">
        <is>
          <t xml:space="preserve">CONCLUIDO	</t>
        </is>
      </c>
      <c r="D1600" t="n">
        <v>5.4291</v>
      </c>
      <c r="E1600" t="n">
        <v>18.42</v>
      </c>
      <c r="F1600" t="n">
        <v>15.64</v>
      </c>
      <c r="G1600" t="n">
        <v>78.2</v>
      </c>
      <c r="H1600" t="n">
        <v>1.18</v>
      </c>
      <c r="I1600" t="n">
        <v>12</v>
      </c>
      <c r="J1600" t="n">
        <v>184.5</v>
      </c>
      <c r="K1600" t="n">
        <v>51.39</v>
      </c>
      <c r="L1600" t="n">
        <v>12.25</v>
      </c>
      <c r="M1600" t="n">
        <v>10</v>
      </c>
      <c r="N1600" t="n">
        <v>35.85</v>
      </c>
      <c r="O1600" t="n">
        <v>22988.69</v>
      </c>
      <c r="P1600" t="n">
        <v>178.75</v>
      </c>
      <c r="Q1600" t="n">
        <v>467.08</v>
      </c>
      <c r="R1600" t="n">
        <v>59.93</v>
      </c>
      <c r="S1600" t="n">
        <v>39.61</v>
      </c>
      <c r="T1600" t="n">
        <v>5193.68</v>
      </c>
      <c r="U1600" t="n">
        <v>0.66</v>
      </c>
      <c r="V1600" t="n">
        <v>0.75</v>
      </c>
      <c r="W1600" t="n">
        <v>2.63</v>
      </c>
      <c r="X1600" t="n">
        <v>0.31</v>
      </c>
      <c r="Y1600" t="n">
        <v>1</v>
      </c>
      <c r="Z1600" t="n">
        <v>10</v>
      </c>
    </row>
    <row r="1601">
      <c r="A1601" t="n">
        <v>46</v>
      </c>
      <c r="B1601" t="n">
        <v>85</v>
      </c>
      <c r="C1601" t="inlineStr">
        <is>
          <t xml:space="preserve">CONCLUIDO	</t>
        </is>
      </c>
      <c r="D1601" t="n">
        <v>5.4296</v>
      </c>
      <c r="E1601" t="n">
        <v>18.42</v>
      </c>
      <c r="F1601" t="n">
        <v>15.64</v>
      </c>
      <c r="G1601" t="n">
        <v>78.19</v>
      </c>
      <c r="H1601" t="n">
        <v>1.2</v>
      </c>
      <c r="I1601" t="n">
        <v>12</v>
      </c>
      <c r="J1601" t="n">
        <v>184.87</v>
      </c>
      <c r="K1601" t="n">
        <v>51.39</v>
      </c>
      <c r="L1601" t="n">
        <v>12.5</v>
      </c>
      <c r="M1601" t="n">
        <v>10</v>
      </c>
      <c r="N1601" t="n">
        <v>35.98</v>
      </c>
      <c r="O1601" t="n">
        <v>23035.17</v>
      </c>
      <c r="P1601" t="n">
        <v>178.12</v>
      </c>
      <c r="Q1601" t="n">
        <v>467.07</v>
      </c>
      <c r="R1601" t="n">
        <v>59.78</v>
      </c>
      <c r="S1601" t="n">
        <v>39.61</v>
      </c>
      <c r="T1601" t="n">
        <v>5119.65</v>
      </c>
      <c r="U1601" t="n">
        <v>0.66</v>
      </c>
      <c r="V1601" t="n">
        <v>0.75</v>
      </c>
      <c r="W1601" t="n">
        <v>2.63</v>
      </c>
      <c r="X1601" t="n">
        <v>0.3</v>
      </c>
      <c r="Y1601" t="n">
        <v>1</v>
      </c>
      <c r="Z1601" t="n">
        <v>10</v>
      </c>
    </row>
    <row r="1602">
      <c r="A1602" t="n">
        <v>47</v>
      </c>
      <c r="B1602" t="n">
        <v>85</v>
      </c>
      <c r="C1602" t="inlineStr">
        <is>
          <t xml:space="preserve">CONCLUIDO	</t>
        </is>
      </c>
      <c r="D1602" t="n">
        <v>5.4482</v>
      </c>
      <c r="E1602" t="n">
        <v>18.35</v>
      </c>
      <c r="F1602" t="n">
        <v>15.61</v>
      </c>
      <c r="G1602" t="n">
        <v>85.14</v>
      </c>
      <c r="H1602" t="n">
        <v>1.22</v>
      </c>
      <c r="I1602" t="n">
        <v>11</v>
      </c>
      <c r="J1602" t="n">
        <v>185.25</v>
      </c>
      <c r="K1602" t="n">
        <v>51.39</v>
      </c>
      <c r="L1602" t="n">
        <v>12.75</v>
      </c>
      <c r="M1602" t="n">
        <v>9</v>
      </c>
      <c r="N1602" t="n">
        <v>36.11</v>
      </c>
      <c r="O1602" t="n">
        <v>23081.7</v>
      </c>
      <c r="P1602" t="n">
        <v>177.11</v>
      </c>
      <c r="Q1602" t="n">
        <v>467.07</v>
      </c>
      <c r="R1602" t="n">
        <v>58.98</v>
      </c>
      <c r="S1602" t="n">
        <v>39.61</v>
      </c>
      <c r="T1602" t="n">
        <v>4723.47</v>
      </c>
      <c r="U1602" t="n">
        <v>0.67</v>
      </c>
      <c r="V1602" t="n">
        <v>0.75</v>
      </c>
      <c r="W1602" t="n">
        <v>2.62</v>
      </c>
      <c r="X1602" t="n">
        <v>0.28</v>
      </c>
      <c r="Y1602" t="n">
        <v>1</v>
      </c>
      <c r="Z1602" t="n">
        <v>10</v>
      </c>
    </row>
    <row r="1603">
      <c r="A1603" t="n">
        <v>48</v>
      </c>
      <c r="B1603" t="n">
        <v>85</v>
      </c>
      <c r="C1603" t="inlineStr">
        <is>
          <t xml:space="preserve">CONCLUIDO	</t>
        </is>
      </c>
      <c r="D1603" t="n">
        <v>5.4472</v>
      </c>
      <c r="E1603" t="n">
        <v>18.36</v>
      </c>
      <c r="F1603" t="n">
        <v>15.61</v>
      </c>
      <c r="G1603" t="n">
        <v>85.16</v>
      </c>
      <c r="H1603" t="n">
        <v>1.24</v>
      </c>
      <c r="I1603" t="n">
        <v>11</v>
      </c>
      <c r="J1603" t="n">
        <v>185.63</v>
      </c>
      <c r="K1603" t="n">
        <v>51.39</v>
      </c>
      <c r="L1603" t="n">
        <v>13</v>
      </c>
      <c r="M1603" t="n">
        <v>9</v>
      </c>
      <c r="N1603" t="n">
        <v>36.24</v>
      </c>
      <c r="O1603" t="n">
        <v>23128.27</v>
      </c>
      <c r="P1603" t="n">
        <v>176.63</v>
      </c>
      <c r="Q1603" t="n">
        <v>467.07</v>
      </c>
      <c r="R1603" t="n">
        <v>58.88</v>
      </c>
      <c r="S1603" t="n">
        <v>39.61</v>
      </c>
      <c r="T1603" t="n">
        <v>4676.75</v>
      </c>
      <c r="U1603" t="n">
        <v>0.67</v>
      </c>
      <c r="V1603" t="n">
        <v>0.75</v>
      </c>
      <c r="W1603" t="n">
        <v>2.63</v>
      </c>
      <c r="X1603" t="n">
        <v>0.28</v>
      </c>
      <c r="Y1603" t="n">
        <v>1</v>
      </c>
      <c r="Z1603" t="n">
        <v>10</v>
      </c>
    </row>
    <row r="1604">
      <c r="A1604" t="n">
        <v>49</v>
      </c>
      <c r="B1604" t="n">
        <v>85</v>
      </c>
      <c r="C1604" t="inlineStr">
        <is>
          <t xml:space="preserve">CONCLUIDO	</t>
        </is>
      </c>
      <c r="D1604" t="n">
        <v>5.4453</v>
      </c>
      <c r="E1604" t="n">
        <v>18.36</v>
      </c>
      <c r="F1604" t="n">
        <v>15.62</v>
      </c>
      <c r="G1604" t="n">
        <v>85.2</v>
      </c>
      <c r="H1604" t="n">
        <v>1.26</v>
      </c>
      <c r="I1604" t="n">
        <v>11</v>
      </c>
      <c r="J1604" t="n">
        <v>186.01</v>
      </c>
      <c r="K1604" t="n">
        <v>51.39</v>
      </c>
      <c r="L1604" t="n">
        <v>13.25</v>
      </c>
      <c r="M1604" t="n">
        <v>9</v>
      </c>
      <c r="N1604" t="n">
        <v>36.36</v>
      </c>
      <c r="O1604" t="n">
        <v>23174.88</v>
      </c>
      <c r="P1604" t="n">
        <v>176.44</v>
      </c>
      <c r="Q1604" t="n">
        <v>467.08</v>
      </c>
      <c r="R1604" t="n">
        <v>59.28</v>
      </c>
      <c r="S1604" t="n">
        <v>39.61</v>
      </c>
      <c r="T1604" t="n">
        <v>4876.78</v>
      </c>
      <c r="U1604" t="n">
        <v>0.67</v>
      </c>
      <c r="V1604" t="n">
        <v>0.75</v>
      </c>
      <c r="W1604" t="n">
        <v>2.63</v>
      </c>
      <c r="X1604" t="n">
        <v>0.28</v>
      </c>
      <c r="Y1604" t="n">
        <v>1</v>
      </c>
      <c r="Z1604" t="n">
        <v>10</v>
      </c>
    </row>
    <row r="1605">
      <c r="A1605" t="n">
        <v>50</v>
      </c>
      <c r="B1605" t="n">
        <v>85</v>
      </c>
      <c r="C1605" t="inlineStr">
        <is>
          <t xml:space="preserve">CONCLUIDO	</t>
        </is>
      </c>
      <c r="D1605" t="n">
        <v>5.447</v>
      </c>
      <c r="E1605" t="n">
        <v>18.36</v>
      </c>
      <c r="F1605" t="n">
        <v>15.61</v>
      </c>
      <c r="G1605" t="n">
        <v>85.17</v>
      </c>
      <c r="H1605" t="n">
        <v>1.29</v>
      </c>
      <c r="I1605" t="n">
        <v>11</v>
      </c>
      <c r="J1605" t="n">
        <v>186.38</v>
      </c>
      <c r="K1605" t="n">
        <v>51.39</v>
      </c>
      <c r="L1605" t="n">
        <v>13.5</v>
      </c>
      <c r="M1605" t="n">
        <v>9</v>
      </c>
      <c r="N1605" t="n">
        <v>36.49</v>
      </c>
      <c r="O1605" t="n">
        <v>23221.54</v>
      </c>
      <c r="P1605" t="n">
        <v>176.38</v>
      </c>
      <c r="Q1605" t="n">
        <v>467.08</v>
      </c>
      <c r="R1605" t="n">
        <v>59.1</v>
      </c>
      <c r="S1605" t="n">
        <v>39.61</v>
      </c>
      <c r="T1605" t="n">
        <v>4785.48</v>
      </c>
      <c r="U1605" t="n">
        <v>0.67</v>
      </c>
      <c r="V1605" t="n">
        <v>0.75</v>
      </c>
      <c r="W1605" t="n">
        <v>2.63</v>
      </c>
      <c r="X1605" t="n">
        <v>0.28</v>
      </c>
      <c r="Y1605" t="n">
        <v>1</v>
      </c>
      <c r="Z1605" t="n">
        <v>10</v>
      </c>
    </row>
    <row r="1606">
      <c r="A1606" t="n">
        <v>51</v>
      </c>
      <c r="B1606" t="n">
        <v>85</v>
      </c>
      <c r="C1606" t="inlineStr">
        <is>
          <t xml:space="preserve">CONCLUIDO	</t>
        </is>
      </c>
      <c r="D1606" t="n">
        <v>5.4434</v>
      </c>
      <c r="E1606" t="n">
        <v>18.37</v>
      </c>
      <c r="F1606" t="n">
        <v>15.63</v>
      </c>
      <c r="G1606" t="n">
        <v>85.23</v>
      </c>
      <c r="H1606" t="n">
        <v>1.31</v>
      </c>
      <c r="I1606" t="n">
        <v>11</v>
      </c>
      <c r="J1606" t="n">
        <v>186.76</v>
      </c>
      <c r="K1606" t="n">
        <v>51.39</v>
      </c>
      <c r="L1606" t="n">
        <v>13.75</v>
      </c>
      <c r="M1606" t="n">
        <v>9</v>
      </c>
      <c r="N1606" t="n">
        <v>36.62</v>
      </c>
      <c r="O1606" t="n">
        <v>23268.24</v>
      </c>
      <c r="P1606" t="n">
        <v>175.17</v>
      </c>
      <c r="Q1606" t="n">
        <v>467.07</v>
      </c>
      <c r="R1606" t="n">
        <v>59.49</v>
      </c>
      <c r="S1606" t="n">
        <v>39.61</v>
      </c>
      <c r="T1606" t="n">
        <v>4983.25</v>
      </c>
      <c r="U1606" t="n">
        <v>0.67</v>
      </c>
      <c r="V1606" t="n">
        <v>0.75</v>
      </c>
      <c r="W1606" t="n">
        <v>2.63</v>
      </c>
      <c r="X1606" t="n">
        <v>0.29</v>
      </c>
      <c r="Y1606" t="n">
        <v>1</v>
      </c>
      <c r="Z1606" t="n">
        <v>10</v>
      </c>
    </row>
    <row r="1607">
      <c r="A1607" t="n">
        <v>52</v>
      </c>
      <c r="B1607" t="n">
        <v>85</v>
      </c>
      <c r="C1607" t="inlineStr">
        <is>
          <t xml:space="preserve">CONCLUIDO	</t>
        </is>
      </c>
      <c r="D1607" t="n">
        <v>5.4625</v>
      </c>
      <c r="E1607" t="n">
        <v>18.31</v>
      </c>
      <c r="F1607" t="n">
        <v>15.6</v>
      </c>
      <c r="G1607" t="n">
        <v>93.56999999999999</v>
      </c>
      <c r="H1607" t="n">
        <v>1.33</v>
      </c>
      <c r="I1607" t="n">
        <v>10</v>
      </c>
      <c r="J1607" t="n">
        <v>187.14</v>
      </c>
      <c r="K1607" t="n">
        <v>51.39</v>
      </c>
      <c r="L1607" t="n">
        <v>14</v>
      </c>
      <c r="M1607" t="n">
        <v>8</v>
      </c>
      <c r="N1607" t="n">
        <v>36.75</v>
      </c>
      <c r="O1607" t="n">
        <v>23314.98</v>
      </c>
      <c r="P1607" t="n">
        <v>174.61</v>
      </c>
      <c r="Q1607" t="n">
        <v>467.08</v>
      </c>
      <c r="R1607" t="n">
        <v>58.45</v>
      </c>
      <c r="S1607" t="n">
        <v>39.61</v>
      </c>
      <c r="T1607" t="n">
        <v>4464.95</v>
      </c>
      <c r="U1607" t="n">
        <v>0.68</v>
      </c>
      <c r="V1607" t="n">
        <v>0.75</v>
      </c>
      <c r="W1607" t="n">
        <v>2.63</v>
      </c>
      <c r="X1607" t="n">
        <v>0.26</v>
      </c>
      <c r="Y1607" t="n">
        <v>1</v>
      </c>
      <c r="Z1607" t="n">
        <v>10</v>
      </c>
    </row>
    <row r="1608">
      <c r="A1608" t="n">
        <v>53</v>
      </c>
      <c r="B1608" t="n">
        <v>85</v>
      </c>
      <c r="C1608" t="inlineStr">
        <is>
          <t xml:space="preserve">CONCLUIDO	</t>
        </is>
      </c>
      <c r="D1608" t="n">
        <v>5.4633</v>
      </c>
      <c r="E1608" t="n">
        <v>18.3</v>
      </c>
      <c r="F1608" t="n">
        <v>15.59</v>
      </c>
      <c r="G1608" t="n">
        <v>93.56</v>
      </c>
      <c r="H1608" t="n">
        <v>1.35</v>
      </c>
      <c r="I1608" t="n">
        <v>10</v>
      </c>
      <c r="J1608" t="n">
        <v>187.52</v>
      </c>
      <c r="K1608" t="n">
        <v>51.39</v>
      </c>
      <c r="L1608" t="n">
        <v>14.25</v>
      </c>
      <c r="M1608" t="n">
        <v>8</v>
      </c>
      <c r="N1608" t="n">
        <v>36.88</v>
      </c>
      <c r="O1608" t="n">
        <v>23361.77</v>
      </c>
      <c r="P1608" t="n">
        <v>174.62</v>
      </c>
      <c r="Q1608" t="n">
        <v>467.07</v>
      </c>
      <c r="R1608" t="n">
        <v>58.43</v>
      </c>
      <c r="S1608" t="n">
        <v>39.61</v>
      </c>
      <c r="T1608" t="n">
        <v>4457.27</v>
      </c>
      <c r="U1608" t="n">
        <v>0.68</v>
      </c>
      <c r="V1608" t="n">
        <v>0.75</v>
      </c>
      <c r="W1608" t="n">
        <v>2.62</v>
      </c>
      <c r="X1608" t="n">
        <v>0.26</v>
      </c>
      <c r="Y1608" t="n">
        <v>1</v>
      </c>
      <c r="Z1608" t="n">
        <v>10</v>
      </c>
    </row>
    <row r="1609">
      <c r="A1609" t="n">
        <v>54</v>
      </c>
      <c r="B1609" t="n">
        <v>85</v>
      </c>
      <c r="C1609" t="inlineStr">
        <is>
          <t xml:space="preserve">CONCLUIDO	</t>
        </is>
      </c>
      <c r="D1609" t="n">
        <v>5.4622</v>
      </c>
      <c r="E1609" t="n">
        <v>18.31</v>
      </c>
      <c r="F1609" t="n">
        <v>15.6</v>
      </c>
      <c r="G1609" t="n">
        <v>93.58</v>
      </c>
      <c r="H1609" t="n">
        <v>1.37</v>
      </c>
      <c r="I1609" t="n">
        <v>10</v>
      </c>
      <c r="J1609" t="n">
        <v>187.9</v>
      </c>
      <c r="K1609" t="n">
        <v>51.39</v>
      </c>
      <c r="L1609" t="n">
        <v>14.5</v>
      </c>
      <c r="M1609" t="n">
        <v>8</v>
      </c>
      <c r="N1609" t="n">
        <v>37.01</v>
      </c>
      <c r="O1609" t="n">
        <v>23408.6</v>
      </c>
      <c r="P1609" t="n">
        <v>174.2</v>
      </c>
      <c r="Q1609" t="n">
        <v>467.08</v>
      </c>
      <c r="R1609" t="n">
        <v>58.6</v>
      </c>
      <c r="S1609" t="n">
        <v>39.61</v>
      </c>
      <c r="T1609" t="n">
        <v>4538.54</v>
      </c>
      <c r="U1609" t="n">
        <v>0.68</v>
      </c>
      <c r="V1609" t="n">
        <v>0.75</v>
      </c>
      <c r="W1609" t="n">
        <v>2.62</v>
      </c>
      <c r="X1609" t="n">
        <v>0.26</v>
      </c>
      <c r="Y1609" t="n">
        <v>1</v>
      </c>
      <c r="Z1609" t="n">
        <v>10</v>
      </c>
    </row>
    <row r="1610">
      <c r="A1610" t="n">
        <v>55</v>
      </c>
      <c r="B1610" t="n">
        <v>85</v>
      </c>
      <c r="C1610" t="inlineStr">
        <is>
          <t xml:space="preserve">CONCLUIDO	</t>
        </is>
      </c>
      <c r="D1610" t="n">
        <v>5.4622</v>
      </c>
      <c r="E1610" t="n">
        <v>18.31</v>
      </c>
      <c r="F1610" t="n">
        <v>15.6</v>
      </c>
      <c r="G1610" t="n">
        <v>93.58</v>
      </c>
      <c r="H1610" t="n">
        <v>1.39</v>
      </c>
      <c r="I1610" t="n">
        <v>10</v>
      </c>
      <c r="J1610" t="n">
        <v>188.28</v>
      </c>
      <c r="K1610" t="n">
        <v>51.39</v>
      </c>
      <c r="L1610" t="n">
        <v>14.75</v>
      </c>
      <c r="M1610" t="n">
        <v>8</v>
      </c>
      <c r="N1610" t="n">
        <v>37.14</v>
      </c>
      <c r="O1610" t="n">
        <v>23455.48</v>
      </c>
      <c r="P1610" t="n">
        <v>173.18</v>
      </c>
      <c r="Q1610" t="n">
        <v>467.07</v>
      </c>
      <c r="R1610" t="n">
        <v>58.47</v>
      </c>
      <c r="S1610" t="n">
        <v>39.61</v>
      </c>
      <c r="T1610" t="n">
        <v>4477.33</v>
      </c>
      <c r="U1610" t="n">
        <v>0.68</v>
      </c>
      <c r="V1610" t="n">
        <v>0.75</v>
      </c>
      <c r="W1610" t="n">
        <v>2.63</v>
      </c>
      <c r="X1610" t="n">
        <v>0.26</v>
      </c>
      <c r="Y1610" t="n">
        <v>1</v>
      </c>
      <c r="Z1610" t="n">
        <v>10</v>
      </c>
    </row>
    <row r="1611">
      <c r="A1611" t="n">
        <v>56</v>
      </c>
      <c r="B1611" t="n">
        <v>85</v>
      </c>
      <c r="C1611" t="inlineStr">
        <is>
          <t xml:space="preserve">CONCLUIDO	</t>
        </is>
      </c>
      <c r="D1611" t="n">
        <v>5.4667</v>
      </c>
      <c r="E1611" t="n">
        <v>18.29</v>
      </c>
      <c r="F1611" t="n">
        <v>15.58</v>
      </c>
      <c r="G1611" t="n">
        <v>93.48999999999999</v>
      </c>
      <c r="H1611" t="n">
        <v>1.41</v>
      </c>
      <c r="I1611" t="n">
        <v>10</v>
      </c>
      <c r="J1611" t="n">
        <v>188.66</v>
      </c>
      <c r="K1611" t="n">
        <v>51.39</v>
      </c>
      <c r="L1611" t="n">
        <v>15</v>
      </c>
      <c r="M1611" t="n">
        <v>8</v>
      </c>
      <c r="N1611" t="n">
        <v>37.27</v>
      </c>
      <c r="O1611" t="n">
        <v>23502.4</v>
      </c>
      <c r="P1611" t="n">
        <v>171.36</v>
      </c>
      <c r="Q1611" t="n">
        <v>467.08</v>
      </c>
      <c r="R1611" t="n">
        <v>57.96</v>
      </c>
      <c r="S1611" t="n">
        <v>39.61</v>
      </c>
      <c r="T1611" t="n">
        <v>4218.65</v>
      </c>
      <c r="U1611" t="n">
        <v>0.68</v>
      </c>
      <c r="V1611" t="n">
        <v>0.75</v>
      </c>
      <c r="W1611" t="n">
        <v>2.63</v>
      </c>
      <c r="X1611" t="n">
        <v>0.25</v>
      </c>
      <c r="Y1611" t="n">
        <v>1</v>
      </c>
      <c r="Z1611" t="n">
        <v>10</v>
      </c>
    </row>
    <row r="1612">
      <c r="A1612" t="n">
        <v>57</v>
      </c>
      <c r="B1612" t="n">
        <v>85</v>
      </c>
      <c r="C1612" t="inlineStr">
        <is>
          <t xml:space="preserve">CONCLUIDO	</t>
        </is>
      </c>
      <c r="D1612" t="n">
        <v>5.4835</v>
      </c>
      <c r="E1612" t="n">
        <v>18.24</v>
      </c>
      <c r="F1612" t="n">
        <v>15.56</v>
      </c>
      <c r="G1612" t="n">
        <v>103.73</v>
      </c>
      <c r="H1612" t="n">
        <v>1.43</v>
      </c>
      <c r="I1612" t="n">
        <v>9</v>
      </c>
      <c r="J1612" t="n">
        <v>189.04</v>
      </c>
      <c r="K1612" t="n">
        <v>51.39</v>
      </c>
      <c r="L1612" t="n">
        <v>15.25</v>
      </c>
      <c r="M1612" t="n">
        <v>7</v>
      </c>
      <c r="N1612" t="n">
        <v>37.4</v>
      </c>
      <c r="O1612" t="n">
        <v>23549.36</v>
      </c>
      <c r="P1612" t="n">
        <v>170.24</v>
      </c>
      <c r="Q1612" t="n">
        <v>467.11</v>
      </c>
      <c r="R1612" t="n">
        <v>57.31</v>
      </c>
      <c r="S1612" t="n">
        <v>39.61</v>
      </c>
      <c r="T1612" t="n">
        <v>3899.79</v>
      </c>
      <c r="U1612" t="n">
        <v>0.6899999999999999</v>
      </c>
      <c r="V1612" t="n">
        <v>0.75</v>
      </c>
      <c r="W1612" t="n">
        <v>2.62</v>
      </c>
      <c r="X1612" t="n">
        <v>0.23</v>
      </c>
      <c r="Y1612" t="n">
        <v>1</v>
      </c>
      <c r="Z1612" t="n">
        <v>10</v>
      </c>
    </row>
    <row r="1613">
      <c r="A1613" t="n">
        <v>58</v>
      </c>
      <c r="B1613" t="n">
        <v>85</v>
      </c>
      <c r="C1613" t="inlineStr">
        <is>
          <t xml:space="preserve">CONCLUIDO	</t>
        </is>
      </c>
      <c r="D1613" t="n">
        <v>5.483</v>
      </c>
      <c r="E1613" t="n">
        <v>18.24</v>
      </c>
      <c r="F1613" t="n">
        <v>15.56</v>
      </c>
      <c r="G1613" t="n">
        <v>103.74</v>
      </c>
      <c r="H1613" t="n">
        <v>1.45</v>
      </c>
      <c r="I1613" t="n">
        <v>9</v>
      </c>
      <c r="J1613" t="n">
        <v>189.42</v>
      </c>
      <c r="K1613" t="n">
        <v>51.39</v>
      </c>
      <c r="L1613" t="n">
        <v>15.5</v>
      </c>
      <c r="M1613" t="n">
        <v>7</v>
      </c>
      <c r="N1613" t="n">
        <v>37.53</v>
      </c>
      <c r="O1613" t="n">
        <v>23596.37</v>
      </c>
      <c r="P1613" t="n">
        <v>170.33</v>
      </c>
      <c r="Q1613" t="n">
        <v>467.09</v>
      </c>
      <c r="R1613" t="n">
        <v>57.31</v>
      </c>
      <c r="S1613" t="n">
        <v>39.61</v>
      </c>
      <c r="T1613" t="n">
        <v>3899.15</v>
      </c>
      <c r="U1613" t="n">
        <v>0.6899999999999999</v>
      </c>
      <c r="V1613" t="n">
        <v>0.75</v>
      </c>
      <c r="W1613" t="n">
        <v>2.62</v>
      </c>
      <c r="X1613" t="n">
        <v>0.23</v>
      </c>
      <c r="Y1613" t="n">
        <v>1</v>
      </c>
      <c r="Z1613" t="n">
        <v>10</v>
      </c>
    </row>
    <row r="1614">
      <c r="A1614" t="n">
        <v>59</v>
      </c>
      <c r="B1614" t="n">
        <v>85</v>
      </c>
      <c r="C1614" t="inlineStr">
        <is>
          <t xml:space="preserve">CONCLUIDO	</t>
        </is>
      </c>
      <c r="D1614" t="n">
        <v>5.4829</v>
      </c>
      <c r="E1614" t="n">
        <v>18.24</v>
      </c>
      <c r="F1614" t="n">
        <v>15.56</v>
      </c>
      <c r="G1614" t="n">
        <v>103.74</v>
      </c>
      <c r="H1614" t="n">
        <v>1.47</v>
      </c>
      <c r="I1614" t="n">
        <v>9</v>
      </c>
      <c r="J1614" t="n">
        <v>189.81</v>
      </c>
      <c r="K1614" t="n">
        <v>51.39</v>
      </c>
      <c r="L1614" t="n">
        <v>15.75</v>
      </c>
      <c r="M1614" t="n">
        <v>7</v>
      </c>
      <c r="N1614" t="n">
        <v>37.66</v>
      </c>
      <c r="O1614" t="n">
        <v>23643.43</v>
      </c>
      <c r="P1614" t="n">
        <v>170.76</v>
      </c>
      <c r="Q1614" t="n">
        <v>467.07</v>
      </c>
      <c r="R1614" t="n">
        <v>57.32</v>
      </c>
      <c r="S1614" t="n">
        <v>39.61</v>
      </c>
      <c r="T1614" t="n">
        <v>3903.56</v>
      </c>
      <c r="U1614" t="n">
        <v>0.6899999999999999</v>
      </c>
      <c r="V1614" t="n">
        <v>0.75</v>
      </c>
      <c r="W1614" t="n">
        <v>2.62</v>
      </c>
      <c r="X1614" t="n">
        <v>0.23</v>
      </c>
      <c r="Y1614" t="n">
        <v>1</v>
      </c>
      <c r="Z1614" t="n">
        <v>10</v>
      </c>
    </row>
    <row r="1615">
      <c r="A1615" t="n">
        <v>60</v>
      </c>
      <c r="B1615" t="n">
        <v>85</v>
      </c>
      <c r="C1615" t="inlineStr">
        <is>
          <t xml:space="preserve">CONCLUIDO	</t>
        </is>
      </c>
      <c r="D1615" t="n">
        <v>5.4841</v>
      </c>
      <c r="E1615" t="n">
        <v>18.23</v>
      </c>
      <c r="F1615" t="n">
        <v>15.56</v>
      </c>
      <c r="G1615" t="n">
        <v>103.71</v>
      </c>
      <c r="H1615" t="n">
        <v>1.49</v>
      </c>
      <c r="I1615" t="n">
        <v>9</v>
      </c>
      <c r="J1615" t="n">
        <v>190.19</v>
      </c>
      <c r="K1615" t="n">
        <v>51.39</v>
      </c>
      <c r="L1615" t="n">
        <v>16</v>
      </c>
      <c r="M1615" t="n">
        <v>7</v>
      </c>
      <c r="N1615" t="n">
        <v>37.79</v>
      </c>
      <c r="O1615" t="n">
        <v>23690.52</v>
      </c>
      <c r="P1615" t="n">
        <v>170.75</v>
      </c>
      <c r="Q1615" t="n">
        <v>467.07</v>
      </c>
      <c r="R1615" t="n">
        <v>57.27</v>
      </c>
      <c r="S1615" t="n">
        <v>39.61</v>
      </c>
      <c r="T1615" t="n">
        <v>3880.3</v>
      </c>
      <c r="U1615" t="n">
        <v>0.6899999999999999</v>
      </c>
      <c r="V1615" t="n">
        <v>0.75</v>
      </c>
      <c r="W1615" t="n">
        <v>2.62</v>
      </c>
      <c r="X1615" t="n">
        <v>0.22</v>
      </c>
      <c r="Y1615" t="n">
        <v>1</v>
      </c>
      <c r="Z1615" t="n">
        <v>10</v>
      </c>
    </row>
    <row r="1616">
      <c r="A1616" t="n">
        <v>61</v>
      </c>
      <c r="B1616" t="n">
        <v>85</v>
      </c>
      <c r="C1616" t="inlineStr">
        <is>
          <t xml:space="preserve">CONCLUIDO	</t>
        </is>
      </c>
      <c r="D1616" t="n">
        <v>5.4818</v>
      </c>
      <c r="E1616" t="n">
        <v>18.24</v>
      </c>
      <c r="F1616" t="n">
        <v>15.56</v>
      </c>
      <c r="G1616" t="n">
        <v>103.76</v>
      </c>
      <c r="H1616" t="n">
        <v>1.51</v>
      </c>
      <c r="I1616" t="n">
        <v>9</v>
      </c>
      <c r="J1616" t="n">
        <v>190.57</v>
      </c>
      <c r="K1616" t="n">
        <v>51.39</v>
      </c>
      <c r="L1616" t="n">
        <v>16.25</v>
      </c>
      <c r="M1616" t="n">
        <v>7</v>
      </c>
      <c r="N1616" t="n">
        <v>37.93</v>
      </c>
      <c r="O1616" t="n">
        <v>23737.67</v>
      </c>
      <c r="P1616" t="n">
        <v>170.15</v>
      </c>
      <c r="Q1616" t="n">
        <v>467.07</v>
      </c>
      <c r="R1616" t="n">
        <v>57.48</v>
      </c>
      <c r="S1616" t="n">
        <v>39.61</v>
      </c>
      <c r="T1616" t="n">
        <v>3985.56</v>
      </c>
      <c r="U1616" t="n">
        <v>0.6899999999999999</v>
      </c>
      <c r="V1616" t="n">
        <v>0.75</v>
      </c>
      <c r="W1616" t="n">
        <v>2.62</v>
      </c>
      <c r="X1616" t="n">
        <v>0.23</v>
      </c>
      <c r="Y1616" t="n">
        <v>1</v>
      </c>
      <c r="Z1616" t="n">
        <v>10</v>
      </c>
    </row>
    <row r="1617">
      <c r="A1617" t="n">
        <v>62</v>
      </c>
      <c r="B1617" t="n">
        <v>85</v>
      </c>
      <c r="C1617" t="inlineStr">
        <is>
          <t xml:space="preserve">CONCLUIDO	</t>
        </is>
      </c>
      <c r="D1617" t="n">
        <v>5.4819</v>
      </c>
      <c r="E1617" t="n">
        <v>18.24</v>
      </c>
      <c r="F1617" t="n">
        <v>15.56</v>
      </c>
      <c r="G1617" t="n">
        <v>103.76</v>
      </c>
      <c r="H1617" t="n">
        <v>1.53</v>
      </c>
      <c r="I1617" t="n">
        <v>9</v>
      </c>
      <c r="J1617" t="n">
        <v>190.95</v>
      </c>
      <c r="K1617" t="n">
        <v>51.39</v>
      </c>
      <c r="L1617" t="n">
        <v>16.5</v>
      </c>
      <c r="M1617" t="n">
        <v>7</v>
      </c>
      <c r="N1617" t="n">
        <v>38.06</v>
      </c>
      <c r="O1617" t="n">
        <v>23784.85</v>
      </c>
      <c r="P1617" t="n">
        <v>169.6</v>
      </c>
      <c r="Q1617" t="n">
        <v>467.07</v>
      </c>
      <c r="R1617" t="n">
        <v>57.56</v>
      </c>
      <c r="S1617" t="n">
        <v>39.61</v>
      </c>
      <c r="T1617" t="n">
        <v>4023.98</v>
      </c>
      <c r="U1617" t="n">
        <v>0.6899999999999999</v>
      </c>
      <c r="V1617" t="n">
        <v>0.75</v>
      </c>
      <c r="W1617" t="n">
        <v>2.62</v>
      </c>
      <c r="X1617" t="n">
        <v>0.23</v>
      </c>
      <c r="Y1617" t="n">
        <v>1</v>
      </c>
      <c r="Z1617" t="n">
        <v>10</v>
      </c>
    </row>
    <row r="1618">
      <c r="A1618" t="n">
        <v>63</v>
      </c>
      <c r="B1618" t="n">
        <v>85</v>
      </c>
      <c r="C1618" t="inlineStr">
        <is>
          <t xml:space="preserve">CONCLUIDO	</t>
        </is>
      </c>
      <c r="D1618" t="n">
        <v>5.4786</v>
      </c>
      <c r="E1618" t="n">
        <v>18.25</v>
      </c>
      <c r="F1618" t="n">
        <v>15.58</v>
      </c>
      <c r="G1618" t="n">
        <v>103.84</v>
      </c>
      <c r="H1618" t="n">
        <v>1.55</v>
      </c>
      <c r="I1618" t="n">
        <v>9</v>
      </c>
      <c r="J1618" t="n">
        <v>191.34</v>
      </c>
      <c r="K1618" t="n">
        <v>51.39</v>
      </c>
      <c r="L1618" t="n">
        <v>16.75</v>
      </c>
      <c r="M1618" t="n">
        <v>7</v>
      </c>
      <c r="N1618" t="n">
        <v>38.19</v>
      </c>
      <c r="O1618" t="n">
        <v>23832.09</v>
      </c>
      <c r="P1618" t="n">
        <v>168.5</v>
      </c>
      <c r="Q1618" t="n">
        <v>467.07</v>
      </c>
      <c r="R1618" t="n">
        <v>57.97</v>
      </c>
      <c r="S1618" t="n">
        <v>39.61</v>
      </c>
      <c r="T1618" t="n">
        <v>4232.23</v>
      </c>
      <c r="U1618" t="n">
        <v>0.68</v>
      </c>
      <c r="V1618" t="n">
        <v>0.75</v>
      </c>
      <c r="W1618" t="n">
        <v>2.62</v>
      </c>
      <c r="X1618" t="n">
        <v>0.24</v>
      </c>
      <c r="Y1618" t="n">
        <v>1</v>
      </c>
      <c r="Z1618" t="n">
        <v>10</v>
      </c>
    </row>
    <row r="1619">
      <c r="A1619" t="n">
        <v>64</v>
      </c>
      <c r="B1619" t="n">
        <v>85</v>
      </c>
      <c r="C1619" t="inlineStr">
        <is>
          <t xml:space="preserve">CONCLUIDO	</t>
        </is>
      </c>
      <c r="D1619" t="n">
        <v>5.4859</v>
      </c>
      <c r="E1619" t="n">
        <v>18.23</v>
      </c>
      <c r="F1619" t="n">
        <v>15.55</v>
      </c>
      <c r="G1619" t="n">
        <v>103.67</v>
      </c>
      <c r="H1619" t="n">
        <v>1.57</v>
      </c>
      <c r="I1619" t="n">
        <v>9</v>
      </c>
      <c r="J1619" t="n">
        <v>191.72</v>
      </c>
      <c r="K1619" t="n">
        <v>51.39</v>
      </c>
      <c r="L1619" t="n">
        <v>17</v>
      </c>
      <c r="M1619" t="n">
        <v>7</v>
      </c>
      <c r="N1619" t="n">
        <v>38.33</v>
      </c>
      <c r="O1619" t="n">
        <v>23879.37</v>
      </c>
      <c r="P1619" t="n">
        <v>167.04</v>
      </c>
      <c r="Q1619" t="n">
        <v>467.09</v>
      </c>
      <c r="R1619" t="n">
        <v>57.07</v>
      </c>
      <c r="S1619" t="n">
        <v>39.61</v>
      </c>
      <c r="T1619" t="n">
        <v>3782.03</v>
      </c>
      <c r="U1619" t="n">
        <v>0.6899999999999999</v>
      </c>
      <c r="V1619" t="n">
        <v>0.75</v>
      </c>
      <c r="W1619" t="n">
        <v>2.62</v>
      </c>
      <c r="X1619" t="n">
        <v>0.22</v>
      </c>
      <c r="Y1619" t="n">
        <v>1</v>
      </c>
      <c r="Z1619" t="n">
        <v>10</v>
      </c>
    </row>
    <row r="1620">
      <c r="A1620" t="n">
        <v>65</v>
      </c>
      <c r="B1620" t="n">
        <v>85</v>
      </c>
      <c r="C1620" t="inlineStr">
        <is>
          <t xml:space="preserve">CONCLUIDO	</t>
        </is>
      </c>
      <c r="D1620" t="n">
        <v>5.5023</v>
      </c>
      <c r="E1620" t="n">
        <v>18.17</v>
      </c>
      <c r="F1620" t="n">
        <v>15.53</v>
      </c>
      <c r="G1620" t="n">
        <v>116.48</v>
      </c>
      <c r="H1620" t="n">
        <v>1.59</v>
      </c>
      <c r="I1620" t="n">
        <v>8</v>
      </c>
      <c r="J1620" t="n">
        <v>192.1</v>
      </c>
      <c r="K1620" t="n">
        <v>51.39</v>
      </c>
      <c r="L1620" t="n">
        <v>17.25</v>
      </c>
      <c r="M1620" t="n">
        <v>6</v>
      </c>
      <c r="N1620" t="n">
        <v>38.46</v>
      </c>
      <c r="O1620" t="n">
        <v>23926.69</v>
      </c>
      <c r="P1620" t="n">
        <v>166.4</v>
      </c>
      <c r="Q1620" t="n">
        <v>467.07</v>
      </c>
      <c r="R1620" t="n">
        <v>56.33</v>
      </c>
      <c r="S1620" t="n">
        <v>39.61</v>
      </c>
      <c r="T1620" t="n">
        <v>3413.76</v>
      </c>
      <c r="U1620" t="n">
        <v>0.7</v>
      </c>
      <c r="V1620" t="n">
        <v>0.75</v>
      </c>
      <c r="W1620" t="n">
        <v>2.62</v>
      </c>
      <c r="X1620" t="n">
        <v>0.2</v>
      </c>
      <c r="Y1620" t="n">
        <v>1</v>
      </c>
      <c r="Z1620" t="n">
        <v>10</v>
      </c>
    </row>
    <row r="1621">
      <c r="A1621" t="n">
        <v>66</v>
      </c>
      <c r="B1621" t="n">
        <v>85</v>
      </c>
      <c r="C1621" t="inlineStr">
        <is>
          <t xml:space="preserve">CONCLUIDO	</t>
        </is>
      </c>
      <c r="D1621" t="n">
        <v>5.5016</v>
      </c>
      <c r="E1621" t="n">
        <v>18.18</v>
      </c>
      <c r="F1621" t="n">
        <v>15.53</v>
      </c>
      <c r="G1621" t="n">
        <v>116.5</v>
      </c>
      <c r="H1621" t="n">
        <v>1.61</v>
      </c>
      <c r="I1621" t="n">
        <v>8</v>
      </c>
      <c r="J1621" t="n">
        <v>192.49</v>
      </c>
      <c r="K1621" t="n">
        <v>51.39</v>
      </c>
      <c r="L1621" t="n">
        <v>17.5</v>
      </c>
      <c r="M1621" t="n">
        <v>6</v>
      </c>
      <c r="N1621" t="n">
        <v>38.59</v>
      </c>
      <c r="O1621" t="n">
        <v>23974.06</v>
      </c>
      <c r="P1621" t="n">
        <v>166.36</v>
      </c>
      <c r="Q1621" t="n">
        <v>467.07</v>
      </c>
      <c r="R1621" t="n">
        <v>56.39</v>
      </c>
      <c r="S1621" t="n">
        <v>39.61</v>
      </c>
      <c r="T1621" t="n">
        <v>3447.33</v>
      </c>
      <c r="U1621" t="n">
        <v>0.7</v>
      </c>
      <c r="V1621" t="n">
        <v>0.75</v>
      </c>
      <c r="W1621" t="n">
        <v>2.62</v>
      </c>
      <c r="X1621" t="n">
        <v>0.2</v>
      </c>
      <c r="Y1621" t="n">
        <v>1</v>
      </c>
      <c r="Z1621" t="n">
        <v>10</v>
      </c>
    </row>
    <row r="1622">
      <c r="A1622" t="n">
        <v>67</v>
      </c>
      <c r="B1622" t="n">
        <v>85</v>
      </c>
      <c r="C1622" t="inlineStr">
        <is>
          <t xml:space="preserve">CONCLUIDO	</t>
        </is>
      </c>
      <c r="D1622" t="n">
        <v>5.5025</v>
      </c>
      <c r="E1622" t="n">
        <v>18.17</v>
      </c>
      <c r="F1622" t="n">
        <v>15.53</v>
      </c>
      <c r="G1622" t="n">
        <v>116.47</v>
      </c>
      <c r="H1622" t="n">
        <v>1.63</v>
      </c>
      <c r="I1622" t="n">
        <v>8</v>
      </c>
      <c r="J1622" t="n">
        <v>192.87</v>
      </c>
      <c r="K1622" t="n">
        <v>51.39</v>
      </c>
      <c r="L1622" t="n">
        <v>17.75</v>
      </c>
      <c r="M1622" t="n">
        <v>6</v>
      </c>
      <c r="N1622" t="n">
        <v>38.73</v>
      </c>
      <c r="O1622" t="n">
        <v>24021.47</v>
      </c>
      <c r="P1622" t="n">
        <v>166.26</v>
      </c>
      <c r="Q1622" t="n">
        <v>467.07</v>
      </c>
      <c r="R1622" t="n">
        <v>56.24</v>
      </c>
      <c r="S1622" t="n">
        <v>39.61</v>
      </c>
      <c r="T1622" t="n">
        <v>3373.37</v>
      </c>
      <c r="U1622" t="n">
        <v>0.7</v>
      </c>
      <c r="V1622" t="n">
        <v>0.75</v>
      </c>
      <c r="W1622" t="n">
        <v>2.62</v>
      </c>
      <c r="X1622" t="n">
        <v>0.2</v>
      </c>
      <c r="Y1622" t="n">
        <v>1</v>
      </c>
      <c r="Z1622" t="n">
        <v>10</v>
      </c>
    </row>
    <row r="1623">
      <c r="A1623" t="n">
        <v>68</v>
      </c>
      <c r="B1623" t="n">
        <v>85</v>
      </c>
      <c r="C1623" t="inlineStr">
        <is>
          <t xml:space="preserve">CONCLUIDO	</t>
        </is>
      </c>
      <c r="D1623" t="n">
        <v>5.5036</v>
      </c>
      <c r="E1623" t="n">
        <v>18.17</v>
      </c>
      <c r="F1623" t="n">
        <v>15.53</v>
      </c>
      <c r="G1623" t="n">
        <v>116.45</v>
      </c>
      <c r="H1623" t="n">
        <v>1.65</v>
      </c>
      <c r="I1623" t="n">
        <v>8</v>
      </c>
      <c r="J1623" t="n">
        <v>193.26</v>
      </c>
      <c r="K1623" t="n">
        <v>51.39</v>
      </c>
      <c r="L1623" t="n">
        <v>18</v>
      </c>
      <c r="M1623" t="n">
        <v>6</v>
      </c>
      <c r="N1623" t="n">
        <v>38.86</v>
      </c>
      <c r="O1623" t="n">
        <v>24068.93</v>
      </c>
      <c r="P1623" t="n">
        <v>166.11</v>
      </c>
      <c r="Q1623" t="n">
        <v>467.07</v>
      </c>
      <c r="R1623" t="n">
        <v>56.31</v>
      </c>
      <c r="S1623" t="n">
        <v>39.61</v>
      </c>
      <c r="T1623" t="n">
        <v>3408.2</v>
      </c>
      <c r="U1623" t="n">
        <v>0.7</v>
      </c>
      <c r="V1623" t="n">
        <v>0.75</v>
      </c>
      <c r="W1623" t="n">
        <v>2.62</v>
      </c>
      <c r="X1623" t="n">
        <v>0.19</v>
      </c>
      <c r="Y1623" t="n">
        <v>1</v>
      </c>
      <c r="Z1623" t="n">
        <v>10</v>
      </c>
    </row>
    <row r="1624">
      <c r="A1624" t="n">
        <v>69</v>
      </c>
      <c r="B1624" t="n">
        <v>85</v>
      </c>
      <c r="C1624" t="inlineStr">
        <is>
          <t xml:space="preserve">CONCLUIDO	</t>
        </is>
      </c>
      <c r="D1624" t="n">
        <v>5.4999</v>
      </c>
      <c r="E1624" t="n">
        <v>18.18</v>
      </c>
      <c r="F1624" t="n">
        <v>15.54</v>
      </c>
      <c r="G1624" t="n">
        <v>116.54</v>
      </c>
      <c r="H1624" t="n">
        <v>1.67</v>
      </c>
      <c r="I1624" t="n">
        <v>8</v>
      </c>
      <c r="J1624" t="n">
        <v>193.64</v>
      </c>
      <c r="K1624" t="n">
        <v>51.39</v>
      </c>
      <c r="L1624" t="n">
        <v>18.25</v>
      </c>
      <c r="M1624" t="n">
        <v>6</v>
      </c>
      <c r="N1624" t="n">
        <v>39</v>
      </c>
      <c r="O1624" t="n">
        <v>24116.44</v>
      </c>
      <c r="P1624" t="n">
        <v>165.51</v>
      </c>
      <c r="Q1624" t="n">
        <v>467.07</v>
      </c>
      <c r="R1624" t="n">
        <v>56.63</v>
      </c>
      <c r="S1624" t="n">
        <v>39.61</v>
      </c>
      <c r="T1624" t="n">
        <v>3567.46</v>
      </c>
      <c r="U1624" t="n">
        <v>0.7</v>
      </c>
      <c r="V1624" t="n">
        <v>0.75</v>
      </c>
      <c r="W1624" t="n">
        <v>2.62</v>
      </c>
      <c r="X1624" t="n">
        <v>0.21</v>
      </c>
      <c r="Y1624" t="n">
        <v>1</v>
      </c>
      <c r="Z1624" t="n">
        <v>10</v>
      </c>
    </row>
    <row r="1625">
      <c r="A1625" t="n">
        <v>70</v>
      </c>
      <c r="B1625" t="n">
        <v>85</v>
      </c>
      <c r="C1625" t="inlineStr">
        <is>
          <t xml:space="preserve">CONCLUIDO	</t>
        </is>
      </c>
      <c r="D1625" t="n">
        <v>5.5004</v>
      </c>
      <c r="E1625" t="n">
        <v>18.18</v>
      </c>
      <c r="F1625" t="n">
        <v>15.54</v>
      </c>
      <c r="G1625" t="n">
        <v>116.53</v>
      </c>
      <c r="H1625" t="n">
        <v>1.69</v>
      </c>
      <c r="I1625" t="n">
        <v>8</v>
      </c>
      <c r="J1625" t="n">
        <v>194.03</v>
      </c>
      <c r="K1625" t="n">
        <v>51.39</v>
      </c>
      <c r="L1625" t="n">
        <v>18.5</v>
      </c>
      <c r="M1625" t="n">
        <v>6</v>
      </c>
      <c r="N1625" t="n">
        <v>39.13</v>
      </c>
      <c r="O1625" t="n">
        <v>24163.99</v>
      </c>
      <c r="P1625" t="n">
        <v>163.65</v>
      </c>
      <c r="Q1625" t="n">
        <v>467.07</v>
      </c>
      <c r="R1625" t="n">
        <v>56.55</v>
      </c>
      <c r="S1625" t="n">
        <v>39.61</v>
      </c>
      <c r="T1625" t="n">
        <v>3526.93</v>
      </c>
      <c r="U1625" t="n">
        <v>0.7</v>
      </c>
      <c r="V1625" t="n">
        <v>0.75</v>
      </c>
      <c r="W1625" t="n">
        <v>2.62</v>
      </c>
      <c r="X1625" t="n">
        <v>0.2</v>
      </c>
      <c r="Y1625" t="n">
        <v>1</v>
      </c>
      <c r="Z1625" t="n">
        <v>10</v>
      </c>
    </row>
    <row r="1626">
      <c r="A1626" t="n">
        <v>71</v>
      </c>
      <c r="B1626" t="n">
        <v>85</v>
      </c>
      <c r="C1626" t="inlineStr">
        <is>
          <t xml:space="preserve">CONCLUIDO	</t>
        </is>
      </c>
      <c r="D1626" t="n">
        <v>5.502</v>
      </c>
      <c r="E1626" t="n">
        <v>18.18</v>
      </c>
      <c r="F1626" t="n">
        <v>15.53</v>
      </c>
      <c r="G1626" t="n">
        <v>116.49</v>
      </c>
      <c r="H1626" t="n">
        <v>1.71</v>
      </c>
      <c r="I1626" t="n">
        <v>8</v>
      </c>
      <c r="J1626" t="n">
        <v>194.41</v>
      </c>
      <c r="K1626" t="n">
        <v>51.39</v>
      </c>
      <c r="L1626" t="n">
        <v>18.75</v>
      </c>
      <c r="M1626" t="n">
        <v>6</v>
      </c>
      <c r="N1626" t="n">
        <v>39.27</v>
      </c>
      <c r="O1626" t="n">
        <v>24211.59</v>
      </c>
      <c r="P1626" t="n">
        <v>163.51</v>
      </c>
      <c r="Q1626" t="n">
        <v>467.07</v>
      </c>
      <c r="R1626" t="n">
        <v>56.46</v>
      </c>
      <c r="S1626" t="n">
        <v>39.61</v>
      </c>
      <c r="T1626" t="n">
        <v>3479.02</v>
      </c>
      <c r="U1626" t="n">
        <v>0.7</v>
      </c>
      <c r="V1626" t="n">
        <v>0.75</v>
      </c>
      <c r="W1626" t="n">
        <v>2.62</v>
      </c>
      <c r="X1626" t="n">
        <v>0.2</v>
      </c>
      <c r="Y1626" t="n">
        <v>1</v>
      </c>
      <c r="Z1626" t="n">
        <v>10</v>
      </c>
    </row>
    <row r="1627">
      <c r="A1627" t="n">
        <v>72</v>
      </c>
      <c r="B1627" t="n">
        <v>85</v>
      </c>
      <c r="C1627" t="inlineStr">
        <is>
          <t xml:space="preserve">CONCLUIDO	</t>
        </is>
      </c>
      <c r="D1627" t="n">
        <v>5.5024</v>
      </c>
      <c r="E1627" t="n">
        <v>18.17</v>
      </c>
      <c r="F1627" t="n">
        <v>15.53</v>
      </c>
      <c r="G1627" t="n">
        <v>116.48</v>
      </c>
      <c r="H1627" t="n">
        <v>1.73</v>
      </c>
      <c r="I1627" t="n">
        <v>8</v>
      </c>
      <c r="J1627" t="n">
        <v>194.8</v>
      </c>
      <c r="K1627" t="n">
        <v>51.39</v>
      </c>
      <c r="L1627" t="n">
        <v>19</v>
      </c>
      <c r="M1627" t="n">
        <v>5</v>
      </c>
      <c r="N1627" t="n">
        <v>39.41</v>
      </c>
      <c r="O1627" t="n">
        <v>24259.23</v>
      </c>
      <c r="P1627" t="n">
        <v>162.77</v>
      </c>
      <c r="Q1627" t="n">
        <v>467.07</v>
      </c>
      <c r="R1627" t="n">
        <v>56.24</v>
      </c>
      <c r="S1627" t="n">
        <v>39.61</v>
      </c>
      <c r="T1627" t="n">
        <v>3371.67</v>
      </c>
      <c r="U1627" t="n">
        <v>0.7</v>
      </c>
      <c r="V1627" t="n">
        <v>0.75</v>
      </c>
      <c r="W1627" t="n">
        <v>2.62</v>
      </c>
      <c r="X1627" t="n">
        <v>0.2</v>
      </c>
      <c r="Y1627" t="n">
        <v>1</v>
      </c>
      <c r="Z1627" t="n">
        <v>10</v>
      </c>
    </row>
    <row r="1628">
      <c r="A1628" t="n">
        <v>73</v>
      </c>
      <c r="B1628" t="n">
        <v>85</v>
      </c>
      <c r="C1628" t="inlineStr">
        <is>
          <t xml:space="preserve">CONCLUIDO	</t>
        </is>
      </c>
      <c r="D1628" t="n">
        <v>5.5158</v>
      </c>
      <c r="E1628" t="n">
        <v>18.13</v>
      </c>
      <c r="F1628" t="n">
        <v>15.52</v>
      </c>
      <c r="G1628" t="n">
        <v>133.03</v>
      </c>
      <c r="H1628" t="n">
        <v>1.75</v>
      </c>
      <c r="I1628" t="n">
        <v>7</v>
      </c>
      <c r="J1628" t="n">
        <v>195.19</v>
      </c>
      <c r="K1628" t="n">
        <v>51.39</v>
      </c>
      <c r="L1628" t="n">
        <v>19.25</v>
      </c>
      <c r="M1628" t="n">
        <v>4</v>
      </c>
      <c r="N1628" t="n">
        <v>39.54</v>
      </c>
      <c r="O1628" t="n">
        <v>24306.92</v>
      </c>
      <c r="P1628" t="n">
        <v>160.78</v>
      </c>
      <c r="Q1628" t="n">
        <v>467.07</v>
      </c>
      <c r="R1628" t="n">
        <v>56</v>
      </c>
      <c r="S1628" t="n">
        <v>39.61</v>
      </c>
      <c r="T1628" t="n">
        <v>3255.04</v>
      </c>
      <c r="U1628" t="n">
        <v>0.71</v>
      </c>
      <c r="V1628" t="n">
        <v>0.75</v>
      </c>
      <c r="W1628" t="n">
        <v>2.62</v>
      </c>
      <c r="X1628" t="n">
        <v>0.19</v>
      </c>
      <c r="Y1628" t="n">
        <v>1</v>
      </c>
      <c r="Z1628" t="n">
        <v>10</v>
      </c>
    </row>
    <row r="1629">
      <c r="A1629" t="n">
        <v>74</v>
      </c>
      <c r="B1629" t="n">
        <v>85</v>
      </c>
      <c r="C1629" t="inlineStr">
        <is>
          <t xml:space="preserve">CONCLUIDO	</t>
        </is>
      </c>
      <c r="D1629" t="n">
        <v>5.5181</v>
      </c>
      <c r="E1629" t="n">
        <v>18.12</v>
      </c>
      <c r="F1629" t="n">
        <v>15.51</v>
      </c>
      <c r="G1629" t="n">
        <v>132.96</v>
      </c>
      <c r="H1629" t="n">
        <v>1.77</v>
      </c>
      <c r="I1629" t="n">
        <v>7</v>
      </c>
      <c r="J1629" t="n">
        <v>195.57</v>
      </c>
      <c r="K1629" t="n">
        <v>51.39</v>
      </c>
      <c r="L1629" t="n">
        <v>19.5</v>
      </c>
      <c r="M1629" t="n">
        <v>4</v>
      </c>
      <c r="N1629" t="n">
        <v>39.68</v>
      </c>
      <c r="O1629" t="n">
        <v>24354.66</v>
      </c>
      <c r="P1629" t="n">
        <v>161.05</v>
      </c>
      <c r="Q1629" t="n">
        <v>467.07</v>
      </c>
      <c r="R1629" t="n">
        <v>55.71</v>
      </c>
      <c r="S1629" t="n">
        <v>39.61</v>
      </c>
      <c r="T1629" t="n">
        <v>3111.29</v>
      </c>
      <c r="U1629" t="n">
        <v>0.71</v>
      </c>
      <c r="V1629" t="n">
        <v>0.75</v>
      </c>
      <c r="W1629" t="n">
        <v>2.62</v>
      </c>
      <c r="X1629" t="n">
        <v>0.18</v>
      </c>
      <c r="Y1629" t="n">
        <v>1</v>
      </c>
      <c r="Z1629" t="n">
        <v>10</v>
      </c>
    </row>
    <row r="1630">
      <c r="A1630" t="n">
        <v>75</v>
      </c>
      <c r="B1630" t="n">
        <v>85</v>
      </c>
      <c r="C1630" t="inlineStr">
        <is>
          <t xml:space="preserve">CONCLUIDO	</t>
        </is>
      </c>
      <c r="D1630" t="n">
        <v>5.518</v>
      </c>
      <c r="E1630" t="n">
        <v>18.12</v>
      </c>
      <c r="F1630" t="n">
        <v>15.51</v>
      </c>
      <c r="G1630" t="n">
        <v>132.97</v>
      </c>
      <c r="H1630" t="n">
        <v>1.79</v>
      </c>
      <c r="I1630" t="n">
        <v>7</v>
      </c>
      <c r="J1630" t="n">
        <v>195.96</v>
      </c>
      <c r="K1630" t="n">
        <v>51.39</v>
      </c>
      <c r="L1630" t="n">
        <v>19.75</v>
      </c>
      <c r="M1630" t="n">
        <v>3</v>
      </c>
      <c r="N1630" t="n">
        <v>39.82</v>
      </c>
      <c r="O1630" t="n">
        <v>24402.44</v>
      </c>
      <c r="P1630" t="n">
        <v>161.1</v>
      </c>
      <c r="Q1630" t="n">
        <v>467.07</v>
      </c>
      <c r="R1630" t="n">
        <v>55.72</v>
      </c>
      <c r="S1630" t="n">
        <v>39.61</v>
      </c>
      <c r="T1630" t="n">
        <v>3114.41</v>
      </c>
      <c r="U1630" t="n">
        <v>0.71</v>
      </c>
      <c r="V1630" t="n">
        <v>0.75</v>
      </c>
      <c r="W1630" t="n">
        <v>2.62</v>
      </c>
      <c r="X1630" t="n">
        <v>0.18</v>
      </c>
      <c r="Y1630" t="n">
        <v>1</v>
      </c>
      <c r="Z1630" t="n">
        <v>10</v>
      </c>
    </row>
    <row r="1631">
      <c r="A1631" t="n">
        <v>76</v>
      </c>
      <c r="B1631" t="n">
        <v>85</v>
      </c>
      <c r="C1631" t="inlineStr">
        <is>
          <t xml:space="preserve">CONCLUIDO	</t>
        </is>
      </c>
      <c r="D1631" t="n">
        <v>5.5184</v>
      </c>
      <c r="E1631" t="n">
        <v>18.12</v>
      </c>
      <c r="F1631" t="n">
        <v>15.51</v>
      </c>
      <c r="G1631" t="n">
        <v>132.95</v>
      </c>
      <c r="H1631" t="n">
        <v>1.81</v>
      </c>
      <c r="I1631" t="n">
        <v>7</v>
      </c>
      <c r="J1631" t="n">
        <v>196.35</v>
      </c>
      <c r="K1631" t="n">
        <v>51.39</v>
      </c>
      <c r="L1631" t="n">
        <v>20</v>
      </c>
      <c r="M1631" t="n">
        <v>4</v>
      </c>
      <c r="N1631" t="n">
        <v>39.96</v>
      </c>
      <c r="O1631" t="n">
        <v>24450.27</v>
      </c>
      <c r="P1631" t="n">
        <v>161.56</v>
      </c>
      <c r="Q1631" t="n">
        <v>467.07</v>
      </c>
      <c r="R1631" t="n">
        <v>55.86</v>
      </c>
      <c r="S1631" t="n">
        <v>39.61</v>
      </c>
      <c r="T1631" t="n">
        <v>3187.2</v>
      </c>
      <c r="U1631" t="n">
        <v>0.71</v>
      </c>
      <c r="V1631" t="n">
        <v>0.75</v>
      </c>
      <c r="W1631" t="n">
        <v>2.62</v>
      </c>
      <c r="X1631" t="n">
        <v>0.18</v>
      </c>
      <c r="Y1631" t="n">
        <v>1</v>
      </c>
      <c r="Z1631" t="n">
        <v>10</v>
      </c>
    </row>
    <row r="1632">
      <c r="A1632" t="n">
        <v>77</v>
      </c>
      <c r="B1632" t="n">
        <v>85</v>
      </c>
      <c r="C1632" t="inlineStr">
        <is>
          <t xml:space="preserve">CONCLUIDO	</t>
        </is>
      </c>
      <c r="D1632" t="n">
        <v>5.519</v>
      </c>
      <c r="E1632" t="n">
        <v>18.12</v>
      </c>
      <c r="F1632" t="n">
        <v>15.51</v>
      </c>
      <c r="G1632" t="n">
        <v>132.94</v>
      </c>
      <c r="H1632" t="n">
        <v>1.83</v>
      </c>
      <c r="I1632" t="n">
        <v>7</v>
      </c>
      <c r="J1632" t="n">
        <v>196.74</v>
      </c>
      <c r="K1632" t="n">
        <v>51.39</v>
      </c>
      <c r="L1632" t="n">
        <v>20.25</v>
      </c>
      <c r="M1632" t="n">
        <v>4</v>
      </c>
      <c r="N1632" t="n">
        <v>40.09</v>
      </c>
      <c r="O1632" t="n">
        <v>24498.15</v>
      </c>
      <c r="P1632" t="n">
        <v>161.64</v>
      </c>
      <c r="Q1632" t="n">
        <v>467.07</v>
      </c>
      <c r="R1632" t="n">
        <v>55.67</v>
      </c>
      <c r="S1632" t="n">
        <v>39.61</v>
      </c>
      <c r="T1632" t="n">
        <v>3091.04</v>
      </c>
      <c r="U1632" t="n">
        <v>0.71</v>
      </c>
      <c r="V1632" t="n">
        <v>0.75</v>
      </c>
      <c r="W1632" t="n">
        <v>2.62</v>
      </c>
      <c r="X1632" t="n">
        <v>0.18</v>
      </c>
      <c r="Y1632" t="n">
        <v>1</v>
      </c>
      <c r="Z1632" t="n">
        <v>10</v>
      </c>
    </row>
    <row r="1633">
      <c r="A1633" t="n">
        <v>78</v>
      </c>
      <c r="B1633" t="n">
        <v>85</v>
      </c>
      <c r="C1633" t="inlineStr">
        <is>
          <t xml:space="preserve">CONCLUIDO	</t>
        </is>
      </c>
      <c r="D1633" t="n">
        <v>5.5201</v>
      </c>
      <c r="E1633" t="n">
        <v>18.12</v>
      </c>
      <c r="F1633" t="n">
        <v>15.51</v>
      </c>
      <c r="G1633" t="n">
        <v>132.91</v>
      </c>
      <c r="H1633" t="n">
        <v>1.85</v>
      </c>
      <c r="I1633" t="n">
        <v>7</v>
      </c>
      <c r="J1633" t="n">
        <v>197.12</v>
      </c>
      <c r="K1633" t="n">
        <v>51.39</v>
      </c>
      <c r="L1633" t="n">
        <v>20.5</v>
      </c>
      <c r="M1633" t="n">
        <v>3</v>
      </c>
      <c r="N1633" t="n">
        <v>40.23</v>
      </c>
      <c r="O1633" t="n">
        <v>24546.08</v>
      </c>
      <c r="P1633" t="n">
        <v>161.9</v>
      </c>
      <c r="Q1633" t="n">
        <v>467.07</v>
      </c>
      <c r="R1633" t="n">
        <v>55.57</v>
      </c>
      <c r="S1633" t="n">
        <v>39.61</v>
      </c>
      <c r="T1633" t="n">
        <v>3040.29</v>
      </c>
      <c r="U1633" t="n">
        <v>0.71</v>
      </c>
      <c r="V1633" t="n">
        <v>0.75</v>
      </c>
      <c r="W1633" t="n">
        <v>2.62</v>
      </c>
      <c r="X1633" t="n">
        <v>0.17</v>
      </c>
      <c r="Y1633" t="n">
        <v>1</v>
      </c>
      <c r="Z1633" t="n">
        <v>10</v>
      </c>
    </row>
    <row r="1634">
      <c r="A1634" t="n">
        <v>79</v>
      </c>
      <c r="B1634" t="n">
        <v>85</v>
      </c>
      <c r="C1634" t="inlineStr">
        <is>
          <t xml:space="preserve">CONCLUIDO	</t>
        </is>
      </c>
      <c r="D1634" t="n">
        <v>5.5199</v>
      </c>
      <c r="E1634" t="n">
        <v>18.12</v>
      </c>
      <c r="F1634" t="n">
        <v>15.51</v>
      </c>
      <c r="G1634" t="n">
        <v>132.91</v>
      </c>
      <c r="H1634" t="n">
        <v>1.87</v>
      </c>
      <c r="I1634" t="n">
        <v>7</v>
      </c>
      <c r="J1634" t="n">
        <v>197.51</v>
      </c>
      <c r="K1634" t="n">
        <v>51.39</v>
      </c>
      <c r="L1634" t="n">
        <v>20.75</v>
      </c>
      <c r="M1634" t="n">
        <v>2</v>
      </c>
      <c r="N1634" t="n">
        <v>40.37</v>
      </c>
      <c r="O1634" t="n">
        <v>24594.05</v>
      </c>
      <c r="P1634" t="n">
        <v>162.26</v>
      </c>
      <c r="Q1634" t="n">
        <v>467.07</v>
      </c>
      <c r="R1634" t="n">
        <v>55.38</v>
      </c>
      <c r="S1634" t="n">
        <v>39.61</v>
      </c>
      <c r="T1634" t="n">
        <v>2943.9</v>
      </c>
      <c r="U1634" t="n">
        <v>0.72</v>
      </c>
      <c r="V1634" t="n">
        <v>0.75</v>
      </c>
      <c r="W1634" t="n">
        <v>2.63</v>
      </c>
      <c r="X1634" t="n">
        <v>0.17</v>
      </c>
      <c r="Y1634" t="n">
        <v>1</v>
      </c>
      <c r="Z1634" t="n">
        <v>10</v>
      </c>
    </row>
    <row r="1635">
      <c r="A1635" t="n">
        <v>80</v>
      </c>
      <c r="B1635" t="n">
        <v>85</v>
      </c>
      <c r="C1635" t="inlineStr">
        <is>
          <t xml:space="preserve">CONCLUIDO	</t>
        </is>
      </c>
      <c r="D1635" t="n">
        <v>5.5197</v>
      </c>
      <c r="E1635" t="n">
        <v>18.12</v>
      </c>
      <c r="F1635" t="n">
        <v>15.51</v>
      </c>
      <c r="G1635" t="n">
        <v>132.92</v>
      </c>
      <c r="H1635" t="n">
        <v>1.88</v>
      </c>
      <c r="I1635" t="n">
        <v>7</v>
      </c>
      <c r="J1635" t="n">
        <v>197.9</v>
      </c>
      <c r="K1635" t="n">
        <v>51.39</v>
      </c>
      <c r="L1635" t="n">
        <v>21</v>
      </c>
      <c r="M1635" t="n">
        <v>2</v>
      </c>
      <c r="N1635" t="n">
        <v>40.51</v>
      </c>
      <c r="O1635" t="n">
        <v>24642.07</v>
      </c>
      <c r="P1635" t="n">
        <v>162.59</v>
      </c>
      <c r="Q1635" t="n">
        <v>467.11</v>
      </c>
      <c r="R1635" t="n">
        <v>55.52</v>
      </c>
      <c r="S1635" t="n">
        <v>39.61</v>
      </c>
      <c r="T1635" t="n">
        <v>3015.04</v>
      </c>
      <c r="U1635" t="n">
        <v>0.71</v>
      </c>
      <c r="V1635" t="n">
        <v>0.75</v>
      </c>
      <c r="W1635" t="n">
        <v>2.62</v>
      </c>
      <c r="X1635" t="n">
        <v>0.17</v>
      </c>
      <c r="Y1635" t="n">
        <v>1</v>
      </c>
      <c r="Z1635" t="n">
        <v>10</v>
      </c>
    </row>
    <row r="1636">
      <c r="A1636" t="n">
        <v>81</v>
      </c>
      <c r="B1636" t="n">
        <v>85</v>
      </c>
      <c r="C1636" t="inlineStr">
        <is>
          <t xml:space="preserve">CONCLUIDO	</t>
        </is>
      </c>
      <c r="D1636" t="n">
        <v>5.5198</v>
      </c>
      <c r="E1636" t="n">
        <v>18.12</v>
      </c>
      <c r="F1636" t="n">
        <v>15.51</v>
      </c>
      <c r="G1636" t="n">
        <v>132.92</v>
      </c>
      <c r="H1636" t="n">
        <v>1.9</v>
      </c>
      <c r="I1636" t="n">
        <v>7</v>
      </c>
      <c r="J1636" t="n">
        <v>198.29</v>
      </c>
      <c r="K1636" t="n">
        <v>51.39</v>
      </c>
      <c r="L1636" t="n">
        <v>21.25</v>
      </c>
      <c r="M1636" t="n">
        <v>2</v>
      </c>
      <c r="N1636" t="n">
        <v>40.65</v>
      </c>
      <c r="O1636" t="n">
        <v>24690.13</v>
      </c>
      <c r="P1636" t="n">
        <v>162.69</v>
      </c>
      <c r="Q1636" t="n">
        <v>467.07</v>
      </c>
      <c r="R1636" t="n">
        <v>55.47</v>
      </c>
      <c r="S1636" t="n">
        <v>39.61</v>
      </c>
      <c r="T1636" t="n">
        <v>2993.07</v>
      </c>
      <c r="U1636" t="n">
        <v>0.71</v>
      </c>
      <c r="V1636" t="n">
        <v>0.75</v>
      </c>
      <c r="W1636" t="n">
        <v>2.62</v>
      </c>
      <c r="X1636" t="n">
        <v>0.17</v>
      </c>
      <c r="Y1636" t="n">
        <v>1</v>
      </c>
      <c r="Z1636" t="n">
        <v>10</v>
      </c>
    </row>
    <row r="1637">
      <c r="A1637" t="n">
        <v>82</v>
      </c>
      <c r="B1637" t="n">
        <v>85</v>
      </c>
      <c r="C1637" t="inlineStr">
        <is>
          <t xml:space="preserve">CONCLUIDO	</t>
        </is>
      </c>
      <c r="D1637" t="n">
        <v>5.5208</v>
      </c>
      <c r="E1637" t="n">
        <v>18.11</v>
      </c>
      <c r="F1637" t="n">
        <v>15.5</v>
      </c>
      <c r="G1637" t="n">
        <v>132.89</v>
      </c>
      <c r="H1637" t="n">
        <v>1.92</v>
      </c>
      <c r="I1637" t="n">
        <v>7</v>
      </c>
      <c r="J1637" t="n">
        <v>198.68</v>
      </c>
      <c r="K1637" t="n">
        <v>51.39</v>
      </c>
      <c r="L1637" t="n">
        <v>21.5</v>
      </c>
      <c r="M1637" t="n">
        <v>1</v>
      </c>
      <c r="N1637" t="n">
        <v>40.79</v>
      </c>
      <c r="O1637" t="n">
        <v>24738.25</v>
      </c>
      <c r="P1637" t="n">
        <v>162.92</v>
      </c>
      <c r="Q1637" t="n">
        <v>467.09</v>
      </c>
      <c r="R1637" t="n">
        <v>55.35</v>
      </c>
      <c r="S1637" t="n">
        <v>39.61</v>
      </c>
      <c r="T1637" t="n">
        <v>2933.15</v>
      </c>
      <c r="U1637" t="n">
        <v>0.72</v>
      </c>
      <c r="V1637" t="n">
        <v>0.75</v>
      </c>
      <c r="W1637" t="n">
        <v>2.62</v>
      </c>
      <c r="X1637" t="n">
        <v>0.17</v>
      </c>
      <c r="Y1637" t="n">
        <v>1</v>
      </c>
      <c r="Z1637" t="n">
        <v>10</v>
      </c>
    </row>
    <row r="1638">
      <c r="A1638" t="n">
        <v>83</v>
      </c>
      <c r="B1638" t="n">
        <v>85</v>
      </c>
      <c r="C1638" t="inlineStr">
        <is>
          <t xml:space="preserve">CONCLUIDO	</t>
        </is>
      </c>
      <c r="D1638" t="n">
        <v>5.5192</v>
      </c>
      <c r="E1638" t="n">
        <v>18.12</v>
      </c>
      <c r="F1638" t="n">
        <v>15.51</v>
      </c>
      <c r="G1638" t="n">
        <v>132.93</v>
      </c>
      <c r="H1638" t="n">
        <v>1.94</v>
      </c>
      <c r="I1638" t="n">
        <v>7</v>
      </c>
      <c r="J1638" t="n">
        <v>199.07</v>
      </c>
      <c r="K1638" t="n">
        <v>51.39</v>
      </c>
      <c r="L1638" t="n">
        <v>21.75</v>
      </c>
      <c r="M1638" t="n">
        <v>1</v>
      </c>
      <c r="N1638" t="n">
        <v>40.93</v>
      </c>
      <c r="O1638" t="n">
        <v>24786.41</v>
      </c>
      <c r="P1638" t="n">
        <v>163.18</v>
      </c>
      <c r="Q1638" t="n">
        <v>467.07</v>
      </c>
      <c r="R1638" t="n">
        <v>55.5</v>
      </c>
      <c r="S1638" t="n">
        <v>39.61</v>
      </c>
      <c r="T1638" t="n">
        <v>3006.26</v>
      </c>
      <c r="U1638" t="n">
        <v>0.71</v>
      </c>
      <c r="V1638" t="n">
        <v>0.75</v>
      </c>
      <c r="W1638" t="n">
        <v>2.63</v>
      </c>
      <c r="X1638" t="n">
        <v>0.18</v>
      </c>
      <c r="Y1638" t="n">
        <v>1</v>
      </c>
      <c r="Z1638" t="n">
        <v>10</v>
      </c>
    </row>
    <row r="1639">
      <c r="A1639" t="n">
        <v>84</v>
      </c>
      <c r="B1639" t="n">
        <v>85</v>
      </c>
      <c r="C1639" t="inlineStr">
        <is>
          <t xml:space="preserve">CONCLUIDO	</t>
        </is>
      </c>
      <c r="D1639" t="n">
        <v>5.5189</v>
      </c>
      <c r="E1639" t="n">
        <v>18.12</v>
      </c>
      <c r="F1639" t="n">
        <v>15.51</v>
      </c>
      <c r="G1639" t="n">
        <v>132.94</v>
      </c>
      <c r="H1639" t="n">
        <v>1.96</v>
      </c>
      <c r="I1639" t="n">
        <v>7</v>
      </c>
      <c r="J1639" t="n">
        <v>199.46</v>
      </c>
      <c r="K1639" t="n">
        <v>51.39</v>
      </c>
      <c r="L1639" t="n">
        <v>22</v>
      </c>
      <c r="M1639" t="n">
        <v>1</v>
      </c>
      <c r="N1639" t="n">
        <v>41.07</v>
      </c>
      <c r="O1639" t="n">
        <v>24834.62</v>
      </c>
      <c r="P1639" t="n">
        <v>163.2</v>
      </c>
      <c r="Q1639" t="n">
        <v>467.07</v>
      </c>
      <c r="R1639" t="n">
        <v>55.62</v>
      </c>
      <c r="S1639" t="n">
        <v>39.61</v>
      </c>
      <c r="T1639" t="n">
        <v>3063.6</v>
      </c>
      <c r="U1639" t="n">
        <v>0.71</v>
      </c>
      <c r="V1639" t="n">
        <v>0.75</v>
      </c>
      <c r="W1639" t="n">
        <v>2.62</v>
      </c>
      <c r="X1639" t="n">
        <v>0.18</v>
      </c>
      <c r="Y1639" t="n">
        <v>1</v>
      </c>
      <c r="Z1639" t="n">
        <v>10</v>
      </c>
    </row>
    <row r="1640">
      <c r="A1640" t="n">
        <v>85</v>
      </c>
      <c r="B1640" t="n">
        <v>85</v>
      </c>
      <c r="C1640" t="inlineStr">
        <is>
          <t xml:space="preserve">CONCLUIDO	</t>
        </is>
      </c>
      <c r="D1640" t="n">
        <v>5.5183</v>
      </c>
      <c r="E1640" t="n">
        <v>18.12</v>
      </c>
      <c r="F1640" t="n">
        <v>15.51</v>
      </c>
      <c r="G1640" t="n">
        <v>132.96</v>
      </c>
      <c r="H1640" t="n">
        <v>1.98</v>
      </c>
      <c r="I1640" t="n">
        <v>7</v>
      </c>
      <c r="J1640" t="n">
        <v>199.86</v>
      </c>
      <c r="K1640" t="n">
        <v>51.39</v>
      </c>
      <c r="L1640" t="n">
        <v>22.25</v>
      </c>
      <c r="M1640" t="n">
        <v>1</v>
      </c>
      <c r="N1640" t="n">
        <v>41.21</v>
      </c>
      <c r="O1640" t="n">
        <v>24882.88</v>
      </c>
      <c r="P1640" t="n">
        <v>163.37</v>
      </c>
      <c r="Q1640" t="n">
        <v>467.07</v>
      </c>
      <c r="R1640" t="n">
        <v>55.59</v>
      </c>
      <c r="S1640" t="n">
        <v>39.61</v>
      </c>
      <c r="T1640" t="n">
        <v>3052.96</v>
      </c>
      <c r="U1640" t="n">
        <v>0.71</v>
      </c>
      <c r="V1640" t="n">
        <v>0.75</v>
      </c>
      <c r="W1640" t="n">
        <v>2.63</v>
      </c>
      <c r="X1640" t="n">
        <v>0.18</v>
      </c>
      <c r="Y1640" t="n">
        <v>1</v>
      </c>
      <c r="Z1640" t="n">
        <v>10</v>
      </c>
    </row>
    <row r="1641">
      <c r="A1641" t="n">
        <v>86</v>
      </c>
      <c r="B1641" t="n">
        <v>85</v>
      </c>
      <c r="C1641" t="inlineStr">
        <is>
          <t xml:space="preserve">CONCLUIDO	</t>
        </is>
      </c>
      <c r="D1641" t="n">
        <v>5.5173</v>
      </c>
      <c r="E1641" t="n">
        <v>18.12</v>
      </c>
      <c r="F1641" t="n">
        <v>15.52</v>
      </c>
      <c r="G1641" t="n">
        <v>132.99</v>
      </c>
      <c r="H1641" t="n">
        <v>2</v>
      </c>
      <c r="I1641" t="n">
        <v>7</v>
      </c>
      <c r="J1641" t="n">
        <v>200.25</v>
      </c>
      <c r="K1641" t="n">
        <v>51.39</v>
      </c>
      <c r="L1641" t="n">
        <v>22.5</v>
      </c>
      <c r="M1641" t="n">
        <v>0</v>
      </c>
      <c r="N1641" t="n">
        <v>41.35</v>
      </c>
      <c r="O1641" t="n">
        <v>24931.18</v>
      </c>
      <c r="P1641" t="n">
        <v>163.63</v>
      </c>
      <c r="Q1641" t="n">
        <v>467.07</v>
      </c>
      <c r="R1641" t="n">
        <v>55.63</v>
      </c>
      <c r="S1641" t="n">
        <v>39.61</v>
      </c>
      <c r="T1641" t="n">
        <v>3072.51</v>
      </c>
      <c r="U1641" t="n">
        <v>0.71</v>
      </c>
      <c r="V1641" t="n">
        <v>0.75</v>
      </c>
      <c r="W1641" t="n">
        <v>2.63</v>
      </c>
      <c r="X1641" t="n">
        <v>0.18</v>
      </c>
      <c r="Y1641" t="n">
        <v>1</v>
      </c>
      <c r="Z1641" t="n">
        <v>10</v>
      </c>
    </row>
    <row r="1642">
      <c r="A1642" t="n">
        <v>0</v>
      </c>
      <c r="B1642" t="n">
        <v>20</v>
      </c>
      <c r="C1642" t="inlineStr">
        <is>
          <t xml:space="preserve">CONCLUIDO	</t>
        </is>
      </c>
      <c r="D1642" t="n">
        <v>5.0393</v>
      </c>
      <c r="E1642" t="n">
        <v>19.84</v>
      </c>
      <c r="F1642" t="n">
        <v>17.27</v>
      </c>
      <c r="G1642" t="n">
        <v>15.23</v>
      </c>
      <c r="H1642" t="n">
        <v>0.34</v>
      </c>
      <c r="I1642" t="n">
        <v>68</v>
      </c>
      <c r="J1642" t="n">
        <v>51.33</v>
      </c>
      <c r="K1642" t="n">
        <v>24.83</v>
      </c>
      <c r="L1642" t="n">
        <v>1</v>
      </c>
      <c r="M1642" t="n">
        <v>66</v>
      </c>
      <c r="N1642" t="n">
        <v>5.51</v>
      </c>
      <c r="O1642" t="n">
        <v>6564.78</v>
      </c>
      <c r="P1642" t="n">
        <v>92.93000000000001</v>
      </c>
      <c r="Q1642" t="n">
        <v>467.13</v>
      </c>
      <c r="R1642" t="n">
        <v>112.6</v>
      </c>
      <c r="S1642" t="n">
        <v>39.61</v>
      </c>
      <c r="T1642" t="n">
        <v>31248.76</v>
      </c>
      <c r="U1642" t="n">
        <v>0.35</v>
      </c>
      <c r="V1642" t="n">
        <v>0.68</v>
      </c>
      <c r="W1642" t="n">
        <v>2.73</v>
      </c>
      <c r="X1642" t="n">
        <v>1.93</v>
      </c>
      <c r="Y1642" t="n">
        <v>1</v>
      </c>
      <c r="Z1642" t="n">
        <v>10</v>
      </c>
    </row>
    <row r="1643">
      <c r="A1643" t="n">
        <v>1</v>
      </c>
      <c r="B1643" t="n">
        <v>20</v>
      </c>
      <c r="C1643" t="inlineStr">
        <is>
          <t xml:space="preserve">CONCLUIDO	</t>
        </is>
      </c>
      <c r="D1643" t="n">
        <v>5.2126</v>
      </c>
      <c r="E1643" t="n">
        <v>19.18</v>
      </c>
      <c r="F1643" t="n">
        <v>16.8</v>
      </c>
      <c r="G1643" t="n">
        <v>19.39</v>
      </c>
      <c r="H1643" t="n">
        <v>0.42</v>
      </c>
      <c r="I1643" t="n">
        <v>52</v>
      </c>
      <c r="J1643" t="n">
        <v>51.62</v>
      </c>
      <c r="K1643" t="n">
        <v>24.83</v>
      </c>
      <c r="L1643" t="n">
        <v>1.25</v>
      </c>
      <c r="M1643" t="n">
        <v>50</v>
      </c>
      <c r="N1643" t="n">
        <v>5.54</v>
      </c>
      <c r="O1643" t="n">
        <v>6599.8</v>
      </c>
      <c r="P1643" t="n">
        <v>88.28</v>
      </c>
      <c r="Q1643" t="n">
        <v>467.18</v>
      </c>
      <c r="R1643" t="n">
        <v>97.69</v>
      </c>
      <c r="S1643" t="n">
        <v>39.61</v>
      </c>
      <c r="T1643" t="n">
        <v>23875.03</v>
      </c>
      <c r="U1643" t="n">
        <v>0.41</v>
      </c>
      <c r="V1643" t="n">
        <v>0.6899999999999999</v>
      </c>
      <c r="W1643" t="n">
        <v>2.69</v>
      </c>
      <c r="X1643" t="n">
        <v>1.47</v>
      </c>
      <c r="Y1643" t="n">
        <v>1</v>
      </c>
      <c r="Z1643" t="n">
        <v>10</v>
      </c>
    </row>
    <row r="1644">
      <c r="A1644" t="n">
        <v>2</v>
      </c>
      <c r="B1644" t="n">
        <v>20</v>
      </c>
      <c r="C1644" t="inlineStr">
        <is>
          <t xml:space="preserve">CONCLUIDO	</t>
        </is>
      </c>
      <c r="D1644" t="n">
        <v>5.3312</v>
      </c>
      <c r="E1644" t="n">
        <v>18.76</v>
      </c>
      <c r="F1644" t="n">
        <v>16.5</v>
      </c>
      <c r="G1644" t="n">
        <v>23.57</v>
      </c>
      <c r="H1644" t="n">
        <v>0.5</v>
      </c>
      <c r="I1644" t="n">
        <v>42</v>
      </c>
      <c r="J1644" t="n">
        <v>51.9</v>
      </c>
      <c r="K1644" t="n">
        <v>24.83</v>
      </c>
      <c r="L1644" t="n">
        <v>1.5</v>
      </c>
      <c r="M1644" t="n">
        <v>40</v>
      </c>
      <c r="N1644" t="n">
        <v>5.57</v>
      </c>
      <c r="O1644" t="n">
        <v>6634.84</v>
      </c>
      <c r="P1644" t="n">
        <v>84.8</v>
      </c>
      <c r="Q1644" t="n">
        <v>467.07</v>
      </c>
      <c r="R1644" t="n">
        <v>87.65000000000001</v>
      </c>
      <c r="S1644" t="n">
        <v>39.61</v>
      </c>
      <c r="T1644" t="n">
        <v>18905.38</v>
      </c>
      <c r="U1644" t="n">
        <v>0.45</v>
      </c>
      <c r="V1644" t="n">
        <v>0.71</v>
      </c>
      <c r="W1644" t="n">
        <v>2.68</v>
      </c>
      <c r="X1644" t="n">
        <v>1.16</v>
      </c>
      <c r="Y1644" t="n">
        <v>1</v>
      </c>
      <c r="Z1644" t="n">
        <v>10</v>
      </c>
    </row>
    <row r="1645">
      <c r="A1645" t="n">
        <v>3</v>
      </c>
      <c r="B1645" t="n">
        <v>20</v>
      </c>
      <c r="C1645" t="inlineStr">
        <is>
          <t xml:space="preserve">CONCLUIDO	</t>
        </is>
      </c>
      <c r="D1645" t="n">
        <v>5.4033</v>
      </c>
      <c r="E1645" t="n">
        <v>18.51</v>
      </c>
      <c r="F1645" t="n">
        <v>16.33</v>
      </c>
      <c r="G1645" t="n">
        <v>28</v>
      </c>
      <c r="H1645" t="n">
        <v>0.58</v>
      </c>
      <c r="I1645" t="n">
        <v>35</v>
      </c>
      <c r="J1645" t="n">
        <v>52.19</v>
      </c>
      <c r="K1645" t="n">
        <v>24.83</v>
      </c>
      <c r="L1645" t="n">
        <v>1.75</v>
      </c>
      <c r="M1645" t="n">
        <v>33</v>
      </c>
      <c r="N1645" t="n">
        <v>5.61</v>
      </c>
      <c r="O1645" t="n">
        <v>6670.02</v>
      </c>
      <c r="P1645" t="n">
        <v>81.91</v>
      </c>
      <c r="Q1645" t="n">
        <v>467.07</v>
      </c>
      <c r="R1645" t="n">
        <v>82.76000000000001</v>
      </c>
      <c r="S1645" t="n">
        <v>39.61</v>
      </c>
      <c r="T1645" t="n">
        <v>16493.9</v>
      </c>
      <c r="U1645" t="n">
        <v>0.48</v>
      </c>
      <c r="V1645" t="n">
        <v>0.71</v>
      </c>
      <c r="W1645" t="n">
        <v>2.66</v>
      </c>
      <c r="X1645" t="n">
        <v>1</v>
      </c>
      <c r="Y1645" t="n">
        <v>1</v>
      </c>
      <c r="Z1645" t="n">
        <v>10</v>
      </c>
    </row>
    <row r="1646">
      <c r="A1646" t="n">
        <v>4</v>
      </c>
      <c r="B1646" t="n">
        <v>20</v>
      </c>
      <c r="C1646" t="inlineStr">
        <is>
          <t xml:space="preserve">CONCLUIDO	</t>
        </is>
      </c>
      <c r="D1646" t="n">
        <v>5.4656</v>
      </c>
      <c r="E1646" t="n">
        <v>18.3</v>
      </c>
      <c r="F1646" t="n">
        <v>16.18</v>
      </c>
      <c r="G1646" t="n">
        <v>32.36</v>
      </c>
      <c r="H1646" t="n">
        <v>0.66</v>
      </c>
      <c r="I1646" t="n">
        <v>30</v>
      </c>
      <c r="J1646" t="n">
        <v>52.47</v>
      </c>
      <c r="K1646" t="n">
        <v>24.83</v>
      </c>
      <c r="L1646" t="n">
        <v>2</v>
      </c>
      <c r="M1646" t="n">
        <v>25</v>
      </c>
      <c r="N1646" t="n">
        <v>5.64</v>
      </c>
      <c r="O1646" t="n">
        <v>6705.1</v>
      </c>
      <c r="P1646" t="n">
        <v>78.89</v>
      </c>
      <c r="Q1646" t="n">
        <v>467.11</v>
      </c>
      <c r="R1646" t="n">
        <v>77.22</v>
      </c>
      <c r="S1646" t="n">
        <v>39.61</v>
      </c>
      <c r="T1646" t="n">
        <v>13749.36</v>
      </c>
      <c r="U1646" t="n">
        <v>0.51</v>
      </c>
      <c r="V1646" t="n">
        <v>0.72</v>
      </c>
      <c r="W1646" t="n">
        <v>2.67</v>
      </c>
      <c r="X1646" t="n">
        <v>0.85</v>
      </c>
      <c r="Y1646" t="n">
        <v>1</v>
      </c>
      <c r="Z1646" t="n">
        <v>10</v>
      </c>
    </row>
    <row r="1647">
      <c r="A1647" t="n">
        <v>5</v>
      </c>
      <c r="B1647" t="n">
        <v>20</v>
      </c>
      <c r="C1647" t="inlineStr">
        <is>
          <t xml:space="preserve">CONCLUIDO	</t>
        </is>
      </c>
      <c r="D1647" t="n">
        <v>5.5166</v>
      </c>
      <c r="E1647" t="n">
        <v>18.13</v>
      </c>
      <c r="F1647" t="n">
        <v>16.06</v>
      </c>
      <c r="G1647" t="n">
        <v>37.06</v>
      </c>
      <c r="H1647" t="n">
        <v>0.74</v>
      </c>
      <c r="I1647" t="n">
        <v>26</v>
      </c>
      <c r="J1647" t="n">
        <v>52.75</v>
      </c>
      <c r="K1647" t="n">
        <v>24.83</v>
      </c>
      <c r="L1647" t="n">
        <v>2.25</v>
      </c>
      <c r="M1647" t="n">
        <v>14</v>
      </c>
      <c r="N1647" t="n">
        <v>5.68</v>
      </c>
      <c r="O1647" t="n">
        <v>6740.19</v>
      </c>
      <c r="P1647" t="n">
        <v>76.58</v>
      </c>
      <c r="Q1647" t="n">
        <v>467.1</v>
      </c>
      <c r="R1647" t="n">
        <v>73.04000000000001</v>
      </c>
      <c r="S1647" t="n">
        <v>39.61</v>
      </c>
      <c r="T1647" t="n">
        <v>11678.65</v>
      </c>
      <c r="U1647" t="n">
        <v>0.54</v>
      </c>
      <c r="V1647" t="n">
        <v>0.73</v>
      </c>
      <c r="W1647" t="n">
        <v>2.67</v>
      </c>
      <c r="X1647" t="n">
        <v>0.73</v>
      </c>
      <c r="Y1647" t="n">
        <v>1</v>
      </c>
      <c r="Z1647" t="n">
        <v>10</v>
      </c>
    </row>
    <row r="1648">
      <c r="A1648" t="n">
        <v>6</v>
      </c>
      <c r="B1648" t="n">
        <v>20</v>
      </c>
      <c r="C1648" t="inlineStr">
        <is>
          <t xml:space="preserve">CONCLUIDO	</t>
        </is>
      </c>
      <c r="D1648" t="n">
        <v>5.5249</v>
      </c>
      <c r="E1648" t="n">
        <v>18.1</v>
      </c>
      <c r="F1648" t="n">
        <v>16.05</v>
      </c>
      <c r="G1648" t="n">
        <v>38.51</v>
      </c>
      <c r="H1648" t="n">
        <v>0.82</v>
      </c>
      <c r="I1648" t="n">
        <v>25</v>
      </c>
      <c r="J1648" t="n">
        <v>53.04</v>
      </c>
      <c r="K1648" t="n">
        <v>24.83</v>
      </c>
      <c r="L1648" t="n">
        <v>2.5</v>
      </c>
      <c r="M1648" t="n">
        <v>3</v>
      </c>
      <c r="N1648" t="n">
        <v>5.71</v>
      </c>
      <c r="O1648" t="n">
        <v>6775.31</v>
      </c>
      <c r="P1648" t="n">
        <v>76.06999999999999</v>
      </c>
      <c r="Q1648" t="n">
        <v>467.12</v>
      </c>
      <c r="R1648" t="n">
        <v>72.12</v>
      </c>
      <c r="S1648" t="n">
        <v>39.61</v>
      </c>
      <c r="T1648" t="n">
        <v>11225.18</v>
      </c>
      <c r="U1648" t="n">
        <v>0.55</v>
      </c>
      <c r="V1648" t="n">
        <v>0.73</v>
      </c>
      <c r="W1648" t="n">
        <v>2.68</v>
      </c>
      <c r="X1648" t="n">
        <v>0.71</v>
      </c>
      <c r="Y1648" t="n">
        <v>1</v>
      </c>
      <c r="Z1648" t="n">
        <v>10</v>
      </c>
    </row>
    <row r="1649">
      <c r="A1649" t="n">
        <v>7</v>
      </c>
      <c r="B1649" t="n">
        <v>20</v>
      </c>
      <c r="C1649" t="inlineStr">
        <is>
          <t xml:space="preserve">CONCLUIDO	</t>
        </is>
      </c>
      <c r="D1649" t="n">
        <v>5.5244</v>
      </c>
      <c r="E1649" t="n">
        <v>18.1</v>
      </c>
      <c r="F1649" t="n">
        <v>16.05</v>
      </c>
      <c r="G1649" t="n">
        <v>38.52</v>
      </c>
      <c r="H1649" t="n">
        <v>0.89</v>
      </c>
      <c r="I1649" t="n">
        <v>25</v>
      </c>
      <c r="J1649" t="n">
        <v>53.32</v>
      </c>
      <c r="K1649" t="n">
        <v>24.83</v>
      </c>
      <c r="L1649" t="n">
        <v>2.75</v>
      </c>
      <c r="M1649" t="n">
        <v>0</v>
      </c>
      <c r="N1649" t="n">
        <v>5.75</v>
      </c>
      <c r="O1649" t="n">
        <v>6810.44</v>
      </c>
      <c r="P1649" t="n">
        <v>75.93000000000001</v>
      </c>
      <c r="Q1649" t="n">
        <v>467.22</v>
      </c>
      <c r="R1649" t="n">
        <v>72.09999999999999</v>
      </c>
      <c r="S1649" t="n">
        <v>39.61</v>
      </c>
      <c r="T1649" t="n">
        <v>11216.33</v>
      </c>
      <c r="U1649" t="n">
        <v>0.55</v>
      </c>
      <c r="V1649" t="n">
        <v>0.73</v>
      </c>
      <c r="W1649" t="n">
        <v>2.68</v>
      </c>
      <c r="X1649" t="n">
        <v>0.71</v>
      </c>
      <c r="Y1649" t="n">
        <v>1</v>
      </c>
      <c r="Z1649" t="n">
        <v>10</v>
      </c>
    </row>
    <row r="1650">
      <c r="A1650" t="n">
        <v>0</v>
      </c>
      <c r="B1650" t="n">
        <v>120</v>
      </c>
      <c r="C1650" t="inlineStr">
        <is>
          <t xml:space="preserve">CONCLUIDO	</t>
        </is>
      </c>
      <c r="D1650" t="n">
        <v>2.6178</v>
      </c>
      <c r="E1650" t="n">
        <v>38.2</v>
      </c>
      <c r="F1650" t="n">
        <v>23.37</v>
      </c>
      <c r="G1650" t="n">
        <v>5.27</v>
      </c>
      <c r="H1650" t="n">
        <v>0.08</v>
      </c>
      <c r="I1650" t="n">
        <v>266</v>
      </c>
      <c r="J1650" t="n">
        <v>232.68</v>
      </c>
      <c r="K1650" t="n">
        <v>57.72</v>
      </c>
      <c r="L1650" t="n">
        <v>1</v>
      </c>
      <c r="M1650" t="n">
        <v>264</v>
      </c>
      <c r="N1650" t="n">
        <v>53.95</v>
      </c>
      <c r="O1650" t="n">
        <v>28931.02</v>
      </c>
      <c r="P1650" t="n">
        <v>366.01</v>
      </c>
      <c r="Q1650" t="n">
        <v>467.41</v>
      </c>
      <c r="R1650" t="n">
        <v>312.36</v>
      </c>
      <c r="S1650" t="n">
        <v>39.61</v>
      </c>
      <c r="T1650" t="n">
        <v>130140.32</v>
      </c>
      <c r="U1650" t="n">
        <v>0.13</v>
      </c>
      <c r="V1650" t="n">
        <v>0.5</v>
      </c>
      <c r="W1650" t="n">
        <v>3.06</v>
      </c>
      <c r="X1650" t="n">
        <v>8.029999999999999</v>
      </c>
      <c r="Y1650" t="n">
        <v>1</v>
      </c>
      <c r="Z1650" t="n">
        <v>10</v>
      </c>
    </row>
    <row r="1651">
      <c r="A1651" t="n">
        <v>1</v>
      </c>
      <c r="B1651" t="n">
        <v>120</v>
      </c>
      <c r="C1651" t="inlineStr">
        <is>
          <t xml:space="preserve">CONCLUIDO	</t>
        </is>
      </c>
      <c r="D1651" t="n">
        <v>3.0882</v>
      </c>
      <c r="E1651" t="n">
        <v>32.38</v>
      </c>
      <c r="F1651" t="n">
        <v>20.97</v>
      </c>
      <c r="G1651" t="n">
        <v>6.59</v>
      </c>
      <c r="H1651" t="n">
        <v>0.1</v>
      </c>
      <c r="I1651" t="n">
        <v>191</v>
      </c>
      <c r="J1651" t="n">
        <v>233.1</v>
      </c>
      <c r="K1651" t="n">
        <v>57.72</v>
      </c>
      <c r="L1651" t="n">
        <v>1.25</v>
      </c>
      <c r="M1651" t="n">
        <v>189</v>
      </c>
      <c r="N1651" t="n">
        <v>54.13</v>
      </c>
      <c r="O1651" t="n">
        <v>28983.75</v>
      </c>
      <c r="P1651" t="n">
        <v>328.07</v>
      </c>
      <c r="Q1651" t="n">
        <v>467.31</v>
      </c>
      <c r="R1651" t="n">
        <v>234.06</v>
      </c>
      <c r="S1651" t="n">
        <v>39.61</v>
      </c>
      <c r="T1651" t="n">
        <v>91364.49000000001</v>
      </c>
      <c r="U1651" t="n">
        <v>0.17</v>
      </c>
      <c r="V1651" t="n">
        <v>0.5600000000000001</v>
      </c>
      <c r="W1651" t="n">
        <v>2.92</v>
      </c>
      <c r="X1651" t="n">
        <v>5.63</v>
      </c>
      <c r="Y1651" t="n">
        <v>1</v>
      </c>
      <c r="Z1651" t="n">
        <v>10</v>
      </c>
    </row>
    <row r="1652">
      <c r="A1652" t="n">
        <v>2</v>
      </c>
      <c r="B1652" t="n">
        <v>120</v>
      </c>
      <c r="C1652" t="inlineStr">
        <is>
          <t xml:space="preserve">CONCLUIDO	</t>
        </is>
      </c>
      <c r="D1652" t="n">
        <v>3.4232</v>
      </c>
      <c r="E1652" t="n">
        <v>29.21</v>
      </c>
      <c r="F1652" t="n">
        <v>19.72</v>
      </c>
      <c r="G1652" t="n">
        <v>7.94</v>
      </c>
      <c r="H1652" t="n">
        <v>0.11</v>
      </c>
      <c r="I1652" t="n">
        <v>149</v>
      </c>
      <c r="J1652" t="n">
        <v>233.53</v>
      </c>
      <c r="K1652" t="n">
        <v>57.72</v>
      </c>
      <c r="L1652" t="n">
        <v>1.5</v>
      </c>
      <c r="M1652" t="n">
        <v>147</v>
      </c>
      <c r="N1652" t="n">
        <v>54.31</v>
      </c>
      <c r="O1652" t="n">
        <v>29036.54</v>
      </c>
      <c r="P1652" t="n">
        <v>308.14</v>
      </c>
      <c r="Q1652" t="n">
        <v>467.3</v>
      </c>
      <c r="R1652" t="n">
        <v>192.97</v>
      </c>
      <c r="S1652" t="n">
        <v>39.61</v>
      </c>
      <c r="T1652" t="n">
        <v>71031.25999999999</v>
      </c>
      <c r="U1652" t="n">
        <v>0.21</v>
      </c>
      <c r="V1652" t="n">
        <v>0.59</v>
      </c>
      <c r="W1652" t="n">
        <v>2.85</v>
      </c>
      <c r="X1652" t="n">
        <v>4.38</v>
      </c>
      <c r="Y1652" t="n">
        <v>1</v>
      </c>
      <c r="Z1652" t="n">
        <v>10</v>
      </c>
    </row>
    <row r="1653">
      <c r="A1653" t="n">
        <v>3</v>
      </c>
      <c r="B1653" t="n">
        <v>120</v>
      </c>
      <c r="C1653" t="inlineStr">
        <is>
          <t xml:space="preserve">CONCLUIDO	</t>
        </is>
      </c>
      <c r="D1653" t="n">
        <v>3.6692</v>
      </c>
      <c r="E1653" t="n">
        <v>27.25</v>
      </c>
      <c r="F1653" t="n">
        <v>18.94</v>
      </c>
      <c r="G1653" t="n">
        <v>9.24</v>
      </c>
      <c r="H1653" t="n">
        <v>0.13</v>
      </c>
      <c r="I1653" t="n">
        <v>123</v>
      </c>
      <c r="J1653" t="n">
        <v>233.96</v>
      </c>
      <c r="K1653" t="n">
        <v>57.72</v>
      </c>
      <c r="L1653" t="n">
        <v>1.75</v>
      </c>
      <c r="M1653" t="n">
        <v>121</v>
      </c>
      <c r="N1653" t="n">
        <v>54.49</v>
      </c>
      <c r="O1653" t="n">
        <v>29089.39</v>
      </c>
      <c r="P1653" t="n">
        <v>295.76</v>
      </c>
      <c r="Q1653" t="n">
        <v>467.23</v>
      </c>
      <c r="R1653" t="n">
        <v>167.47</v>
      </c>
      <c r="S1653" t="n">
        <v>39.61</v>
      </c>
      <c r="T1653" t="n">
        <v>58409.11</v>
      </c>
      <c r="U1653" t="n">
        <v>0.24</v>
      </c>
      <c r="V1653" t="n">
        <v>0.62</v>
      </c>
      <c r="W1653" t="n">
        <v>2.81</v>
      </c>
      <c r="X1653" t="n">
        <v>3.6</v>
      </c>
      <c r="Y1653" t="n">
        <v>1</v>
      </c>
      <c r="Z1653" t="n">
        <v>10</v>
      </c>
    </row>
    <row r="1654">
      <c r="A1654" t="n">
        <v>4</v>
      </c>
      <c r="B1654" t="n">
        <v>120</v>
      </c>
      <c r="C1654" t="inlineStr">
        <is>
          <t xml:space="preserve">CONCLUIDO	</t>
        </is>
      </c>
      <c r="D1654" t="n">
        <v>3.8781</v>
      </c>
      <c r="E1654" t="n">
        <v>25.79</v>
      </c>
      <c r="F1654" t="n">
        <v>18.34</v>
      </c>
      <c r="G1654" t="n">
        <v>10.58</v>
      </c>
      <c r="H1654" t="n">
        <v>0.15</v>
      </c>
      <c r="I1654" t="n">
        <v>104</v>
      </c>
      <c r="J1654" t="n">
        <v>234.39</v>
      </c>
      <c r="K1654" t="n">
        <v>57.72</v>
      </c>
      <c r="L1654" t="n">
        <v>2</v>
      </c>
      <c r="M1654" t="n">
        <v>102</v>
      </c>
      <c r="N1654" t="n">
        <v>54.67</v>
      </c>
      <c r="O1654" t="n">
        <v>29142.31</v>
      </c>
      <c r="P1654" t="n">
        <v>286.09</v>
      </c>
      <c r="Q1654" t="n">
        <v>467.19</v>
      </c>
      <c r="R1654" t="n">
        <v>147.86</v>
      </c>
      <c r="S1654" t="n">
        <v>39.61</v>
      </c>
      <c r="T1654" t="n">
        <v>48700.05</v>
      </c>
      <c r="U1654" t="n">
        <v>0.27</v>
      </c>
      <c r="V1654" t="n">
        <v>0.64</v>
      </c>
      <c r="W1654" t="n">
        <v>2.78</v>
      </c>
      <c r="X1654" t="n">
        <v>3</v>
      </c>
      <c r="Y1654" t="n">
        <v>1</v>
      </c>
      <c r="Z1654" t="n">
        <v>10</v>
      </c>
    </row>
    <row r="1655">
      <c r="A1655" t="n">
        <v>5</v>
      </c>
      <c r="B1655" t="n">
        <v>120</v>
      </c>
      <c r="C1655" t="inlineStr">
        <is>
          <t xml:space="preserve">CONCLUIDO	</t>
        </is>
      </c>
      <c r="D1655" t="n">
        <v>4.0273</v>
      </c>
      <c r="E1655" t="n">
        <v>24.83</v>
      </c>
      <c r="F1655" t="n">
        <v>17.98</v>
      </c>
      <c r="G1655" t="n">
        <v>11.85</v>
      </c>
      <c r="H1655" t="n">
        <v>0.17</v>
      </c>
      <c r="I1655" t="n">
        <v>91</v>
      </c>
      <c r="J1655" t="n">
        <v>234.82</v>
      </c>
      <c r="K1655" t="n">
        <v>57.72</v>
      </c>
      <c r="L1655" t="n">
        <v>2.25</v>
      </c>
      <c r="M1655" t="n">
        <v>89</v>
      </c>
      <c r="N1655" t="n">
        <v>54.85</v>
      </c>
      <c r="O1655" t="n">
        <v>29195.29</v>
      </c>
      <c r="P1655" t="n">
        <v>280.15</v>
      </c>
      <c r="Q1655" t="n">
        <v>467.11</v>
      </c>
      <c r="R1655" t="n">
        <v>135.54</v>
      </c>
      <c r="S1655" t="n">
        <v>39.61</v>
      </c>
      <c r="T1655" t="n">
        <v>42608.08</v>
      </c>
      <c r="U1655" t="n">
        <v>0.29</v>
      </c>
      <c r="V1655" t="n">
        <v>0.65</v>
      </c>
      <c r="W1655" t="n">
        <v>2.77</v>
      </c>
      <c r="X1655" t="n">
        <v>2.64</v>
      </c>
      <c r="Y1655" t="n">
        <v>1</v>
      </c>
      <c r="Z1655" t="n">
        <v>10</v>
      </c>
    </row>
    <row r="1656">
      <c r="A1656" t="n">
        <v>6</v>
      </c>
      <c r="B1656" t="n">
        <v>120</v>
      </c>
      <c r="C1656" t="inlineStr">
        <is>
          <t xml:space="preserve">CONCLUIDO	</t>
        </is>
      </c>
      <c r="D1656" t="n">
        <v>4.1716</v>
      </c>
      <c r="E1656" t="n">
        <v>23.97</v>
      </c>
      <c r="F1656" t="n">
        <v>17.62</v>
      </c>
      <c r="G1656" t="n">
        <v>13.21</v>
      </c>
      <c r="H1656" t="n">
        <v>0.19</v>
      </c>
      <c r="I1656" t="n">
        <v>80</v>
      </c>
      <c r="J1656" t="n">
        <v>235.25</v>
      </c>
      <c r="K1656" t="n">
        <v>57.72</v>
      </c>
      <c r="L1656" t="n">
        <v>2.5</v>
      </c>
      <c r="M1656" t="n">
        <v>78</v>
      </c>
      <c r="N1656" t="n">
        <v>55.03</v>
      </c>
      <c r="O1656" t="n">
        <v>29248.33</v>
      </c>
      <c r="P1656" t="n">
        <v>274.34</v>
      </c>
      <c r="Q1656" t="n">
        <v>467.1</v>
      </c>
      <c r="R1656" t="n">
        <v>124.21</v>
      </c>
      <c r="S1656" t="n">
        <v>39.61</v>
      </c>
      <c r="T1656" t="n">
        <v>36998.31</v>
      </c>
      <c r="U1656" t="n">
        <v>0.32</v>
      </c>
      <c r="V1656" t="n">
        <v>0.66</v>
      </c>
      <c r="W1656" t="n">
        <v>2.74</v>
      </c>
      <c r="X1656" t="n">
        <v>2.28</v>
      </c>
      <c r="Y1656" t="n">
        <v>1</v>
      </c>
      <c r="Z1656" t="n">
        <v>10</v>
      </c>
    </row>
    <row r="1657">
      <c r="A1657" t="n">
        <v>7</v>
      </c>
      <c r="B1657" t="n">
        <v>120</v>
      </c>
      <c r="C1657" t="inlineStr">
        <is>
          <t xml:space="preserve">CONCLUIDO	</t>
        </is>
      </c>
      <c r="D1657" t="n">
        <v>4.2775</v>
      </c>
      <c r="E1657" t="n">
        <v>23.38</v>
      </c>
      <c r="F1657" t="n">
        <v>17.39</v>
      </c>
      <c r="G1657" t="n">
        <v>14.49</v>
      </c>
      <c r="H1657" t="n">
        <v>0.21</v>
      </c>
      <c r="I1657" t="n">
        <v>72</v>
      </c>
      <c r="J1657" t="n">
        <v>235.68</v>
      </c>
      <c r="K1657" t="n">
        <v>57.72</v>
      </c>
      <c r="L1657" t="n">
        <v>2.75</v>
      </c>
      <c r="M1657" t="n">
        <v>70</v>
      </c>
      <c r="N1657" t="n">
        <v>55.21</v>
      </c>
      <c r="O1657" t="n">
        <v>29301.44</v>
      </c>
      <c r="P1657" t="n">
        <v>270.47</v>
      </c>
      <c r="Q1657" t="n">
        <v>467.29</v>
      </c>
      <c r="R1657" t="n">
        <v>116.73</v>
      </c>
      <c r="S1657" t="n">
        <v>39.61</v>
      </c>
      <c r="T1657" t="n">
        <v>33295.9</v>
      </c>
      <c r="U1657" t="n">
        <v>0.34</v>
      </c>
      <c r="V1657" t="n">
        <v>0.67</v>
      </c>
      <c r="W1657" t="n">
        <v>2.73</v>
      </c>
      <c r="X1657" t="n">
        <v>2.05</v>
      </c>
      <c r="Y1657" t="n">
        <v>1</v>
      </c>
      <c r="Z1657" t="n">
        <v>10</v>
      </c>
    </row>
    <row r="1658">
      <c r="A1658" t="n">
        <v>8</v>
      </c>
      <c r="B1658" t="n">
        <v>120</v>
      </c>
      <c r="C1658" t="inlineStr">
        <is>
          <t xml:space="preserve">CONCLUIDO	</t>
        </is>
      </c>
      <c r="D1658" t="n">
        <v>4.3732</v>
      </c>
      <c r="E1658" t="n">
        <v>22.87</v>
      </c>
      <c r="F1658" t="n">
        <v>17.2</v>
      </c>
      <c r="G1658" t="n">
        <v>15.87</v>
      </c>
      <c r="H1658" t="n">
        <v>0.23</v>
      </c>
      <c r="I1658" t="n">
        <v>65</v>
      </c>
      <c r="J1658" t="n">
        <v>236.11</v>
      </c>
      <c r="K1658" t="n">
        <v>57.72</v>
      </c>
      <c r="L1658" t="n">
        <v>3</v>
      </c>
      <c r="M1658" t="n">
        <v>63</v>
      </c>
      <c r="N1658" t="n">
        <v>55.39</v>
      </c>
      <c r="O1658" t="n">
        <v>29354.61</v>
      </c>
      <c r="P1658" t="n">
        <v>267.2</v>
      </c>
      <c r="Q1658" t="n">
        <v>467.18</v>
      </c>
      <c r="R1658" t="n">
        <v>110.79</v>
      </c>
      <c r="S1658" t="n">
        <v>39.61</v>
      </c>
      <c r="T1658" t="n">
        <v>30360.97</v>
      </c>
      <c r="U1658" t="n">
        <v>0.36</v>
      </c>
      <c r="V1658" t="n">
        <v>0.68</v>
      </c>
      <c r="W1658" t="n">
        <v>2.71</v>
      </c>
      <c r="X1658" t="n">
        <v>1.86</v>
      </c>
      <c r="Y1658" t="n">
        <v>1</v>
      </c>
      <c r="Z1658" t="n">
        <v>10</v>
      </c>
    </row>
    <row r="1659">
      <c r="A1659" t="n">
        <v>9</v>
      </c>
      <c r="B1659" t="n">
        <v>120</v>
      </c>
      <c r="C1659" t="inlineStr">
        <is>
          <t xml:space="preserve">CONCLUIDO	</t>
        </is>
      </c>
      <c r="D1659" t="n">
        <v>4.4466</v>
      </c>
      <c r="E1659" t="n">
        <v>22.49</v>
      </c>
      <c r="F1659" t="n">
        <v>17.05</v>
      </c>
      <c r="G1659" t="n">
        <v>17.05</v>
      </c>
      <c r="H1659" t="n">
        <v>0.24</v>
      </c>
      <c r="I1659" t="n">
        <v>60</v>
      </c>
      <c r="J1659" t="n">
        <v>236.54</v>
      </c>
      <c r="K1659" t="n">
        <v>57.72</v>
      </c>
      <c r="L1659" t="n">
        <v>3.25</v>
      </c>
      <c r="M1659" t="n">
        <v>58</v>
      </c>
      <c r="N1659" t="n">
        <v>55.57</v>
      </c>
      <c r="O1659" t="n">
        <v>29407.85</v>
      </c>
      <c r="P1659" t="n">
        <v>264.55</v>
      </c>
      <c r="Q1659" t="n">
        <v>467.16</v>
      </c>
      <c r="R1659" t="n">
        <v>105.89</v>
      </c>
      <c r="S1659" t="n">
        <v>39.61</v>
      </c>
      <c r="T1659" t="n">
        <v>27935.45</v>
      </c>
      <c r="U1659" t="n">
        <v>0.37</v>
      </c>
      <c r="V1659" t="n">
        <v>0.68</v>
      </c>
      <c r="W1659" t="n">
        <v>2.7</v>
      </c>
      <c r="X1659" t="n">
        <v>1.71</v>
      </c>
      <c r="Y1659" t="n">
        <v>1</v>
      </c>
      <c r="Z1659" t="n">
        <v>10</v>
      </c>
    </row>
    <row r="1660">
      <c r="A1660" t="n">
        <v>10</v>
      </c>
      <c r="B1660" t="n">
        <v>120</v>
      </c>
      <c r="C1660" t="inlineStr">
        <is>
          <t xml:space="preserve">CONCLUIDO	</t>
        </is>
      </c>
      <c r="D1660" t="n">
        <v>4.524</v>
      </c>
      <c r="E1660" t="n">
        <v>22.1</v>
      </c>
      <c r="F1660" t="n">
        <v>16.89</v>
      </c>
      <c r="G1660" t="n">
        <v>18.43</v>
      </c>
      <c r="H1660" t="n">
        <v>0.26</v>
      </c>
      <c r="I1660" t="n">
        <v>55</v>
      </c>
      <c r="J1660" t="n">
        <v>236.98</v>
      </c>
      <c r="K1660" t="n">
        <v>57.72</v>
      </c>
      <c r="L1660" t="n">
        <v>3.5</v>
      </c>
      <c r="M1660" t="n">
        <v>53</v>
      </c>
      <c r="N1660" t="n">
        <v>55.75</v>
      </c>
      <c r="O1660" t="n">
        <v>29461.15</v>
      </c>
      <c r="P1660" t="n">
        <v>261.99</v>
      </c>
      <c r="Q1660" t="n">
        <v>467.07</v>
      </c>
      <c r="R1660" t="n">
        <v>100.59</v>
      </c>
      <c r="S1660" t="n">
        <v>39.61</v>
      </c>
      <c r="T1660" t="n">
        <v>25308.83</v>
      </c>
      <c r="U1660" t="n">
        <v>0.39</v>
      </c>
      <c r="V1660" t="n">
        <v>0.6899999999999999</v>
      </c>
      <c r="W1660" t="n">
        <v>2.7</v>
      </c>
      <c r="X1660" t="n">
        <v>1.56</v>
      </c>
      <c r="Y1660" t="n">
        <v>1</v>
      </c>
      <c r="Z1660" t="n">
        <v>10</v>
      </c>
    </row>
    <row r="1661">
      <c r="A1661" t="n">
        <v>11</v>
      </c>
      <c r="B1661" t="n">
        <v>120</v>
      </c>
      <c r="C1661" t="inlineStr">
        <is>
          <t xml:space="preserve">CONCLUIDO	</t>
        </is>
      </c>
      <c r="D1661" t="n">
        <v>4.5905</v>
      </c>
      <c r="E1661" t="n">
        <v>21.78</v>
      </c>
      <c r="F1661" t="n">
        <v>16.75</v>
      </c>
      <c r="G1661" t="n">
        <v>19.71</v>
      </c>
      <c r="H1661" t="n">
        <v>0.28</v>
      </c>
      <c r="I1661" t="n">
        <v>51</v>
      </c>
      <c r="J1661" t="n">
        <v>237.41</v>
      </c>
      <c r="K1661" t="n">
        <v>57.72</v>
      </c>
      <c r="L1661" t="n">
        <v>3.75</v>
      </c>
      <c r="M1661" t="n">
        <v>49</v>
      </c>
      <c r="N1661" t="n">
        <v>55.93</v>
      </c>
      <c r="O1661" t="n">
        <v>29514.51</v>
      </c>
      <c r="P1661" t="n">
        <v>259.4</v>
      </c>
      <c r="Q1661" t="n">
        <v>467.12</v>
      </c>
      <c r="R1661" t="n">
        <v>96.16</v>
      </c>
      <c r="S1661" t="n">
        <v>39.61</v>
      </c>
      <c r="T1661" t="n">
        <v>23114.18</v>
      </c>
      <c r="U1661" t="n">
        <v>0.41</v>
      </c>
      <c r="V1661" t="n">
        <v>0.7</v>
      </c>
      <c r="W1661" t="n">
        <v>2.69</v>
      </c>
      <c r="X1661" t="n">
        <v>1.42</v>
      </c>
      <c r="Y1661" t="n">
        <v>1</v>
      </c>
      <c r="Z1661" t="n">
        <v>10</v>
      </c>
    </row>
    <row r="1662">
      <c r="A1662" t="n">
        <v>12</v>
      </c>
      <c r="B1662" t="n">
        <v>120</v>
      </c>
      <c r="C1662" t="inlineStr">
        <is>
          <t xml:space="preserve">CONCLUIDO	</t>
        </is>
      </c>
      <c r="D1662" t="n">
        <v>4.6343</v>
      </c>
      <c r="E1662" t="n">
        <v>21.58</v>
      </c>
      <c r="F1662" t="n">
        <v>16.68</v>
      </c>
      <c r="G1662" t="n">
        <v>20.85</v>
      </c>
      <c r="H1662" t="n">
        <v>0.3</v>
      </c>
      <c r="I1662" t="n">
        <v>48</v>
      </c>
      <c r="J1662" t="n">
        <v>237.84</v>
      </c>
      <c r="K1662" t="n">
        <v>57.72</v>
      </c>
      <c r="L1662" t="n">
        <v>4</v>
      </c>
      <c r="M1662" t="n">
        <v>46</v>
      </c>
      <c r="N1662" t="n">
        <v>56.12</v>
      </c>
      <c r="O1662" t="n">
        <v>29567.95</v>
      </c>
      <c r="P1662" t="n">
        <v>258.17</v>
      </c>
      <c r="Q1662" t="n">
        <v>467.12</v>
      </c>
      <c r="R1662" t="n">
        <v>93.72</v>
      </c>
      <c r="S1662" t="n">
        <v>39.61</v>
      </c>
      <c r="T1662" t="n">
        <v>21912.17</v>
      </c>
      <c r="U1662" t="n">
        <v>0.42</v>
      </c>
      <c r="V1662" t="n">
        <v>0.7</v>
      </c>
      <c r="W1662" t="n">
        <v>2.69</v>
      </c>
      <c r="X1662" t="n">
        <v>1.35</v>
      </c>
      <c r="Y1662" t="n">
        <v>1</v>
      </c>
      <c r="Z1662" t="n">
        <v>10</v>
      </c>
    </row>
    <row r="1663">
      <c r="A1663" t="n">
        <v>13</v>
      </c>
      <c r="B1663" t="n">
        <v>120</v>
      </c>
      <c r="C1663" t="inlineStr">
        <is>
          <t xml:space="preserve">CONCLUIDO	</t>
        </is>
      </c>
      <c r="D1663" t="n">
        <v>4.6806</v>
      </c>
      <c r="E1663" t="n">
        <v>21.36</v>
      </c>
      <c r="F1663" t="n">
        <v>16.61</v>
      </c>
      <c r="G1663" t="n">
        <v>22.14</v>
      </c>
      <c r="H1663" t="n">
        <v>0.32</v>
      </c>
      <c r="I1663" t="n">
        <v>45</v>
      </c>
      <c r="J1663" t="n">
        <v>238.28</v>
      </c>
      <c r="K1663" t="n">
        <v>57.72</v>
      </c>
      <c r="L1663" t="n">
        <v>4.25</v>
      </c>
      <c r="M1663" t="n">
        <v>43</v>
      </c>
      <c r="N1663" t="n">
        <v>56.3</v>
      </c>
      <c r="O1663" t="n">
        <v>29621.44</v>
      </c>
      <c r="P1663" t="n">
        <v>256.76</v>
      </c>
      <c r="Q1663" t="n">
        <v>467.15</v>
      </c>
      <c r="R1663" t="n">
        <v>91.48999999999999</v>
      </c>
      <c r="S1663" t="n">
        <v>39.61</v>
      </c>
      <c r="T1663" t="n">
        <v>20810.28</v>
      </c>
      <c r="U1663" t="n">
        <v>0.43</v>
      </c>
      <c r="V1663" t="n">
        <v>0.7</v>
      </c>
      <c r="W1663" t="n">
        <v>2.68</v>
      </c>
      <c r="X1663" t="n">
        <v>1.27</v>
      </c>
      <c r="Y1663" t="n">
        <v>1</v>
      </c>
      <c r="Z1663" t="n">
        <v>10</v>
      </c>
    </row>
    <row r="1664">
      <c r="A1664" t="n">
        <v>14</v>
      </c>
      <c r="B1664" t="n">
        <v>120</v>
      </c>
      <c r="C1664" t="inlineStr">
        <is>
          <t xml:space="preserve">CONCLUIDO	</t>
        </is>
      </c>
      <c r="D1664" t="n">
        <v>4.7337</v>
      </c>
      <c r="E1664" t="n">
        <v>21.13</v>
      </c>
      <c r="F1664" t="n">
        <v>16.5</v>
      </c>
      <c r="G1664" t="n">
        <v>23.58</v>
      </c>
      <c r="H1664" t="n">
        <v>0.34</v>
      </c>
      <c r="I1664" t="n">
        <v>42</v>
      </c>
      <c r="J1664" t="n">
        <v>238.71</v>
      </c>
      <c r="K1664" t="n">
        <v>57.72</v>
      </c>
      <c r="L1664" t="n">
        <v>4.5</v>
      </c>
      <c r="M1664" t="n">
        <v>40</v>
      </c>
      <c r="N1664" t="n">
        <v>56.49</v>
      </c>
      <c r="O1664" t="n">
        <v>29675.01</v>
      </c>
      <c r="P1664" t="n">
        <v>254.89</v>
      </c>
      <c r="Q1664" t="n">
        <v>467.19</v>
      </c>
      <c r="R1664" t="n">
        <v>88.03</v>
      </c>
      <c r="S1664" t="n">
        <v>39.61</v>
      </c>
      <c r="T1664" t="n">
        <v>19093.95</v>
      </c>
      <c r="U1664" t="n">
        <v>0.45</v>
      </c>
      <c r="V1664" t="n">
        <v>0.71</v>
      </c>
      <c r="W1664" t="n">
        <v>2.68</v>
      </c>
      <c r="X1664" t="n">
        <v>1.17</v>
      </c>
      <c r="Y1664" t="n">
        <v>1</v>
      </c>
      <c r="Z1664" t="n">
        <v>10</v>
      </c>
    </row>
    <row r="1665">
      <c r="A1665" t="n">
        <v>15</v>
      </c>
      <c r="B1665" t="n">
        <v>120</v>
      </c>
      <c r="C1665" t="inlineStr">
        <is>
          <t xml:space="preserve">CONCLUIDO	</t>
        </is>
      </c>
      <c r="D1665" t="n">
        <v>4.7639</v>
      </c>
      <c r="E1665" t="n">
        <v>20.99</v>
      </c>
      <c r="F1665" t="n">
        <v>16.46</v>
      </c>
      <c r="G1665" t="n">
        <v>24.69</v>
      </c>
      <c r="H1665" t="n">
        <v>0.35</v>
      </c>
      <c r="I1665" t="n">
        <v>40</v>
      </c>
      <c r="J1665" t="n">
        <v>239.14</v>
      </c>
      <c r="K1665" t="n">
        <v>57.72</v>
      </c>
      <c r="L1665" t="n">
        <v>4.75</v>
      </c>
      <c r="M1665" t="n">
        <v>38</v>
      </c>
      <c r="N1665" t="n">
        <v>56.67</v>
      </c>
      <c r="O1665" t="n">
        <v>29728.63</v>
      </c>
      <c r="P1665" t="n">
        <v>253.93</v>
      </c>
      <c r="Q1665" t="n">
        <v>467.09</v>
      </c>
      <c r="R1665" t="n">
        <v>86.44</v>
      </c>
      <c r="S1665" t="n">
        <v>39.61</v>
      </c>
      <c r="T1665" t="n">
        <v>18310.41</v>
      </c>
      <c r="U1665" t="n">
        <v>0.46</v>
      </c>
      <c r="V1665" t="n">
        <v>0.71</v>
      </c>
      <c r="W1665" t="n">
        <v>2.68</v>
      </c>
      <c r="X1665" t="n">
        <v>1.13</v>
      </c>
      <c r="Y1665" t="n">
        <v>1</v>
      </c>
      <c r="Z1665" t="n">
        <v>10</v>
      </c>
    </row>
    <row r="1666">
      <c r="A1666" t="n">
        <v>16</v>
      </c>
      <c r="B1666" t="n">
        <v>120</v>
      </c>
      <c r="C1666" t="inlineStr">
        <is>
          <t xml:space="preserve">CONCLUIDO	</t>
        </is>
      </c>
      <c r="D1666" t="n">
        <v>4.7919</v>
      </c>
      <c r="E1666" t="n">
        <v>20.87</v>
      </c>
      <c r="F1666" t="n">
        <v>16.43</v>
      </c>
      <c r="G1666" t="n">
        <v>25.94</v>
      </c>
      <c r="H1666" t="n">
        <v>0.37</v>
      </c>
      <c r="I1666" t="n">
        <v>38</v>
      </c>
      <c r="J1666" t="n">
        <v>239.58</v>
      </c>
      <c r="K1666" t="n">
        <v>57.72</v>
      </c>
      <c r="L1666" t="n">
        <v>5</v>
      </c>
      <c r="M1666" t="n">
        <v>36</v>
      </c>
      <c r="N1666" t="n">
        <v>56.86</v>
      </c>
      <c r="O1666" t="n">
        <v>29782.33</v>
      </c>
      <c r="P1666" t="n">
        <v>253.18</v>
      </c>
      <c r="Q1666" t="n">
        <v>467.13</v>
      </c>
      <c r="R1666" t="n">
        <v>85.67</v>
      </c>
      <c r="S1666" t="n">
        <v>39.61</v>
      </c>
      <c r="T1666" t="n">
        <v>17934.56</v>
      </c>
      <c r="U1666" t="n">
        <v>0.46</v>
      </c>
      <c r="V1666" t="n">
        <v>0.71</v>
      </c>
      <c r="W1666" t="n">
        <v>2.67</v>
      </c>
      <c r="X1666" t="n">
        <v>1.09</v>
      </c>
      <c r="Y1666" t="n">
        <v>1</v>
      </c>
      <c r="Z1666" t="n">
        <v>10</v>
      </c>
    </row>
    <row r="1667">
      <c r="A1667" t="n">
        <v>17</v>
      </c>
      <c r="B1667" t="n">
        <v>120</v>
      </c>
      <c r="C1667" t="inlineStr">
        <is>
          <t xml:space="preserve">CONCLUIDO	</t>
        </is>
      </c>
      <c r="D1667" t="n">
        <v>4.8318</v>
      </c>
      <c r="E1667" t="n">
        <v>20.7</v>
      </c>
      <c r="F1667" t="n">
        <v>16.35</v>
      </c>
      <c r="G1667" t="n">
        <v>27.25</v>
      </c>
      <c r="H1667" t="n">
        <v>0.39</v>
      </c>
      <c r="I1667" t="n">
        <v>36</v>
      </c>
      <c r="J1667" t="n">
        <v>240.02</v>
      </c>
      <c r="K1667" t="n">
        <v>57.72</v>
      </c>
      <c r="L1667" t="n">
        <v>5.25</v>
      </c>
      <c r="M1667" t="n">
        <v>34</v>
      </c>
      <c r="N1667" t="n">
        <v>57.04</v>
      </c>
      <c r="O1667" t="n">
        <v>29836.09</v>
      </c>
      <c r="P1667" t="n">
        <v>251.82</v>
      </c>
      <c r="Q1667" t="n">
        <v>467.09</v>
      </c>
      <c r="R1667" t="n">
        <v>83.09999999999999</v>
      </c>
      <c r="S1667" t="n">
        <v>39.61</v>
      </c>
      <c r="T1667" t="n">
        <v>16659.99</v>
      </c>
      <c r="U1667" t="n">
        <v>0.48</v>
      </c>
      <c r="V1667" t="n">
        <v>0.71</v>
      </c>
      <c r="W1667" t="n">
        <v>2.66</v>
      </c>
      <c r="X1667" t="n">
        <v>1.01</v>
      </c>
      <c r="Y1667" t="n">
        <v>1</v>
      </c>
      <c r="Z1667" t="n">
        <v>10</v>
      </c>
    </row>
    <row r="1668">
      <c r="A1668" t="n">
        <v>18</v>
      </c>
      <c r="B1668" t="n">
        <v>120</v>
      </c>
      <c r="C1668" t="inlineStr">
        <is>
          <t xml:space="preserve">CONCLUIDO	</t>
        </is>
      </c>
      <c r="D1668" t="n">
        <v>4.8672</v>
      </c>
      <c r="E1668" t="n">
        <v>20.55</v>
      </c>
      <c r="F1668" t="n">
        <v>16.29</v>
      </c>
      <c r="G1668" t="n">
        <v>28.74</v>
      </c>
      <c r="H1668" t="n">
        <v>0.41</v>
      </c>
      <c r="I1668" t="n">
        <v>34</v>
      </c>
      <c r="J1668" t="n">
        <v>240.45</v>
      </c>
      <c r="K1668" t="n">
        <v>57.72</v>
      </c>
      <c r="L1668" t="n">
        <v>5.5</v>
      </c>
      <c r="M1668" t="n">
        <v>32</v>
      </c>
      <c r="N1668" t="n">
        <v>57.23</v>
      </c>
      <c r="O1668" t="n">
        <v>29890.04</v>
      </c>
      <c r="P1668" t="n">
        <v>250.59</v>
      </c>
      <c r="Q1668" t="n">
        <v>467.1</v>
      </c>
      <c r="R1668" t="n">
        <v>80.84999999999999</v>
      </c>
      <c r="S1668" t="n">
        <v>39.61</v>
      </c>
      <c r="T1668" t="n">
        <v>15544.87</v>
      </c>
      <c r="U1668" t="n">
        <v>0.49</v>
      </c>
      <c r="V1668" t="n">
        <v>0.72</v>
      </c>
      <c r="W1668" t="n">
        <v>2.67</v>
      </c>
      <c r="X1668" t="n">
        <v>0.95</v>
      </c>
      <c r="Y1668" t="n">
        <v>1</v>
      </c>
      <c r="Z1668" t="n">
        <v>10</v>
      </c>
    </row>
    <row r="1669">
      <c r="A1669" t="n">
        <v>19</v>
      </c>
      <c r="B1669" t="n">
        <v>120</v>
      </c>
      <c r="C1669" t="inlineStr">
        <is>
          <t xml:space="preserve">CONCLUIDO	</t>
        </is>
      </c>
      <c r="D1669" t="n">
        <v>4.8868</v>
      </c>
      <c r="E1669" t="n">
        <v>20.46</v>
      </c>
      <c r="F1669" t="n">
        <v>16.25</v>
      </c>
      <c r="G1669" t="n">
        <v>29.55</v>
      </c>
      <c r="H1669" t="n">
        <v>0.42</v>
      </c>
      <c r="I1669" t="n">
        <v>33</v>
      </c>
      <c r="J1669" t="n">
        <v>240.89</v>
      </c>
      <c r="K1669" t="n">
        <v>57.72</v>
      </c>
      <c r="L1669" t="n">
        <v>5.75</v>
      </c>
      <c r="M1669" t="n">
        <v>31</v>
      </c>
      <c r="N1669" t="n">
        <v>57.42</v>
      </c>
      <c r="O1669" t="n">
        <v>29943.94</v>
      </c>
      <c r="P1669" t="n">
        <v>249.6</v>
      </c>
      <c r="Q1669" t="n">
        <v>467.14</v>
      </c>
      <c r="R1669" t="n">
        <v>79.83</v>
      </c>
      <c r="S1669" t="n">
        <v>39.61</v>
      </c>
      <c r="T1669" t="n">
        <v>15039.22</v>
      </c>
      <c r="U1669" t="n">
        <v>0.5</v>
      </c>
      <c r="V1669" t="n">
        <v>0.72</v>
      </c>
      <c r="W1669" t="n">
        <v>2.66</v>
      </c>
      <c r="X1669" t="n">
        <v>0.92</v>
      </c>
      <c r="Y1669" t="n">
        <v>1</v>
      </c>
      <c r="Z1669" t="n">
        <v>10</v>
      </c>
    </row>
    <row r="1670">
      <c r="A1670" t="n">
        <v>20</v>
      </c>
      <c r="B1670" t="n">
        <v>120</v>
      </c>
      <c r="C1670" t="inlineStr">
        <is>
          <t xml:space="preserve">CONCLUIDO	</t>
        </is>
      </c>
      <c r="D1670" t="n">
        <v>4.9184</v>
      </c>
      <c r="E1670" t="n">
        <v>20.33</v>
      </c>
      <c r="F1670" t="n">
        <v>16.21</v>
      </c>
      <c r="G1670" t="n">
        <v>31.38</v>
      </c>
      <c r="H1670" t="n">
        <v>0.44</v>
      </c>
      <c r="I1670" t="n">
        <v>31</v>
      </c>
      <c r="J1670" t="n">
        <v>241.33</v>
      </c>
      <c r="K1670" t="n">
        <v>57.72</v>
      </c>
      <c r="L1670" t="n">
        <v>6</v>
      </c>
      <c r="M1670" t="n">
        <v>29</v>
      </c>
      <c r="N1670" t="n">
        <v>57.6</v>
      </c>
      <c r="O1670" t="n">
        <v>29997.9</v>
      </c>
      <c r="P1670" t="n">
        <v>249</v>
      </c>
      <c r="Q1670" t="n">
        <v>467.15</v>
      </c>
      <c r="R1670" t="n">
        <v>78.54000000000001</v>
      </c>
      <c r="S1670" t="n">
        <v>39.61</v>
      </c>
      <c r="T1670" t="n">
        <v>14406.42</v>
      </c>
      <c r="U1670" t="n">
        <v>0.5</v>
      </c>
      <c r="V1670" t="n">
        <v>0.72</v>
      </c>
      <c r="W1670" t="n">
        <v>2.66</v>
      </c>
      <c r="X1670" t="n">
        <v>0.88</v>
      </c>
      <c r="Y1670" t="n">
        <v>1</v>
      </c>
      <c r="Z1670" t="n">
        <v>10</v>
      </c>
    </row>
    <row r="1671">
      <c r="A1671" t="n">
        <v>21</v>
      </c>
      <c r="B1671" t="n">
        <v>120</v>
      </c>
      <c r="C1671" t="inlineStr">
        <is>
          <t xml:space="preserve">CONCLUIDO	</t>
        </is>
      </c>
      <c r="D1671" t="n">
        <v>4.9379</v>
      </c>
      <c r="E1671" t="n">
        <v>20.25</v>
      </c>
      <c r="F1671" t="n">
        <v>16.18</v>
      </c>
      <c r="G1671" t="n">
        <v>32.35</v>
      </c>
      <c r="H1671" t="n">
        <v>0.46</v>
      </c>
      <c r="I1671" t="n">
        <v>30</v>
      </c>
      <c r="J1671" t="n">
        <v>241.77</v>
      </c>
      <c r="K1671" t="n">
        <v>57.72</v>
      </c>
      <c r="L1671" t="n">
        <v>6.25</v>
      </c>
      <c r="M1671" t="n">
        <v>28</v>
      </c>
      <c r="N1671" t="n">
        <v>57.79</v>
      </c>
      <c r="O1671" t="n">
        <v>30051.93</v>
      </c>
      <c r="P1671" t="n">
        <v>248.11</v>
      </c>
      <c r="Q1671" t="n">
        <v>467.08</v>
      </c>
      <c r="R1671" t="n">
        <v>77.47</v>
      </c>
      <c r="S1671" t="n">
        <v>39.61</v>
      </c>
      <c r="T1671" t="n">
        <v>13874.79</v>
      </c>
      <c r="U1671" t="n">
        <v>0.51</v>
      </c>
      <c r="V1671" t="n">
        <v>0.72</v>
      </c>
      <c r="W1671" t="n">
        <v>2.66</v>
      </c>
      <c r="X1671" t="n">
        <v>0.84</v>
      </c>
      <c r="Y1671" t="n">
        <v>1</v>
      </c>
      <c r="Z1671" t="n">
        <v>10</v>
      </c>
    </row>
    <row r="1672">
      <c r="A1672" t="n">
        <v>22</v>
      </c>
      <c r="B1672" t="n">
        <v>120</v>
      </c>
      <c r="C1672" t="inlineStr">
        <is>
          <t xml:space="preserve">CONCLUIDO	</t>
        </is>
      </c>
      <c r="D1672" t="n">
        <v>4.9533</v>
      </c>
      <c r="E1672" t="n">
        <v>20.19</v>
      </c>
      <c r="F1672" t="n">
        <v>16.16</v>
      </c>
      <c r="G1672" t="n">
        <v>33.43</v>
      </c>
      <c r="H1672" t="n">
        <v>0.48</v>
      </c>
      <c r="I1672" t="n">
        <v>29</v>
      </c>
      <c r="J1672" t="n">
        <v>242.2</v>
      </c>
      <c r="K1672" t="n">
        <v>57.72</v>
      </c>
      <c r="L1672" t="n">
        <v>6.5</v>
      </c>
      <c r="M1672" t="n">
        <v>27</v>
      </c>
      <c r="N1672" t="n">
        <v>57.98</v>
      </c>
      <c r="O1672" t="n">
        <v>30106.03</v>
      </c>
      <c r="P1672" t="n">
        <v>247.54</v>
      </c>
      <c r="Q1672" t="n">
        <v>467.09</v>
      </c>
      <c r="R1672" t="n">
        <v>76.56999999999999</v>
      </c>
      <c r="S1672" t="n">
        <v>39.61</v>
      </c>
      <c r="T1672" t="n">
        <v>13429.08</v>
      </c>
      <c r="U1672" t="n">
        <v>0.52</v>
      </c>
      <c r="V1672" t="n">
        <v>0.72</v>
      </c>
      <c r="W1672" t="n">
        <v>2.67</v>
      </c>
      <c r="X1672" t="n">
        <v>0.82</v>
      </c>
      <c r="Y1672" t="n">
        <v>1</v>
      </c>
      <c r="Z1672" t="n">
        <v>10</v>
      </c>
    </row>
    <row r="1673">
      <c r="A1673" t="n">
        <v>23</v>
      </c>
      <c r="B1673" t="n">
        <v>120</v>
      </c>
      <c r="C1673" t="inlineStr">
        <is>
          <t xml:space="preserve">CONCLUIDO	</t>
        </is>
      </c>
      <c r="D1673" t="n">
        <v>4.9751</v>
      </c>
      <c r="E1673" t="n">
        <v>20.1</v>
      </c>
      <c r="F1673" t="n">
        <v>16.12</v>
      </c>
      <c r="G1673" t="n">
        <v>34.53</v>
      </c>
      <c r="H1673" t="n">
        <v>0.49</v>
      </c>
      <c r="I1673" t="n">
        <v>28</v>
      </c>
      <c r="J1673" t="n">
        <v>242.64</v>
      </c>
      <c r="K1673" t="n">
        <v>57.72</v>
      </c>
      <c r="L1673" t="n">
        <v>6.75</v>
      </c>
      <c r="M1673" t="n">
        <v>26</v>
      </c>
      <c r="N1673" t="n">
        <v>58.17</v>
      </c>
      <c r="O1673" t="n">
        <v>30160.2</v>
      </c>
      <c r="P1673" t="n">
        <v>246.73</v>
      </c>
      <c r="Q1673" t="n">
        <v>467.09</v>
      </c>
      <c r="R1673" t="n">
        <v>75.48999999999999</v>
      </c>
      <c r="S1673" t="n">
        <v>39.61</v>
      </c>
      <c r="T1673" t="n">
        <v>12898.17</v>
      </c>
      <c r="U1673" t="n">
        <v>0.52</v>
      </c>
      <c r="V1673" t="n">
        <v>0.72</v>
      </c>
      <c r="W1673" t="n">
        <v>2.65</v>
      </c>
      <c r="X1673" t="n">
        <v>0.78</v>
      </c>
      <c r="Y1673" t="n">
        <v>1</v>
      </c>
      <c r="Z1673" t="n">
        <v>10</v>
      </c>
    </row>
    <row r="1674">
      <c r="A1674" t="n">
        <v>24</v>
      </c>
      <c r="B1674" t="n">
        <v>120</v>
      </c>
      <c r="C1674" t="inlineStr">
        <is>
          <t xml:space="preserve">CONCLUIDO	</t>
        </is>
      </c>
      <c r="D1674" t="n">
        <v>4.9923</v>
      </c>
      <c r="E1674" t="n">
        <v>20.03</v>
      </c>
      <c r="F1674" t="n">
        <v>16.09</v>
      </c>
      <c r="G1674" t="n">
        <v>35.76</v>
      </c>
      <c r="H1674" t="n">
        <v>0.51</v>
      </c>
      <c r="I1674" t="n">
        <v>27</v>
      </c>
      <c r="J1674" t="n">
        <v>243.08</v>
      </c>
      <c r="K1674" t="n">
        <v>57.72</v>
      </c>
      <c r="L1674" t="n">
        <v>7</v>
      </c>
      <c r="M1674" t="n">
        <v>25</v>
      </c>
      <c r="N1674" t="n">
        <v>58.36</v>
      </c>
      <c r="O1674" t="n">
        <v>30214.44</v>
      </c>
      <c r="P1674" t="n">
        <v>246</v>
      </c>
      <c r="Q1674" t="n">
        <v>467.08</v>
      </c>
      <c r="R1674" t="n">
        <v>74.73</v>
      </c>
      <c r="S1674" t="n">
        <v>39.61</v>
      </c>
      <c r="T1674" t="n">
        <v>12520.51</v>
      </c>
      <c r="U1674" t="n">
        <v>0.53</v>
      </c>
      <c r="V1674" t="n">
        <v>0.72</v>
      </c>
      <c r="W1674" t="n">
        <v>2.65</v>
      </c>
      <c r="X1674" t="n">
        <v>0.76</v>
      </c>
      <c r="Y1674" t="n">
        <v>1</v>
      </c>
      <c r="Z1674" t="n">
        <v>10</v>
      </c>
    </row>
    <row r="1675">
      <c r="A1675" t="n">
        <v>25</v>
      </c>
      <c r="B1675" t="n">
        <v>120</v>
      </c>
      <c r="C1675" t="inlineStr">
        <is>
          <t xml:space="preserve">CONCLUIDO	</t>
        </is>
      </c>
      <c r="D1675" t="n">
        <v>5.0145</v>
      </c>
      <c r="E1675" t="n">
        <v>19.94</v>
      </c>
      <c r="F1675" t="n">
        <v>16.05</v>
      </c>
      <c r="G1675" t="n">
        <v>37.04</v>
      </c>
      <c r="H1675" t="n">
        <v>0.53</v>
      </c>
      <c r="I1675" t="n">
        <v>26</v>
      </c>
      <c r="J1675" t="n">
        <v>243.52</v>
      </c>
      <c r="K1675" t="n">
        <v>57.72</v>
      </c>
      <c r="L1675" t="n">
        <v>7.25</v>
      </c>
      <c r="M1675" t="n">
        <v>24</v>
      </c>
      <c r="N1675" t="n">
        <v>58.55</v>
      </c>
      <c r="O1675" t="n">
        <v>30268.74</v>
      </c>
      <c r="P1675" t="n">
        <v>245.26</v>
      </c>
      <c r="Q1675" t="n">
        <v>467.11</v>
      </c>
      <c r="R1675" t="n">
        <v>73.25</v>
      </c>
      <c r="S1675" t="n">
        <v>39.61</v>
      </c>
      <c r="T1675" t="n">
        <v>11787.88</v>
      </c>
      <c r="U1675" t="n">
        <v>0.54</v>
      </c>
      <c r="V1675" t="n">
        <v>0.73</v>
      </c>
      <c r="W1675" t="n">
        <v>2.65</v>
      </c>
      <c r="X1675" t="n">
        <v>0.71</v>
      </c>
      <c r="Y1675" t="n">
        <v>1</v>
      </c>
      <c r="Z1675" t="n">
        <v>10</v>
      </c>
    </row>
    <row r="1676">
      <c r="A1676" t="n">
        <v>26</v>
      </c>
      <c r="B1676" t="n">
        <v>120</v>
      </c>
      <c r="C1676" t="inlineStr">
        <is>
          <t xml:space="preserve">CONCLUIDO	</t>
        </is>
      </c>
      <c r="D1676" t="n">
        <v>5.0336</v>
      </c>
      <c r="E1676" t="n">
        <v>19.87</v>
      </c>
      <c r="F1676" t="n">
        <v>16.02</v>
      </c>
      <c r="G1676" t="n">
        <v>38.45</v>
      </c>
      <c r="H1676" t="n">
        <v>0.55</v>
      </c>
      <c r="I1676" t="n">
        <v>25</v>
      </c>
      <c r="J1676" t="n">
        <v>243.96</v>
      </c>
      <c r="K1676" t="n">
        <v>57.72</v>
      </c>
      <c r="L1676" t="n">
        <v>7.5</v>
      </c>
      <c r="M1676" t="n">
        <v>23</v>
      </c>
      <c r="N1676" t="n">
        <v>58.74</v>
      </c>
      <c r="O1676" t="n">
        <v>30323.11</v>
      </c>
      <c r="P1676" t="n">
        <v>244.39</v>
      </c>
      <c r="Q1676" t="n">
        <v>467.09</v>
      </c>
      <c r="R1676" t="n">
        <v>72.52</v>
      </c>
      <c r="S1676" t="n">
        <v>39.61</v>
      </c>
      <c r="T1676" t="n">
        <v>11426.39</v>
      </c>
      <c r="U1676" t="n">
        <v>0.55</v>
      </c>
      <c r="V1676" t="n">
        <v>0.73</v>
      </c>
      <c r="W1676" t="n">
        <v>2.64</v>
      </c>
      <c r="X1676" t="n">
        <v>0.6899999999999999</v>
      </c>
      <c r="Y1676" t="n">
        <v>1</v>
      </c>
      <c r="Z1676" t="n">
        <v>10</v>
      </c>
    </row>
    <row r="1677">
      <c r="A1677" t="n">
        <v>27</v>
      </c>
      <c r="B1677" t="n">
        <v>120</v>
      </c>
      <c r="C1677" t="inlineStr">
        <is>
          <t xml:space="preserve">CONCLUIDO	</t>
        </is>
      </c>
      <c r="D1677" t="n">
        <v>5.0497</v>
      </c>
      <c r="E1677" t="n">
        <v>19.8</v>
      </c>
      <c r="F1677" t="n">
        <v>16</v>
      </c>
      <c r="G1677" t="n">
        <v>40</v>
      </c>
      <c r="H1677" t="n">
        <v>0.5600000000000001</v>
      </c>
      <c r="I1677" t="n">
        <v>24</v>
      </c>
      <c r="J1677" t="n">
        <v>244.41</v>
      </c>
      <c r="K1677" t="n">
        <v>57.72</v>
      </c>
      <c r="L1677" t="n">
        <v>7.75</v>
      </c>
      <c r="M1677" t="n">
        <v>22</v>
      </c>
      <c r="N1677" t="n">
        <v>58.93</v>
      </c>
      <c r="O1677" t="n">
        <v>30377.55</v>
      </c>
      <c r="P1677" t="n">
        <v>244.02</v>
      </c>
      <c r="Q1677" t="n">
        <v>467.12</v>
      </c>
      <c r="R1677" t="n">
        <v>71.56</v>
      </c>
      <c r="S1677" t="n">
        <v>39.61</v>
      </c>
      <c r="T1677" t="n">
        <v>10950.45</v>
      </c>
      <c r="U1677" t="n">
        <v>0.55</v>
      </c>
      <c r="V1677" t="n">
        <v>0.73</v>
      </c>
      <c r="W1677" t="n">
        <v>2.65</v>
      </c>
      <c r="X1677" t="n">
        <v>0.67</v>
      </c>
      <c r="Y1677" t="n">
        <v>1</v>
      </c>
      <c r="Z1677" t="n">
        <v>10</v>
      </c>
    </row>
    <row r="1678">
      <c r="A1678" t="n">
        <v>28</v>
      </c>
      <c r="B1678" t="n">
        <v>120</v>
      </c>
      <c r="C1678" t="inlineStr">
        <is>
          <t xml:space="preserve">CONCLUIDO	</t>
        </is>
      </c>
      <c r="D1678" t="n">
        <v>5.0686</v>
      </c>
      <c r="E1678" t="n">
        <v>19.73</v>
      </c>
      <c r="F1678" t="n">
        <v>15.97</v>
      </c>
      <c r="G1678" t="n">
        <v>41.67</v>
      </c>
      <c r="H1678" t="n">
        <v>0.58</v>
      </c>
      <c r="I1678" t="n">
        <v>23</v>
      </c>
      <c r="J1678" t="n">
        <v>244.85</v>
      </c>
      <c r="K1678" t="n">
        <v>57.72</v>
      </c>
      <c r="L1678" t="n">
        <v>8</v>
      </c>
      <c r="M1678" t="n">
        <v>21</v>
      </c>
      <c r="N1678" t="n">
        <v>59.12</v>
      </c>
      <c r="O1678" t="n">
        <v>30432.06</v>
      </c>
      <c r="P1678" t="n">
        <v>243.27</v>
      </c>
      <c r="Q1678" t="n">
        <v>467.08</v>
      </c>
      <c r="R1678" t="n">
        <v>70.73</v>
      </c>
      <c r="S1678" t="n">
        <v>39.61</v>
      </c>
      <c r="T1678" t="n">
        <v>10538.75</v>
      </c>
      <c r="U1678" t="n">
        <v>0.5600000000000001</v>
      </c>
      <c r="V1678" t="n">
        <v>0.73</v>
      </c>
      <c r="W1678" t="n">
        <v>2.65</v>
      </c>
      <c r="X1678" t="n">
        <v>0.64</v>
      </c>
      <c r="Y1678" t="n">
        <v>1</v>
      </c>
      <c r="Z1678" t="n">
        <v>10</v>
      </c>
    </row>
    <row r="1679">
      <c r="A1679" t="n">
        <v>29</v>
      </c>
      <c r="B1679" t="n">
        <v>120</v>
      </c>
      <c r="C1679" t="inlineStr">
        <is>
          <t xml:space="preserve">CONCLUIDO	</t>
        </is>
      </c>
      <c r="D1679" t="n">
        <v>5.0746</v>
      </c>
      <c r="E1679" t="n">
        <v>19.71</v>
      </c>
      <c r="F1679" t="n">
        <v>15.95</v>
      </c>
      <c r="G1679" t="n">
        <v>41.61</v>
      </c>
      <c r="H1679" t="n">
        <v>0.6</v>
      </c>
      <c r="I1679" t="n">
        <v>23</v>
      </c>
      <c r="J1679" t="n">
        <v>245.29</v>
      </c>
      <c r="K1679" t="n">
        <v>57.72</v>
      </c>
      <c r="L1679" t="n">
        <v>8.25</v>
      </c>
      <c r="M1679" t="n">
        <v>21</v>
      </c>
      <c r="N1679" t="n">
        <v>59.32</v>
      </c>
      <c r="O1679" t="n">
        <v>30486.64</v>
      </c>
      <c r="P1679" t="n">
        <v>242.58</v>
      </c>
      <c r="Q1679" t="n">
        <v>467.11</v>
      </c>
      <c r="R1679" t="n">
        <v>70.11</v>
      </c>
      <c r="S1679" t="n">
        <v>39.61</v>
      </c>
      <c r="T1679" t="n">
        <v>10229.45</v>
      </c>
      <c r="U1679" t="n">
        <v>0.5600000000000001</v>
      </c>
      <c r="V1679" t="n">
        <v>0.73</v>
      </c>
      <c r="W1679" t="n">
        <v>2.64</v>
      </c>
      <c r="X1679" t="n">
        <v>0.62</v>
      </c>
      <c r="Y1679" t="n">
        <v>1</v>
      </c>
      <c r="Z1679" t="n">
        <v>10</v>
      </c>
    </row>
    <row r="1680">
      <c r="A1680" t="n">
        <v>30</v>
      </c>
      <c r="B1680" t="n">
        <v>120</v>
      </c>
      <c r="C1680" t="inlineStr">
        <is>
          <t xml:space="preserve">CONCLUIDO	</t>
        </is>
      </c>
      <c r="D1680" t="n">
        <v>5.0905</v>
      </c>
      <c r="E1680" t="n">
        <v>19.64</v>
      </c>
      <c r="F1680" t="n">
        <v>15.93</v>
      </c>
      <c r="G1680" t="n">
        <v>43.45</v>
      </c>
      <c r="H1680" t="n">
        <v>0.62</v>
      </c>
      <c r="I1680" t="n">
        <v>22</v>
      </c>
      <c r="J1680" t="n">
        <v>245.73</v>
      </c>
      <c r="K1680" t="n">
        <v>57.72</v>
      </c>
      <c r="L1680" t="n">
        <v>8.5</v>
      </c>
      <c r="M1680" t="n">
        <v>20</v>
      </c>
      <c r="N1680" t="n">
        <v>59.51</v>
      </c>
      <c r="O1680" t="n">
        <v>30541.29</v>
      </c>
      <c r="P1680" t="n">
        <v>242.05</v>
      </c>
      <c r="Q1680" t="n">
        <v>467.09</v>
      </c>
      <c r="R1680" t="n">
        <v>69.56</v>
      </c>
      <c r="S1680" t="n">
        <v>39.61</v>
      </c>
      <c r="T1680" t="n">
        <v>9960.799999999999</v>
      </c>
      <c r="U1680" t="n">
        <v>0.57</v>
      </c>
      <c r="V1680" t="n">
        <v>0.73</v>
      </c>
      <c r="W1680" t="n">
        <v>2.64</v>
      </c>
      <c r="X1680" t="n">
        <v>0.6</v>
      </c>
      <c r="Y1680" t="n">
        <v>1</v>
      </c>
      <c r="Z1680" t="n">
        <v>10</v>
      </c>
    </row>
    <row r="1681">
      <c r="A1681" t="n">
        <v>31</v>
      </c>
      <c r="B1681" t="n">
        <v>120</v>
      </c>
      <c r="C1681" t="inlineStr">
        <is>
          <t xml:space="preserve">CONCLUIDO	</t>
        </is>
      </c>
      <c r="D1681" t="n">
        <v>5.1099</v>
      </c>
      <c r="E1681" t="n">
        <v>19.57</v>
      </c>
      <c r="F1681" t="n">
        <v>15.9</v>
      </c>
      <c r="G1681" t="n">
        <v>45.44</v>
      </c>
      <c r="H1681" t="n">
        <v>0.63</v>
      </c>
      <c r="I1681" t="n">
        <v>21</v>
      </c>
      <c r="J1681" t="n">
        <v>246.18</v>
      </c>
      <c r="K1681" t="n">
        <v>57.72</v>
      </c>
      <c r="L1681" t="n">
        <v>8.75</v>
      </c>
      <c r="M1681" t="n">
        <v>19</v>
      </c>
      <c r="N1681" t="n">
        <v>59.7</v>
      </c>
      <c r="O1681" t="n">
        <v>30596.01</v>
      </c>
      <c r="P1681" t="n">
        <v>241.4</v>
      </c>
      <c r="Q1681" t="n">
        <v>467.07</v>
      </c>
      <c r="R1681" t="n">
        <v>68.5</v>
      </c>
      <c r="S1681" t="n">
        <v>39.61</v>
      </c>
      <c r="T1681" t="n">
        <v>9434.690000000001</v>
      </c>
      <c r="U1681" t="n">
        <v>0.58</v>
      </c>
      <c r="V1681" t="n">
        <v>0.73</v>
      </c>
      <c r="W1681" t="n">
        <v>2.64</v>
      </c>
      <c r="X1681" t="n">
        <v>0.57</v>
      </c>
      <c r="Y1681" t="n">
        <v>1</v>
      </c>
      <c r="Z1681" t="n">
        <v>10</v>
      </c>
    </row>
    <row r="1682">
      <c r="A1682" t="n">
        <v>32</v>
      </c>
      <c r="B1682" t="n">
        <v>120</v>
      </c>
      <c r="C1682" t="inlineStr">
        <is>
          <t xml:space="preserve">CONCLUIDO	</t>
        </is>
      </c>
      <c r="D1682" t="n">
        <v>5.1073</v>
      </c>
      <c r="E1682" t="n">
        <v>19.58</v>
      </c>
      <c r="F1682" t="n">
        <v>15.91</v>
      </c>
      <c r="G1682" t="n">
        <v>45.47</v>
      </c>
      <c r="H1682" t="n">
        <v>0.65</v>
      </c>
      <c r="I1682" t="n">
        <v>21</v>
      </c>
      <c r="J1682" t="n">
        <v>246.62</v>
      </c>
      <c r="K1682" t="n">
        <v>57.72</v>
      </c>
      <c r="L1682" t="n">
        <v>9</v>
      </c>
      <c r="M1682" t="n">
        <v>19</v>
      </c>
      <c r="N1682" t="n">
        <v>59.9</v>
      </c>
      <c r="O1682" t="n">
        <v>30650.8</v>
      </c>
      <c r="P1682" t="n">
        <v>240.85</v>
      </c>
      <c r="Q1682" t="n">
        <v>467.08</v>
      </c>
      <c r="R1682" t="n">
        <v>68.73999999999999</v>
      </c>
      <c r="S1682" t="n">
        <v>39.61</v>
      </c>
      <c r="T1682" t="n">
        <v>9554.41</v>
      </c>
      <c r="U1682" t="n">
        <v>0.58</v>
      </c>
      <c r="V1682" t="n">
        <v>0.73</v>
      </c>
      <c r="W1682" t="n">
        <v>2.65</v>
      </c>
      <c r="X1682" t="n">
        <v>0.58</v>
      </c>
      <c r="Y1682" t="n">
        <v>1</v>
      </c>
      <c r="Z1682" t="n">
        <v>10</v>
      </c>
    </row>
    <row r="1683">
      <c r="A1683" t="n">
        <v>33</v>
      </c>
      <c r="B1683" t="n">
        <v>120</v>
      </c>
      <c r="C1683" t="inlineStr">
        <is>
          <t xml:space="preserve">CONCLUIDO	</t>
        </is>
      </c>
      <c r="D1683" t="n">
        <v>5.1273</v>
      </c>
      <c r="E1683" t="n">
        <v>19.5</v>
      </c>
      <c r="F1683" t="n">
        <v>15.88</v>
      </c>
      <c r="G1683" t="n">
        <v>47.65</v>
      </c>
      <c r="H1683" t="n">
        <v>0.67</v>
      </c>
      <c r="I1683" t="n">
        <v>20</v>
      </c>
      <c r="J1683" t="n">
        <v>247.07</v>
      </c>
      <c r="K1683" t="n">
        <v>57.72</v>
      </c>
      <c r="L1683" t="n">
        <v>9.25</v>
      </c>
      <c r="M1683" t="n">
        <v>18</v>
      </c>
      <c r="N1683" t="n">
        <v>60.09</v>
      </c>
      <c r="O1683" t="n">
        <v>30705.66</v>
      </c>
      <c r="P1683" t="n">
        <v>240.91</v>
      </c>
      <c r="Q1683" t="n">
        <v>467.11</v>
      </c>
      <c r="R1683" t="n">
        <v>67.86</v>
      </c>
      <c r="S1683" t="n">
        <v>39.61</v>
      </c>
      <c r="T1683" t="n">
        <v>9121.92</v>
      </c>
      <c r="U1683" t="n">
        <v>0.58</v>
      </c>
      <c r="V1683" t="n">
        <v>0.73</v>
      </c>
      <c r="W1683" t="n">
        <v>2.64</v>
      </c>
      <c r="X1683" t="n">
        <v>0.55</v>
      </c>
      <c r="Y1683" t="n">
        <v>1</v>
      </c>
      <c r="Z1683" t="n">
        <v>10</v>
      </c>
    </row>
    <row r="1684">
      <c r="A1684" t="n">
        <v>34</v>
      </c>
      <c r="B1684" t="n">
        <v>120</v>
      </c>
      <c r="C1684" t="inlineStr">
        <is>
          <t xml:space="preserve">CONCLUIDO	</t>
        </is>
      </c>
      <c r="D1684" t="n">
        <v>5.1232</v>
      </c>
      <c r="E1684" t="n">
        <v>19.52</v>
      </c>
      <c r="F1684" t="n">
        <v>15.9</v>
      </c>
      <c r="G1684" t="n">
        <v>47.7</v>
      </c>
      <c r="H1684" t="n">
        <v>0.68</v>
      </c>
      <c r="I1684" t="n">
        <v>20</v>
      </c>
      <c r="J1684" t="n">
        <v>247.51</v>
      </c>
      <c r="K1684" t="n">
        <v>57.72</v>
      </c>
      <c r="L1684" t="n">
        <v>9.5</v>
      </c>
      <c r="M1684" t="n">
        <v>18</v>
      </c>
      <c r="N1684" t="n">
        <v>60.29</v>
      </c>
      <c r="O1684" t="n">
        <v>30760.6</v>
      </c>
      <c r="P1684" t="n">
        <v>240.55</v>
      </c>
      <c r="Q1684" t="n">
        <v>467.11</v>
      </c>
      <c r="R1684" t="n">
        <v>68.20999999999999</v>
      </c>
      <c r="S1684" t="n">
        <v>39.61</v>
      </c>
      <c r="T1684" t="n">
        <v>9296.4</v>
      </c>
      <c r="U1684" t="n">
        <v>0.58</v>
      </c>
      <c r="V1684" t="n">
        <v>0.73</v>
      </c>
      <c r="W1684" t="n">
        <v>2.65</v>
      </c>
      <c r="X1684" t="n">
        <v>0.5600000000000001</v>
      </c>
      <c r="Y1684" t="n">
        <v>1</v>
      </c>
      <c r="Z1684" t="n">
        <v>10</v>
      </c>
    </row>
    <row r="1685">
      <c r="A1685" t="n">
        <v>35</v>
      </c>
      <c r="B1685" t="n">
        <v>120</v>
      </c>
      <c r="C1685" t="inlineStr">
        <is>
          <t xml:space="preserve">CONCLUIDO	</t>
        </is>
      </c>
      <c r="D1685" t="n">
        <v>5.1435</v>
      </c>
      <c r="E1685" t="n">
        <v>19.44</v>
      </c>
      <c r="F1685" t="n">
        <v>15.87</v>
      </c>
      <c r="G1685" t="n">
        <v>50.11</v>
      </c>
      <c r="H1685" t="n">
        <v>0.7</v>
      </c>
      <c r="I1685" t="n">
        <v>19</v>
      </c>
      <c r="J1685" t="n">
        <v>247.96</v>
      </c>
      <c r="K1685" t="n">
        <v>57.72</v>
      </c>
      <c r="L1685" t="n">
        <v>9.75</v>
      </c>
      <c r="M1685" t="n">
        <v>17</v>
      </c>
      <c r="N1685" t="n">
        <v>60.48</v>
      </c>
      <c r="O1685" t="n">
        <v>30815.6</v>
      </c>
      <c r="P1685" t="n">
        <v>240.25</v>
      </c>
      <c r="Q1685" t="n">
        <v>467.1</v>
      </c>
      <c r="R1685" t="n">
        <v>67.43000000000001</v>
      </c>
      <c r="S1685" t="n">
        <v>39.61</v>
      </c>
      <c r="T1685" t="n">
        <v>8909.610000000001</v>
      </c>
      <c r="U1685" t="n">
        <v>0.59</v>
      </c>
      <c r="V1685" t="n">
        <v>0.74</v>
      </c>
      <c r="W1685" t="n">
        <v>2.64</v>
      </c>
      <c r="X1685" t="n">
        <v>0.53</v>
      </c>
      <c r="Y1685" t="n">
        <v>1</v>
      </c>
      <c r="Z1685" t="n">
        <v>10</v>
      </c>
    </row>
    <row r="1686">
      <c r="A1686" t="n">
        <v>36</v>
      </c>
      <c r="B1686" t="n">
        <v>120</v>
      </c>
      <c r="C1686" t="inlineStr">
        <is>
          <t xml:space="preserve">CONCLUIDO	</t>
        </is>
      </c>
      <c r="D1686" t="n">
        <v>5.1437</v>
      </c>
      <c r="E1686" t="n">
        <v>19.44</v>
      </c>
      <c r="F1686" t="n">
        <v>15.87</v>
      </c>
      <c r="G1686" t="n">
        <v>50.11</v>
      </c>
      <c r="H1686" t="n">
        <v>0.72</v>
      </c>
      <c r="I1686" t="n">
        <v>19</v>
      </c>
      <c r="J1686" t="n">
        <v>248.4</v>
      </c>
      <c r="K1686" t="n">
        <v>57.72</v>
      </c>
      <c r="L1686" t="n">
        <v>10</v>
      </c>
      <c r="M1686" t="n">
        <v>17</v>
      </c>
      <c r="N1686" t="n">
        <v>60.68</v>
      </c>
      <c r="O1686" t="n">
        <v>30870.67</v>
      </c>
      <c r="P1686" t="n">
        <v>239.8</v>
      </c>
      <c r="Q1686" t="n">
        <v>467.08</v>
      </c>
      <c r="R1686" t="n">
        <v>67.37</v>
      </c>
      <c r="S1686" t="n">
        <v>39.61</v>
      </c>
      <c r="T1686" t="n">
        <v>8880.290000000001</v>
      </c>
      <c r="U1686" t="n">
        <v>0.59</v>
      </c>
      <c r="V1686" t="n">
        <v>0.74</v>
      </c>
      <c r="W1686" t="n">
        <v>2.64</v>
      </c>
      <c r="X1686" t="n">
        <v>0.53</v>
      </c>
      <c r="Y1686" t="n">
        <v>1</v>
      </c>
      <c r="Z1686" t="n">
        <v>10</v>
      </c>
    </row>
    <row r="1687">
      <c r="A1687" t="n">
        <v>37</v>
      </c>
      <c r="B1687" t="n">
        <v>120</v>
      </c>
      <c r="C1687" t="inlineStr">
        <is>
          <t xml:space="preserve">CONCLUIDO	</t>
        </is>
      </c>
      <c r="D1687" t="n">
        <v>5.1643</v>
      </c>
      <c r="E1687" t="n">
        <v>19.36</v>
      </c>
      <c r="F1687" t="n">
        <v>15.83</v>
      </c>
      <c r="G1687" t="n">
        <v>52.78</v>
      </c>
      <c r="H1687" t="n">
        <v>0.73</v>
      </c>
      <c r="I1687" t="n">
        <v>18</v>
      </c>
      <c r="J1687" t="n">
        <v>248.85</v>
      </c>
      <c r="K1687" t="n">
        <v>57.72</v>
      </c>
      <c r="L1687" t="n">
        <v>10.25</v>
      </c>
      <c r="M1687" t="n">
        <v>16</v>
      </c>
      <c r="N1687" t="n">
        <v>60.88</v>
      </c>
      <c r="O1687" t="n">
        <v>30925.82</v>
      </c>
      <c r="P1687" t="n">
        <v>239.19</v>
      </c>
      <c r="Q1687" t="n">
        <v>467.08</v>
      </c>
      <c r="R1687" t="n">
        <v>66.41</v>
      </c>
      <c r="S1687" t="n">
        <v>39.61</v>
      </c>
      <c r="T1687" t="n">
        <v>8406.879999999999</v>
      </c>
      <c r="U1687" t="n">
        <v>0.6</v>
      </c>
      <c r="V1687" t="n">
        <v>0.74</v>
      </c>
      <c r="W1687" t="n">
        <v>2.64</v>
      </c>
      <c r="X1687" t="n">
        <v>0.5</v>
      </c>
      <c r="Y1687" t="n">
        <v>1</v>
      </c>
      <c r="Z1687" t="n">
        <v>10</v>
      </c>
    </row>
    <row r="1688">
      <c r="A1688" t="n">
        <v>38</v>
      </c>
      <c r="B1688" t="n">
        <v>120</v>
      </c>
      <c r="C1688" t="inlineStr">
        <is>
          <t xml:space="preserve">CONCLUIDO	</t>
        </is>
      </c>
      <c r="D1688" t="n">
        <v>5.1732</v>
      </c>
      <c r="E1688" t="n">
        <v>19.33</v>
      </c>
      <c r="F1688" t="n">
        <v>15.8</v>
      </c>
      <c r="G1688" t="n">
        <v>52.67</v>
      </c>
      <c r="H1688" t="n">
        <v>0.75</v>
      </c>
      <c r="I1688" t="n">
        <v>18</v>
      </c>
      <c r="J1688" t="n">
        <v>249.3</v>
      </c>
      <c r="K1688" t="n">
        <v>57.72</v>
      </c>
      <c r="L1688" t="n">
        <v>10.5</v>
      </c>
      <c r="M1688" t="n">
        <v>16</v>
      </c>
      <c r="N1688" t="n">
        <v>61.07</v>
      </c>
      <c r="O1688" t="n">
        <v>30981.04</v>
      </c>
      <c r="P1688" t="n">
        <v>238.02</v>
      </c>
      <c r="Q1688" t="n">
        <v>467.12</v>
      </c>
      <c r="R1688" t="n">
        <v>65.31</v>
      </c>
      <c r="S1688" t="n">
        <v>39.61</v>
      </c>
      <c r="T1688" t="n">
        <v>7853.58</v>
      </c>
      <c r="U1688" t="n">
        <v>0.61</v>
      </c>
      <c r="V1688" t="n">
        <v>0.74</v>
      </c>
      <c r="W1688" t="n">
        <v>2.63</v>
      </c>
      <c r="X1688" t="n">
        <v>0.47</v>
      </c>
      <c r="Y1688" t="n">
        <v>1</v>
      </c>
      <c r="Z1688" t="n">
        <v>10</v>
      </c>
    </row>
    <row r="1689">
      <c r="A1689" t="n">
        <v>39</v>
      </c>
      <c r="B1689" t="n">
        <v>120</v>
      </c>
      <c r="C1689" t="inlineStr">
        <is>
          <t xml:space="preserve">CONCLUIDO	</t>
        </is>
      </c>
      <c r="D1689" t="n">
        <v>5.1944</v>
      </c>
      <c r="E1689" t="n">
        <v>19.25</v>
      </c>
      <c r="F1689" t="n">
        <v>15.77</v>
      </c>
      <c r="G1689" t="n">
        <v>55.65</v>
      </c>
      <c r="H1689" t="n">
        <v>0.77</v>
      </c>
      <c r="I1689" t="n">
        <v>17</v>
      </c>
      <c r="J1689" t="n">
        <v>249.75</v>
      </c>
      <c r="K1689" t="n">
        <v>57.72</v>
      </c>
      <c r="L1689" t="n">
        <v>10.75</v>
      </c>
      <c r="M1689" t="n">
        <v>15</v>
      </c>
      <c r="N1689" t="n">
        <v>61.27</v>
      </c>
      <c r="O1689" t="n">
        <v>31036.33</v>
      </c>
      <c r="P1689" t="n">
        <v>237.26</v>
      </c>
      <c r="Q1689" t="n">
        <v>467.07</v>
      </c>
      <c r="R1689" t="n">
        <v>64.2</v>
      </c>
      <c r="S1689" t="n">
        <v>39.61</v>
      </c>
      <c r="T1689" t="n">
        <v>7306.91</v>
      </c>
      <c r="U1689" t="n">
        <v>0.62</v>
      </c>
      <c r="V1689" t="n">
        <v>0.74</v>
      </c>
      <c r="W1689" t="n">
        <v>2.63</v>
      </c>
      <c r="X1689" t="n">
        <v>0.43</v>
      </c>
      <c r="Y1689" t="n">
        <v>1</v>
      </c>
      <c r="Z1689" t="n">
        <v>10</v>
      </c>
    </row>
    <row r="1690">
      <c r="A1690" t="n">
        <v>40</v>
      </c>
      <c r="B1690" t="n">
        <v>120</v>
      </c>
      <c r="C1690" t="inlineStr">
        <is>
          <t xml:space="preserve">CONCLUIDO	</t>
        </is>
      </c>
      <c r="D1690" t="n">
        <v>5.1884</v>
      </c>
      <c r="E1690" t="n">
        <v>19.27</v>
      </c>
      <c r="F1690" t="n">
        <v>15.79</v>
      </c>
      <c r="G1690" t="n">
        <v>55.73</v>
      </c>
      <c r="H1690" t="n">
        <v>0.78</v>
      </c>
      <c r="I1690" t="n">
        <v>17</v>
      </c>
      <c r="J1690" t="n">
        <v>250.2</v>
      </c>
      <c r="K1690" t="n">
        <v>57.72</v>
      </c>
      <c r="L1690" t="n">
        <v>11</v>
      </c>
      <c r="M1690" t="n">
        <v>15</v>
      </c>
      <c r="N1690" t="n">
        <v>61.47</v>
      </c>
      <c r="O1690" t="n">
        <v>31091.69</v>
      </c>
      <c r="P1690" t="n">
        <v>237.76</v>
      </c>
      <c r="Q1690" t="n">
        <v>467.07</v>
      </c>
      <c r="R1690" t="n">
        <v>64.70999999999999</v>
      </c>
      <c r="S1690" t="n">
        <v>39.61</v>
      </c>
      <c r="T1690" t="n">
        <v>7562.48</v>
      </c>
      <c r="U1690" t="n">
        <v>0.61</v>
      </c>
      <c r="V1690" t="n">
        <v>0.74</v>
      </c>
      <c r="W1690" t="n">
        <v>2.64</v>
      </c>
      <c r="X1690" t="n">
        <v>0.46</v>
      </c>
      <c r="Y1690" t="n">
        <v>1</v>
      </c>
      <c r="Z1690" t="n">
        <v>10</v>
      </c>
    </row>
    <row r="1691">
      <c r="A1691" t="n">
        <v>41</v>
      </c>
      <c r="B1691" t="n">
        <v>120</v>
      </c>
      <c r="C1691" t="inlineStr">
        <is>
          <t xml:space="preserve">CONCLUIDO	</t>
        </is>
      </c>
      <c r="D1691" t="n">
        <v>5.1881</v>
      </c>
      <c r="E1691" t="n">
        <v>19.27</v>
      </c>
      <c r="F1691" t="n">
        <v>15.79</v>
      </c>
      <c r="G1691" t="n">
        <v>55.74</v>
      </c>
      <c r="H1691" t="n">
        <v>0.8</v>
      </c>
      <c r="I1691" t="n">
        <v>17</v>
      </c>
      <c r="J1691" t="n">
        <v>250.65</v>
      </c>
      <c r="K1691" t="n">
        <v>57.72</v>
      </c>
      <c r="L1691" t="n">
        <v>11.25</v>
      </c>
      <c r="M1691" t="n">
        <v>15</v>
      </c>
      <c r="N1691" t="n">
        <v>61.67</v>
      </c>
      <c r="O1691" t="n">
        <v>31147.12</v>
      </c>
      <c r="P1691" t="n">
        <v>237.33</v>
      </c>
      <c r="Q1691" t="n">
        <v>467.08</v>
      </c>
      <c r="R1691" t="n">
        <v>64.97</v>
      </c>
      <c r="S1691" t="n">
        <v>39.61</v>
      </c>
      <c r="T1691" t="n">
        <v>7689.54</v>
      </c>
      <c r="U1691" t="n">
        <v>0.61</v>
      </c>
      <c r="V1691" t="n">
        <v>0.74</v>
      </c>
      <c r="W1691" t="n">
        <v>2.63</v>
      </c>
      <c r="X1691" t="n">
        <v>0.46</v>
      </c>
      <c r="Y1691" t="n">
        <v>1</v>
      </c>
      <c r="Z1691" t="n">
        <v>10</v>
      </c>
    </row>
    <row r="1692">
      <c r="A1692" t="n">
        <v>42</v>
      </c>
      <c r="B1692" t="n">
        <v>120</v>
      </c>
      <c r="C1692" t="inlineStr">
        <is>
          <t xml:space="preserve">CONCLUIDO	</t>
        </is>
      </c>
      <c r="D1692" t="n">
        <v>5.2071</v>
      </c>
      <c r="E1692" t="n">
        <v>19.2</v>
      </c>
      <c r="F1692" t="n">
        <v>15.77</v>
      </c>
      <c r="G1692" t="n">
        <v>59.12</v>
      </c>
      <c r="H1692" t="n">
        <v>0.8100000000000001</v>
      </c>
      <c r="I1692" t="n">
        <v>16</v>
      </c>
      <c r="J1692" t="n">
        <v>251.1</v>
      </c>
      <c r="K1692" t="n">
        <v>57.72</v>
      </c>
      <c r="L1692" t="n">
        <v>11.5</v>
      </c>
      <c r="M1692" t="n">
        <v>14</v>
      </c>
      <c r="N1692" t="n">
        <v>61.87</v>
      </c>
      <c r="O1692" t="n">
        <v>31202.63</v>
      </c>
      <c r="P1692" t="n">
        <v>236.79</v>
      </c>
      <c r="Q1692" t="n">
        <v>467.08</v>
      </c>
      <c r="R1692" t="n">
        <v>64.18000000000001</v>
      </c>
      <c r="S1692" t="n">
        <v>39.61</v>
      </c>
      <c r="T1692" t="n">
        <v>7300.52</v>
      </c>
      <c r="U1692" t="n">
        <v>0.62</v>
      </c>
      <c r="V1692" t="n">
        <v>0.74</v>
      </c>
      <c r="W1692" t="n">
        <v>2.63</v>
      </c>
      <c r="X1692" t="n">
        <v>0.43</v>
      </c>
      <c r="Y1692" t="n">
        <v>1</v>
      </c>
      <c r="Z1692" t="n">
        <v>10</v>
      </c>
    </row>
    <row r="1693">
      <c r="A1693" t="n">
        <v>43</v>
      </c>
      <c r="B1693" t="n">
        <v>120</v>
      </c>
      <c r="C1693" t="inlineStr">
        <is>
          <t xml:space="preserve">CONCLUIDO	</t>
        </is>
      </c>
      <c r="D1693" t="n">
        <v>5.204</v>
      </c>
      <c r="E1693" t="n">
        <v>19.22</v>
      </c>
      <c r="F1693" t="n">
        <v>15.78</v>
      </c>
      <c r="G1693" t="n">
        <v>59.17</v>
      </c>
      <c r="H1693" t="n">
        <v>0.83</v>
      </c>
      <c r="I1693" t="n">
        <v>16</v>
      </c>
      <c r="J1693" t="n">
        <v>251.55</v>
      </c>
      <c r="K1693" t="n">
        <v>57.72</v>
      </c>
      <c r="L1693" t="n">
        <v>11.75</v>
      </c>
      <c r="M1693" t="n">
        <v>14</v>
      </c>
      <c r="N1693" t="n">
        <v>62.07</v>
      </c>
      <c r="O1693" t="n">
        <v>31258.21</v>
      </c>
      <c r="P1693" t="n">
        <v>237</v>
      </c>
      <c r="Q1693" t="n">
        <v>467.07</v>
      </c>
      <c r="R1693" t="n">
        <v>64.45</v>
      </c>
      <c r="S1693" t="n">
        <v>39.61</v>
      </c>
      <c r="T1693" t="n">
        <v>7438.33</v>
      </c>
      <c r="U1693" t="n">
        <v>0.61</v>
      </c>
      <c r="V1693" t="n">
        <v>0.74</v>
      </c>
      <c r="W1693" t="n">
        <v>2.64</v>
      </c>
      <c r="X1693" t="n">
        <v>0.45</v>
      </c>
      <c r="Y1693" t="n">
        <v>1</v>
      </c>
      <c r="Z1693" t="n">
        <v>10</v>
      </c>
    </row>
    <row r="1694">
      <c r="A1694" t="n">
        <v>44</v>
      </c>
      <c r="B1694" t="n">
        <v>120</v>
      </c>
      <c r="C1694" t="inlineStr">
        <is>
          <t xml:space="preserve">CONCLUIDO	</t>
        </is>
      </c>
      <c r="D1694" t="n">
        <v>5.2049</v>
      </c>
      <c r="E1694" t="n">
        <v>19.21</v>
      </c>
      <c r="F1694" t="n">
        <v>15.78</v>
      </c>
      <c r="G1694" t="n">
        <v>59.16</v>
      </c>
      <c r="H1694" t="n">
        <v>0.85</v>
      </c>
      <c r="I1694" t="n">
        <v>16</v>
      </c>
      <c r="J1694" t="n">
        <v>252</v>
      </c>
      <c r="K1694" t="n">
        <v>57.72</v>
      </c>
      <c r="L1694" t="n">
        <v>12</v>
      </c>
      <c r="M1694" t="n">
        <v>14</v>
      </c>
      <c r="N1694" t="n">
        <v>62.27</v>
      </c>
      <c r="O1694" t="n">
        <v>31313.87</v>
      </c>
      <c r="P1694" t="n">
        <v>236.48</v>
      </c>
      <c r="Q1694" t="n">
        <v>467.07</v>
      </c>
      <c r="R1694" t="n">
        <v>64.31999999999999</v>
      </c>
      <c r="S1694" t="n">
        <v>39.61</v>
      </c>
      <c r="T1694" t="n">
        <v>7372.19</v>
      </c>
      <c r="U1694" t="n">
        <v>0.62</v>
      </c>
      <c r="V1694" t="n">
        <v>0.74</v>
      </c>
      <c r="W1694" t="n">
        <v>2.64</v>
      </c>
      <c r="X1694" t="n">
        <v>0.44</v>
      </c>
      <c r="Y1694" t="n">
        <v>1</v>
      </c>
      <c r="Z1694" t="n">
        <v>10</v>
      </c>
    </row>
    <row r="1695">
      <c r="A1695" t="n">
        <v>45</v>
      </c>
      <c r="B1695" t="n">
        <v>120</v>
      </c>
      <c r="C1695" t="inlineStr">
        <is>
          <t xml:space="preserve">CONCLUIDO	</t>
        </is>
      </c>
      <c r="D1695" t="n">
        <v>5.2302</v>
      </c>
      <c r="E1695" t="n">
        <v>19.12</v>
      </c>
      <c r="F1695" t="n">
        <v>15.73</v>
      </c>
      <c r="G1695" t="n">
        <v>62.91</v>
      </c>
      <c r="H1695" t="n">
        <v>0.86</v>
      </c>
      <c r="I1695" t="n">
        <v>15</v>
      </c>
      <c r="J1695" t="n">
        <v>252.45</v>
      </c>
      <c r="K1695" t="n">
        <v>57.72</v>
      </c>
      <c r="L1695" t="n">
        <v>12.25</v>
      </c>
      <c r="M1695" t="n">
        <v>13</v>
      </c>
      <c r="N1695" t="n">
        <v>62.48</v>
      </c>
      <c r="O1695" t="n">
        <v>31369.6</v>
      </c>
      <c r="P1695" t="n">
        <v>235.28</v>
      </c>
      <c r="Q1695" t="n">
        <v>467.09</v>
      </c>
      <c r="R1695" t="n">
        <v>62.82</v>
      </c>
      <c r="S1695" t="n">
        <v>39.61</v>
      </c>
      <c r="T1695" t="n">
        <v>6626.6</v>
      </c>
      <c r="U1695" t="n">
        <v>0.63</v>
      </c>
      <c r="V1695" t="n">
        <v>0.74</v>
      </c>
      <c r="W1695" t="n">
        <v>2.63</v>
      </c>
      <c r="X1695" t="n">
        <v>0.39</v>
      </c>
      <c r="Y1695" t="n">
        <v>1</v>
      </c>
      <c r="Z1695" t="n">
        <v>10</v>
      </c>
    </row>
    <row r="1696">
      <c r="A1696" t="n">
        <v>46</v>
      </c>
      <c r="B1696" t="n">
        <v>120</v>
      </c>
      <c r="C1696" t="inlineStr">
        <is>
          <t xml:space="preserve">CONCLUIDO	</t>
        </is>
      </c>
      <c r="D1696" t="n">
        <v>5.231</v>
      </c>
      <c r="E1696" t="n">
        <v>19.12</v>
      </c>
      <c r="F1696" t="n">
        <v>15.72</v>
      </c>
      <c r="G1696" t="n">
        <v>62.9</v>
      </c>
      <c r="H1696" t="n">
        <v>0.88</v>
      </c>
      <c r="I1696" t="n">
        <v>15</v>
      </c>
      <c r="J1696" t="n">
        <v>252.9</v>
      </c>
      <c r="K1696" t="n">
        <v>57.72</v>
      </c>
      <c r="L1696" t="n">
        <v>12.5</v>
      </c>
      <c r="M1696" t="n">
        <v>13</v>
      </c>
      <c r="N1696" t="n">
        <v>62.68</v>
      </c>
      <c r="O1696" t="n">
        <v>31425.4</v>
      </c>
      <c r="P1696" t="n">
        <v>235.18</v>
      </c>
      <c r="Q1696" t="n">
        <v>467.11</v>
      </c>
      <c r="R1696" t="n">
        <v>62.53</v>
      </c>
      <c r="S1696" t="n">
        <v>39.61</v>
      </c>
      <c r="T1696" t="n">
        <v>6481.52</v>
      </c>
      <c r="U1696" t="n">
        <v>0.63</v>
      </c>
      <c r="V1696" t="n">
        <v>0.74</v>
      </c>
      <c r="W1696" t="n">
        <v>2.64</v>
      </c>
      <c r="X1696" t="n">
        <v>0.39</v>
      </c>
      <c r="Y1696" t="n">
        <v>1</v>
      </c>
      <c r="Z1696" t="n">
        <v>10</v>
      </c>
    </row>
    <row r="1697">
      <c r="A1697" t="n">
        <v>47</v>
      </c>
      <c r="B1697" t="n">
        <v>120</v>
      </c>
      <c r="C1697" t="inlineStr">
        <is>
          <t xml:space="preserve">CONCLUIDO	</t>
        </is>
      </c>
      <c r="D1697" t="n">
        <v>5.2309</v>
      </c>
      <c r="E1697" t="n">
        <v>19.12</v>
      </c>
      <c r="F1697" t="n">
        <v>15.72</v>
      </c>
      <c r="G1697" t="n">
        <v>62.9</v>
      </c>
      <c r="H1697" t="n">
        <v>0.9</v>
      </c>
      <c r="I1697" t="n">
        <v>15</v>
      </c>
      <c r="J1697" t="n">
        <v>253.35</v>
      </c>
      <c r="K1697" t="n">
        <v>57.72</v>
      </c>
      <c r="L1697" t="n">
        <v>12.75</v>
      </c>
      <c r="M1697" t="n">
        <v>13</v>
      </c>
      <c r="N1697" t="n">
        <v>62.88</v>
      </c>
      <c r="O1697" t="n">
        <v>31481.28</v>
      </c>
      <c r="P1697" t="n">
        <v>234.98</v>
      </c>
      <c r="Q1697" t="n">
        <v>467.11</v>
      </c>
      <c r="R1697" t="n">
        <v>62.66</v>
      </c>
      <c r="S1697" t="n">
        <v>39.61</v>
      </c>
      <c r="T1697" t="n">
        <v>6543.58</v>
      </c>
      <c r="U1697" t="n">
        <v>0.63</v>
      </c>
      <c r="V1697" t="n">
        <v>0.74</v>
      </c>
      <c r="W1697" t="n">
        <v>2.63</v>
      </c>
      <c r="X1697" t="n">
        <v>0.39</v>
      </c>
      <c r="Y1697" t="n">
        <v>1</v>
      </c>
      <c r="Z1697" t="n">
        <v>10</v>
      </c>
    </row>
    <row r="1698">
      <c r="A1698" t="n">
        <v>48</v>
      </c>
      <c r="B1698" t="n">
        <v>120</v>
      </c>
      <c r="C1698" t="inlineStr">
        <is>
          <t xml:space="preserve">CONCLUIDO	</t>
        </is>
      </c>
      <c r="D1698" t="n">
        <v>5.2467</v>
      </c>
      <c r="E1698" t="n">
        <v>19.06</v>
      </c>
      <c r="F1698" t="n">
        <v>15.71</v>
      </c>
      <c r="G1698" t="n">
        <v>67.34</v>
      </c>
      <c r="H1698" t="n">
        <v>0.91</v>
      </c>
      <c r="I1698" t="n">
        <v>14</v>
      </c>
      <c r="J1698" t="n">
        <v>253.81</v>
      </c>
      <c r="K1698" t="n">
        <v>57.72</v>
      </c>
      <c r="L1698" t="n">
        <v>13</v>
      </c>
      <c r="M1698" t="n">
        <v>12</v>
      </c>
      <c r="N1698" t="n">
        <v>63.08</v>
      </c>
      <c r="O1698" t="n">
        <v>31537.23</v>
      </c>
      <c r="P1698" t="n">
        <v>234.82</v>
      </c>
      <c r="Q1698" t="n">
        <v>467.07</v>
      </c>
      <c r="R1698" t="n">
        <v>62.41</v>
      </c>
      <c r="S1698" t="n">
        <v>39.61</v>
      </c>
      <c r="T1698" t="n">
        <v>6428.11</v>
      </c>
      <c r="U1698" t="n">
        <v>0.63</v>
      </c>
      <c r="V1698" t="n">
        <v>0.74</v>
      </c>
      <c r="W1698" t="n">
        <v>2.63</v>
      </c>
      <c r="X1698" t="n">
        <v>0.38</v>
      </c>
      <c r="Y1698" t="n">
        <v>1</v>
      </c>
      <c r="Z1698" t="n">
        <v>10</v>
      </c>
    </row>
    <row r="1699">
      <c r="A1699" t="n">
        <v>49</v>
      </c>
      <c r="B1699" t="n">
        <v>120</v>
      </c>
      <c r="C1699" t="inlineStr">
        <is>
          <t xml:space="preserve">CONCLUIDO	</t>
        </is>
      </c>
      <c r="D1699" t="n">
        <v>5.2481</v>
      </c>
      <c r="E1699" t="n">
        <v>19.05</v>
      </c>
      <c r="F1699" t="n">
        <v>15.71</v>
      </c>
      <c r="G1699" t="n">
        <v>67.31999999999999</v>
      </c>
      <c r="H1699" t="n">
        <v>0.93</v>
      </c>
      <c r="I1699" t="n">
        <v>14</v>
      </c>
      <c r="J1699" t="n">
        <v>254.26</v>
      </c>
      <c r="K1699" t="n">
        <v>57.72</v>
      </c>
      <c r="L1699" t="n">
        <v>13.25</v>
      </c>
      <c r="M1699" t="n">
        <v>12</v>
      </c>
      <c r="N1699" t="n">
        <v>63.29</v>
      </c>
      <c r="O1699" t="n">
        <v>31593.26</v>
      </c>
      <c r="P1699" t="n">
        <v>234.45</v>
      </c>
      <c r="Q1699" t="n">
        <v>467.11</v>
      </c>
      <c r="R1699" t="n">
        <v>61.95</v>
      </c>
      <c r="S1699" t="n">
        <v>39.61</v>
      </c>
      <c r="T1699" t="n">
        <v>6195.17</v>
      </c>
      <c r="U1699" t="n">
        <v>0.64</v>
      </c>
      <c r="V1699" t="n">
        <v>0.74</v>
      </c>
      <c r="W1699" t="n">
        <v>2.64</v>
      </c>
      <c r="X1699" t="n">
        <v>0.37</v>
      </c>
      <c r="Y1699" t="n">
        <v>1</v>
      </c>
      <c r="Z1699" t="n">
        <v>10</v>
      </c>
    </row>
    <row r="1700">
      <c r="A1700" t="n">
        <v>50</v>
      </c>
      <c r="B1700" t="n">
        <v>120</v>
      </c>
      <c r="C1700" t="inlineStr">
        <is>
          <t xml:space="preserve">CONCLUIDO	</t>
        </is>
      </c>
      <c r="D1700" t="n">
        <v>5.2524</v>
      </c>
      <c r="E1700" t="n">
        <v>19.04</v>
      </c>
      <c r="F1700" t="n">
        <v>15.69</v>
      </c>
      <c r="G1700" t="n">
        <v>67.25</v>
      </c>
      <c r="H1700" t="n">
        <v>0.9399999999999999</v>
      </c>
      <c r="I1700" t="n">
        <v>14</v>
      </c>
      <c r="J1700" t="n">
        <v>254.72</v>
      </c>
      <c r="K1700" t="n">
        <v>57.72</v>
      </c>
      <c r="L1700" t="n">
        <v>13.5</v>
      </c>
      <c r="M1700" t="n">
        <v>12</v>
      </c>
      <c r="N1700" t="n">
        <v>63.49</v>
      </c>
      <c r="O1700" t="n">
        <v>31649.36</v>
      </c>
      <c r="P1700" t="n">
        <v>233.6</v>
      </c>
      <c r="Q1700" t="n">
        <v>467.07</v>
      </c>
      <c r="R1700" t="n">
        <v>61.74</v>
      </c>
      <c r="S1700" t="n">
        <v>39.61</v>
      </c>
      <c r="T1700" t="n">
        <v>6091.23</v>
      </c>
      <c r="U1700" t="n">
        <v>0.64</v>
      </c>
      <c r="V1700" t="n">
        <v>0.74</v>
      </c>
      <c r="W1700" t="n">
        <v>2.63</v>
      </c>
      <c r="X1700" t="n">
        <v>0.36</v>
      </c>
      <c r="Y1700" t="n">
        <v>1</v>
      </c>
      <c r="Z1700" t="n">
        <v>10</v>
      </c>
    </row>
    <row r="1701">
      <c r="A1701" t="n">
        <v>51</v>
      </c>
      <c r="B1701" t="n">
        <v>120</v>
      </c>
      <c r="C1701" t="inlineStr">
        <is>
          <t xml:space="preserve">CONCLUIDO	</t>
        </is>
      </c>
      <c r="D1701" t="n">
        <v>5.2498</v>
      </c>
      <c r="E1701" t="n">
        <v>19.05</v>
      </c>
      <c r="F1701" t="n">
        <v>15.7</v>
      </c>
      <c r="G1701" t="n">
        <v>67.29000000000001</v>
      </c>
      <c r="H1701" t="n">
        <v>0.96</v>
      </c>
      <c r="I1701" t="n">
        <v>14</v>
      </c>
      <c r="J1701" t="n">
        <v>255.17</v>
      </c>
      <c r="K1701" t="n">
        <v>57.72</v>
      </c>
      <c r="L1701" t="n">
        <v>13.75</v>
      </c>
      <c r="M1701" t="n">
        <v>12</v>
      </c>
      <c r="N1701" t="n">
        <v>63.7</v>
      </c>
      <c r="O1701" t="n">
        <v>31705.54</v>
      </c>
      <c r="P1701" t="n">
        <v>233.19</v>
      </c>
      <c r="Q1701" t="n">
        <v>467.13</v>
      </c>
      <c r="R1701" t="n">
        <v>62</v>
      </c>
      <c r="S1701" t="n">
        <v>39.61</v>
      </c>
      <c r="T1701" t="n">
        <v>6223.33</v>
      </c>
      <c r="U1701" t="n">
        <v>0.64</v>
      </c>
      <c r="V1701" t="n">
        <v>0.74</v>
      </c>
      <c r="W1701" t="n">
        <v>2.63</v>
      </c>
      <c r="X1701" t="n">
        <v>0.37</v>
      </c>
      <c r="Y1701" t="n">
        <v>1</v>
      </c>
      <c r="Z1701" t="n">
        <v>10</v>
      </c>
    </row>
    <row r="1702">
      <c r="A1702" t="n">
        <v>52</v>
      </c>
      <c r="B1702" t="n">
        <v>120</v>
      </c>
      <c r="C1702" t="inlineStr">
        <is>
          <t xml:space="preserve">CONCLUIDO	</t>
        </is>
      </c>
      <c r="D1702" t="n">
        <v>5.2673</v>
      </c>
      <c r="E1702" t="n">
        <v>18.98</v>
      </c>
      <c r="F1702" t="n">
        <v>15.68</v>
      </c>
      <c r="G1702" t="n">
        <v>72.39</v>
      </c>
      <c r="H1702" t="n">
        <v>0.97</v>
      </c>
      <c r="I1702" t="n">
        <v>13</v>
      </c>
      <c r="J1702" t="n">
        <v>255.63</v>
      </c>
      <c r="K1702" t="n">
        <v>57.72</v>
      </c>
      <c r="L1702" t="n">
        <v>14</v>
      </c>
      <c r="M1702" t="n">
        <v>11</v>
      </c>
      <c r="N1702" t="n">
        <v>63.91</v>
      </c>
      <c r="O1702" t="n">
        <v>31761.8</v>
      </c>
      <c r="P1702" t="n">
        <v>233.05</v>
      </c>
      <c r="Q1702" t="n">
        <v>467.07</v>
      </c>
      <c r="R1702" t="n">
        <v>61.33</v>
      </c>
      <c r="S1702" t="n">
        <v>39.61</v>
      </c>
      <c r="T1702" t="n">
        <v>5891.15</v>
      </c>
      <c r="U1702" t="n">
        <v>0.65</v>
      </c>
      <c r="V1702" t="n">
        <v>0.74</v>
      </c>
      <c r="W1702" t="n">
        <v>2.63</v>
      </c>
      <c r="X1702" t="n">
        <v>0.35</v>
      </c>
      <c r="Y1702" t="n">
        <v>1</v>
      </c>
      <c r="Z1702" t="n">
        <v>10</v>
      </c>
    </row>
    <row r="1703">
      <c r="A1703" t="n">
        <v>53</v>
      </c>
      <c r="B1703" t="n">
        <v>120</v>
      </c>
      <c r="C1703" t="inlineStr">
        <is>
          <t xml:space="preserve">CONCLUIDO	</t>
        </is>
      </c>
      <c r="D1703" t="n">
        <v>5.2659</v>
      </c>
      <c r="E1703" t="n">
        <v>18.99</v>
      </c>
      <c r="F1703" t="n">
        <v>15.69</v>
      </c>
      <c r="G1703" t="n">
        <v>72.41</v>
      </c>
      <c r="H1703" t="n">
        <v>0.99</v>
      </c>
      <c r="I1703" t="n">
        <v>13</v>
      </c>
      <c r="J1703" t="n">
        <v>256.09</v>
      </c>
      <c r="K1703" t="n">
        <v>57.72</v>
      </c>
      <c r="L1703" t="n">
        <v>14.25</v>
      </c>
      <c r="M1703" t="n">
        <v>11</v>
      </c>
      <c r="N1703" t="n">
        <v>64.11</v>
      </c>
      <c r="O1703" t="n">
        <v>31818.13</v>
      </c>
      <c r="P1703" t="n">
        <v>233.74</v>
      </c>
      <c r="Q1703" t="n">
        <v>467.07</v>
      </c>
      <c r="R1703" t="n">
        <v>61.63</v>
      </c>
      <c r="S1703" t="n">
        <v>39.61</v>
      </c>
      <c r="T1703" t="n">
        <v>6040.76</v>
      </c>
      <c r="U1703" t="n">
        <v>0.64</v>
      </c>
      <c r="V1703" t="n">
        <v>0.74</v>
      </c>
      <c r="W1703" t="n">
        <v>2.63</v>
      </c>
      <c r="X1703" t="n">
        <v>0.36</v>
      </c>
      <c r="Y1703" t="n">
        <v>1</v>
      </c>
      <c r="Z1703" t="n">
        <v>10</v>
      </c>
    </row>
    <row r="1704">
      <c r="A1704" t="n">
        <v>54</v>
      </c>
      <c r="B1704" t="n">
        <v>120</v>
      </c>
      <c r="C1704" t="inlineStr">
        <is>
          <t xml:space="preserve">CONCLUIDO	</t>
        </is>
      </c>
      <c r="D1704" t="n">
        <v>5.2682</v>
      </c>
      <c r="E1704" t="n">
        <v>18.98</v>
      </c>
      <c r="F1704" t="n">
        <v>15.68</v>
      </c>
      <c r="G1704" t="n">
        <v>72.37</v>
      </c>
      <c r="H1704" t="n">
        <v>1.01</v>
      </c>
      <c r="I1704" t="n">
        <v>13</v>
      </c>
      <c r="J1704" t="n">
        <v>256.54</v>
      </c>
      <c r="K1704" t="n">
        <v>57.72</v>
      </c>
      <c r="L1704" t="n">
        <v>14.5</v>
      </c>
      <c r="M1704" t="n">
        <v>11</v>
      </c>
      <c r="N1704" t="n">
        <v>64.31999999999999</v>
      </c>
      <c r="O1704" t="n">
        <v>31874.54</v>
      </c>
      <c r="P1704" t="n">
        <v>233.36</v>
      </c>
      <c r="Q1704" t="n">
        <v>467.07</v>
      </c>
      <c r="R1704" t="n">
        <v>61.38</v>
      </c>
      <c r="S1704" t="n">
        <v>39.61</v>
      </c>
      <c r="T1704" t="n">
        <v>5915.41</v>
      </c>
      <c r="U1704" t="n">
        <v>0.65</v>
      </c>
      <c r="V1704" t="n">
        <v>0.74</v>
      </c>
      <c r="W1704" t="n">
        <v>2.63</v>
      </c>
      <c r="X1704" t="n">
        <v>0.35</v>
      </c>
      <c r="Y1704" t="n">
        <v>1</v>
      </c>
      <c r="Z1704" t="n">
        <v>10</v>
      </c>
    </row>
    <row r="1705">
      <c r="A1705" t="n">
        <v>55</v>
      </c>
      <c r="B1705" t="n">
        <v>120</v>
      </c>
      <c r="C1705" t="inlineStr">
        <is>
          <t xml:space="preserve">CONCLUIDO	</t>
        </is>
      </c>
      <c r="D1705" t="n">
        <v>5.2672</v>
      </c>
      <c r="E1705" t="n">
        <v>18.99</v>
      </c>
      <c r="F1705" t="n">
        <v>15.68</v>
      </c>
      <c r="G1705" t="n">
        <v>72.39</v>
      </c>
      <c r="H1705" t="n">
        <v>1.02</v>
      </c>
      <c r="I1705" t="n">
        <v>13</v>
      </c>
      <c r="J1705" t="n">
        <v>257</v>
      </c>
      <c r="K1705" t="n">
        <v>57.72</v>
      </c>
      <c r="L1705" t="n">
        <v>14.75</v>
      </c>
      <c r="M1705" t="n">
        <v>11</v>
      </c>
      <c r="N1705" t="n">
        <v>64.53</v>
      </c>
      <c r="O1705" t="n">
        <v>31931.15</v>
      </c>
      <c r="P1705" t="n">
        <v>232.94</v>
      </c>
      <c r="Q1705" t="n">
        <v>467.11</v>
      </c>
      <c r="R1705" t="n">
        <v>61.26</v>
      </c>
      <c r="S1705" t="n">
        <v>39.61</v>
      </c>
      <c r="T1705" t="n">
        <v>5854.11</v>
      </c>
      <c r="U1705" t="n">
        <v>0.65</v>
      </c>
      <c r="V1705" t="n">
        <v>0.74</v>
      </c>
      <c r="W1705" t="n">
        <v>2.63</v>
      </c>
      <c r="X1705" t="n">
        <v>0.35</v>
      </c>
      <c r="Y1705" t="n">
        <v>1</v>
      </c>
      <c r="Z1705" t="n">
        <v>10</v>
      </c>
    </row>
    <row r="1706">
      <c r="A1706" t="n">
        <v>56</v>
      </c>
      <c r="B1706" t="n">
        <v>120</v>
      </c>
      <c r="C1706" t="inlineStr">
        <is>
          <t xml:space="preserve">CONCLUIDO	</t>
        </is>
      </c>
      <c r="D1706" t="n">
        <v>5.2692</v>
      </c>
      <c r="E1706" t="n">
        <v>18.98</v>
      </c>
      <c r="F1706" t="n">
        <v>15.68</v>
      </c>
      <c r="G1706" t="n">
        <v>72.36</v>
      </c>
      <c r="H1706" t="n">
        <v>1.04</v>
      </c>
      <c r="I1706" t="n">
        <v>13</v>
      </c>
      <c r="J1706" t="n">
        <v>257.46</v>
      </c>
      <c r="K1706" t="n">
        <v>57.72</v>
      </c>
      <c r="L1706" t="n">
        <v>15</v>
      </c>
      <c r="M1706" t="n">
        <v>11</v>
      </c>
      <c r="N1706" t="n">
        <v>64.73999999999999</v>
      </c>
      <c r="O1706" t="n">
        <v>31987.71</v>
      </c>
      <c r="P1706" t="n">
        <v>231.96</v>
      </c>
      <c r="Q1706" t="n">
        <v>467.1</v>
      </c>
      <c r="R1706" t="n">
        <v>61.24</v>
      </c>
      <c r="S1706" t="n">
        <v>39.61</v>
      </c>
      <c r="T1706" t="n">
        <v>5844.96</v>
      </c>
      <c r="U1706" t="n">
        <v>0.65</v>
      </c>
      <c r="V1706" t="n">
        <v>0.74</v>
      </c>
      <c r="W1706" t="n">
        <v>2.63</v>
      </c>
      <c r="X1706" t="n">
        <v>0.34</v>
      </c>
      <c r="Y1706" t="n">
        <v>1</v>
      </c>
      <c r="Z1706" t="n">
        <v>10</v>
      </c>
    </row>
    <row r="1707">
      <c r="A1707" t="n">
        <v>57</v>
      </c>
      <c r="B1707" t="n">
        <v>120</v>
      </c>
      <c r="C1707" t="inlineStr">
        <is>
          <t xml:space="preserve">CONCLUIDO	</t>
        </is>
      </c>
      <c r="D1707" t="n">
        <v>5.2912</v>
      </c>
      <c r="E1707" t="n">
        <v>18.9</v>
      </c>
      <c r="F1707" t="n">
        <v>15.64</v>
      </c>
      <c r="G1707" t="n">
        <v>78.22</v>
      </c>
      <c r="H1707" t="n">
        <v>1.05</v>
      </c>
      <c r="I1707" t="n">
        <v>12</v>
      </c>
      <c r="J1707" t="n">
        <v>257.92</v>
      </c>
      <c r="K1707" t="n">
        <v>57.72</v>
      </c>
      <c r="L1707" t="n">
        <v>15.25</v>
      </c>
      <c r="M1707" t="n">
        <v>10</v>
      </c>
      <c r="N1707" t="n">
        <v>64.95</v>
      </c>
      <c r="O1707" t="n">
        <v>32044.35</v>
      </c>
      <c r="P1707" t="n">
        <v>231.25</v>
      </c>
      <c r="Q1707" t="n">
        <v>467.07</v>
      </c>
      <c r="R1707" t="n">
        <v>60.15</v>
      </c>
      <c r="S1707" t="n">
        <v>39.61</v>
      </c>
      <c r="T1707" t="n">
        <v>5303.74</v>
      </c>
      <c r="U1707" t="n">
        <v>0.66</v>
      </c>
      <c r="V1707" t="n">
        <v>0.75</v>
      </c>
      <c r="W1707" t="n">
        <v>2.63</v>
      </c>
      <c r="X1707" t="n">
        <v>0.31</v>
      </c>
      <c r="Y1707" t="n">
        <v>1</v>
      </c>
      <c r="Z1707" t="n">
        <v>10</v>
      </c>
    </row>
    <row r="1708">
      <c r="A1708" t="n">
        <v>58</v>
      </c>
      <c r="B1708" t="n">
        <v>120</v>
      </c>
      <c r="C1708" t="inlineStr">
        <is>
          <t xml:space="preserve">CONCLUIDO	</t>
        </is>
      </c>
      <c r="D1708" t="n">
        <v>5.2905</v>
      </c>
      <c r="E1708" t="n">
        <v>18.9</v>
      </c>
      <c r="F1708" t="n">
        <v>15.65</v>
      </c>
      <c r="G1708" t="n">
        <v>78.23</v>
      </c>
      <c r="H1708" t="n">
        <v>1.07</v>
      </c>
      <c r="I1708" t="n">
        <v>12</v>
      </c>
      <c r="J1708" t="n">
        <v>258.38</v>
      </c>
      <c r="K1708" t="n">
        <v>57.72</v>
      </c>
      <c r="L1708" t="n">
        <v>15.5</v>
      </c>
      <c r="M1708" t="n">
        <v>10</v>
      </c>
      <c r="N1708" t="n">
        <v>65.16</v>
      </c>
      <c r="O1708" t="n">
        <v>32101.07</v>
      </c>
      <c r="P1708" t="n">
        <v>231.5</v>
      </c>
      <c r="Q1708" t="n">
        <v>467.07</v>
      </c>
      <c r="R1708" t="n">
        <v>60.22</v>
      </c>
      <c r="S1708" t="n">
        <v>39.61</v>
      </c>
      <c r="T1708" t="n">
        <v>5340.89</v>
      </c>
      <c r="U1708" t="n">
        <v>0.66</v>
      </c>
      <c r="V1708" t="n">
        <v>0.75</v>
      </c>
      <c r="W1708" t="n">
        <v>2.63</v>
      </c>
      <c r="X1708" t="n">
        <v>0.31</v>
      </c>
      <c r="Y1708" t="n">
        <v>1</v>
      </c>
      <c r="Z1708" t="n">
        <v>10</v>
      </c>
    </row>
    <row r="1709">
      <c r="A1709" t="n">
        <v>59</v>
      </c>
      <c r="B1709" t="n">
        <v>120</v>
      </c>
      <c r="C1709" t="inlineStr">
        <is>
          <t xml:space="preserve">CONCLUIDO	</t>
        </is>
      </c>
      <c r="D1709" t="n">
        <v>5.2923</v>
      </c>
      <c r="E1709" t="n">
        <v>18.9</v>
      </c>
      <c r="F1709" t="n">
        <v>15.64</v>
      </c>
      <c r="G1709" t="n">
        <v>78.2</v>
      </c>
      <c r="H1709" t="n">
        <v>1.08</v>
      </c>
      <c r="I1709" t="n">
        <v>12</v>
      </c>
      <c r="J1709" t="n">
        <v>258.84</v>
      </c>
      <c r="K1709" t="n">
        <v>57.72</v>
      </c>
      <c r="L1709" t="n">
        <v>15.75</v>
      </c>
      <c r="M1709" t="n">
        <v>10</v>
      </c>
      <c r="N1709" t="n">
        <v>65.37</v>
      </c>
      <c r="O1709" t="n">
        <v>32157.87</v>
      </c>
      <c r="P1709" t="n">
        <v>231.15</v>
      </c>
      <c r="Q1709" t="n">
        <v>467.07</v>
      </c>
      <c r="R1709" t="n">
        <v>59.89</v>
      </c>
      <c r="S1709" t="n">
        <v>39.61</v>
      </c>
      <c r="T1709" t="n">
        <v>5176.25</v>
      </c>
      <c r="U1709" t="n">
        <v>0.66</v>
      </c>
      <c r="V1709" t="n">
        <v>0.75</v>
      </c>
      <c r="W1709" t="n">
        <v>2.63</v>
      </c>
      <c r="X1709" t="n">
        <v>0.31</v>
      </c>
      <c r="Y1709" t="n">
        <v>1</v>
      </c>
      <c r="Z1709" t="n">
        <v>10</v>
      </c>
    </row>
    <row r="1710">
      <c r="A1710" t="n">
        <v>60</v>
      </c>
      <c r="B1710" t="n">
        <v>120</v>
      </c>
      <c r="C1710" t="inlineStr">
        <is>
          <t xml:space="preserve">CONCLUIDO	</t>
        </is>
      </c>
      <c r="D1710" t="n">
        <v>5.2892</v>
      </c>
      <c r="E1710" t="n">
        <v>18.91</v>
      </c>
      <c r="F1710" t="n">
        <v>15.65</v>
      </c>
      <c r="G1710" t="n">
        <v>78.25</v>
      </c>
      <c r="H1710" t="n">
        <v>1.1</v>
      </c>
      <c r="I1710" t="n">
        <v>12</v>
      </c>
      <c r="J1710" t="n">
        <v>259.3</v>
      </c>
      <c r="K1710" t="n">
        <v>57.72</v>
      </c>
      <c r="L1710" t="n">
        <v>16</v>
      </c>
      <c r="M1710" t="n">
        <v>10</v>
      </c>
      <c r="N1710" t="n">
        <v>65.58</v>
      </c>
      <c r="O1710" t="n">
        <v>32214.75</v>
      </c>
      <c r="P1710" t="n">
        <v>230.96</v>
      </c>
      <c r="Q1710" t="n">
        <v>467.07</v>
      </c>
      <c r="R1710" t="n">
        <v>60.39</v>
      </c>
      <c r="S1710" t="n">
        <v>39.61</v>
      </c>
      <c r="T1710" t="n">
        <v>5423.8</v>
      </c>
      <c r="U1710" t="n">
        <v>0.66</v>
      </c>
      <c r="V1710" t="n">
        <v>0.75</v>
      </c>
      <c r="W1710" t="n">
        <v>2.63</v>
      </c>
      <c r="X1710" t="n">
        <v>0.32</v>
      </c>
      <c r="Y1710" t="n">
        <v>1</v>
      </c>
      <c r="Z1710" t="n">
        <v>10</v>
      </c>
    </row>
    <row r="1711">
      <c r="A1711" t="n">
        <v>61</v>
      </c>
      <c r="B1711" t="n">
        <v>120</v>
      </c>
      <c r="C1711" t="inlineStr">
        <is>
          <t xml:space="preserve">CONCLUIDO	</t>
        </is>
      </c>
      <c r="D1711" t="n">
        <v>5.2936</v>
      </c>
      <c r="E1711" t="n">
        <v>18.89</v>
      </c>
      <c r="F1711" t="n">
        <v>15.64</v>
      </c>
      <c r="G1711" t="n">
        <v>78.18000000000001</v>
      </c>
      <c r="H1711" t="n">
        <v>1.11</v>
      </c>
      <c r="I1711" t="n">
        <v>12</v>
      </c>
      <c r="J1711" t="n">
        <v>259.76</v>
      </c>
      <c r="K1711" t="n">
        <v>57.72</v>
      </c>
      <c r="L1711" t="n">
        <v>16.25</v>
      </c>
      <c r="M1711" t="n">
        <v>10</v>
      </c>
      <c r="N1711" t="n">
        <v>65.79000000000001</v>
      </c>
      <c r="O1711" t="n">
        <v>32271.71</v>
      </c>
      <c r="P1711" t="n">
        <v>230.24</v>
      </c>
      <c r="Q1711" t="n">
        <v>467.07</v>
      </c>
      <c r="R1711" t="n">
        <v>59.87</v>
      </c>
      <c r="S1711" t="n">
        <v>39.61</v>
      </c>
      <c r="T1711" t="n">
        <v>5164.37</v>
      </c>
      <c r="U1711" t="n">
        <v>0.66</v>
      </c>
      <c r="V1711" t="n">
        <v>0.75</v>
      </c>
      <c r="W1711" t="n">
        <v>2.63</v>
      </c>
      <c r="X1711" t="n">
        <v>0.3</v>
      </c>
      <c r="Y1711" t="n">
        <v>1</v>
      </c>
      <c r="Z1711" t="n">
        <v>10</v>
      </c>
    </row>
    <row r="1712">
      <c r="A1712" t="n">
        <v>62</v>
      </c>
      <c r="B1712" t="n">
        <v>120</v>
      </c>
      <c r="C1712" t="inlineStr">
        <is>
          <t xml:space="preserve">CONCLUIDO	</t>
        </is>
      </c>
      <c r="D1712" t="n">
        <v>5.3111</v>
      </c>
      <c r="E1712" t="n">
        <v>18.83</v>
      </c>
      <c r="F1712" t="n">
        <v>15.62</v>
      </c>
      <c r="G1712" t="n">
        <v>85.19</v>
      </c>
      <c r="H1712" t="n">
        <v>1.13</v>
      </c>
      <c r="I1712" t="n">
        <v>11</v>
      </c>
      <c r="J1712" t="n">
        <v>260.23</v>
      </c>
      <c r="K1712" t="n">
        <v>57.72</v>
      </c>
      <c r="L1712" t="n">
        <v>16.5</v>
      </c>
      <c r="M1712" t="n">
        <v>9</v>
      </c>
      <c r="N1712" t="n">
        <v>66</v>
      </c>
      <c r="O1712" t="n">
        <v>32328.74</v>
      </c>
      <c r="P1712" t="n">
        <v>229.66</v>
      </c>
      <c r="Q1712" t="n">
        <v>467.07</v>
      </c>
      <c r="R1712" t="n">
        <v>59.31</v>
      </c>
      <c r="S1712" t="n">
        <v>39.61</v>
      </c>
      <c r="T1712" t="n">
        <v>4891.33</v>
      </c>
      <c r="U1712" t="n">
        <v>0.67</v>
      </c>
      <c r="V1712" t="n">
        <v>0.75</v>
      </c>
      <c r="W1712" t="n">
        <v>2.62</v>
      </c>
      <c r="X1712" t="n">
        <v>0.29</v>
      </c>
      <c r="Y1712" t="n">
        <v>1</v>
      </c>
      <c r="Z1712" t="n">
        <v>10</v>
      </c>
    </row>
    <row r="1713">
      <c r="A1713" t="n">
        <v>63</v>
      </c>
      <c r="B1713" t="n">
        <v>120</v>
      </c>
      <c r="C1713" t="inlineStr">
        <is>
          <t xml:space="preserve">CONCLUIDO	</t>
        </is>
      </c>
      <c r="D1713" t="n">
        <v>5.3138</v>
      </c>
      <c r="E1713" t="n">
        <v>18.82</v>
      </c>
      <c r="F1713" t="n">
        <v>15.61</v>
      </c>
      <c r="G1713" t="n">
        <v>85.14</v>
      </c>
      <c r="H1713" t="n">
        <v>1.14</v>
      </c>
      <c r="I1713" t="n">
        <v>11</v>
      </c>
      <c r="J1713" t="n">
        <v>260.69</v>
      </c>
      <c r="K1713" t="n">
        <v>57.72</v>
      </c>
      <c r="L1713" t="n">
        <v>16.75</v>
      </c>
      <c r="M1713" t="n">
        <v>9</v>
      </c>
      <c r="N1713" t="n">
        <v>66.20999999999999</v>
      </c>
      <c r="O1713" t="n">
        <v>32385.86</v>
      </c>
      <c r="P1713" t="n">
        <v>229.58</v>
      </c>
      <c r="Q1713" t="n">
        <v>467.09</v>
      </c>
      <c r="R1713" t="n">
        <v>58.96</v>
      </c>
      <c r="S1713" t="n">
        <v>39.61</v>
      </c>
      <c r="T1713" t="n">
        <v>4715.47</v>
      </c>
      <c r="U1713" t="n">
        <v>0.67</v>
      </c>
      <c r="V1713" t="n">
        <v>0.75</v>
      </c>
      <c r="W1713" t="n">
        <v>2.62</v>
      </c>
      <c r="X1713" t="n">
        <v>0.28</v>
      </c>
      <c r="Y1713" t="n">
        <v>1</v>
      </c>
      <c r="Z1713" t="n">
        <v>10</v>
      </c>
    </row>
    <row r="1714">
      <c r="A1714" t="n">
        <v>64</v>
      </c>
      <c r="B1714" t="n">
        <v>120</v>
      </c>
      <c r="C1714" t="inlineStr">
        <is>
          <t xml:space="preserve">CONCLUIDO	</t>
        </is>
      </c>
      <c r="D1714" t="n">
        <v>5.3101</v>
      </c>
      <c r="E1714" t="n">
        <v>18.83</v>
      </c>
      <c r="F1714" t="n">
        <v>15.62</v>
      </c>
      <c r="G1714" t="n">
        <v>85.20999999999999</v>
      </c>
      <c r="H1714" t="n">
        <v>1.16</v>
      </c>
      <c r="I1714" t="n">
        <v>11</v>
      </c>
      <c r="J1714" t="n">
        <v>261.15</v>
      </c>
      <c r="K1714" t="n">
        <v>57.72</v>
      </c>
      <c r="L1714" t="n">
        <v>17</v>
      </c>
      <c r="M1714" t="n">
        <v>9</v>
      </c>
      <c r="N1714" t="n">
        <v>66.43000000000001</v>
      </c>
      <c r="O1714" t="n">
        <v>32443.05</v>
      </c>
      <c r="P1714" t="n">
        <v>229.63</v>
      </c>
      <c r="Q1714" t="n">
        <v>467.07</v>
      </c>
      <c r="R1714" t="n">
        <v>59.29</v>
      </c>
      <c r="S1714" t="n">
        <v>39.61</v>
      </c>
      <c r="T1714" t="n">
        <v>4881.68</v>
      </c>
      <c r="U1714" t="n">
        <v>0.67</v>
      </c>
      <c r="V1714" t="n">
        <v>0.75</v>
      </c>
      <c r="W1714" t="n">
        <v>2.63</v>
      </c>
      <c r="X1714" t="n">
        <v>0.29</v>
      </c>
      <c r="Y1714" t="n">
        <v>1</v>
      </c>
      <c r="Z1714" t="n">
        <v>10</v>
      </c>
    </row>
    <row r="1715">
      <c r="A1715" t="n">
        <v>65</v>
      </c>
      <c r="B1715" t="n">
        <v>120</v>
      </c>
      <c r="C1715" t="inlineStr">
        <is>
          <t xml:space="preserve">CONCLUIDO	</t>
        </is>
      </c>
      <c r="D1715" t="n">
        <v>5.3114</v>
      </c>
      <c r="E1715" t="n">
        <v>18.83</v>
      </c>
      <c r="F1715" t="n">
        <v>15.62</v>
      </c>
      <c r="G1715" t="n">
        <v>85.19</v>
      </c>
      <c r="H1715" t="n">
        <v>1.17</v>
      </c>
      <c r="I1715" t="n">
        <v>11</v>
      </c>
      <c r="J1715" t="n">
        <v>261.62</v>
      </c>
      <c r="K1715" t="n">
        <v>57.72</v>
      </c>
      <c r="L1715" t="n">
        <v>17.25</v>
      </c>
      <c r="M1715" t="n">
        <v>9</v>
      </c>
      <c r="N1715" t="n">
        <v>66.64</v>
      </c>
      <c r="O1715" t="n">
        <v>32500.33</v>
      </c>
      <c r="P1715" t="n">
        <v>229.45</v>
      </c>
      <c r="Q1715" t="n">
        <v>467.07</v>
      </c>
      <c r="R1715" t="n">
        <v>59.28</v>
      </c>
      <c r="S1715" t="n">
        <v>39.61</v>
      </c>
      <c r="T1715" t="n">
        <v>4874.9</v>
      </c>
      <c r="U1715" t="n">
        <v>0.67</v>
      </c>
      <c r="V1715" t="n">
        <v>0.75</v>
      </c>
      <c r="W1715" t="n">
        <v>2.62</v>
      </c>
      <c r="X1715" t="n">
        <v>0.28</v>
      </c>
      <c r="Y1715" t="n">
        <v>1</v>
      </c>
      <c r="Z1715" t="n">
        <v>10</v>
      </c>
    </row>
    <row r="1716">
      <c r="A1716" t="n">
        <v>66</v>
      </c>
      <c r="B1716" t="n">
        <v>120</v>
      </c>
      <c r="C1716" t="inlineStr">
        <is>
          <t xml:space="preserve">CONCLUIDO	</t>
        </is>
      </c>
      <c r="D1716" t="n">
        <v>5.31</v>
      </c>
      <c r="E1716" t="n">
        <v>18.83</v>
      </c>
      <c r="F1716" t="n">
        <v>15.62</v>
      </c>
      <c r="G1716" t="n">
        <v>85.20999999999999</v>
      </c>
      <c r="H1716" t="n">
        <v>1.19</v>
      </c>
      <c r="I1716" t="n">
        <v>11</v>
      </c>
      <c r="J1716" t="n">
        <v>262.08</v>
      </c>
      <c r="K1716" t="n">
        <v>57.72</v>
      </c>
      <c r="L1716" t="n">
        <v>17.5</v>
      </c>
      <c r="M1716" t="n">
        <v>9</v>
      </c>
      <c r="N1716" t="n">
        <v>66.86</v>
      </c>
      <c r="O1716" t="n">
        <v>32557.69</v>
      </c>
      <c r="P1716" t="n">
        <v>229.61</v>
      </c>
      <c r="Q1716" t="n">
        <v>467.07</v>
      </c>
      <c r="R1716" t="n">
        <v>59.36</v>
      </c>
      <c r="S1716" t="n">
        <v>39.61</v>
      </c>
      <c r="T1716" t="n">
        <v>4915.15</v>
      </c>
      <c r="U1716" t="n">
        <v>0.67</v>
      </c>
      <c r="V1716" t="n">
        <v>0.75</v>
      </c>
      <c r="W1716" t="n">
        <v>2.63</v>
      </c>
      <c r="X1716" t="n">
        <v>0.29</v>
      </c>
      <c r="Y1716" t="n">
        <v>1</v>
      </c>
      <c r="Z1716" t="n">
        <v>10</v>
      </c>
    </row>
    <row r="1717">
      <c r="A1717" t="n">
        <v>67</v>
      </c>
      <c r="B1717" t="n">
        <v>120</v>
      </c>
      <c r="C1717" t="inlineStr">
        <is>
          <t xml:space="preserve">CONCLUIDO	</t>
        </is>
      </c>
      <c r="D1717" t="n">
        <v>5.3114</v>
      </c>
      <c r="E1717" t="n">
        <v>18.83</v>
      </c>
      <c r="F1717" t="n">
        <v>15.62</v>
      </c>
      <c r="G1717" t="n">
        <v>85.19</v>
      </c>
      <c r="H1717" t="n">
        <v>1.2</v>
      </c>
      <c r="I1717" t="n">
        <v>11</v>
      </c>
      <c r="J1717" t="n">
        <v>262.55</v>
      </c>
      <c r="K1717" t="n">
        <v>57.72</v>
      </c>
      <c r="L1717" t="n">
        <v>17.75</v>
      </c>
      <c r="M1717" t="n">
        <v>9</v>
      </c>
      <c r="N1717" t="n">
        <v>67.06999999999999</v>
      </c>
      <c r="O1717" t="n">
        <v>32615.12</v>
      </c>
      <c r="P1717" t="n">
        <v>228.92</v>
      </c>
      <c r="Q1717" t="n">
        <v>467.08</v>
      </c>
      <c r="R1717" t="n">
        <v>59.2</v>
      </c>
      <c r="S1717" t="n">
        <v>39.61</v>
      </c>
      <c r="T1717" t="n">
        <v>4836.05</v>
      </c>
      <c r="U1717" t="n">
        <v>0.67</v>
      </c>
      <c r="V1717" t="n">
        <v>0.75</v>
      </c>
      <c r="W1717" t="n">
        <v>2.63</v>
      </c>
      <c r="X1717" t="n">
        <v>0.28</v>
      </c>
      <c r="Y1717" t="n">
        <v>1</v>
      </c>
      <c r="Z1717" t="n">
        <v>10</v>
      </c>
    </row>
    <row r="1718">
      <c r="A1718" t="n">
        <v>68</v>
      </c>
      <c r="B1718" t="n">
        <v>120</v>
      </c>
      <c r="C1718" t="inlineStr">
        <is>
          <t xml:space="preserve">CONCLUIDO	</t>
        </is>
      </c>
      <c r="D1718" t="n">
        <v>5.3096</v>
      </c>
      <c r="E1718" t="n">
        <v>18.83</v>
      </c>
      <c r="F1718" t="n">
        <v>15.62</v>
      </c>
      <c r="G1718" t="n">
        <v>85.22</v>
      </c>
      <c r="H1718" t="n">
        <v>1.22</v>
      </c>
      <c r="I1718" t="n">
        <v>11</v>
      </c>
      <c r="J1718" t="n">
        <v>263.01</v>
      </c>
      <c r="K1718" t="n">
        <v>57.72</v>
      </c>
      <c r="L1718" t="n">
        <v>18</v>
      </c>
      <c r="M1718" t="n">
        <v>9</v>
      </c>
      <c r="N1718" t="n">
        <v>67.29000000000001</v>
      </c>
      <c r="O1718" t="n">
        <v>32672.64</v>
      </c>
      <c r="P1718" t="n">
        <v>228.34</v>
      </c>
      <c r="Q1718" t="n">
        <v>467.08</v>
      </c>
      <c r="R1718" t="n">
        <v>59.56</v>
      </c>
      <c r="S1718" t="n">
        <v>39.61</v>
      </c>
      <c r="T1718" t="n">
        <v>5017.85</v>
      </c>
      <c r="U1718" t="n">
        <v>0.66</v>
      </c>
      <c r="V1718" t="n">
        <v>0.75</v>
      </c>
      <c r="W1718" t="n">
        <v>2.62</v>
      </c>
      <c r="X1718" t="n">
        <v>0.29</v>
      </c>
      <c r="Y1718" t="n">
        <v>1</v>
      </c>
      <c r="Z1718" t="n">
        <v>10</v>
      </c>
    </row>
    <row r="1719">
      <c r="A1719" t="n">
        <v>69</v>
      </c>
      <c r="B1719" t="n">
        <v>120</v>
      </c>
      <c r="C1719" t="inlineStr">
        <is>
          <t xml:space="preserve">CONCLUIDO	</t>
        </is>
      </c>
      <c r="D1719" t="n">
        <v>5.3314</v>
      </c>
      <c r="E1719" t="n">
        <v>18.76</v>
      </c>
      <c r="F1719" t="n">
        <v>15.59</v>
      </c>
      <c r="G1719" t="n">
        <v>93.56</v>
      </c>
      <c r="H1719" t="n">
        <v>1.23</v>
      </c>
      <c r="I1719" t="n">
        <v>10</v>
      </c>
      <c r="J1719" t="n">
        <v>263.48</v>
      </c>
      <c r="K1719" t="n">
        <v>57.72</v>
      </c>
      <c r="L1719" t="n">
        <v>18.25</v>
      </c>
      <c r="M1719" t="n">
        <v>8</v>
      </c>
      <c r="N1719" t="n">
        <v>67.51000000000001</v>
      </c>
      <c r="O1719" t="n">
        <v>32730.24</v>
      </c>
      <c r="P1719" t="n">
        <v>227.77</v>
      </c>
      <c r="Q1719" t="n">
        <v>467.07</v>
      </c>
      <c r="R1719" t="n">
        <v>58.41</v>
      </c>
      <c r="S1719" t="n">
        <v>39.61</v>
      </c>
      <c r="T1719" t="n">
        <v>4444.76</v>
      </c>
      <c r="U1719" t="n">
        <v>0.68</v>
      </c>
      <c r="V1719" t="n">
        <v>0.75</v>
      </c>
      <c r="W1719" t="n">
        <v>2.62</v>
      </c>
      <c r="X1719" t="n">
        <v>0.26</v>
      </c>
      <c r="Y1719" t="n">
        <v>1</v>
      </c>
      <c r="Z1719" t="n">
        <v>10</v>
      </c>
    </row>
    <row r="1720">
      <c r="A1720" t="n">
        <v>70</v>
      </c>
      <c r="B1720" t="n">
        <v>120</v>
      </c>
      <c r="C1720" t="inlineStr">
        <is>
          <t xml:space="preserve">CONCLUIDO	</t>
        </is>
      </c>
      <c r="D1720" t="n">
        <v>5.3317</v>
      </c>
      <c r="E1720" t="n">
        <v>18.76</v>
      </c>
      <c r="F1720" t="n">
        <v>15.59</v>
      </c>
      <c r="G1720" t="n">
        <v>93.55</v>
      </c>
      <c r="H1720" t="n">
        <v>1.25</v>
      </c>
      <c r="I1720" t="n">
        <v>10</v>
      </c>
      <c r="J1720" t="n">
        <v>263.95</v>
      </c>
      <c r="K1720" t="n">
        <v>57.72</v>
      </c>
      <c r="L1720" t="n">
        <v>18.5</v>
      </c>
      <c r="M1720" t="n">
        <v>8</v>
      </c>
      <c r="N1720" t="n">
        <v>67.72</v>
      </c>
      <c r="O1720" t="n">
        <v>32787.92</v>
      </c>
      <c r="P1720" t="n">
        <v>227.81</v>
      </c>
      <c r="Q1720" t="n">
        <v>467.07</v>
      </c>
      <c r="R1720" t="n">
        <v>58.33</v>
      </c>
      <c r="S1720" t="n">
        <v>39.61</v>
      </c>
      <c r="T1720" t="n">
        <v>4404.7</v>
      </c>
      <c r="U1720" t="n">
        <v>0.68</v>
      </c>
      <c r="V1720" t="n">
        <v>0.75</v>
      </c>
      <c r="W1720" t="n">
        <v>2.63</v>
      </c>
      <c r="X1720" t="n">
        <v>0.26</v>
      </c>
      <c r="Y1720" t="n">
        <v>1</v>
      </c>
      <c r="Z1720" t="n">
        <v>10</v>
      </c>
    </row>
    <row r="1721">
      <c r="A1721" t="n">
        <v>71</v>
      </c>
      <c r="B1721" t="n">
        <v>120</v>
      </c>
      <c r="C1721" t="inlineStr">
        <is>
          <t xml:space="preserve">CONCLUIDO	</t>
        </is>
      </c>
      <c r="D1721" t="n">
        <v>5.3314</v>
      </c>
      <c r="E1721" t="n">
        <v>18.76</v>
      </c>
      <c r="F1721" t="n">
        <v>15.59</v>
      </c>
      <c r="G1721" t="n">
        <v>93.55</v>
      </c>
      <c r="H1721" t="n">
        <v>1.26</v>
      </c>
      <c r="I1721" t="n">
        <v>10</v>
      </c>
      <c r="J1721" t="n">
        <v>264.42</v>
      </c>
      <c r="K1721" t="n">
        <v>57.72</v>
      </c>
      <c r="L1721" t="n">
        <v>18.75</v>
      </c>
      <c r="M1721" t="n">
        <v>8</v>
      </c>
      <c r="N1721" t="n">
        <v>67.94</v>
      </c>
      <c r="O1721" t="n">
        <v>32845.69</v>
      </c>
      <c r="P1721" t="n">
        <v>227.68</v>
      </c>
      <c r="Q1721" t="n">
        <v>467.1</v>
      </c>
      <c r="R1721" t="n">
        <v>58.32</v>
      </c>
      <c r="S1721" t="n">
        <v>39.61</v>
      </c>
      <c r="T1721" t="n">
        <v>4402.87</v>
      </c>
      <c r="U1721" t="n">
        <v>0.68</v>
      </c>
      <c r="V1721" t="n">
        <v>0.75</v>
      </c>
      <c r="W1721" t="n">
        <v>2.63</v>
      </c>
      <c r="X1721" t="n">
        <v>0.26</v>
      </c>
      <c r="Y1721" t="n">
        <v>1</v>
      </c>
      <c r="Z1721" t="n">
        <v>10</v>
      </c>
    </row>
    <row r="1722">
      <c r="A1722" t="n">
        <v>72</v>
      </c>
      <c r="B1722" t="n">
        <v>120</v>
      </c>
      <c r="C1722" t="inlineStr">
        <is>
          <t xml:space="preserve">CONCLUIDO	</t>
        </is>
      </c>
      <c r="D1722" t="n">
        <v>5.3306</v>
      </c>
      <c r="E1722" t="n">
        <v>18.76</v>
      </c>
      <c r="F1722" t="n">
        <v>15.6</v>
      </c>
      <c r="G1722" t="n">
        <v>93.56999999999999</v>
      </c>
      <c r="H1722" t="n">
        <v>1.28</v>
      </c>
      <c r="I1722" t="n">
        <v>10</v>
      </c>
      <c r="J1722" t="n">
        <v>264.89</v>
      </c>
      <c r="K1722" t="n">
        <v>57.72</v>
      </c>
      <c r="L1722" t="n">
        <v>19</v>
      </c>
      <c r="M1722" t="n">
        <v>8</v>
      </c>
      <c r="N1722" t="n">
        <v>68.16</v>
      </c>
      <c r="O1722" t="n">
        <v>32903.54</v>
      </c>
      <c r="P1722" t="n">
        <v>227.84</v>
      </c>
      <c r="Q1722" t="n">
        <v>467.07</v>
      </c>
      <c r="R1722" t="n">
        <v>58.55</v>
      </c>
      <c r="S1722" t="n">
        <v>39.61</v>
      </c>
      <c r="T1722" t="n">
        <v>4513.9</v>
      </c>
      <c r="U1722" t="n">
        <v>0.68</v>
      </c>
      <c r="V1722" t="n">
        <v>0.75</v>
      </c>
      <c r="W1722" t="n">
        <v>2.62</v>
      </c>
      <c r="X1722" t="n">
        <v>0.26</v>
      </c>
      <c r="Y1722" t="n">
        <v>1</v>
      </c>
      <c r="Z1722" t="n">
        <v>10</v>
      </c>
    </row>
    <row r="1723">
      <c r="A1723" t="n">
        <v>73</v>
      </c>
      <c r="B1723" t="n">
        <v>120</v>
      </c>
      <c r="C1723" t="inlineStr">
        <is>
          <t xml:space="preserve">CONCLUIDO	</t>
        </is>
      </c>
      <c r="D1723" t="n">
        <v>5.3313</v>
      </c>
      <c r="E1723" t="n">
        <v>18.76</v>
      </c>
      <c r="F1723" t="n">
        <v>15.59</v>
      </c>
      <c r="G1723" t="n">
        <v>93.56</v>
      </c>
      <c r="H1723" t="n">
        <v>1.29</v>
      </c>
      <c r="I1723" t="n">
        <v>10</v>
      </c>
      <c r="J1723" t="n">
        <v>265.36</v>
      </c>
      <c r="K1723" t="n">
        <v>57.72</v>
      </c>
      <c r="L1723" t="n">
        <v>19.25</v>
      </c>
      <c r="M1723" t="n">
        <v>8</v>
      </c>
      <c r="N1723" t="n">
        <v>68.38</v>
      </c>
      <c r="O1723" t="n">
        <v>32961.47</v>
      </c>
      <c r="P1723" t="n">
        <v>227.29</v>
      </c>
      <c r="Q1723" t="n">
        <v>467.07</v>
      </c>
      <c r="R1723" t="n">
        <v>58.4</v>
      </c>
      <c r="S1723" t="n">
        <v>39.61</v>
      </c>
      <c r="T1723" t="n">
        <v>4439.54</v>
      </c>
      <c r="U1723" t="n">
        <v>0.68</v>
      </c>
      <c r="V1723" t="n">
        <v>0.75</v>
      </c>
      <c r="W1723" t="n">
        <v>2.63</v>
      </c>
      <c r="X1723" t="n">
        <v>0.26</v>
      </c>
      <c r="Y1723" t="n">
        <v>1</v>
      </c>
      <c r="Z1723" t="n">
        <v>10</v>
      </c>
    </row>
    <row r="1724">
      <c r="A1724" t="n">
        <v>74</v>
      </c>
      <c r="B1724" t="n">
        <v>120</v>
      </c>
      <c r="C1724" t="inlineStr">
        <is>
          <t xml:space="preserve">CONCLUIDO	</t>
        </is>
      </c>
      <c r="D1724" t="n">
        <v>5.3335</v>
      </c>
      <c r="E1724" t="n">
        <v>18.75</v>
      </c>
      <c r="F1724" t="n">
        <v>15.59</v>
      </c>
      <c r="G1724" t="n">
        <v>93.51000000000001</v>
      </c>
      <c r="H1724" t="n">
        <v>1.31</v>
      </c>
      <c r="I1724" t="n">
        <v>10</v>
      </c>
      <c r="J1724" t="n">
        <v>265.83</v>
      </c>
      <c r="K1724" t="n">
        <v>57.72</v>
      </c>
      <c r="L1724" t="n">
        <v>19.5</v>
      </c>
      <c r="M1724" t="n">
        <v>8</v>
      </c>
      <c r="N1724" t="n">
        <v>68.59999999999999</v>
      </c>
      <c r="O1724" t="n">
        <v>33019.48</v>
      </c>
      <c r="P1724" t="n">
        <v>226.52</v>
      </c>
      <c r="Q1724" t="n">
        <v>467.07</v>
      </c>
      <c r="R1724" t="n">
        <v>58.22</v>
      </c>
      <c r="S1724" t="n">
        <v>39.61</v>
      </c>
      <c r="T1724" t="n">
        <v>4349.81</v>
      </c>
      <c r="U1724" t="n">
        <v>0.68</v>
      </c>
      <c r="V1724" t="n">
        <v>0.75</v>
      </c>
      <c r="W1724" t="n">
        <v>2.62</v>
      </c>
      <c r="X1724" t="n">
        <v>0.25</v>
      </c>
      <c r="Y1724" t="n">
        <v>1</v>
      </c>
      <c r="Z1724" t="n">
        <v>10</v>
      </c>
    </row>
    <row r="1725">
      <c r="A1725" t="n">
        <v>75</v>
      </c>
      <c r="B1725" t="n">
        <v>120</v>
      </c>
      <c r="C1725" t="inlineStr">
        <is>
          <t xml:space="preserve">CONCLUIDO	</t>
        </is>
      </c>
      <c r="D1725" t="n">
        <v>5.3347</v>
      </c>
      <c r="E1725" t="n">
        <v>18.75</v>
      </c>
      <c r="F1725" t="n">
        <v>15.58</v>
      </c>
      <c r="G1725" t="n">
        <v>93.48</v>
      </c>
      <c r="H1725" t="n">
        <v>1.32</v>
      </c>
      <c r="I1725" t="n">
        <v>10</v>
      </c>
      <c r="J1725" t="n">
        <v>266.3</v>
      </c>
      <c r="K1725" t="n">
        <v>57.72</v>
      </c>
      <c r="L1725" t="n">
        <v>19.75</v>
      </c>
      <c r="M1725" t="n">
        <v>8</v>
      </c>
      <c r="N1725" t="n">
        <v>68.81999999999999</v>
      </c>
      <c r="O1725" t="n">
        <v>33077.58</v>
      </c>
      <c r="P1725" t="n">
        <v>225.59</v>
      </c>
      <c r="Q1725" t="n">
        <v>467.07</v>
      </c>
      <c r="R1725" t="n">
        <v>58.04</v>
      </c>
      <c r="S1725" t="n">
        <v>39.61</v>
      </c>
      <c r="T1725" t="n">
        <v>4263.04</v>
      </c>
      <c r="U1725" t="n">
        <v>0.68</v>
      </c>
      <c r="V1725" t="n">
        <v>0.75</v>
      </c>
      <c r="W1725" t="n">
        <v>2.62</v>
      </c>
      <c r="X1725" t="n">
        <v>0.25</v>
      </c>
      <c r="Y1725" t="n">
        <v>1</v>
      </c>
      <c r="Z1725" t="n">
        <v>10</v>
      </c>
    </row>
    <row r="1726">
      <c r="A1726" t="n">
        <v>76</v>
      </c>
      <c r="B1726" t="n">
        <v>120</v>
      </c>
      <c r="C1726" t="inlineStr">
        <is>
          <t xml:space="preserve">CONCLUIDO	</t>
        </is>
      </c>
      <c r="D1726" t="n">
        <v>5.3323</v>
      </c>
      <c r="E1726" t="n">
        <v>18.75</v>
      </c>
      <c r="F1726" t="n">
        <v>15.59</v>
      </c>
      <c r="G1726" t="n">
        <v>93.54000000000001</v>
      </c>
      <c r="H1726" t="n">
        <v>1.33</v>
      </c>
      <c r="I1726" t="n">
        <v>10</v>
      </c>
      <c r="J1726" t="n">
        <v>266.77</v>
      </c>
      <c r="K1726" t="n">
        <v>57.72</v>
      </c>
      <c r="L1726" t="n">
        <v>20</v>
      </c>
      <c r="M1726" t="n">
        <v>8</v>
      </c>
      <c r="N1726" t="n">
        <v>69.05</v>
      </c>
      <c r="O1726" t="n">
        <v>33135.76</v>
      </c>
      <c r="P1726" t="n">
        <v>224.99</v>
      </c>
      <c r="Q1726" t="n">
        <v>467.08</v>
      </c>
      <c r="R1726" t="n">
        <v>58.37</v>
      </c>
      <c r="S1726" t="n">
        <v>39.61</v>
      </c>
      <c r="T1726" t="n">
        <v>4426.11</v>
      </c>
      <c r="U1726" t="n">
        <v>0.68</v>
      </c>
      <c r="V1726" t="n">
        <v>0.75</v>
      </c>
      <c r="W1726" t="n">
        <v>2.62</v>
      </c>
      <c r="X1726" t="n">
        <v>0.26</v>
      </c>
      <c r="Y1726" t="n">
        <v>1</v>
      </c>
      <c r="Z1726" t="n">
        <v>10</v>
      </c>
    </row>
    <row r="1727">
      <c r="A1727" t="n">
        <v>77</v>
      </c>
      <c r="B1727" t="n">
        <v>120</v>
      </c>
      <c r="C1727" t="inlineStr">
        <is>
          <t xml:space="preserve">CONCLUIDO	</t>
        </is>
      </c>
      <c r="D1727" t="n">
        <v>5.3557</v>
      </c>
      <c r="E1727" t="n">
        <v>18.67</v>
      </c>
      <c r="F1727" t="n">
        <v>15.55</v>
      </c>
      <c r="G1727" t="n">
        <v>103.69</v>
      </c>
      <c r="H1727" t="n">
        <v>1.35</v>
      </c>
      <c r="I1727" t="n">
        <v>9</v>
      </c>
      <c r="J1727" t="n">
        <v>267.24</v>
      </c>
      <c r="K1727" t="n">
        <v>57.72</v>
      </c>
      <c r="L1727" t="n">
        <v>20.25</v>
      </c>
      <c r="M1727" t="n">
        <v>7</v>
      </c>
      <c r="N1727" t="n">
        <v>69.27</v>
      </c>
      <c r="O1727" t="n">
        <v>33194.02</v>
      </c>
      <c r="P1727" t="n">
        <v>224.59</v>
      </c>
      <c r="Q1727" t="n">
        <v>467.07</v>
      </c>
      <c r="R1727" t="n">
        <v>57.06</v>
      </c>
      <c r="S1727" t="n">
        <v>39.61</v>
      </c>
      <c r="T1727" t="n">
        <v>3777.68</v>
      </c>
      <c r="U1727" t="n">
        <v>0.6899999999999999</v>
      </c>
      <c r="V1727" t="n">
        <v>0.75</v>
      </c>
      <c r="W1727" t="n">
        <v>2.62</v>
      </c>
      <c r="X1727" t="n">
        <v>0.22</v>
      </c>
      <c r="Y1727" t="n">
        <v>1</v>
      </c>
      <c r="Z1727" t="n">
        <v>10</v>
      </c>
    </row>
    <row r="1728">
      <c r="A1728" t="n">
        <v>78</v>
      </c>
      <c r="B1728" t="n">
        <v>120</v>
      </c>
      <c r="C1728" t="inlineStr">
        <is>
          <t xml:space="preserve">CONCLUIDO	</t>
        </is>
      </c>
      <c r="D1728" t="n">
        <v>5.3544</v>
      </c>
      <c r="E1728" t="n">
        <v>18.68</v>
      </c>
      <c r="F1728" t="n">
        <v>15.56</v>
      </c>
      <c r="G1728" t="n">
        <v>103.71</v>
      </c>
      <c r="H1728" t="n">
        <v>1.36</v>
      </c>
      <c r="I1728" t="n">
        <v>9</v>
      </c>
      <c r="J1728" t="n">
        <v>267.71</v>
      </c>
      <c r="K1728" t="n">
        <v>57.72</v>
      </c>
      <c r="L1728" t="n">
        <v>20.5</v>
      </c>
      <c r="M1728" t="n">
        <v>7</v>
      </c>
      <c r="N1728" t="n">
        <v>69.48999999999999</v>
      </c>
      <c r="O1728" t="n">
        <v>33252.37</v>
      </c>
      <c r="P1728" t="n">
        <v>224.78</v>
      </c>
      <c r="Q1728" t="n">
        <v>467.07</v>
      </c>
      <c r="R1728" t="n">
        <v>57.24</v>
      </c>
      <c r="S1728" t="n">
        <v>39.61</v>
      </c>
      <c r="T1728" t="n">
        <v>3864.14</v>
      </c>
      <c r="U1728" t="n">
        <v>0.6899999999999999</v>
      </c>
      <c r="V1728" t="n">
        <v>0.75</v>
      </c>
      <c r="W1728" t="n">
        <v>2.62</v>
      </c>
      <c r="X1728" t="n">
        <v>0.22</v>
      </c>
      <c r="Y1728" t="n">
        <v>1</v>
      </c>
      <c r="Z1728" t="n">
        <v>10</v>
      </c>
    </row>
    <row r="1729">
      <c r="A1729" t="n">
        <v>79</v>
      </c>
      <c r="B1729" t="n">
        <v>120</v>
      </c>
      <c r="C1729" t="inlineStr">
        <is>
          <t xml:space="preserve">CONCLUIDO	</t>
        </is>
      </c>
      <c r="D1729" t="n">
        <v>5.3543</v>
      </c>
      <c r="E1729" t="n">
        <v>18.68</v>
      </c>
      <c r="F1729" t="n">
        <v>15.56</v>
      </c>
      <c r="G1729" t="n">
        <v>103.72</v>
      </c>
      <c r="H1729" t="n">
        <v>1.38</v>
      </c>
      <c r="I1729" t="n">
        <v>9</v>
      </c>
      <c r="J1729" t="n">
        <v>268.19</v>
      </c>
      <c r="K1729" t="n">
        <v>57.72</v>
      </c>
      <c r="L1729" t="n">
        <v>20.75</v>
      </c>
      <c r="M1729" t="n">
        <v>7</v>
      </c>
      <c r="N1729" t="n">
        <v>69.70999999999999</v>
      </c>
      <c r="O1729" t="n">
        <v>33310.81</v>
      </c>
      <c r="P1729" t="n">
        <v>225.14</v>
      </c>
      <c r="Q1729" t="n">
        <v>467.07</v>
      </c>
      <c r="R1729" t="n">
        <v>57.22</v>
      </c>
      <c r="S1729" t="n">
        <v>39.61</v>
      </c>
      <c r="T1729" t="n">
        <v>3856.58</v>
      </c>
      <c r="U1729" t="n">
        <v>0.6899999999999999</v>
      </c>
      <c r="V1729" t="n">
        <v>0.75</v>
      </c>
      <c r="W1729" t="n">
        <v>2.62</v>
      </c>
      <c r="X1729" t="n">
        <v>0.22</v>
      </c>
      <c r="Y1729" t="n">
        <v>1</v>
      </c>
      <c r="Z1729" t="n">
        <v>10</v>
      </c>
    </row>
    <row r="1730">
      <c r="A1730" t="n">
        <v>80</v>
      </c>
      <c r="B1730" t="n">
        <v>120</v>
      </c>
      <c r="C1730" t="inlineStr">
        <is>
          <t xml:space="preserve">CONCLUIDO	</t>
        </is>
      </c>
      <c r="D1730" t="n">
        <v>5.3548</v>
      </c>
      <c r="E1730" t="n">
        <v>18.67</v>
      </c>
      <c r="F1730" t="n">
        <v>15.56</v>
      </c>
      <c r="G1730" t="n">
        <v>103.71</v>
      </c>
      <c r="H1730" t="n">
        <v>1.39</v>
      </c>
      <c r="I1730" t="n">
        <v>9</v>
      </c>
      <c r="J1730" t="n">
        <v>268.66</v>
      </c>
      <c r="K1730" t="n">
        <v>57.72</v>
      </c>
      <c r="L1730" t="n">
        <v>21</v>
      </c>
      <c r="M1730" t="n">
        <v>7</v>
      </c>
      <c r="N1730" t="n">
        <v>69.94</v>
      </c>
      <c r="O1730" t="n">
        <v>33369.33</v>
      </c>
      <c r="P1730" t="n">
        <v>225.19</v>
      </c>
      <c r="Q1730" t="n">
        <v>467.07</v>
      </c>
      <c r="R1730" t="n">
        <v>57.1</v>
      </c>
      <c r="S1730" t="n">
        <v>39.61</v>
      </c>
      <c r="T1730" t="n">
        <v>3798.02</v>
      </c>
      <c r="U1730" t="n">
        <v>0.6899999999999999</v>
      </c>
      <c r="V1730" t="n">
        <v>0.75</v>
      </c>
      <c r="W1730" t="n">
        <v>2.63</v>
      </c>
      <c r="X1730" t="n">
        <v>0.22</v>
      </c>
      <c r="Y1730" t="n">
        <v>1</v>
      </c>
      <c r="Z1730" t="n">
        <v>10</v>
      </c>
    </row>
    <row r="1731">
      <c r="A1731" t="n">
        <v>81</v>
      </c>
      <c r="B1731" t="n">
        <v>120</v>
      </c>
      <c r="C1731" t="inlineStr">
        <is>
          <t xml:space="preserve">CONCLUIDO	</t>
        </is>
      </c>
      <c r="D1731" t="n">
        <v>5.3544</v>
      </c>
      <c r="E1731" t="n">
        <v>18.68</v>
      </c>
      <c r="F1731" t="n">
        <v>15.56</v>
      </c>
      <c r="G1731" t="n">
        <v>103.72</v>
      </c>
      <c r="H1731" t="n">
        <v>1.41</v>
      </c>
      <c r="I1731" t="n">
        <v>9</v>
      </c>
      <c r="J1731" t="n">
        <v>269.14</v>
      </c>
      <c r="K1731" t="n">
        <v>57.72</v>
      </c>
      <c r="L1731" t="n">
        <v>21.25</v>
      </c>
      <c r="M1731" t="n">
        <v>7</v>
      </c>
      <c r="N1731" t="n">
        <v>70.16</v>
      </c>
      <c r="O1731" t="n">
        <v>33427.94</v>
      </c>
      <c r="P1731" t="n">
        <v>225.38</v>
      </c>
      <c r="Q1731" t="n">
        <v>467.07</v>
      </c>
      <c r="R1731" t="n">
        <v>57.35</v>
      </c>
      <c r="S1731" t="n">
        <v>39.61</v>
      </c>
      <c r="T1731" t="n">
        <v>3923.15</v>
      </c>
      <c r="U1731" t="n">
        <v>0.6899999999999999</v>
      </c>
      <c r="V1731" t="n">
        <v>0.75</v>
      </c>
      <c r="W1731" t="n">
        <v>2.62</v>
      </c>
      <c r="X1731" t="n">
        <v>0.22</v>
      </c>
      <c r="Y1731" t="n">
        <v>1</v>
      </c>
      <c r="Z1731" t="n">
        <v>10</v>
      </c>
    </row>
    <row r="1732">
      <c r="A1732" t="n">
        <v>82</v>
      </c>
      <c r="B1732" t="n">
        <v>120</v>
      </c>
      <c r="C1732" t="inlineStr">
        <is>
          <t xml:space="preserve">CONCLUIDO	</t>
        </is>
      </c>
      <c r="D1732" t="n">
        <v>5.3516</v>
      </c>
      <c r="E1732" t="n">
        <v>18.69</v>
      </c>
      <c r="F1732" t="n">
        <v>15.57</v>
      </c>
      <c r="G1732" t="n">
        <v>103.78</v>
      </c>
      <c r="H1732" t="n">
        <v>1.42</v>
      </c>
      <c r="I1732" t="n">
        <v>9</v>
      </c>
      <c r="J1732" t="n">
        <v>269.61</v>
      </c>
      <c r="K1732" t="n">
        <v>57.72</v>
      </c>
      <c r="L1732" t="n">
        <v>21.5</v>
      </c>
      <c r="M1732" t="n">
        <v>7</v>
      </c>
      <c r="N1732" t="n">
        <v>70.39</v>
      </c>
      <c r="O1732" t="n">
        <v>33486.63</v>
      </c>
      <c r="P1732" t="n">
        <v>225.21</v>
      </c>
      <c r="Q1732" t="n">
        <v>467.07</v>
      </c>
      <c r="R1732" t="n">
        <v>57.62</v>
      </c>
      <c r="S1732" t="n">
        <v>39.61</v>
      </c>
      <c r="T1732" t="n">
        <v>4057.68</v>
      </c>
      <c r="U1732" t="n">
        <v>0.6899999999999999</v>
      </c>
      <c r="V1732" t="n">
        <v>0.75</v>
      </c>
      <c r="W1732" t="n">
        <v>2.62</v>
      </c>
      <c r="X1732" t="n">
        <v>0.23</v>
      </c>
      <c r="Y1732" t="n">
        <v>1</v>
      </c>
      <c r="Z1732" t="n">
        <v>10</v>
      </c>
    </row>
    <row r="1733">
      <c r="A1733" t="n">
        <v>83</v>
      </c>
      <c r="B1733" t="n">
        <v>120</v>
      </c>
      <c r="C1733" t="inlineStr">
        <is>
          <t xml:space="preserve">CONCLUIDO	</t>
        </is>
      </c>
      <c r="D1733" t="n">
        <v>5.3536</v>
      </c>
      <c r="E1733" t="n">
        <v>18.68</v>
      </c>
      <c r="F1733" t="n">
        <v>15.56</v>
      </c>
      <c r="G1733" t="n">
        <v>103.74</v>
      </c>
      <c r="H1733" t="n">
        <v>1.43</v>
      </c>
      <c r="I1733" t="n">
        <v>9</v>
      </c>
      <c r="J1733" t="n">
        <v>270.09</v>
      </c>
      <c r="K1733" t="n">
        <v>57.72</v>
      </c>
      <c r="L1733" t="n">
        <v>21.75</v>
      </c>
      <c r="M1733" t="n">
        <v>7</v>
      </c>
      <c r="N1733" t="n">
        <v>70.62</v>
      </c>
      <c r="O1733" t="n">
        <v>33545.41</v>
      </c>
      <c r="P1733" t="n">
        <v>224.38</v>
      </c>
      <c r="Q1733" t="n">
        <v>467.07</v>
      </c>
      <c r="R1733" t="n">
        <v>57.47</v>
      </c>
      <c r="S1733" t="n">
        <v>39.61</v>
      </c>
      <c r="T1733" t="n">
        <v>3978.6</v>
      </c>
      <c r="U1733" t="n">
        <v>0.6899999999999999</v>
      </c>
      <c r="V1733" t="n">
        <v>0.75</v>
      </c>
      <c r="W1733" t="n">
        <v>2.62</v>
      </c>
      <c r="X1733" t="n">
        <v>0.23</v>
      </c>
      <c r="Y1733" t="n">
        <v>1</v>
      </c>
      <c r="Z1733" t="n">
        <v>10</v>
      </c>
    </row>
    <row r="1734">
      <c r="A1734" t="n">
        <v>84</v>
      </c>
      <c r="B1734" t="n">
        <v>120</v>
      </c>
      <c r="C1734" t="inlineStr">
        <is>
          <t xml:space="preserve">CONCLUIDO	</t>
        </is>
      </c>
      <c r="D1734" t="n">
        <v>5.3523</v>
      </c>
      <c r="E1734" t="n">
        <v>18.68</v>
      </c>
      <c r="F1734" t="n">
        <v>15.56</v>
      </c>
      <c r="G1734" t="n">
        <v>103.76</v>
      </c>
      <c r="H1734" t="n">
        <v>1.45</v>
      </c>
      <c r="I1734" t="n">
        <v>9</v>
      </c>
      <c r="J1734" t="n">
        <v>270.57</v>
      </c>
      <c r="K1734" t="n">
        <v>57.72</v>
      </c>
      <c r="L1734" t="n">
        <v>22</v>
      </c>
      <c r="M1734" t="n">
        <v>7</v>
      </c>
      <c r="N1734" t="n">
        <v>70.84</v>
      </c>
      <c r="O1734" t="n">
        <v>33604.28</v>
      </c>
      <c r="P1734" t="n">
        <v>224.18</v>
      </c>
      <c r="Q1734" t="n">
        <v>467.07</v>
      </c>
      <c r="R1734" t="n">
        <v>57.58</v>
      </c>
      <c r="S1734" t="n">
        <v>39.61</v>
      </c>
      <c r="T1734" t="n">
        <v>4034.44</v>
      </c>
      <c r="U1734" t="n">
        <v>0.6899999999999999</v>
      </c>
      <c r="V1734" t="n">
        <v>0.75</v>
      </c>
      <c r="W1734" t="n">
        <v>2.62</v>
      </c>
      <c r="X1734" t="n">
        <v>0.23</v>
      </c>
      <c r="Y1734" t="n">
        <v>1</v>
      </c>
      <c r="Z1734" t="n">
        <v>10</v>
      </c>
    </row>
    <row r="1735">
      <c r="A1735" t="n">
        <v>85</v>
      </c>
      <c r="B1735" t="n">
        <v>120</v>
      </c>
      <c r="C1735" t="inlineStr">
        <is>
          <t xml:space="preserve">CONCLUIDO	</t>
        </is>
      </c>
      <c r="D1735" t="n">
        <v>5.3488</v>
      </c>
      <c r="E1735" t="n">
        <v>18.7</v>
      </c>
      <c r="F1735" t="n">
        <v>15.58</v>
      </c>
      <c r="G1735" t="n">
        <v>103.85</v>
      </c>
      <c r="H1735" t="n">
        <v>1.46</v>
      </c>
      <c r="I1735" t="n">
        <v>9</v>
      </c>
      <c r="J1735" t="n">
        <v>271.05</v>
      </c>
      <c r="K1735" t="n">
        <v>57.72</v>
      </c>
      <c r="L1735" t="n">
        <v>22.25</v>
      </c>
      <c r="M1735" t="n">
        <v>7</v>
      </c>
      <c r="N1735" t="n">
        <v>71.06999999999999</v>
      </c>
      <c r="O1735" t="n">
        <v>33663.24</v>
      </c>
      <c r="P1735" t="n">
        <v>223.78</v>
      </c>
      <c r="Q1735" t="n">
        <v>467.07</v>
      </c>
      <c r="R1735" t="n">
        <v>58</v>
      </c>
      <c r="S1735" t="n">
        <v>39.61</v>
      </c>
      <c r="T1735" t="n">
        <v>4246.99</v>
      </c>
      <c r="U1735" t="n">
        <v>0.68</v>
      </c>
      <c r="V1735" t="n">
        <v>0.75</v>
      </c>
      <c r="W1735" t="n">
        <v>2.62</v>
      </c>
      <c r="X1735" t="n">
        <v>0.24</v>
      </c>
      <c r="Y1735" t="n">
        <v>1</v>
      </c>
      <c r="Z1735" t="n">
        <v>10</v>
      </c>
    </row>
    <row r="1736">
      <c r="A1736" t="n">
        <v>86</v>
      </c>
      <c r="B1736" t="n">
        <v>120</v>
      </c>
      <c r="C1736" t="inlineStr">
        <is>
          <t xml:space="preserve">CONCLUIDO	</t>
        </is>
      </c>
      <c r="D1736" t="n">
        <v>5.3533</v>
      </c>
      <c r="E1736" t="n">
        <v>18.68</v>
      </c>
      <c r="F1736" t="n">
        <v>15.56</v>
      </c>
      <c r="G1736" t="n">
        <v>103.74</v>
      </c>
      <c r="H1736" t="n">
        <v>1.47</v>
      </c>
      <c r="I1736" t="n">
        <v>9</v>
      </c>
      <c r="J1736" t="n">
        <v>271.52</v>
      </c>
      <c r="K1736" t="n">
        <v>57.72</v>
      </c>
      <c r="L1736" t="n">
        <v>22.5</v>
      </c>
      <c r="M1736" t="n">
        <v>7</v>
      </c>
      <c r="N1736" t="n">
        <v>71.3</v>
      </c>
      <c r="O1736" t="n">
        <v>33722.28</v>
      </c>
      <c r="P1736" t="n">
        <v>222.95</v>
      </c>
      <c r="Q1736" t="n">
        <v>467.07</v>
      </c>
      <c r="R1736" t="n">
        <v>57.51</v>
      </c>
      <c r="S1736" t="n">
        <v>39.61</v>
      </c>
      <c r="T1736" t="n">
        <v>3998.71</v>
      </c>
      <c r="U1736" t="n">
        <v>0.6899999999999999</v>
      </c>
      <c r="V1736" t="n">
        <v>0.75</v>
      </c>
      <c r="W1736" t="n">
        <v>2.62</v>
      </c>
      <c r="X1736" t="n">
        <v>0.23</v>
      </c>
      <c r="Y1736" t="n">
        <v>1</v>
      </c>
      <c r="Z1736" t="n">
        <v>10</v>
      </c>
    </row>
    <row r="1737">
      <c r="A1737" t="n">
        <v>87</v>
      </c>
      <c r="B1737" t="n">
        <v>120</v>
      </c>
      <c r="C1737" t="inlineStr">
        <is>
          <t xml:space="preserve">CONCLUIDO	</t>
        </is>
      </c>
      <c r="D1737" t="n">
        <v>5.3792</v>
      </c>
      <c r="E1737" t="n">
        <v>18.59</v>
      </c>
      <c r="F1737" t="n">
        <v>15.52</v>
      </c>
      <c r="G1737" t="n">
        <v>116.38</v>
      </c>
      <c r="H1737" t="n">
        <v>1.49</v>
      </c>
      <c r="I1737" t="n">
        <v>8</v>
      </c>
      <c r="J1737" t="n">
        <v>272</v>
      </c>
      <c r="K1737" t="n">
        <v>57.72</v>
      </c>
      <c r="L1737" t="n">
        <v>22.75</v>
      </c>
      <c r="M1737" t="n">
        <v>6</v>
      </c>
      <c r="N1737" t="n">
        <v>71.53</v>
      </c>
      <c r="O1737" t="n">
        <v>33781.41</v>
      </c>
      <c r="P1737" t="n">
        <v>221.88</v>
      </c>
      <c r="Q1737" t="n">
        <v>467.07</v>
      </c>
      <c r="R1737" t="n">
        <v>55.92</v>
      </c>
      <c r="S1737" t="n">
        <v>39.61</v>
      </c>
      <c r="T1737" t="n">
        <v>3212.71</v>
      </c>
      <c r="U1737" t="n">
        <v>0.71</v>
      </c>
      <c r="V1737" t="n">
        <v>0.75</v>
      </c>
      <c r="W1737" t="n">
        <v>2.62</v>
      </c>
      <c r="X1737" t="n">
        <v>0.18</v>
      </c>
      <c r="Y1737" t="n">
        <v>1</v>
      </c>
      <c r="Z1737" t="n">
        <v>10</v>
      </c>
    </row>
    <row r="1738">
      <c r="A1738" t="n">
        <v>88</v>
      </c>
      <c r="B1738" t="n">
        <v>120</v>
      </c>
      <c r="C1738" t="inlineStr">
        <is>
          <t xml:space="preserve">CONCLUIDO	</t>
        </is>
      </c>
      <c r="D1738" t="n">
        <v>5.3767</v>
      </c>
      <c r="E1738" t="n">
        <v>18.6</v>
      </c>
      <c r="F1738" t="n">
        <v>15.53</v>
      </c>
      <c r="G1738" t="n">
        <v>116.44</v>
      </c>
      <c r="H1738" t="n">
        <v>1.5</v>
      </c>
      <c r="I1738" t="n">
        <v>8</v>
      </c>
      <c r="J1738" t="n">
        <v>272.49</v>
      </c>
      <c r="K1738" t="n">
        <v>57.72</v>
      </c>
      <c r="L1738" t="n">
        <v>23</v>
      </c>
      <c r="M1738" t="n">
        <v>6</v>
      </c>
      <c r="N1738" t="n">
        <v>71.76000000000001</v>
      </c>
      <c r="O1738" t="n">
        <v>33840.76</v>
      </c>
      <c r="P1738" t="n">
        <v>221.92</v>
      </c>
      <c r="Q1738" t="n">
        <v>467.08</v>
      </c>
      <c r="R1738" t="n">
        <v>56.3</v>
      </c>
      <c r="S1738" t="n">
        <v>39.61</v>
      </c>
      <c r="T1738" t="n">
        <v>3402.73</v>
      </c>
      <c r="U1738" t="n">
        <v>0.7</v>
      </c>
      <c r="V1738" t="n">
        <v>0.75</v>
      </c>
      <c r="W1738" t="n">
        <v>2.62</v>
      </c>
      <c r="X1738" t="n">
        <v>0.19</v>
      </c>
      <c r="Y1738" t="n">
        <v>1</v>
      </c>
      <c r="Z1738" t="n">
        <v>10</v>
      </c>
    </row>
    <row r="1739">
      <c r="A1739" t="n">
        <v>89</v>
      </c>
      <c r="B1739" t="n">
        <v>120</v>
      </c>
      <c r="C1739" t="inlineStr">
        <is>
          <t xml:space="preserve">CONCLUIDO	</t>
        </is>
      </c>
      <c r="D1739" t="n">
        <v>5.3743</v>
      </c>
      <c r="E1739" t="n">
        <v>18.61</v>
      </c>
      <c r="F1739" t="n">
        <v>15.53</v>
      </c>
      <c r="G1739" t="n">
        <v>116.5</v>
      </c>
      <c r="H1739" t="n">
        <v>1.52</v>
      </c>
      <c r="I1739" t="n">
        <v>8</v>
      </c>
      <c r="J1739" t="n">
        <v>272.97</v>
      </c>
      <c r="K1739" t="n">
        <v>57.72</v>
      </c>
      <c r="L1739" t="n">
        <v>23.25</v>
      </c>
      <c r="M1739" t="n">
        <v>6</v>
      </c>
      <c r="N1739" t="n">
        <v>71.98999999999999</v>
      </c>
      <c r="O1739" t="n">
        <v>33900.07</v>
      </c>
      <c r="P1739" t="n">
        <v>222.15</v>
      </c>
      <c r="Q1739" t="n">
        <v>467.07</v>
      </c>
      <c r="R1739" t="n">
        <v>56.45</v>
      </c>
      <c r="S1739" t="n">
        <v>39.61</v>
      </c>
      <c r="T1739" t="n">
        <v>3476.25</v>
      </c>
      <c r="U1739" t="n">
        <v>0.7</v>
      </c>
      <c r="V1739" t="n">
        <v>0.75</v>
      </c>
      <c r="W1739" t="n">
        <v>2.62</v>
      </c>
      <c r="X1739" t="n">
        <v>0.2</v>
      </c>
      <c r="Y1739" t="n">
        <v>1</v>
      </c>
      <c r="Z1739" t="n">
        <v>10</v>
      </c>
    </row>
    <row r="1740">
      <c r="A1740" t="n">
        <v>90</v>
      </c>
      <c r="B1740" t="n">
        <v>120</v>
      </c>
      <c r="C1740" t="inlineStr">
        <is>
          <t xml:space="preserve">CONCLUIDO	</t>
        </is>
      </c>
      <c r="D1740" t="n">
        <v>5.3761</v>
      </c>
      <c r="E1740" t="n">
        <v>18.6</v>
      </c>
      <c r="F1740" t="n">
        <v>15.53</v>
      </c>
      <c r="G1740" t="n">
        <v>116.46</v>
      </c>
      <c r="H1740" t="n">
        <v>1.53</v>
      </c>
      <c r="I1740" t="n">
        <v>8</v>
      </c>
      <c r="J1740" t="n">
        <v>273.45</v>
      </c>
      <c r="K1740" t="n">
        <v>57.72</v>
      </c>
      <c r="L1740" t="n">
        <v>23.5</v>
      </c>
      <c r="M1740" t="n">
        <v>6</v>
      </c>
      <c r="N1740" t="n">
        <v>72.22</v>
      </c>
      <c r="O1740" t="n">
        <v>33959.47</v>
      </c>
      <c r="P1740" t="n">
        <v>222.38</v>
      </c>
      <c r="Q1740" t="n">
        <v>467.07</v>
      </c>
      <c r="R1740" t="n">
        <v>56.3</v>
      </c>
      <c r="S1740" t="n">
        <v>39.61</v>
      </c>
      <c r="T1740" t="n">
        <v>3399.34</v>
      </c>
      <c r="U1740" t="n">
        <v>0.7</v>
      </c>
      <c r="V1740" t="n">
        <v>0.75</v>
      </c>
      <c r="W1740" t="n">
        <v>2.62</v>
      </c>
      <c r="X1740" t="n">
        <v>0.19</v>
      </c>
      <c r="Y1740" t="n">
        <v>1</v>
      </c>
      <c r="Z1740" t="n">
        <v>10</v>
      </c>
    </row>
    <row r="1741">
      <c r="A1741" t="n">
        <v>91</v>
      </c>
      <c r="B1741" t="n">
        <v>120</v>
      </c>
      <c r="C1741" t="inlineStr">
        <is>
          <t xml:space="preserve">CONCLUIDO	</t>
        </is>
      </c>
      <c r="D1741" t="n">
        <v>5.3755</v>
      </c>
      <c r="E1741" t="n">
        <v>18.6</v>
      </c>
      <c r="F1741" t="n">
        <v>15.53</v>
      </c>
      <c r="G1741" t="n">
        <v>116.47</v>
      </c>
      <c r="H1741" t="n">
        <v>1.54</v>
      </c>
      <c r="I1741" t="n">
        <v>8</v>
      </c>
      <c r="J1741" t="n">
        <v>273.93</v>
      </c>
      <c r="K1741" t="n">
        <v>57.72</v>
      </c>
      <c r="L1741" t="n">
        <v>23.75</v>
      </c>
      <c r="M1741" t="n">
        <v>6</v>
      </c>
      <c r="N1741" t="n">
        <v>72.45999999999999</v>
      </c>
      <c r="O1741" t="n">
        <v>34018.96</v>
      </c>
      <c r="P1741" t="n">
        <v>222.15</v>
      </c>
      <c r="Q1741" t="n">
        <v>467.07</v>
      </c>
      <c r="R1741" t="n">
        <v>56.38</v>
      </c>
      <c r="S1741" t="n">
        <v>39.61</v>
      </c>
      <c r="T1741" t="n">
        <v>3442.46</v>
      </c>
      <c r="U1741" t="n">
        <v>0.7</v>
      </c>
      <c r="V1741" t="n">
        <v>0.75</v>
      </c>
      <c r="W1741" t="n">
        <v>2.62</v>
      </c>
      <c r="X1741" t="n">
        <v>0.2</v>
      </c>
      <c r="Y1741" t="n">
        <v>1</v>
      </c>
      <c r="Z1741" t="n">
        <v>10</v>
      </c>
    </row>
    <row r="1742">
      <c r="A1742" t="n">
        <v>92</v>
      </c>
      <c r="B1742" t="n">
        <v>120</v>
      </c>
      <c r="C1742" t="inlineStr">
        <is>
          <t xml:space="preserve">CONCLUIDO	</t>
        </is>
      </c>
      <c r="D1742" t="n">
        <v>5.3775</v>
      </c>
      <c r="E1742" t="n">
        <v>18.6</v>
      </c>
      <c r="F1742" t="n">
        <v>15.52</v>
      </c>
      <c r="G1742" t="n">
        <v>116.42</v>
      </c>
      <c r="H1742" t="n">
        <v>1.56</v>
      </c>
      <c r="I1742" t="n">
        <v>8</v>
      </c>
      <c r="J1742" t="n">
        <v>274.41</v>
      </c>
      <c r="K1742" t="n">
        <v>57.72</v>
      </c>
      <c r="L1742" t="n">
        <v>24</v>
      </c>
      <c r="M1742" t="n">
        <v>6</v>
      </c>
      <c r="N1742" t="n">
        <v>72.69</v>
      </c>
      <c r="O1742" t="n">
        <v>34078.55</v>
      </c>
      <c r="P1742" t="n">
        <v>222.13</v>
      </c>
      <c r="Q1742" t="n">
        <v>467.07</v>
      </c>
      <c r="R1742" t="n">
        <v>56.02</v>
      </c>
      <c r="S1742" t="n">
        <v>39.61</v>
      </c>
      <c r="T1742" t="n">
        <v>3259.43</v>
      </c>
      <c r="U1742" t="n">
        <v>0.71</v>
      </c>
      <c r="V1742" t="n">
        <v>0.75</v>
      </c>
      <c r="W1742" t="n">
        <v>2.62</v>
      </c>
      <c r="X1742" t="n">
        <v>0.19</v>
      </c>
      <c r="Y1742" t="n">
        <v>1</v>
      </c>
      <c r="Z1742" t="n">
        <v>10</v>
      </c>
    </row>
    <row r="1743">
      <c r="A1743" t="n">
        <v>93</v>
      </c>
      <c r="B1743" t="n">
        <v>120</v>
      </c>
      <c r="C1743" t="inlineStr">
        <is>
          <t xml:space="preserve">CONCLUIDO	</t>
        </is>
      </c>
      <c r="D1743" t="n">
        <v>5.3764</v>
      </c>
      <c r="E1743" t="n">
        <v>18.6</v>
      </c>
      <c r="F1743" t="n">
        <v>15.53</v>
      </c>
      <c r="G1743" t="n">
        <v>116.45</v>
      </c>
      <c r="H1743" t="n">
        <v>1.57</v>
      </c>
      <c r="I1743" t="n">
        <v>8</v>
      </c>
      <c r="J1743" t="n">
        <v>274.9</v>
      </c>
      <c r="K1743" t="n">
        <v>57.72</v>
      </c>
      <c r="L1743" t="n">
        <v>24.25</v>
      </c>
      <c r="M1743" t="n">
        <v>6</v>
      </c>
      <c r="N1743" t="n">
        <v>72.92</v>
      </c>
      <c r="O1743" t="n">
        <v>34138.22</v>
      </c>
      <c r="P1743" t="n">
        <v>222.2</v>
      </c>
      <c r="Q1743" t="n">
        <v>467.07</v>
      </c>
      <c r="R1743" t="n">
        <v>56.21</v>
      </c>
      <c r="S1743" t="n">
        <v>39.61</v>
      </c>
      <c r="T1743" t="n">
        <v>3356.33</v>
      </c>
      <c r="U1743" t="n">
        <v>0.7</v>
      </c>
      <c r="V1743" t="n">
        <v>0.75</v>
      </c>
      <c r="W1743" t="n">
        <v>2.62</v>
      </c>
      <c r="X1743" t="n">
        <v>0.19</v>
      </c>
      <c r="Y1743" t="n">
        <v>1</v>
      </c>
      <c r="Z1743" t="n">
        <v>10</v>
      </c>
    </row>
    <row r="1744">
      <c r="A1744" t="n">
        <v>94</v>
      </c>
      <c r="B1744" t="n">
        <v>120</v>
      </c>
      <c r="C1744" t="inlineStr">
        <is>
          <t xml:space="preserve">CONCLUIDO	</t>
        </is>
      </c>
      <c r="D1744" t="n">
        <v>5.3747</v>
      </c>
      <c r="E1744" t="n">
        <v>18.61</v>
      </c>
      <c r="F1744" t="n">
        <v>15.53</v>
      </c>
      <c r="G1744" t="n">
        <v>116.49</v>
      </c>
      <c r="H1744" t="n">
        <v>1.58</v>
      </c>
      <c r="I1744" t="n">
        <v>8</v>
      </c>
      <c r="J1744" t="n">
        <v>275.38</v>
      </c>
      <c r="K1744" t="n">
        <v>57.72</v>
      </c>
      <c r="L1744" t="n">
        <v>24.5</v>
      </c>
      <c r="M1744" t="n">
        <v>6</v>
      </c>
      <c r="N1744" t="n">
        <v>73.16</v>
      </c>
      <c r="O1744" t="n">
        <v>34197.98</v>
      </c>
      <c r="P1744" t="n">
        <v>221.84</v>
      </c>
      <c r="Q1744" t="n">
        <v>467.07</v>
      </c>
      <c r="R1744" t="n">
        <v>56.57</v>
      </c>
      <c r="S1744" t="n">
        <v>39.61</v>
      </c>
      <c r="T1744" t="n">
        <v>3533.42</v>
      </c>
      <c r="U1744" t="n">
        <v>0.7</v>
      </c>
      <c r="V1744" t="n">
        <v>0.75</v>
      </c>
      <c r="W1744" t="n">
        <v>2.62</v>
      </c>
      <c r="X1744" t="n">
        <v>0.2</v>
      </c>
      <c r="Y1744" t="n">
        <v>1</v>
      </c>
      <c r="Z1744" t="n">
        <v>10</v>
      </c>
    </row>
    <row r="1745">
      <c r="A1745" t="n">
        <v>95</v>
      </c>
      <c r="B1745" t="n">
        <v>120</v>
      </c>
      <c r="C1745" t="inlineStr">
        <is>
          <t xml:space="preserve">CONCLUIDO	</t>
        </is>
      </c>
      <c r="D1745" t="n">
        <v>5.3763</v>
      </c>
      <c r="E1745" t="n">
        <v>18.6</v>
      </c>
      <c r="F1745" t="n">
        <v>15.53</v>
      </c>
      <c r="G1745" t="n">
        <v>116.45</v>
      </c>
      <c r="H1745" t="n">
        <v>1.6</v>
      </c>
      <c r="I1745" t="n">
        <v>8</v>
      </c>
      <c r="J1745" t="n">
        <v>275.87</v>
      </c>
      <c r="K1745" t="n">
        <v>57.72</v>
      </c>
      <c r="L1745" t="n">
        <v>24.75</v>
      </c>
      <c r="M1745" t="n">
        <v>6</v>
      </c>
      <c r="N1745" t="n">
        <v>73.39</v>
      </c>
      <c r="O1745" t="n">
        <v>34257.84</v>
      </c>
      <c r="P1745" t="n">
        <v>221.2</v>
      </c>
      <c r="Q1745" t="n">
        <v>467.07</v>
      </c>
      <c r="R1745" t="n">
        <v>56.27</v>
      </c>
      <c r="S1745" t="n">
        <v>39.61</v>
      </c>
      <c r="T1745" t="n">
        <v>3387.11</v>
      </c>
      <c r="U1745" t="n">
        <v>0.7</v>
      </c>
      <c r="V1745" t="n">
        <v>0.75</v>
      </c>
      <c r="W1745" t="n">
        <v>2.62</v>
      </c>
      <c r="X1745" t="n">
        <v>0.19</v>
      </c>
      <c r="Y1745" t="n">
        <v>1</v>
      </c>
      <c r="Z1745" t="n">
        <v>10</v>
      </c>
    </row>
    <row r="1746">
      <c r="A1746" t="n">
        <v>96</v>
      </c>
      <c r="B1746" t="n">
        <v>120</v>
      </c>
      <c r="C1746" t="inlineStr">
        <is>
          <t xml:space="preserve">CONCLUIDO	</t>
        </is>
      </c>
      <c r="D1746" t="n">
        <v>5.3733</v>
      </c>
      <c r="E1746" t="n">
        <v>18.61</v>
      </c>
      <c r="F1746" t="n">
        <v>15.54</v>
      </c>
      <c r="G1746" t="n">
        <v>116.53</v>
      </c>
      <c r="H1746" t="n">
        <v>1.61</v>
      </c>
      <c r="I1746" t="n">
        <v>8</v>
      </c>
      <c r="J1746" t="n">
        <v>276.35</v>
      </c>
      <c r="K1746" t="n">
        <v>57.72</v>
      </c>
      <c r="L1746" t="n">
        <v>25</v>
      </c>
      <c r="M1746" t="n">
        <v>6</v>
      </c>
      <c r="N1746" t="n">
        <v>73.63</v>
      </c>
      <c r="O1746" t="n">
        <v>34317.79</v>
      </c>
      <c r="P1746" t="n">
        <v>220.64</v>
      </c>
      <c r="Q1746" t="n">
        <v>467.07</v>
      </c>
      <c r="R1746" t="n">
        <v>56.7</v>
      </c>
      <c r="S1746" t="n">
        <v>39.61</v>
      </c>
      <c r="T1746" t="n">
        <v>3602.51</v>
      </c>
      <c r="U1746" t="n">
        <v>0.7</v>
      </c>
      <c r="V1746" t="n">
        <v>0.75</v>
      </c>
      <c r="W1746" t="n">
        <v>2.62</v>
      </c>
      <c r="X1746" t="n">
        <v>0.2</v>
      </c>
      <c r="Y1746" t="n">
        <v>1</v>
      </c>
      <c r="Z1746" t="n">
        <v>10</v>
      </c>
    </row>
    <row r="1747">
      <c r="A1747" t="n">
        <v>97</v>
      </c>
      <c r="B1747" t="n">
        <v>120</v>
      </c>
      <c r="C1747" t="inlineStr">
        <is>
          <t xml:space="preserve">CONCLUIDO	</t>
        </is>
      </c>
      <c r="D1747" t="n">
        <v>5.3748</v>
      </c>
      <c r="E1747" t="n">
        <v>18.61</v>
      </c>
      <c r="F1747" t="n">
        <v>15.53</v>
      </c>
      <c r="G1747" t="n">
        <v>116.49</v>
      </c>
      <c r="H1747" t="n">
        <v>1.62</v>
      </c>
      <c r="I1747" t="n">
        <v>8</v>
      </c>
      <c r="J1747" t="n">
        <v>276.84</v>
      </c>
      <c r="K1747" t="n">
        <v>57.72</v>
      </c>
      <c r="L1747" t="n">
        <v>25.25</v>
      </c>
      <c r="M1747" t="n">
        <v>6</v>
      </c>
      <c r="N1747" t="n">
        <v>73.87</v>
      </c>
      <c r="O1747" t="n">
        <v>34377.83</v>
      </c>
      <c r="P1747" t="n">
        <v>220.25</v>
      </c>
      <c r="Q1747" t="n">
        <v>467.07</v>
      </c>
      <c r="R1747" t="n">
        <v>56.49</v>
      </c>
      <c r="S1747" t="n">
        <v>39.61</v>
      </c>
      <c r="T1747" t="n">
        <v>3495.43</v>
      </c>
      <c r="U1747" t="n">
        <v>0.7</v>
      </c>
      <c r="V1747" t="n">
        <v>0.75</v>
      </c>
      <c r="W1747" t="n">
        <v>2.62</v>
      </c>
      <c r="X1747" t="n">
        <v>0.2</v>
      </c>
      <c r="Y1747" t="n">
        <v>1</v>
      </c>
      <c r="Z1747" t="n">
        <v>10</v>
      </c>
    </row>
    <row r="1748">
      <c r="A1748" t="n">
        <v>98</v>
      </c>
      <c r="B1748" t="n">
        <v>120</v>
      </c>
      <c r="C1748" t="inlineStr">
        <is>
          <t xml:space="preserve">CONCLUIDO	</t>
        </is>
      </c>
      <c r="D1748" t="n">
        <v>5.376</v>
      </c>
      <c r="E1748" t="n">
        <v>18.6</v>
      </c>
      <c r="F1748" t="n">
        <v>15.53</v>
      </c>
      <c r="G1748" t="n">
        <v>116.46</v>
      </c>
      <c r="H1748" t="n">
        <v>1.64</v>
      </c>
      <c r="I1748" t="n">
        <v>8</v>
      </c>
      <c r="J1748" t="n">
        <v>277.33</v>
      </c>
      <c r="K1748" t="n">
        <v>57.72</v>
      </c>
      <c r="L1748" t="n">
        <v>25.5</v>
      </c>
      <c r="M1748" t="n">
        <v>6</v>
      </c>
      <c r="N1748" t="n">
        <v>74.09999999999999</v>
      </c>
      <c r="O1748" t="n">
        <v>34437.96</v>
      </c>
      <c r="P1748" t="n">
        <v>220.21</v>
      </c>
      <c r="Q1748" t="n">
        <v>467.07</v>
      </c>
      <c r="R1748" t="n">
        <v>56.42</v>
      </c>
      <c r="S1748" t="n">
        <v>39.61</v>
      </c>
      <c r="T1748" t="n">
        <v>3462.3</v>
      </c>
      <c r="U1748" t="n">
        <v>0.7</v>
      </c>
      <c r="V1748" t="n">
        <v>0.75</v>
      </c>
      <c r="W1748" t="n">
        <v>2.62</v>
      </c>
      <c r="X1748" t="n">
        <v>0.19</v>
      </c>
      <c r="Y1748" t="n">
        <v>1</v>
      </c>
      <c r="Z1748" t="n">
        <v>10</v>
      </c>
    </row>
    <row r="1749">
      <c r="A1749" t="n">
        <v>99</v>
      </c>
      <c r="B1749" t="n">
        <v>120</v>
      </c>
      <c r="C1749" t="inlineStr">
        <is>
          <t xml:space="preserve">CONCLUIDO	</t>
        </is>
      </c>
      <c r="D1749" t="n">
        <v>5.3739</v>
      </c>
      <c r="E1749" t="n">
        <v>18.61</v>
      </c>
      <c r="F1749" t="n">
        <v>15.54</v>
      </c>
      <c r="G1749" t="n">
        <v>116.51</v>
      </c>
      <c r="H1749" t="n">
        <v>1.65</v>
      </c>
      <c r="I1749" t="n">
        <v>8</v>
      </c>
      <c r="J1749" t="n">
        <v>277.82</v>
      </c>
      <c r="K1749" t="n">
        <v>57.72</v>
      </c>
      <c r="L1749" t="n">
        <v>25.75</v>
      </c>
      <c r="M1749" t="n">
        <v>6</v>
      </c>
      <c r="N1749" t="n">
        <v>74.34</v>
      </c>
      <c r="O1749" t="n">
        <v>34498.19</v>
      </c>
      <c r="P1749" t="n">
        <v>219.48</v>
      </c>
      <c r="Q1749" t="n">
        <v>467.07</v>
      </c>
      <c r="R1749" t="n">
        <v>56.54</v>
      </c>
      <c r="S1749" t="n">
        <v>39.61</v>
      </c>
      <c r="T1749" t="n">
        <v>3520.88</v>
      </c>
      <c r="U1749" t="n">
        <v>0.7</v>
      </c>
      <c r="V1749" t="n">
        <v>0.75</v>
      </c>
      <c r="W1749" t="n">
        <v>2.62</v>
      </c>
      <c r="X1749" t="n">
        <v>0.2</v>
      </c>
      <c r="Y1749" t="n">
        <v>1</v>
      </c>
      <c r="Z1749" t="n">
        <v>10</v>
      </c>
    </row>
    <row r="1750">
      <c r="A1750" t="n">
        <v>100</v>
      </c>
      <c r="B1750" t="n">
        <v>120</v>
      </c>
      <c r="C1750" t="inlineStr">
        <is>
          <t xml:space="preserve">CONCLUIDO	</t>
        </is>
      </c>
      <c r="D1750" t="n">
        <v>5.3945</v>
      </c>
      <c r="E1750" t="n">
        <v>18.54</v>
      </c>
      <c r="F1750" t="n">
        <v>15.51</v>
      </c>
      <c r="G1750" t="n">
        <v>132.94</v>
      </c>
      <c r="H1750" t="n">
        <v>1.66</v>
      </c>
      <c r="I1750" t="n">
        <v>7</v>
      </c>
      <c r="J1750" t="n">
        <v>278.31</v>
      </c>
      <c r="K1750" t="n">
        <v>57.72</v>
      </c>
      <c r="L1750" t="n">
        <v>26</v>
      </c>
      <c r="M1750" t="n">
        <v>5</v>
      </c>
      <c r="N1750" t="n">
        <v>74.58</v>
      </c>
      <c r="O1750" t="n">
        <v>34558.51</v>
      </c>
      <c r="P1750" t="n">
        <v>217.93</v>
      </c>
      <c r="Q1750" t="n">
        <v>467.07</v>
      </c>
      <c r="R1750" t="n">
        <v>55.77</v>
      </c>
      <c r="S1750" t="n">
        <v>39.61</v>
      </c>
      <c r="T1750" t="n">
        <v>3142.92</v>
      </c>
      <c r="U1750" t="n">
        <v>0.71</v>
      </c>
      <c r="V1750" t="n">
        <v>0.75</v>
      </c>
      <c r="W1750" t="n">
        <v>2.62</v>
      </c>
      <c r="X1750" t="n">
        <v>0.18</v>
      </c>
      <c r="Y1750" t="n">
        <v>1</v>
      </c>
      <c r="Z1750" t="n">
        <v>10</v>
      </c>
    </row>
    <row r="1751">
      <c r="A1751" t="n">
        <v>101</v>
      </c>
      <c r="B1751" t="n">
        <v>120</v>
      </c>
      <c r="C1751" t="inlineStr">
        <is>
          <t xml:space="preserve">CONCLUIDO	</t>
        </is>
      </c>
      <c r="D1751" t="n">
        <v>5.3925</v>
      </c>
      <c r="E1751" t="n">
        <v>18.54</v>
      </c>
      <c r="F1751" t="n">
        <v>15.52</v>
      </c>
      <c r="G1751" t="n">
        <v>133</v>
      </c>
      <c r="H1751" t="n">
        <v>1.68</v>
      </c>
      <c r="I1751" t="n">
        <v>7</v>
      </c>
      <c r="J1751" t="n">
        <v>278.79</v>
      </c>
      <c r="K1751" t="n">
        <v>57.72</v>
      </c>
      <c r="L1751" t="n">
        <v>26.25</v>
      </c>
      <c r="M1751" t="n">
        <v>5</v>
      </c>
      <c r="N1751" t="n">
        <v>74.81999999999999</v>
      </c>
      <c r="O1751" t="n">
        <v>34618.92</v>
      </c>
      <c r="P1751" t="n">
        <v>218.51</v>
      </c>
      <c r="Q1751" t="n">
        <v>467.09</v>
      </c>
      <c r="R1751" t="n">
        <v>55.94</v>
      </c>
      <c r="S1751" t="n">
        <v>39.61</v>
      </c>
      <c r="T1751" t="n">
        <v>3226.49</v>
      </c>
      <c r="U1751" t="n">
        <v>0.71</v>
      </c>
      <c r="V1751" t="n">
        <v>0.75</v>
      </c>
      <c r="W1751" t="n">
        <v>2.62</v>
      </c>
      <c r="X1751" t="n">
        <v>0.18</v>
      </c>
      <c r="Y1751" t="n">
        <v>1</v>
      </c>
      <c r="Z1751" t="n">
        <v>10</v>
      </c>
    </row>
    <row r="1752">
      <c r="A1752" t="n">
        <v>102</v>
      </c>
      <c r="B1752" t="n">
        <v>120</v>
      </c>
      <c r="C1752" t="inlineStr">
        <is>
          <t xml:space="preserve">CONCLUIDO	</t>
        </is>
      </c>
      <c r="D1752" t="n">
        <v>5.392</v>
      </c>
      <c r="E1752" t="n">
        <v>18.55</v>
      </c>
      <c r="F1752" t="n">
        <v>15.52</v>
      </c>
      <c r="G1752" t="n">
        <v>133.01</v>
      </c>
      <c r="H1752" t="n">
        <v>1.69</v>
      </c>
      <c r="I1752" t="n">
        <v>7</v>
      </c>
      <c r="J1752" t="n">
        <v>279.29</v>
      </c>
      <c r="K1752" t="n">
        <v>57.72</v>
      </c>
      <c r="L1752" t="n">
        <v>26.5</v>
      </c>
      <c r="M1752" t="n">
        <v>5</v>
      </c>
      <c r="N1752" t="n">
        <v>75.06</v>
      </c>
      <c r="O1752" t="n">
        <v>34679.43</v>
      </c>
      <c r="P1752" t="n">
        <v>218.89</v>
      </c>
      <c r="Q1752" t="n">
        <v>467.12</v>
      </c>
      <c r="R1752" t="n">
        <v>55.98</v>
      </c>
      <c r="S1752" t="n">
        <v>39.61</v>
      </c>
      <c r="T1752" t="n">
        <v>3248.02</v>
      </c>
      <c r="U1752" t="n">
        <v>0.71</v>
      </c>
      <c r="V1752" t="n">
        <v>0.75</v>
      </c>
      <c r="W1752" t="n">
        <v>2.62</v>
      </c>
      <c r="X1752" t="n">
        <v>0.18</v>
      </c>
      <c r="Y1752" t="n">
        <v>1</v>
      </c>
      <c r="Z1752" t="n">
        <v>10</v>
      </c>
    </row>
    <row r="1753">
      <c r="A1753" t="n">
        <v>103</v>
      </c>
      <c r="B1753" t="n">
        <v>120</v>
      </c>
      <c r="C1753" t="inlineStr">
        <is>
          <t xml:space="preserve">CONCLUIDO	</t>
        </is>
      </c>
      <c r="D1753" t="n">
        <v>5.3934</v>
      </c>
      <c r="E1753" t="n">
        <v>18.54</v>
      </c>
      <c r="F1753" t="n">
        <v>15.51</v>
      </c>
      <c r="G1753" t="n">
        <v>132.97</v>
      </c>
      <c r="H1753" t="n">
        <v>1.7</v>
      </c>
      <c r="I1753" t="n">
        <v>7</v>
      </c>
      <c r="J1753" t="n">
        <v>279.78</v>
      </c>
      <c r="K1753" t="n">
        <v>57.72</v>
      </c>
      <c r="L1753" t="n">
        <v>26.75</v>
      </c>
      <c r="M1753" t="n">
        <v>5</v>
      </c>
      <c r="N1753" t="n">
        <v>75.3</v>
      </c>
      <c r="O1753" t="n">
        <v>34740.03</v>
      </c>
      <c r="P1753" t="n">
        <v>219.42</v>
      </c>
      <c r="Q1753" t="n">
        <v>467.07</v>
      </c>
      <c r="R1753" t="n">
        <v>55.97</v>
      </c>
      <c r="S1753" t="n">
        <v>39.61</v>
      </c>
      <c r="T1753" t="n">
        <v>3238.45</v>
      </c>
      <c r="U1753" t="n">
        <v>0.71</v>
      </c>
      <c r="V1753" t="n">
        <v>0.75</v>
      </c>
      <c r="W1753" t="n">
        <v>2.62</v>
      </c>
      <c r="X1753" t="n">
        <v>0.18</v>
      </c>
      <c r="Y1753" t="n">
        <v>1</v>
      </c>
      <c r="Z1753" t="n">
        <v>10</v>
      </c>
    </row>
    <row r="1754">
      <c r="A1754" t="n">
        <v>104</v>
      </c>
      <c r="B1754" t="n">
        <v>120</v>
      </c>
      <c r="C1754" t="inlineStr">
        <is>
          <t xml:space="preserve">CONCLUIDO	</t>
        </is>
      </c>
      <c r="D1754" t="n">
        <v>5.3961</v>
      </c>
      <c r="E1754" t="n">
        <v>18.53</v>
      </c>
      <c r="F1754" t="n">
        <v>15.5</v>
      </c>
      <c r="G1754" t="n">
        <v>132.89</v>
      </c>
      <c r="H1754" t="n">
        <v>1.72</v>
      </c>
      <c r="I1754" t="n">
        <v>7</v>
      </c>
      <c r="J1754" t="n">
        <v>280.27</v>
      </c>
      <c r="K1754" t="n">
        <v>57.72</v>
      </c>
      <c r="L1754" t="n">
        <v>27</v>
      </c>
      <c r="M1754" t="n">
        <v>5</v>
      </c>
      <c r="N1754" t="n">
        <v>75.54000000000001</v>
      </c>
      <c r="O1754" t="n">
        <v>34800.73</v>
      </c>
      <c r="P1754" t="n">
        <v>219.15</v>
      </c>
      <c r="Q1754" t="n">
        <v>467.07</v>
      </c>
      <c r="R1754" t="n">
        <v>55.59</v>
      </c>
      <c r="S1754" t="n">
        <v>39.61</v>
      </c>
      <c r="T1754" t="n">
        <v>3051.47</v>
      </c>
      <c r="U1754" t="n">
        <v>0.71</v>
      </c>
      <c r="V1754" t="n">
        <v>0.75</v>
      </c>
      <c r="W1754" t="n">
        <v>2.62</v>
      </c>
      <c r="X1754" t="n">
        <v>0.17</v>
      </c>
      <c r="Y1754" t="n">
        <v>1</v>
      </c>
      <c r="Z1754" t="n">
        <v>10</v>
      </c>
    </row>
    <row r="1755">
      <c r="A1755" t="n">
        <v>105</v>
      </c>
      <c r="B1755" t="n">
        <v>120</v>
      </c>
      <c r="C1755" t="inlineStr">
        <is>
          <t xml:space="preserve">CONCLUIDO	</t>
        </is>
      </c>
      <c r="D1755" t="n">
        <v>5.3925</v>
      </c>
      <c r="E1755" t="n">
        <v>18.54</v>
      </c>
      <c r="F1755" t="n">
        <v>15.52</v>
      </c>
      <c r="G1755" t="n">
        <v>133</v>
      </c>
      <c r="H1755" t="n">
        <v>1.73</v>
      </c>
      <c r="I1755" t="n">
        <v>7</v>
      </c>
      <c r="J1755" t="n">
        <v>280.76</v>
      </c>
      <c r="K1755" t="n">
        <v>57.72</v>
      </c>
      <c r="L1755" t="n">
        <v>27.25</v>
      </c>
      <c r="M1755" t="n">
        <v>5</v>
      </c>
      <c r="N1755" t="n">
        <v>75.79000000000001</v>
      </c>
      <c r="O1755" t="n">
        <v>34861.53</v>
      </c>
      <c r="P1755" t="n">
        <v>219.62</v>
      </c>
      <c r="Q1755" t="n">
        <v>467.07</v>
      </c>
      <c r="R1755" t="n">
        <v>55.96</v>
      </c>
      <c r="S1755" t="n">
        <v>39.61</v>
      </c>
      <c r="T1755" t="n">
        <v>3235.33</v>
      </c>
      <c r="U1755" t="n">
        <v>0.71</v>
      </c>
      <c r="V1755" t="n">
        <v>0.75</v>
      </c>
      <c r="W1755" t="n">
        <v>2.62</v>
      </c>
      <c r="X1755" t="n">
        <v>0.18</v>
      </c>
      <c r="Y1755" t="n">
        <v>1</v>
      </c>
      <c r="Z1755" t="n">
        <v>10</v>
      </c>
    </row>
    <row r="1756">
      <c r="A1756" t="n">
        <v>106</v>
      </c>
      <c r="B1756" t="n">
        <v>120</v>
      </c>
      <c r="C1756" t="inlineStr">
        <is>
          <t xml:space="preserve">CONCLUIDO	</t>
        </is>
      </c>
      <c r="D1756" t="n">
        <v>5.3942</v>
      </c>
      <c r="E1756" t="n">
        <v>18.54</v>
      </c>
      <c r="F1756" t="n">
        <v>15.51</v>
      </c>
      <c r="G1756" t="n">
        <v>132.95</v>
      </c>
      <c r="H1756" t="n">
        <v>1.74</v>
      </c>
      <c r="I1756" t="n">
        <v>7</v>
      </c>
      <c r="J1756" t="n">
        <v>281.26</v>
      </c>
      <c r="K1756" t="n">
        <v>57.72</v>
      </c>
      <c r="L1756" t="n">
        <v>27.5</v>
      </c>
      <c r="M1756" t="n">
        <v>5</v>
      </c>
      <c r="N1756" t="n">
        <v>76.03</v>
      </c>
      <c r="O1756" t="n">
        <v>34922.42</v>
      </c>
      <c r="P1756" t="n">
        <v>219.81</v>
      </c>
      <c r="Q1756" t="n">
        <v>467.07</v>
      </c>
      <c r="R1756" t="n">
        <v>55.84</v>
      </c>
      <c r="S1756" t="n">
        <v>39.61</v>
      </c>
      <c r="T1756" t="n">
        <v>3175.98</v>
      </c>
      <c r="U1756" t="n">
        <v>0.71</v>
      </c>
      <c r="V1756" t="n">
        <v>0.75</v>
      </c>
      <c r="W1756" t="n">
        <v>2.62</v>
      </c>
      <c r="X1756" t="n">
        <v>0.18</v>
      </c>
      <c r="Y1756" t="n">
        <v>1</v>
      </c>
      <c r="Z1756" t="n">
        <v>10</v>
      </c>
    </row>
    <row r="1757">
      <c r="A1757" t="n">
        <v>107</v>
      </c>
      <c r="B1757" t="n">
        <v>120</v>
      </c>
      <c r="C1757" t="inlineStr">
        <is>
          <t xml:space="preserve">CONCLUIDO	</t>
        </is>
      </c>
      <c r="D1757" t="n">
        <v>5.3955</v>
      </c>
      <c r="E1757" t="n">
        <v>18.53</v>
      </c>
      <c r="F1757" t="n">
        <v>15.51</v>
      </c>
      <c r="G1757" t="n">
        <v>132.91</v>
      </c>
      <c r="H1757" t="n">
        <v>1.75</v>
      </c>
      <c r="I1757" t="n">
        <v>7</v>
      </c>
      <c r="J1757" t="n">
        <v>281.75</v>
      </c>
      <c r="K1757" t="n">
        <v>57.72</v>
      </c>
      <c r="L1757" t="n">
        <v>27.75</v>
      </c>
      <c r="M1757" t="n">
        <v>5</v>
      </c>
      <c r="N1757" t="n">
        <v>76.28</v>
      </c>
      <c r="O1757" t="n">
        <v>34983.41</v>
      </c>
      <c r="P1757" t="n">
        <v>219.75</v>
      </c>
      <c r="Q1757" t="n">
        <v>467.11</v>
      </c>
      <c r="R1757" t="n">
        <v>55.66</v>
      </c>
      <c r="S1757" t="n">
        <v>39.61</v>
      </c>
      <c r="T1757" t="n">
        <v>3085.46</v>
      </c>
      <c r="U1757" t="n">
        <v>0.71</v>
      </c>
      <c r="V1757" t="n">
        <v>0.75</v>
      </c>
      <c r="W1757" t="n">
        <v>2.62</v>
      </c>
      <c r="X1757" t="n">
        <v>0.17</v>
      </c>
      <c r="Y1757" t="n">
        <v>1</v>
      </c>
      <c r="Z1757" t="n">
        <v>10</v>
      </c>
    </row>
    <row r="1758">
      <c r="A1758" t="n">
        <v>108</v>
      </c>
      <c r="B1758" t="n">
        <v>120</v>
      </c>
      <c r="C1758" t="inlineStr">
        <is>
          <t xml:space="preserve">CONCLUIDO	</t>
        </is>
      </c>
      <c r="D1758" t="n">
        <v>5.3941</v>
      </c>
      <c r="E1758" t="n">
        <v>18.54</v>
      </c>
      <c r="F1758" t="n">
        <v>15.51</v>
      </c>
      <c r="G1758" t="n">
        <v>132.95</v>
      </c>
      <c r="H1758" t="n">
        <v>1.77</v>
      </c>
      <c r="I1758" t="n">
        <v>7</v>
      </c>
      <c r="J1758" t="n">
        <v>282.25</v>
      </c>
      <c r="K1758" t="n">
        <v>57.72</v>
      </c>
      <c r="L1758" t="n">
        <v>28</v>
      </c>
      <c r="M1758" t="n">
        <v>5</v>
      </c>
      <c r="N1758" t="n">
        <v>76.52</v>
      </c>
      <c r="O1758" t="n">
        <v>35044.49</v>
      </c>
      <c r="P1758" t="n">
        <v>219.31</v>
      </c>
      <c r="Q1758" t="n">
        <v>467.08</v>
      </c>
      <c r="R1758" t="n">
        <v>55.82</v>
      </c>
      <c r="S1758" t="n">
        <v>39.61</v>
      </c>
      <c r="T1758" t="n">
        <v>3166.98</v>
      </c>
      <c r="U1758" t="n">
        <v>0.71</v>
      </c>
      <c r="V1758" t="n">
        <v>0.75</v>
      </c>
      <c r="W1758" t="n">
        <v>2.62</v>
      </c>
      <c r="X1758" t="n">
        <v>0.18</v>
      </c>
      <c r="Y1758" t="n">
        <v>1</v>
      </c>
      <c r="Z1758" t="n">
        <v>10</v>
      </c>
    </row>
    <row r="1759">
      <c r="A1759" t="n">
        <v>109</v>
      </c>
      <c r="B1759" t="n">
        <v>120</v>
      </c>
      <c r="C1759" t="inlineStr">
        <is>
          <t xml:space="preserve">CONCLUIDO	</t>
        </is>
      </c>
      <c r="D1759" t="n">
        <v>5.3992</v>
      </c>
      <c r="E1759" t="n">
        <v>18.52</v>
      </c>
      <c r="F1759" t="n">
        <v>15.49</v>
      </c>
      <c r="G1759" t="n">
        <v>132.8</v>
      </c>
      <c r="H1759" t="n">
        <v>1.78</v>
      </c>
      <c r="I1759" t="n">
        <v>7</v>
      </c>
      <c r="J1759" t="n">
        <v>282.74</v>
      </c>
      <c r="K1759" t="n">
        <v>57.72</v>
      </c>
      <c r="L1759" t="n">
        <v>28.25</v>
      </c>
      <c r="M1759" t="n">
        <v>5</v>
      </c>
      <c r="N1759" t="n">
        <v>76.77</v>
      </c>
      <c r="O1759" t="n">
        <v>35105.68</v>
      </c>
      <c r="P1759" t="n">
        <v>218.59</v>
      </c>
      <c r="Q1759" t="n">
        <v>467.07</v>
      </c>
      <c r="R1759" t="n">
        <v>55.23</v>
      </c>
      <c r="S1759" t="n">
        <v>39.61</v>
      </c>
      <c r="T1759" t="n">
        <v>2872.63</v>
      </c>
      <c r="U1759" t="n">
        <v>0.72</v>
      </c>
      <c r="V1759" t="n">
        <v>0.75</v>
      </c>
      <c r="W1759" t="n">
        <v>2.62</v>
      </c>
      <c r="X1759" t="n">
        <v>0.16</v>
      </c>
      <c r="Y1759" t="n">
        <v>1</v>
      </c>
      <c r="Z1759" t="n">
        <v>10</v>
      </c>
    </row>
    <row r="1760">
      <c r="A1760" t="n">
        <v>110</v>
      </c>
      <c r="B1760" t="n">
        <v>120</v>
      </c>
      <c r="C1760" t="inlineStr">
        <is>
          <t xml:space="preserve">CONCLUIDO	</t>
        </is>
      </c>
      <c r="D1760" t="n">
        <v>5.3982</v>
      </c>
      <c r="E1760" t="n">
        <v>18.52</v>
      </c>
      <c r="F1760" t="n">
        <v>15.5</v>
      </c>
      <c r="G1760" t="n">
        <v>132.83</v>
      </c>
      <c r="H1760" t="n">
        <v>1.79</v>
      </c>
      <c r="I1760" t="n">
        <v>7</v>
      </c>
      <c r="J1760" t="n">
        <v>283.24</v>
      </c>
      <c r="K1760" t="n">
        <v>57.72</v>
      </c>
      <c r="L1760" t="n">
        <v>28.5</v>
      </c>
      <c r="M1760" t="n">
        <v>5</v>
      </c>
      <c r="N1760" t="n">
        <v>77.01000000000001</v>
      </c>
      <c r="O1760" t="n">
        <v>35166.96</v>
      </c>
      <c r="P1760" t="n">
        <v>218.29</v>
      </c>
      <c r="Q1760" t="n">
        <v>467.11</v>
      </c>
      <c r="R1760" t="n">
        <v>55.3</v>
      </c>
      <c r="S1760" t="n">
        <v>39.61</v>
      </c>
      <c r="T1760" t="n">
        <v>2903.78</v>
      </c>
      <c r="U1760" t="n">
        <v>0.72</v>
      </c>
      <c r="V1760" t="n">
        <v>0.75</v>
      </c>
      <c r="W1760" t="n">
        <v>2.62</v>
      </c>
      <c r="X1760" t="n">
        <v>0.16</v>
      </c>
      <c r="Y1760" t="n">
        <v>1</v>
      </c>
      <c r="Z1760" t="n">
        <v>10</v>
      </c>
    </row>
    <row r="1761">
      <c r="A1761" t="n">
        <v>111</v>
      </c>
      <c r="B1761" t="n">
        <v>120</v>
      </c>
      <c r="C1761" t="inlineStr">
        <is>
          <t xml:space="preserve">CONCLUIDO	</t>
        </is>
      </c>
      <c r="D1761" t="n">
        <v>5.3967</v>
      </c>
      <c r="E1761" t="n">
        <v>18.53</v>
      </c>
      <c r="F1761" t="n">
        <v>15.5</v>
      </c>
      <c r="G1761" t="n">
        <v>132.88</v>
      </c>
      <c r="H1761" t="n">
        <v>1.8</v>
      </c>
      <c r="I1761" t="n">
        <v>7</v>
      </c>
      <c r="J1761" t="n">
        <v>283.74</v>
      </c>
      <c r="K1761" t="n">
        <v>57.72</v>
      </c>
      <c r="L1761" t="n">
        <v>28.75</v>
      </c>
      <c r="M1761" t="n">
        <v>5</v>
      </c>
      <c r="N1761" t="n">
        <v>77.26000000000001</v>
      </c>
      <c r="O1761" t="n">
        <v>35228.34</v>
      </c>
      <c r="P1761" t="n">
        <v>218.4</v>
      </c>
      <c r="Q1761" t="n">
        <v>467.07</v>
      </c>
      <c r="R1761" t="n">
        <v>55.38</v>
      </c>
      <c r="S1761" t="n">
        <v>39.61</v>
      </c>
      <c r="T1761" t="n">
        <v>2945.15</v>
      </c>
      <c r="U1761" t="n">
        <v>0.72</v>
      </c>
      <c r="V1761" t="n">
        <v>0.75</v>
      </c>
      <c r="W1761" t="n">
        <v>2.62</v>
      </c>
      <c r="X1761" t="n">
        <v>0.17</v>
      </c>
      <c r="Y1761" t="n">
        <v>1</v>
      </c>
      <c r="Z1761" t="n">
        <v>10</v>
      </c>
    </row>
    <row r="1762">
      <c r="A1762" t="n">
        <v>112</v>
      </c>
      <c r="B1762" t="n">
        <v>120</v>
      </c>
      <c r="C1762" t="inlineStr">
        <is>
          <t xml:space="preserve">CONCLUIDO	</t>
        </is>
      </c>
      <c r="D1762" t="n">
        <v>5.3961</v>
      </c>
      <c r="E1762" t="n">
        <v>18.53</v>
      </c>
      <c r="F1762" t="n">
        <v>15.5</v>
      </c>
      <c r="G1762" t="n">
        <v>132.89</v>
      </c>
      <c r="H1762" t="n">
        <v>1.82</v>
      </c>
      <c r="I1762" t="n">
        <v>7</v>
      </c>
      <c r="J1762" t="n">
        <v>284.23</v>
      </c>
      <c r="K1762" t="n">
        <v>57.72</v>
      </c>
      <c r="L1762" t="n">
        <v>29</v>
      </c>
      <c r="M1762" t="n">
        <v>5</v>
      </c>
      <c r="N1762" t="n">
        <v>77.51000000000001</v>
      </c>
      <c r="O1762" t="n">
        <v>35289.82</v>
      </c>
      <c r="P1762" t="n">
        <v>217.73</v>
      </c>
      <c r="Q1762" t="n">
        <v>467.07</v>
      </c>
      <c r="R1762" t="n">
        <v>55.43</v>
      </c>
      <c r="S1762" t="n">
        <v>39.61</v>
      </c>
      <c r="T1762" t="n">
        <v>2968.43</v>
      </c>
      <c r="U1762" t="n">
        <v>0.71</v>
      </c>
      <c r="V1762" t="n">
        <v>0.75</v>
      </c>
      <c r="W1762" t="n">
        <v>2.62</v>
      </c>
      <c r="X1762" t="n">
        <v>0.17</v>
      </c>
      <c r="Y1762" t="n">
        <v>1</v>
      </c>
      <c r="Z1762" t="n">
        <v>10</v>
      </c>
    </row>
    <row r="1763">
      <c r="A1763" t="n">
        <v>113</v>
      </c>
      <c r="B1763" t="n">
        <v>120</v>
      </c>
      <c r="C1763" t="inlineStr">
        <is>
          <t xml:space="preserve">CONCLUIDO	</t>
        </is>
      </c>
      <c r="D1763" t="n">
        <v>5.3988</v>
      </c>
      <c r="E1763" t="n">
        <v>18.52</v>
      </c>
      <c r="F1763" t="n">
        <v>15.49</v>
      </c>
      <c r="G1763" t="n">
        <v>132.81</v>
      </c>
      <c r="H1763" t="n">
        <v>1.83</v>
      </c>
      <c r="I1763" t="n">
        <v>7</v>
      </c>
      <c r="J1763" t="n">
        <v>284.73</v>
      </c>
      <c r="K1763" t="n">
        <v>57.72</v>
      </c>
      <c r="L1763" t="n">
        <v>29.25</v>
      </c>
      <c r="M1763" t="n">
        <v>5</v>
      </c>
      <c r="N1763" t="n">
        <v>77.76000000000001</v>
      </c>
      <c r="O1763" t="n">
        <v>35351.4</v>
      </c>
      <c r="P1763" t="n">
        <v>217.45</v>
      </c>
      <c r="Q1763" t="n">
        <v>467.1</v>
      </c>
      <c r="R1763" t="n">
        <v>55.18</v>
      </c>
      <c r="S1763" t="n">
        <v>39.61</v>
      </c>
      <c r="T1763" t="n">
        <v>2844.03</v>
      </c>
      <c r="U1763" t="n">
        <v>0.72</v>
      </c>
      <c r="V1763" t="n">
        <v>0.75</v>
      </c>
      <c r="W1763" t="n">
        <v>2.62</v>
      </c>
      <c r="X1763" t="n">
        <v>0.16</v>
      </c>
      <c r="Y1763" t="n">
        <v>1</v>
      </c>
      <c r="Z1763" t="n">
        <v>10</v>
      </c>
    </row>
    <row r="1764">
      <c r="A1764" t="n">
        <v>114</v>
      </c>
      <c r="B1764" t="n">
        <v>120</v>
      </c>
      <c r="C1764" t="inlineStr">
        <is>
          <t xml:space="preserve">CONCLUIDO	</t>
        </is>
      </c>
      <c r="D1764" t="n">
        <v>5.3994</v>
      </c>
      <c r="E1764" t="n">
        <v>18.52</v>
      </c>
      <c r="F1764" t="n">
        <v>15.49</v>
      </c>
      <c r="G1764" t="n">
        <v>132.8</v>
      </c>
      <c r="H1764" t="n">
        <v>1.84</v>
      </c>
      <c r="I1764" t="n">
        <v>7</v>
      </c>
      <c r="J1764" t="n">
        <v>285.23</v>
      </c>
      <c r="K1764" t="n">
        <v>57.72</v>
      </c>
      <c r="L1764" t="n">
        <v>29.5</v>
      </c>
      <c r="M1764" t="n">
        <v>5</v>
      </c>
      <c r="N1764" t="n">
        <v>78.01000000000001</v>
      </c>
      <c r="O1764" t="n">
        <v>35413.08</v>
      </c>
      <c r="P1764" t="n">
        <v>217.04</v>
      </c>
      <c r="Q1764" t="n">
        <v>467.07</v>
      </c>
      <c r="R1764" t="n">
        <v>55.11</v>
      </c>
      <c r="S1764" t="n">
        <v>39.61</v>
      </c>
      <c r="T1764" t="n">
        <v>2813.26</v>
      </c>
      <c r="U1764" t="n">
        <v>0.72</v>
      </c>
      <c r="V1764" t="n">
        <v>0.75</v>
      </c>
      <c r="W1764" t="n">
        <v>2.62</v>
      </c>
      <c r="X1764" t="n">
        <v>0.16</v>
      </c>
      <c r="Y1764" t="n">
        <v>1</v>
      </c>
      <c r="Z1764" t="n">
        <v>10</v>
      </c>
    </row>
    <row r="1765">
      <c r="A1765" t="n">
        <v>115</v>
      </c>
      <c r="B1765" t="n">
        <v>120</v>
      </c>
      <c r="C1765" t="inlineStr">
        <is>
          <t xml:space="preserve">CONCLUIDO	</t>
        </is>
      </c>
      <c r="D1765" t="n">
        <v>5.3967</v>
      </c>
      <c r="E1765" t="n">
        <v>18.53</v>
      </c>
      <c r="F1765" t="n">
        <v>15.5</v>
      </c>
      <c r="G1765" t="n">
        <v>132.87</v>
      </c>
      <c r="H1765" t="n">
        <v>1.85</v>
      </c>
      <c r="I1765" t="n">
        <v>7</v>
      </c>
      <c r="J1765" t="n">
        <v>285.73</v>
      </c>
      <c r="K1765" t="n">
        <v>57.72</v>
      </c>
      <c r="L1765" t="n">
        <v>29.75</v>
      </c>
      <c r="M1765" t="n">
        <v>5</v>
      </c>
      <c r="N1765" t="n">
        <v>78.26000000000001</v>
      </c>
      <c r="O1765" t="n">
        <v>35474.86</v>
      </c>
      <c r="P1765" t="n">
        <v>217.08</v>
      </c>
      <c r="Q1765" t="n">
        <v>467.12</v>
      </c>
      <c r="R1765" t="n">
        <v>55.44</v>
      </c>
      <c r="S1765" t="n">
        <v>39.61</v>
      </c>
      <c r="T1765" t="n">
        <v>2976.05</v>
      </c>
      <c r="U1765" t="n">
        <v>0.71</v>
      </c>
      <c r="V1765" t="n">
        <v>0.75</v>
      </c>
      <c r="W1765" t="n">
        <v>2.62</v>
      </c>
      <c r="X1765" t="n">
        <v>0.17</v>
      </c>
      <c r="Y1765" t="n">
        <v>1</v>
      </c>
      <c r="Z1765" t="n">
        <v>10</v>
      </c>
    </row>
    <row r="1766">
      <c r="A1766" t="n">
        <v>116</v>
      </c>
      <c r="B1766" t="n">
        <v>120</v>
      </c>
      <c r="C1766" t="inlineStr">
        <is>
          <t xml:space="preserve">CONCLUIDO	</t>
        </is>
      </c>
      <c r="D1766" t="n">
        <v>5.3956</v>
      </c>
      <c r="E1766" t="n">
        <v>18.53</v>
      </c>
      <c r="F1766" t="n">
        <v>15.51</v>
      </c>
      <c r="G1766" t="n">
        <v>132.91</v>
      </c>
      <c r="H1766" t="n">
        <v>1.87</v>
      </c>
      <c r="I1766" t="n">
        <v>7</v>
      </c>
      <c r="J1766" t="n">
        <v>286.24</v>
      </c>
      <c r="K1766" t="n">
        <v>57.72</v>
      </c>
      <c r="L1766" t="n">
        <v>30</v>
      </c>
      <c r="M1766" t="n">
        <v>5</v>
      </c>
      <c r="N1766" t="n">
        <v>78.51000000000001</v>
      </c>
      <c r="O1766" t="n">
        <v>35536.74</v>
      </c>
      <c r="P1766" t="n">
        <v>216.76</v>
      </c>
      <c r="Q1766" t="n">
        <v>467.07</v>
      </c>
      <c r="R1766" t="n">
        <v>55.66</v>
      </c>
      <c r="S1766" t="n">
        <v>39.61</v>
      </c>
      <c r="T1766" t="n">
        <v>3086.74</v>
      </c>
      <c r="U1766" t="n">
        <v>0.71</v>
      </c>
      <c r="V1766" t="n">
        <v>0.75</v>
      </c>
      <c r="W1766" t="n">
        <v>2.62</v>
      </c>
      <c r="X1766" t="n">
        <v>0.17</v>
      </c>
      <c r="Y1766" t="n">
        <v>1</v>
      </c>
      <c r="Z1766" t="n">
        <v>10</v>
      </c>
    </row>
    <row r="1767">
      <c r="A1767" t="n">
        <v>117</v>
      </c>
      <c r="B1767" t="n">
        <v>120</v>
      </c>
      <c r="C1767" t="inlineStr">
        <is>
          <t xml:space="preserve">CONCLUIDO	</t>
        </is>
      </c>
      <c r="D1767" t="n">
        <v>5.3976</v>
      </c>
      <c r="E1767" t="n">
        <v>18.53</v>
      </c>
      <c r="F1767" t="n">
        <v>15.5</v>
      </c>
      <c r="G1767" t="n">
        <v>132.85</v>
      </c>
      <c r="H1767" t="n">
        <v>1.88</v>
      </c>
      <c r="I1767" t="n">
        <v>7</v>
      </c>
      <c r="J1767" t="n">
        <v>286.74</v>
      </c>
      <c r="K1767" t="n">
        <v>57.72</v>
      </c>
      <c r="L1767" t="n">
        <v>30.25</v>
      </c>
      <c r="M1767" t="n">
        <v>5</v>
      </c>
      <c r="N1767" t="n">
        <v>78.77</v>
      </c>
      <c r="O1767" t="n">
        <v>35598.85</v>
      </c>
      <c r="P1767" t="n">
        <v>216.33</v>
      </c>
      <c r="Q1767" t="n">
        <v>467.07</v>
      </c>
      <c r="R1767" t="n">
        <v>55.39</v>
      </c>
      <c r="S1767" t="n">
        <v>39.61</v>
      </c>
      <c r="T1767" t="n">
        <v>2948.8</v>
      </c>
      <c r="U1767" t="n">
        <v>0.72</v>
      </c>
      <c r="V1767" t="n">
        <v>0.75</v>
      </c>
      <c r="W1767" t="n">
        <v>2.62</v>
      </c>
      <c r="X1767" t="n">
        <v>0.17</v>
      </c>
      <c r="Y1767" t="n">
        <v>1</v>
      </c>
      <c r="Z1767" t="n">
        <v>10</v>
      </c>
    </row>
    <row r="1768">
      <c r="A1768" t="n">
        <v>118</v>
      </c>
      <c r="B1768" t="n">
        <v>120</v>
      </c>
      <c r="C1768" t="inlineStr">
        <is>
          <t xml:space="preserve">CONCLUIDO	</t>
        </is>
      </c>
      <c r="D1768" t="n">
        <v>5.3962</v>
      </c>
      <c r="E1768" t="n">
        <v>18.53</v>
      </c>
      <c r="F1768" t="n">
        <v>15.5</v>
      </c>
      <c r="G1768" t="n">
        <v>132.89</v>
      </c>
      <c r="H1768" t="n">
        <v>1.89</v>
      </c>
      <c r="I1768" t="n">
        <v>7</v>
      </c>
      <c r="J1768" t="n">
        <v>287.24</v>
      </c>
      <c r="K1768" t="n">
        <v>57.72</v>
      </c>
      <c r="L1768" t="n">
        <v>30.5</v>
      </c>
      <c r="M1768" t="n">
        <v>5</v>
      </c>
      <c r="N1768" t="n">
        <v>79.02</v>
      </c>
      <c r="O1768" t="n">
        <v>35660.94</v>
      </c>
      <c r="P1768" t="n">
        <v>215.46</v>
      </c>
      <c r="Q1768" t="n">
        <v>467.07</v>
      </c>
      <c r="R1768" t="n">
        <v>55.49</v>
      </c>
      <c r="S1768" t="n">
        <v>39.61</v>
      </c>
      <c r="T1768" t="n">
        <v>3001.7</v>
      </c>
      <c r="U1768" t="n">
        <v>0.71</v>
      </c>
      <c r="V1768" t="n">
        <v>0.75</v>
      </c>
      <c r="W1768" t="n">
        <v>2.62</v>
      </c>
      <c r="X1768" t="n">
        <v>0.17</v>
      </c>
      <c r="Y1768" t="n">
        <v>1</v>
      </c>
      <c r="Z1768" t="n">
        <v>10</v>
      </c>
    </row>
    <row r="1769">
      <c r="A1769" t="n">
        <v>119</v>
      </c>
      <c r="B1769" t="n">
        <v>120</v>
      </c>
      <c r="C1769" t="inlineStr">
        <is>
          <t xml:space="preserve">CONCLUIDO	</t>
        </is>
      </c>
      <c r="D1769" t="n">
        <v>5.4189</v>
      </c>
      <c r="E1769" t="n">
        <v>18.45</v>
      </c>
      <c r="F1769" t="n">
        <v>15.47</v>
      </c>
      <c r="G1769" t="n">
        <v>154.72</v>
      </c>
      <c r="H1769" t="n">
        <v>1.9</v>
      </c>
      <c r="I1769" t="n">
        <v>6</v>
      </c>
      <c r="J1769" t="n">
        <v>287.75</v>
      </c>
      <c r="K1769" t="n">
        <v>57.72</v>
      </c>
      <c r="L1769" t="n">
        <v>30.75</v>
      </c>
      <c r="M1769" t="n">
        <v>4</v>
      </c>
      <c r="N1769" t="n">
        <v>79.27</v>
      </c>
      <c r="O1769" t="n">
        <v>35723.13</v>
      </c>
      <c r="P1769" t="n">
        <v>214.24</v>
      </c>
      <c r="Q1769" t="n">
        <v>467.08</v>
      </c>
      <c r="R1769" t="n">
        <v>54.42</v>
      </c>
      <c r="S1769" t="n">
        <v>39.61</v>
      </c>
      <c r="T1769" t="n">
        <v>2472.81</v>
      </c>
      <c r="U1769" t="n">
        <v>0.73</v>
      </c>
      <c r="V1769" t="n">
        <v>0.75</v>
      </c>
      <c r="W1769" t="n">
        <v>2.62</v>
      </c>
      <c r="X1769" t="n">
        <v>0.14</v>
      </c>
      <c r="Y1769" t="n">
        <v>1</v>
      </c>
      <c r="Z1769" t="n">
        <v>10</v>
      </c>
    </row>
    <row r="1770">
      <c r="A1770" t="n">
        <v>120</v>
      </c>
      <c r="B1770" t="n">
        <v>120</v>
      </c>
      <c r="C1770" t="inlineStr">
        <is>
          <t xml:space="preserve">CONCLUIDO	</t>
        </is>
      </c>
      <c r="D1770" t="n">
        <v>5.4198</v>
      </c>
      <c r="E1770" t="n">
        <v>18.45</v>
      </c>
      <c r="F1770" t="n">
        <v>15.47</v>
      </c>
      <c r="G1770" t="n">
        <v>154.69</v>
      </c>
      <c r="H1770" t="n">
        <v>1.92</v>
      </c>
      <c r="I1770" t="n">
        <v>6</v>
      </c>
      <c r="J1770" t="n">
        <v>288.25</v>
      </c>
      <c r="K1770" t="n">
        <v>57.72</v>
      </c>
      <c r="L1770" t="n">
        <v>31</v>
      </c>
      <c r="M1770" t="n">
        <v>4</v>
      </c>
      <c r="N1770" t="n">
        <v>79.53</v>
      </c>
      <c r="O1770" t="n">
        <v>35785.42</v>
      </c>
      <c r="P1770" t="n">
        <v>214.19</v>
      </c>
      <c r="Q1770" t="n">
        <v>467.08</v>
      </c>
      <c r="R1770" t="n">
        <v>54.32</v>
      </c>
      <c r="S1770" t="n">
        <v>39.61</v>
      </c>
      <c r="T1770" t="n">
        <v>2421.01</v>
      </c>
      <c r="U1770" t="n">
        <v>0.73</v>
      </c>
      <c r="V1770" t="n">
        <v>0.75</v>
      </c>
      <c r="W1770" t="n">
        <v>2.62</v>
      </c>
      <c r="X1770" t="n">
        <v>0.14</v>
      </c>
      <c r="Y1770" t="n">
        <v>1</v>
      </c>
      <c r="Z1770" t="n">
        <v>10</v>
      </c>
    </row>
    <row r="1771">
      <c r="A1771" t="n">
        <v>121</v>
      </c>
      <c r="B1771" t="n">
        <v>120</v>
      </c>
      <c r="C1771" t="inlineStr">
        <is>
          <t xml:space="preserve">CONCLUIDO	</t>
        </is>
      </c>
      <c r="D1771" t="n">
        <v>5.4183</v>
      </c>
      <c r="E1771" t="n">
        <v>18.46</v>
      </c>
      <c r="F1771" t="n">
        <v>15.47</v>
      </c>
      <c r="G1771" t="n">
        <v>154.74</v>
      </c>
      <c r="H1771" t="n">
        <v>1.93</v>
      </c>
      <c r="I1771" t="n">
        <v>6</v>
      </c>
      <c r="J1771" t="n">
        <v>288.76</v>
      </c>
      <c r="K1771" t="n">
        <v>57.72</v>
      </c>
      <c r="L1771" t="n">
        <v>31.25</v>
      </c>
      <c r="M1771" t="n">
        <v>4</v>
      </c>
      <c r="N1771" t="n">
        <v>79.78</v>
      </c>
      <c r="O1771" t="n">
        <v>35847.82</v>
      </c>
      <c r="P1771" t="n">
        <v>214.53</v>
      </c>
      <c r="Q1771" t="n">
        <v>467.07</v>
      </c>
      <c r="R1771" t="n">
        <v>54.43</v>
      </c>
      <c r="S1771" t="n">
        <v>39.61</v>
      </c>
      <c r="T1771" t="n">
        <v>2473.94</v>
      </c>
      <c r="U1771" t="n">
        <v>0.73</v>
      </c>
      <c r="V1771" t="n">
        <v>0.75</v>
      </c>
      <c r="W1771" t="n">
        <v>2.62</v>
      </c>
      <c r="X1771" t="n">
        <v>0.14</v>
      </c>
      <c r="Y1771" t="n">
        <v>1</v>
      </c>
      <c r="Z1771" t="n">
        <v>10</v>
      </c>
    </row>
    <row r="1772">
      <c r="A1772" t="n">
        <v>122</v>
      </c>
      <c r="B1772" t="n">
        <v>120</v>
      </c>
      <c r="C1772" t="inlineStr">
        <is>
          <t xml:space="preserve">CONCLUIDO	</t>
        </is>
      </c>
      <c r="D1772" t="n">
        <v>5.4176</v>
      </c>
      <c r="E1772" t="n">
        <v>18.46</v>
      </c>
      <c r="F1772" t="n">
        <v>15.48</v>
      </c>
      <c r="G1772" t="n">
        <v>154.76</v>
      </c>
      <c r="H1772" t="n">
        <v>1.94</v>
      </c>
      <c r="I1772" t="n">
        <v>6</v>
      </c>
      <c r="J1772" t="n">
        <v>289.27</v>
      </c>
      <c r="K1772" t="n">
        <v>57.72</v>
      </c>
      <c r="L1772" t="n">
        <v>31.5</v>
      </c>
      <c r="M1772" t="n">
        <v>4</v>
      </c>
      <c r="N1772" t="n">
        <v>80.04000000000001</v>
      </c>
      <c r="O1772" t="n">
        <v>35910.33</v>
      </c>
      <c r="P1772" t="n">
        <v>214.51</v>
      </c>
      <c r="Q1772" t="n">
        <v>467.07</v>
      </c>
      <c r="R1772" t="n">
        <v>54.67</v>
      </c>
      <c r="S1772" t="n">
        <v>39.61</v>
      </c>
      <c r="T1772" t="n">
        <v>2594.27</v>
      </c>
      <c r="U1772" t="n">
        <v>0.72</v>
      </c>
      <c r="V1772" t="n">
        <v>0.75</v>
      </c>
      <c r="W1772" t="n">
        <v>2.62</v>
      </c>
      <c r="X1772" t="n">
        <v>0.14</v>
      </c>
      <c r="Y1772" t="n">
        <v>1</v>
      </c>
      <c r="Z1772" t="n">
        <v>10</v>
      </c>
    </row>
    <row r="1773">
      <c r="A1773" t="n">
        <v>123</v>
      </c>
      <c r="B1773" t="n">
        <v>120</v>
      </c>
      <c r="C1773" t="inlineStr">
        <is>
          <t xml:space="preserve">CONCLUIDO	</t>
        </is>
      </c>
      <c r="D1773" t="n">
        <v>5.4159</v>
      </c>
      <c r="E1773" t="n">
        <v>18.46</v>
      </c>
      <c r="F1773" t="n">
        <v>15.48</v>
      </c>
      <c r="G1773" t="n">
        <v>154.82</v>
      </c>
      <c r="H1773" t="n">
        <v>1.95</v>
      </c>
      <c r="I1773" t="n">
        <v>6</v>
      </c>
      <c r="J1773" t="n">
        <v>289.77</v>
      </c>
      <c r="K1773" t="n">
        <v>57.72</v>
      </c>
      <c r="L1773" t="n">
        <v>31.75</v>
      </c>
      <c r="M1773" t="n">
        <v>4</v>
      </c>
      <c r="N1773" t="n">
        <v>80.3</v>
      </c>
      <c r="O1773" t="n">
        <v>35972.93</v>
      </c>
      <c r="P1773" t="n">
        <v>214.47</v>
      </c>
      <c r="Q1773" t="n">
        <v>467.07</v>
      </c>
      <c r="R1773" t="n">
        <v>54.89</v>
      </c>
      <c r="S1773" t="n">
        <v>39.61</v>
      </c>
      <c r="T1773" t="n">
        <v>2704.8</v>
      </c>
      <c r="U1773" t="n">
        <v>0.72</v>
      </c>
      <c r="V1773" t="n">
        <v>0.75</v>
      </c>
      <c r="W1773" t="n">
        <v>2.62</v>
      </c>
      <c r="X1773" t="n">
        <v>0.15</v>
      </c>
      <c r="Y1773" t="n">
        <v>1</v>
      </c>
      <c r="Z1773" t="n">
        <v>10</v>
      </c>
    </row>
    <row r="1774">
      <c r="A1774" t="n">
        <v>124</v>
      </c>
      <c r="B1774" t="n">
        <v>120</v>
      </c>
      <c r="C1774" t="inlineStr">
        <is>
          <t xml:space="preserve">CONCLUIDO	</t>
        </is>
      </c>
      <c r="D1774" t="n">
        <v>5.4176</v>
      </c>
      <c r="E1774" t="n">
        <v>18.46</v>
      </c>
      <c r="F1774" t="n">
        <v>15.48</v>
      </c>
      <c r="G1774" t="n">
        <v>154.76</v>
      </c>
      <c r="H1774" t="n">
        <v>1.96</v>
      </c>
      <c r="I1774" t="n">
        <v>6</v>
      </c>
      <c r="J1774" t="n">
        <v>290.28</v>
      </c>
      <c r="K1774" t="n">
        <v>57.72</v>
      </c>
      <c r="L1774" t="n">
        <v>32</v>
      </c>
      <c r="M1774" t="n">
        <v>4</v>
      </c>
      <c r="N1774" t="n">
        <v>80.56</v>
      </c>
      <c r="O1774" t="n">
        <v>36035.65</v>
      </c>
      <c r="P1774" t="n">
        <v>214.31</v>
      </c>
      <c r="Q1774" t="n">
        <v>467.07</v>
      </c>
      <c r="R1774" t="n">
        <v>54.63</v>
      </c>
      <c r="S1774" t="n">
        <v>39.61</v>
      </c>
      <c r="T1774" t="n">
        <v>2577.19</v>
      </c>
      <c r="U1774" t="n">
        <v>0.73</v>
      </c>
      <c r="V1774" t="n">
        <v>0.75</v>
      </c>
      <c r="W1774" t="n">
        <v>2.62</v>
      </c>
      <c r="X1774" t="n">
        <v>0.14</v>
      </c>
      <c r="Y1774" t="n">
        <v>1</v>
      </c>
      <c r="Z1774" t="n">
        <v>10</v>
      </c>
    </row>
    <row r="1775">
      <c r="A1775" t="n">
        <v>125</v>
      </c>
      <c r="B1775" t="n">
        <v>120</v>
      </c>
      <c r="C1775" t="inlineStr">
        <is>
          <t xml:space="preserve">CONCLUIDO	</t>
        </is>
      </c>
      <c r="D1775" t="n">
        <v>5.4202</v>
      </c>
      <c r="E1775" t="n">
        <v>18.45</v>
      </c>
      <c r="F1775" t="n">
        <v>15.47</v>
      </c>
      <c r="G1775" t="n">
        <v>154.67</v>
      </c>
      <c r="H1775" t="n">
        <v>1.97</v>
      </c>
      <c r="I1775" t="n">
        <v>6</v>
      </c>
      <c r="J1775" t="n">
        <v>290.79</v>
      </c>
      <c r="K1775" t="n">
        <v>57.72</v>
      </c>
      <c r="L1775" t="n">
        <v>32.25</v>
      </c>
      <c r="M1775" t="n">
        <v>4</v>
      </c>
      <c r="N1775" t="n">
        <v>80.81999999999999</v>
      </c>
      <c r="O1775" t="n">
        <v>36098.46</v>
      </c>
      <c r="P1775" t="n">
        <v>214.22</v>
      </c>
      <c r="Q1775" t="n">
        <v>467.07</v>
      </c>
      <c r="R1775" t="n">
        <v>54.32</v>
      </c>
      <c r="S1775" t="n">
        <v>39.61</v>
      </c>
      <c r="T1775" t="n">
        <v>2420.19</v>
      </c>
      <c r="U1775" t="n">
        <v>0.73</v>
      </c>
      <c r="V1775" t="n">
        <v>0.75</v>
      </c>
      <c r="W1775" t="n">
        <v>2.62</v>
      </c>
      <c r="X1775" t="n">
        <v>0.13</v>
      </c>
      <c r="Y1775" t="n">
        <v>1</v>
      </c>
      <c r="Z1775" t="n">
        <v>10</v>
      </c>
    </row>
    <row r="1776">
      <c r="A1776" t="n">
        <v>126</v>
      </c>
      <c r="B1776" t="n">
        <v>120</v>
      </c>
      <c r="C1776" t="inlineStr">
        <is>
          <t xml:space="preserve">CONCLUIDO	</t>
        </is>
      </c>
      <c r="D1776" t="n">
        <v>5.4225</v>
      </c>
      <c r="E1776" t="n">
        <v>18.44</v>
      </c>
      <c r="F1776" t="n">
        <v>15.46</v>
      </c>
      <c r="G1776" t="n">
        <v>154.59</v>
      </c>
      <c r="H1776" t="n">
        <v>1.99</v>
      </c>
      <c r="I1776" t="n">
        <v>6</v>
      </c>
      <c r="J1776" t="n">
        <v>291.3</v>
      </c>
      <c r="K1776" t="n">
        <v>57.72</v>
      </c>
      <c r="L1776" t="n">
        <v>32.5</v>
      </c>
      <c r="M1776" t="n">
        <v>4</v>
      </c>
      <c r="N1776" t="n">
        <v>81.08</v>
      </c>
      <c r="O1776" t="n">
        <v>36161.39</v>
      </c>
      <c r="P1776" t="n">
        <v>214.28</v>
      </c>
      <c r="Q1776" t="n">
        <v>467.08</v>
      </c>
      <c r="R1776" t="n">
        <v>54.09</v>
      </c>
      <c r="S1776" t="n">
        <v>39.61</v>
      </c>
      <c r="T1776" t="n">
        <v>2304.04</v>
      </c>
      <c r="U1776" t="n">
        <v>0.73</v>
      </c>
      <c r="V1776" t="n">
        <v>0.75</v>
      </c>
      <c r="W1776" t="n">
        <v>2.62</v>
      </c>
      <c r="X1776" t="n">
        <v>0.13</v>
      </c>
      <c r="Y1776" t="n">
        <v>1</v>
      </c>
      <c r="Z1776" t="n">
        <v>10</v>
      </c>
    </row>
    <row r="1777">
      <c r="A1777" t="n">
        <v>127</v>
      </c>
      <c r="B1777" t="n">
        <v>120</v>
      </c>
      <c r="C1777" t="inlineStr">
        <is>
          <t xml:space="preserve">CONCLUIDO	</t>
        </is>
      </c>
      <c r="D1777" t="n">
        <v>5.4208</v>
      </c>
      <c r="E1777" t="n">
        <v>18.45</v>
      </c>
      <c r="F1777" t="n">
        <v>15.47</v>
      </c>
      <c r="G1777" t="n">
        <v>154.65</v>
      </c>
      <c r="H1777" t="n">
        <v>2</v>
      </c>
      <c r="I1777" t="n">
        <v>6</v>
      </c>
      <c r="J1777" t="n">
        <v>291.81</v>
      </c>
      <c r="K1777" t="n">
        <v>57.72</v>
      </c>
      <c r="L1777" t="n">
        <v>32.75</v>
      </c>
      <c r="M1777" t="n">
        <v>4</v>
      </c>
      <c r="N1777" t="n">
        <v>81.34</v>
      </c>
      <c r="O1777" t="n">
        <v>36224.42</v>
      </c>
      <c r="P1777" t="n">
        <v>213.94</v>
      </c>
      <c r="Q1777" t="n">
        <v>467.07</v>
      </c>
      <c r="R1777" t="n">
        <v>54.25</v>
      </c>
      <c r="S1777" t="n">
        <v>39.61</v>
      </c>
      <c r="T1777" t="n">
        <v>2387.08</v>
      </c>
      <c r="U1777" t="n">
        <v>0.73</v>
      </c>
      <c r="V1777" t="n">
        <v>0.75</v>
      </c>
      <c r="W1777" t="n">
        <v>2.62</v>
      </c>
      <c r="X1777" t="n">
        <v>0.13</v>
      </c>
      <c r="Y1777" t="n">
        <v>1</v>
      </c>
      <c r="Z1777" t="n">
        <v>10</v>
      </c>
    </row>
    <row r="1778">
      <c r="A1778" t="n">
        <v>128</v>
      </c>
      <c r="B1778" t="n">
        <v>120</v>
      </c>
      <c r="C1778" t="inlineStr">
        <is>
          <t xml:space="preserve">CONCLUIDO	</t>
        </is>
      </c>
      <c r="D1778" t="n">
        <v>5.4191</v>
      </c>
      <c r="E1778" t="n">
        <v>18.45</v>
      </c>
      <c r="F1778" t="n">
        <v>15.47</v>
      </c>
      <c r="G1778" t="n">
        <v>154.71</v>
      </c>
      <c r="H1778" t="n">
        <v>2.01</v>
      </c>
      <c r="I1778" t="n">
        <v>6</v>
      </c>
      <c r="J1778" t="n">
        <v>292.32</v>
      </c>
      <c r="K1778" t="n">
        <v>57.72</v>
      </c>
      <c r="L1778" t="n">
        <v>33</v>
      </c>
      <c r="M1778" t="n">
        <v>4</v>
      </c>
      <c r="N1778" t="n">
        <v>81.59999999999999</v>
      </c>
      <c r="O1778" t="n">
        <v>36287.56</v>
      </c>
      <c r="P1778" t="n">
        <v>213.91</v>
      </c>
      <c r="Q1778" t="n">
        <v>467.07</v>
      </c>
      <c r="R1778" t="n">
        <v>54.44</v>
      </c>
      <c r="S1778" t="n">
        <v>39.61</v>
      </c>
      <c r="T1778" t="n">
        <v>2480.02</v>
      </c>
      <c r="U1778" t="n">
        <v>0.73</v>
      </c>
      <c r="V1778" t="n">
        <v>0.75</v>
      </c>
      <c r="W1778" t="n">
        <v>2.62</v>
      </c>
      <c r="X1778" t="n">
        <v>0.14</v>
      </c>
      <c r="Y1778" t="n">
        <v>1</v>
      </c>
      <c r="Z1778" t="n">
        <v>10</v>
      </c>
    </row>
    <row r="1779">
      <c r="A1779" t="n">
        <v>129</v>
      </c>
      <c r="B1779" t="n">
        <v>120</v>
      </c>
      <c r="C1779" t="inlineStr">
        <is>
          <t xml:space="preserve">CONCLUIDO	</t>
        </is>
      </c>
      <c r="D1779" t="n">
        <v>5.4192</v>
      </c>
      <c r="E1779" t="n">
        <v>18.45</v>
      </c>
      <c r="F1779" t="n">
        <v>15.47</v>
      </c>
      <c r="G1779" t="n">
        <v>154.71</v>
      </c>
      <c r="H1779" t="n">
        <v>2.02</v>
      </c>
      <c r="I1779" t="n">
        <v>6</v>
      </c>
      <c r="J1779" t="n">
        <v>292.84</v>
      </c>
      <c r="K1779" t="n">
        <v>57.72</v>
      </c>
      <c r="L1779" t="n">
        <v>33.25</v>
      </c>
      <c r="M1779" t="n">
        <v>4</v>
      </c>
      <c r="N1779" t="n">
        <v>81.86</v>
      </c>
      <c r="O1779" t="n">
        <v>36350.81</v>
      </c>
      <c r="P1779" t="n">
        <v>213.49</v>
      </c>
      <c r="Q1779" t="n">
        <v>467.07</v>
      </c>
      <c r="R1779" t="n">
        <v>54.41</v>
      </c>
      <c r="S1779" t="n">
        <v>39.61</v>
      </c>
      <c r="T1779" t="n">
        <v>2465.48</v>
      </c>
      <c r="U1779" t="n">
        <v>0.73</v>
      </c>
      <c r="V1779" t="n">
        <v>0.75</v>
      </c>
      <c r="W1779" t="n">
        <v>2.62</v>
      </c>
      <c r="X1779" t="n">
        <v>0.14</v>
      </c>
      <c r="Y1779" t="n">
        <v>1</v>
      </c>
      <c r="Z1779" t="n">
        <v>10</v>
      </c>
    </row>
    <row r="1780">
      <c r="A1780" t="n">
        <v>130</v>
      </c>
      <c r="B1780" t="n">
        <v>120</v>
      </c>
      <c r="C1780" t="inlineStr">
        <is>
          <t xml:space="preserve">CONCLUIDO	</t>
        </is>
      </c>
      <c r="D1780" t="n">
        <v>5.419</v>
      </c>
      <c r="E1780" t="n">
        <v>18.45</v>
      </c>
      <c r="F1780" t="n">
        <v>15.47</v>
      </c>
      <c r="G1780" t="n">
        <v>154.71</v>
      </c>
      <c r="H1780" t="n">
        <v>2.03</v>
      </c>
      <c r="I1780" t="n">
        <v>6</v>
      </c>
      <c r="J1780" t="n">
        <v>293.35</v>
      </c>
      <c r="K1780" t="n">
        <v>57.72</v>
      </c>
      <c r="L1780" t="n">
        <v>33.5</v>
      </c>
      <c r="M1780" t="n">
        <v>4</v>
      </c>
      <c r="N1780" t="n">
        <v>82.13</v>
      </c>
      <c r="O1780" t="n">
        <v>36414.16</v>
      </c>
      <c r="P1780" t="n">
        <v>213.07</v>
      </c>
      <c r="Q1780" t="n">
        <v>467.07</v>
      </c>
      <c r="R1780" t="n">
        <v>54.46</v>
      </c>
      <c r="S1780" t="n">
        <v>39.61</v>
      </c>
      <c r="T1780" t="n">
        <v>2492.62</v>
      </c>
      <c r="U1780" t="n">
        <v>0.73</v>
      </c>
      <c r="V1780" t="n">
        <v>0.75</v>
      </c>
      <c r="W1780" t="n">
        <v>2.62</v>
      </c>
      <c r="X1780" t="n">
        <v>0.14</v>
      </c>
      <c r="Y1780" t="n">
        <v>1</v>
      </c>
      <c r="Z1780" t="n">
        <v>10</v>
      </c>
    </row>
    <row r="1781">
      <c r="A1781" t="n">
        <v>131</v>
      </c>
      <c r="B1781" t="n">
        <v>120</v>
      </c>
      <c r="C1781" t="inlineStr">
        <is>
          <t xml:space="preserve">CONCLUIDO	</t>
        </is>
      </c>
      <c r="D1781" t="n">
        <v>5.4182</v>
      </c>
      <c r="E1781" t="n">
        <v>18.46</v>
      </c>
      <c r="F1781" t="n">
        <v>15.47</v>
      </c>
      <c r="G1781" t="n">
        <v>154.74</v>
      </c>
      <c r="H1781" t="n">
        <v>2.05</v>
      </c>
      <c r="I1781" t="n">
        <v>6</v>
      </c>
      <c r="J1781" t="n">
        <v>293.87</v>
      </c>
      <c r="K1781" t="n">
        <v>57.72</v>
      </c>
      <c r="L1781" t="n">
        <v>33.75</v>
      </c>
      <c r="M1781" t="n">
        <v>4</v>
      </c>
      <c r="N1781" t="n">
        <v>82.39</v>
      </c>
      <c r="O1781" t="n">
        <v>36477.63</v>
      </c>
      <c r="P1781" t="n">
        <v>212.6</v>
      </c>
      <c r="Q1781" t="n">
        <v>467.07</v>
      </c>
      <c r="R1781" t="n">
        <v>54.56</v>
      </c>
      <c r="S1781" t="n">
        <v>39.61</v>
      </c>
      <c r="T1781" t="n">
        <v>2543.33</v>
      </c>
      <c r="U1781" t="n">
        <v>0.73</v>
      </c>
      <c r="V1781" t="n">
        <v>0.75</v>
      </c>
      <c r="W1781" t="n">
        <v>2.62</v>
      </c>
      <c r="X1781" t="n">
        <v>0.14</v>
      </c>
      <c r="Y1781" t="n">
        <v>1</v>
      </c>
      <c r="Z1781" t="n">
        <v>10</v>
      </c>
    </row>
    <row r="1782">
      <c r="A1782" t="n">
        <v>132</v>
      </c>
      <c r="B1782" t="n">
        <v>120</v>
      </c>
      <c r="C1782" t="inlineStr">
        <is>
          <t xml:space="preserve">CONCLUIDO	</t>
        </is>
      </c>
      <c r="D1782" t="n">
        <v>5.4167</v>
      </c>
      <c r="E1782" t="n">
        <v>18.46</v>
      </c>
      <c r="F1782" t="n">
        <v>15.48</v>
      </c>
      <c r="G1782" t="n">
        <v>154.79</v>
      </c>
      <c r="H1782" t="n">
        <v>2.06</v>
      </c>
      <c r="I1782" t="n">
        <v>6</v>
      </c>
      <c r="J1782" t="n">
        <v>294.38</v>
      </c>
      <c r="K1782" t="n">
        <v>57.72</v>
      </c>
      <c r="L1782" t="n">
        <v>34</v>
      </c>
      <c r="M1782" t="n">
        <v>4</v>
      </c>
      <c r="N1782" t="n">
        <v>82.66</v>
      </c>
      <c r="O1782" t="n">
        <v>36541.2</v>
      </c>
      <c r="P1782" t="n">
        <v>212.47</v>
      </c>
      <c r="Q1782" t="n">
        <v>467.07</v>
      </c>
      <c r="R1782" t="n">
        <v>54.73</v>
      </c>
      <c r="S1782" t="n">
        <v>39.61</v>
      </c>
      <c r="T1782" t="n">
        <v>2623.73</v>
      </c>
      <c r="U1782" t="n">
        <v>0.72</v>
      </c>
      <c r="V1782" t="n">
        <v>0.75</v>
      </c>
      <c r="W1782" t="n">
        <v>2.62</v>
      </c>
      <c r="X1782" t="n">
        <v>0.15</v>
      </c>
      <c r="Y1782" t="n">
        <v>1</v>
      </c>
      <c r="Z1782" t="n">
        <v>10</v>
      </c>
    </row>
    <row r="1783">
      <c r="A1783" t="n">
        <v>133</v>
      </c>
      <c r="B1783" t="n">
        <v>120</v>
      </c>
      <c r="C1783" t="inlineStr">
        <is>
          <t xml:space="preserve">CONCLUIDO	</t>
        </is>
      </c>
      <c r="D1783" t="n">
        <v>5.417</v>
      </c>
      <c r="E1783" t="n">
        <v>18.46</v>
      </c>
      <c r="F1783" t="n">
        <v>15.48</v>
      </c>
      <c r="G1783" t="n">
        <v>154.78</v>
      </c>
      <c r="H1783" t="n">
        <v>2.07</v>
      </c>
      <c r="I1783" t="n">
        <v>6</v>
      </c>
      <c r="J1783" t="n">
        <v>294.9</v>
      </c>
      <c r="K1783" t="n">
        <v>57.72</v>
      </c>
      <c r="L1783" t="n">
        <v>34.25</v>
      </c>
      <c r="M1783" t="n">
        <v>4</v>
      </c>
      <c r="N1783" t="n">
        <v>82.92</v>
      </c>
      <c r="O1783" t="n">
        <v>36604.89</v>
      </c>
      <c r="P1783" t="n">
        <v>212.45</v>
      </c>
      <c r="Q1783" t="n">
        <v>467.08</v>
      </c>
      <c r="R1783" t="n">
        <v>54.61</v>
      </c>
      <c r="S1783" t="n">
        <v>39.61</v>
      </c>
      <c r="T1783" t="n">
        <v>2563.55</v>
      </c>
      <c r="U1783" t="n">
        <v>0.73</v>
      </c>
      <c r="V1783" t="n">
        <v>0.75</v>
      </c>
      <c r="W1783" t="n">
        <v>2.62</v>
      </c>
      <c r="X1783" t="n">
        <v>0.14</v>
      </c>
      <c r="Y1783" t="n">
        <v>1</v>
      </c>
      <c r="Z1783" t="n">
        <v>10</v>
      </c>
    </row>
    <row r="1784">
      <c r="A1784" t="n">
        <v>134</v>
      </c>
      <c r="B1784" t="n">
        <v>120</v>
      </c>
      <c r="C1784" t="inlineStr">
        <is>
          <t xml:space="preserve">CONCLUIDO	</t>
        </is>
      </c>
      <c r="D1784" t="n">
        <v>5.4179</v>
      </c>
      <c r="E1784" t="n">
        <v>18.46</v>
      </c>
      <c r="F1784" t="n">
        <v>15.48</v>
      </c>
      <c r="G1784" t="n">
        <v>154.75</v>
      </c>
      <c r="H1784" t="n">
        <v>2.08</v>
      </c>
      <c r="I1784" t="n">
        <v>6</v>
      </c>
      <c r="J1784" t="n">
        <v>295.41</v>
      </c>
      <c r="K1784" t="n">
        <v>57.72</v>
      </c>
      <c r="L1784" t="n">
        <v>34.5</v>
      </c>
      <c r="M1784" t="n">
        <v>4</v>
      </c>
      <c r="N1784" t="n">
        <v>83.19</v>
      </c>
      <c r="O1784" t="n">
        <v>36668.68</v>
      </c>
      <c r="P1784" t="n">
        <v>211.47</v>
      </c>
      <c r="Q1784" t="n">
        <v>467.12</v>
      </c>
      <c r="R1784" t="n">
        <v>54.6</v>
      </c>
      <c r="S1784" t="n">
        <v>39.61</v>
      </c>
      <c r="T1784" t="n">
        <v>2562.69</v>
      </c>
      <c r="U1784" t="n">
        <v>0.73</v>
      </c>
      <c r="V1784" t="n">
        <v>0.75</v>
      </c>
      <c r="W1784" t="n">
        <v>2.62</v>
      </c>
      <c r="X1784" t="n">
        <v>0.14</v>
      </c>
      <c r="Y1784" t="n">
        <v>1</v>
      </c>
      <c r="Z1784" t="n">
        <v>10</v>
      </c>
    </row>
    <row r="1785">
      <c r="A1785" t="n">
        <v>135</v>
      </c>
      <c r="B1785" t="n">
        <v>120</v>
      </c>
      <c r="C1785" t="inlineStr">
        <is>
          <t xml:space="preserve">CONCLUIDO	</t>
        </is>
      </c>
      <c r="D1785" t="n">
        <v>5.4156</v>
      </c>
      <c r="E1785" t="n">
        <v>18.47</v>
      </c>
      <c r="F1785" t="n">
        <v>15.48</v>
      </c>
      <c r="G1785" t="n">
        <v>154.83</v>
      </c>
      <c r="H1785" t="n">
        <v>2.09</v>
      </c>
      <c r="I1785" t="n">
        <v>6</v>
      </c>
      <c r="J1785" t="n">
        <v>295.93</v>
      </c>
      <c r="K1785" t="n">
        <v>57.72</v>
      </c>
      <c r="L1785" t="n">
        <v>34.75</v>
      </c>
      <c r="M1785" t="n">
        <v>4</v>
      </c>
      <c r="N1785" t="n">
        <v>83.45999999999999</v>
      </c>
      <c r="O1785" t="n">
        <v>36732.59</v>
      </c>
      <c r="P1785" t="n">
        <v>211.5</v>
      </c>
      <c r="Q1785" t="n">
        <v>467.07</v>
      </c>
      <c r="R1785" t="n">
        <v>54.82</v>
      </c>
      <c r="S1785" t="n">
        <v>39.61</v>
      </c>
      <c r="T1785" t="n">
        <v>2669.08</v>
      </c>
      <c r="U1785" t="n">
        <v>0.72</v>
      </c>
      <c r="V1785" t="n">
        <v>0.75</v>
      </c>
      <c r="W1785" t="n">
        <v>2.62</v>
      </c>
      <c r="X1785" t="n">
        <v>0.15</v>
      </c>
      <c r="Y1785" t="n">
        <v>1</v>
      </c>
      <c r="Z1785" t="n">
        <v>10</v>
      </c>
    </row>
    <row r="1786">
      <c r="A1786" t="n">
        <v>136</v>
      </c>
      <c r="B1786" t="n">
        <v>120</v>
      </c>
      <c r="C1786" t="inlineStr">
        <is>
          <t xml:space="preserve">CONCLUIDO	</t>
        </is>
      </c>
      <c r="D1786" t="n">
        <v>5.4182</v>
      </c>
      <c r="E1786" t="n">
        <v>18.46</v>
      </c>
      <c r="F1786" t="n">
        <v>15.47</v>
      </c>
      <c r="G1786" t="n">
        <v>154.74</v>
      </c>
      <c r="H1786" t="n">
        <v>2.1</v>
      </c>
      <c r="I1786" t="n">
        <v>6</v>
      </c>
      <c r="J1786" t="n">
        <v>296.45</v>
      </c>
      <c r="K1786" t="n">
        <v>57.72</v>
      </c>
      <c r="L1786" t="n">
        <v>35</v>
      </c>
      <c r="M1786" t="n">
        <v>4</v>
      </c>
      <c r="N1786" t="n">
        <v>83.73</v>
      </c>
      <c r="O1786" t="n">
        <v>36796.61</v>
      </c>
      <c r="P1786" t="n">
        <v>210.85</v>
      </c>
      <c r="Q1786" t="n">
        <v>467.07</v>
      </c>
      <c r="R1786" t="n">
        <v>54.61</v>
      </c>
      <c r="S1786" t="n">
        <v>39.61</v>
      </c>
      <c r="T1786" t="n">
        <v>2563.45</v>
      </c>
      <c r="U1786" t="n">
        <v>0.73</v>
      </c>
      <c r="V1786" t="n">
        <v>0.75</v>
      </c>
      <c r="W1786" t="n">
        <v>2.62</v>
      </c>
      <c r="X1786" t="n">
        <v>0.14</v>
      </c>
      <c r="Y1786" t="n">
        <v>1</v>
      </c>
      <c r="Z1786" t="n">
        <v>10</v>
      </c>
    </row>
    <row r="1787">
      <c r="A1787" t="n">
        <v>137</v>
      </c>
      <c r="B1787" t="n">
        <v>120</v>
      </c>
      <c r="C1787" t="inlineStr">
        <is>
          <t xml:space="preserve">CONCLUIDO	</t>
        </is>
      </c>
      <c r="D1787" t="n">
        <v>5.4195</v>
      </c>
      <c r="E1787" t="n">
        <v>18.45</v>
      </c>
      <c r="F1787" t="n">
        <v>15.47</v>
      </c>
      <c r="G1787" t="n">
        <v>154.7</v>
      </c>
      <c r="H1787" t="n">
        <v>2.11</v>
      </c>
      <c r="I1787" t="n">
        <v>6</v>
      </c>
      <c r="J1787" t="n">
        <v>296.97</v>
      </c>
      <c r="K1787" t="n">
        <v>57.72</v>
      </c>
      <c r="L1787" t="n">
        <v>35.25</v>
      </c>
      <c r="M1787" t="n">
        <v>4</v>
      </c>
      <c r="N1787" t="n">
        <v>84</v>
      </c>
      <c r="O1787" t="n">
        <v>36860.74</v>
      </c>
      <c r="P1787" t="n">
        <v>209.78</v>
      </c>
      <c r="Q1787" t="n">
        <v>467.07</v>
      </c>
      <c r="R1787" t="n">
        <v>54.42</v>
      </c>
      <c r="S1787" t="n">
        <v>39.61</v>
      </c>
      <c r="T1787" t="n">
        <v>2473.4</v>
      </c>
      <c r="U1787" t="n">
        <v>0.73</v>
      </c>
      <c r="V1787" t="n">
        <v>0.75</v>
      </c>
      <c r="W1787" t="n">
        <v>2.62</v>
      </c>
      <c r="X1787" t="n">
        <v>0.14</v>
      </c>
      <c r="Y1787" t="n">
        <v>1</v>
      </c>
      <c r="Z1787" t="n">
        <v>10</v>
      </c>
    </row>
    <row r="1788">
      <c r="A1788" t="n">
        <v>138</v>
      </c>
      <c r="B1788" t="n">
        <v>120</v>
      </c>
      <c r="C1788" t="inlineStr">
        <is>
          <t xml:space="preserve">CONCLUIDO	</t>
        </is>
      </c>
      <c r="D1788" t="n">
        <v>5.419</v>
      </c>
      <c r="E1788" t="n">
        <v>18.45</v>
      </c>
      <c r="F1788" t="n">
        <v>15.47</v>
      </c>
      <c r="G1788" t="n">
        <v>154.71</v>
      </c>
      <c r="H1788" t="n">
        <v>2.13</v>
      </c>
      <c r="I1788" t="n">
        <v>6</v>
      </c>
      <c r="J1788" t="n">
        <v>297.49</v>
      </c>
      <c r="K1788" t="n">
        <v>57.72</v>
      </c>
      <c r="L1788" t="n">
        <v>35.5</v>
      </c>
      <c r="M1788" t="n">
        <v>4</v>
      </c>
      <c r="N1788" t="n">
        <v>84.27</v>
      </c>
      <c r="O1788" t="n">
        <v>36924.99</v>
      </c>
      <c r="P1788" t="n">
        <v>208.77</v>
      </c>
      <c r="Q1788" t="n">
        <v>467.07</v>
      </c>
      <c r="R1788" t="n">
        <v>54.43</v>
      </c>
      <c r="S1788" t="n">
        <v>39.61</v>
      </c>
      <c r="T1788" t="n">
        <v>2478</v>
      </c>
      <c r="U1788" t="n">
        <v>0.73</v>
      </c>
      <c r="V1788" t="n">
        <v>0.75</v>
      </c>
      <c r="W1788" t="n">
        <v>2.62</v>
      </c>
      <c r="X1788" t="n">
        <v>0.14</v>
      </c>
      <c r="Y1788" t="n">
        <v>1</v>
      </c>
      <c r="Z1788" t="n">
        <v>10</v>
      </c>
    </row>
    <row r="1789">
      <c r="A1789" t="n">
        <v>139</v>
      </c>
      <c r="B1789" t="n">
        <v>120</v>
      </c>
      <c r="C1789" t="inlineStr">
        <is>
          <t xml:space="preserve">CONCLUIDO	</t>
        </is>
      </c>
      <c r="D1789" t="n">
        <v>5.4195</v>
      </c>
      <c r="E1789" t="n">
        <v>18.45</v>
      </c>
      <c r="F1789" t="n">
        <v>15.47</v>
      </c>
      <c r="G1789" t="n">
        <v>154.7</v>
      </c>
      <c r="H1789" t="n">
        <v>2.14</v>
      </c>
      <c r="I1789" t="n">
        <v>6</v>
      </c>
      <c r="J1789" t="n">
        <v>298.01</v>
      </c>
      <c r="K1789" t="n">
        <v>57.72</v>
      </c>
      <c r="L1789" t="n">
        <v>35.75</v>
      </c>
      <c r="M1789" t="n">
        <v>4</v>
      </c>
      <c r="N1789" t="n">
        <v>84.54000000000001</v>
      </c>
      <c r="O1789" t="n">
        <v>36989.35</v>
      </c>
      <c r="P1789" t="n">
        <v>207.93</v>
      </c>
      <c r="Q1789" t="n">
        <v>467.07</v>
      </c>
      <c r="R1789" t="n">
        <v>54.38</v>
      </c>
      <c r="S1789" t="n">
        <v>39.61</v>
      </c>
      <c r="T1789" t="n">
        <v>2451.15</v>
      </c>
      <c r="U1789" t="n">
        <v>0.73</v>
      </c>
      <c r="V1789" t="n">
        <v>0.75</v>
      </c>
      <c r="W1789" t="n">
        <v>2.62</v>
      </c>
      <c r="X1789" t="n">
        <v>0.14</v>
      </c>
      <c r="Y1789" t="n">
        <v>1</v>
      </c>
      <c r="Z1789" t="n">
        <v>10</v>
      </c>
    </row>
    <row r="1790">
      <c r="A1790" t="n">
        <v>140</v>
      </c>
      <c r="B1790" t="n">
        <v>120</v>
      </c>
      <c r="C1790" t="inlineStr">
        <is>
          <t xml:space="preserve">CONCLUIDO	</t>
        </is>
      </c>
      <c r="D1790" t="n">
        <v>5.419</v>
      </c>
      <c r="E1790" t="n">
        <v>18.45</v>
      </c>
      <c r="F1790" t="n">
        <v>15.47</v>
      </c>
      <c r="G1790" t="n">
        <v>154.71</v>
      </c>
      <c r="H1790" t="n">
        <v>2.15</v>
      </c>
      <c r="I1790" t="n">
        <v>6</v>
      </c>
      <c r="J1790" t="n">
        <v>298.54</v>
      </c>
      <c r="K1790" t="n">
        <v>57.72</v>
      </c>
      <c r="L1790" t="n">
        <v>36</v>
      </c>
      <c r="M1790" t="n">
        <v>4</v>
      </c>
      <c r="N1790" t="n">
        <v>84.81</v>
      </c>
      <c r="O1790" t="n">
        <v>37053.82</v>
      </c>
      <c r="P1790" t="n">
        <v>206.33</v>
      </c>
      <c r="Q1790" t="n">
        <v>467.07</v>
      </c>
      <c r="R1790" t="n">
        <v>54.44</v>
      </c>
      <c r="S1790" t="n">
        <v>39.61</v>
      </c>
      <c r="T1790" t="n">
        <v>2480.93</v>
      </c>
      <c r="U1790" t="n">
        <v>0.73</v>
      </c>
      <c r="V1790" t="n">
        <v>0.75</v>
      </c>
      <c r="W1790" t="n">
        <v>2.62</v>
      </c>
      <c r="X1790" t="n">
        <v>0.14</v>
      </c>
      <c r="Y1790" t="n">
        <v>1</v>
      </c>
      <c r="Z1790" t="n">
        <v>10</v>
      </c>
    </row>
    <row r="1791">
      <c r="A1791" t="n">
        <v>141</v>
      </c>
      <c r="B1791" t="n">
        <v>120</v>
      </c>
      <c r="C1791" t="inlineStr">
        <is>
          <t xml:space="preserve">CONCLUIDO	</t>
        </is>
      </c>
      <c r="D1791" t="n">
        <v>5.4184</v>
      </c>
      <c r="E1791" t="n">
        <v>18.46</v>
      </c>
      <c r="F1791" t="n">
        <v>15.47</v>
      </c>
      <c r="G1791" t="n">
        <v>154.73</v>
      </c>
      <c r="H1791" t="n">
        <v>2.16</v>
      </c>
      <c r="I1791" t="n">
        <v>6</v>
      </c>
      <c r="J1791" t="n">
        <v>299.06</v>
      </c>
      <c r="K1791" t="n">
        <v>57.72</v>
      </c>
      <c r="L1791" t="n">
        <v>36.25</v>
      </c>
      <c r="M1791" t="n">
        <v>3</v>
      </c>
      <c r="N1791" t="n">
        <v>85.09</v>
      </c>
      <c r="O1791" t="n">
        <v>37118.41</v>
      </c>
      <c r="P1791" t="n">
        <v>206.13</v>
      </c>
      <c r="Q1791" t="n">
        <v>467.07</v>
      </c>
      <c r="R1791" t="n">
        <v>54.52</v>
      </c>
      <c r="S1791" t="n">
        <v>39.61</v>
      </c>
      <c r="T1791" t="n">
        <v>2520.92</v>
      </c>
      <c r="U1791" t="n">
        <v>0.73</v>
      </c>
      <c r="V1791" t="n">
        <v>0.75</v>
      </c>
      <c r="W1791" t="n">
        <v>2.62</v>
      </c>
      <c r="X1791" t="n">
        <v>0.14</v>
      </c>
      <c r="Y1791" t="n">
        <v>1</v>
      </c>
      <c r="Z1791" t="n">
        <v>10</v>
      </c>
    </row>
    <row r="1792">
      <c r="A1792" t="n">
        <v>142</v>
      </c>
      <c r="B1792" t="n">
        <v>120</v>
      </c>
      <c r="C1792" t="inlineStr">
        <is>
          <t xml:space="preserve">CONCLUIDO	</t>
        </is>
      </c>
      <c r="D1792" t="n">
        <v>5.4167</v>
      </c>
      <c r="E1792" t="n">
        <v>18.46</v>
      </c>
      <c r="F1792" t="n">
        <v>15.48</v>
      </c>
      <c r="G1792" t="n">
        <v>154.79</v>
      </c>
      <c r="H1792" t="n">
        <v>2.17</v>
      </c>
      <c r="I1792" t="n">
        <v>6</v>
      </c>
      <c r="J1792" t="n">
        <v>299.59</v>
      </c>
      <c r="K1792" t="n">
        <v>57.72</v>
      </c>
      <c r="L1792" t="n">
        <v>36.5</v>
      </c>
      <c r="M1792" t="n">
        <v>3</v>
      </c>
      <c r="N1792" t="n">
        <v>85.36</v>
      </c>
      <c r="O1792" t="n">
        <v>37183.24</v>
      </c>
      <c r="P1792" t="n">
        <v>205.84</v>
      </c>
      <c r="Q1792" t="n">
        <v>467.07</v>
      </c>
      <c r="R1792" t="n">
        <v>54.69</v>
      </c>
      <c r="S1792" t="n">
        <v>39.61</v>
      </c>
      <c r="T1792" t="n">
        <v>2604.05</v>
      </c>
      <c r="U1792" t="n">
        <v>0.72</v>
      </c>
      <c r="V1792" t="n">
        <v>0.75</v>
      </c>
      <c r="W1792" t="n">
        <v>2.62</v>
      </c>
      <c r="X1792" t="n">
        <v>0.15</v>
      </c>
      <c r="Y1792" t="n">
        <v>1</v>
      </c>
      <c r="Z1792" t="n">
        <v>10</v>
      </c>
    </row>
    <row r="1793">
      <c r="A1793" t="n">
        <v>143</v>
      </c>
      <c r="B1793" t="n">
        <v>120</v>
      </c>
      <c r="C1793" t="inlineStr">
        <is>
          <t xml:space="preserve">CONCLUIDO	</t>
        </is>
      </c>
      <c r="D1793" t="n">
        <v>5.4409</v>
      </c>
      <c r="E1793" t="n">
        <v>18.38</v>
      </c>
      <c r="F1793" t="n">
        <v>15.44</v>
      </c>
      <c r="G1793" t="n">
        <v>185.31</v>
      </c>
      <c r="H1793" t="n">
        <v>2.18</v>
      </c>
      <c r="I1793" t="n">
        <v>5</v>
      </c>
      <c r="J1793" t="n">
        <v>300.11</v>
      </c>
      <c r="K1793" t="n">
        <v>57.72</v>
      </c>
      <c r="L1793" t="n">
        <v>36.75</v>
      </c>
      <c r="M1793" t="n">
        <v>2</v>
      </c>
      <c r="N1793" t="n">
        <v>85.64</v>
      </c>
      <c r="O1793" t="n">
        <v>37248.06</v>
      </c>
      <c r="P1793" t="n">
        <v>204.88</v>
      </c>
      <c r="Q1793" t="n">
        <v>467.07</v>
      </c>
      <c r="R1793" t="n">
        <v>53.51</v>
      </c>
      <c r="S1793" t="n">
        <v>39.61</v>
      </c>
      <c r="T1793" t="n">
        <v>2018.8</v>
      </c>
      <c r="U1793" t="n">
        <v>0.74</v>
      </c>
      <c r="V1793" t="n">
        <v>0.76</v>
      </c>
      <c r="W1793" t="n">
        <v>2.62</v>
      </c>
      <c r="X1793" t="n">
        <v>0.11</v>
      </c>
      <c r="Y1793" t="n">
        <v>1</v>
      </c>
      <c r="Z1793" t="n">
        <v>10</v>
      </c>
    </row>
    <row r="1794">
      <c r="A1794" t="n">
        <v>144</v>
      </c>
      <c r="B1794" t="n">
        <v>120</v>
      </c>
      <c r="C1794" t="inlineStr">
        <is>
          <t xml:space="preserve">CONCLUIDO	</t>
        </is>
      </c>
      <c r="D1794" t="n">
        <v>5.4401</v>
      </c>
      <c r="E1794" t="n">
        <v>18.38</v>
      </c>
      <c r="F1794" t="n">
        <v>15.45</v>
      </c>
      <c r="G1794" t="n">
        <v>185.34</v>
      </c>
      <c r="H1794" t="n">
        <v>2.19</v>
      </c>
      <c r="I1794" t="n">
        <v>5</v>
      </c>
      <c r="J1794" t="n">
        <v>300.64</v>
      </c>
      <c r="K1794" t="n">
        <v>57.72</v>
      </c>
      <c r="L1794" t="n">
        <v>37</v>
      </c>
      <c r="M1794" t="n">
        <v>2</v>
      </c>
      <c r="N1794" t="n">
        <v>85.91</v>
      </c>
      <c r="O1794" t="n">
        <v>37313</v>
      </c>
      <c r="P1794" t="n">
        <v>205.34</v>
      </c>
      <c r="Q1794" t="n">
        <v>467.09</v>
      </c>
      <c r="R1794" t="n">
        <v>53.6</v>
      </c>
      <c r="S1794" t="n">
        <v>39.61</v>
      </c>
      <c r="T1794" t="n">
        <v>2064.63</v>
      </c>
      <c r="U1794" t="n">
        <v>0.74</v>
      </c>
      <c r="V1794" t="n">
        <v>0.76</v>
      </c>
      <c r="W1794" t="n">
        <v>2.62</v>
      </c>
      <c r="X1794" t="n">
        <v>0.11</v>
      </c>
      <c r="Y1794" t="n">
        <v>1</v>
      </c>
      <c r="Z1794" t="n">
        <v>10</v>
      </c>
    </row>
    <row r="1795">
      <c r="A1795" t="n">
        <v>145</v>
      </c>
      <c r="B1795" t="n">
        <v>120</v>
      </c>
      <c r="C1795" t="inlineStr">
        <is>
          <t xml:space="preserve">CONCLUIDO	</t>
        </is>
      </c>
      <c r="D1795" t="n">
        <v>5.4398</v>
      </c>
      <c r="E1795" t="n">
        <v>18.38</v>
      </c>
      <c r="F1795" t="n">
        <v>15.45</v>
      </c>
      <c r="G1795" t="n">
        <v>185.36</v>
      </c>
      <c r="H1795" t="n">
        <v>2.2</v>
      </c>
      <c r="I1795" t="n">
        <v>5</v>
      </c>
      <c r="J1795" t="n">
        <v>301.17</v>
      </c>
      <c r="K1795" t="n">
        <v>57.72</v>
      </c>
      <c r="L1795" t="n">
        <v>37.25</v>
      </c>
      <c r="M1795" t="n">
        <v>1</v>
      </c>
      <c r="N1795" t="n">
        <v>86.19</v>
      </c>
      <c r="O1795" t="n">
        <v>37378.06</v>
      </c>
      <c r="P1795" t="n">
        <v>205.72</v>
      </c>
      <c r="Q1795" t="n">
        <v>467.07</v>
      </c>
      <c r="R1795" t="n">
        <v>53.56</v>
      </c>
      <c r="S1795" t="n">
        <v>39.61</v>
      </c>
      <c r="T1795" t="n">
        <v>2046.44</v>
      </c>
      <c r="U1795" t="n">
        <v>0.74</v>
      </c>
      <c r="V1795" t="n">
        <v>0.76</v>
      </c>
      <c r="W1795" t="n">
        <v>2.62</v>
      </c>
      <c r="X1795" t="n">
        <v>0.11</v>
      </c>
      <c r="Y1795" t="n">
        <v>1</v>
      </c>
      <c r="Z1795" t="n">
        <v>10</v>
      </c>
    </row>
    <row r="1796">
      <c r="A1796" t="n">
        <v>146</v>
      </c>
      <c r="B1796" t="n">
        <v>120</v>
      </c>
      <c r="C1796" t="inlineStr">
        <is>
          <t xml:space="preserve">CONCLUIDO	</t>
        </is>
      </c>
      <c r="D1796" t="n">
        <v>5.4399</v>
      </c>
      <c r="E1796" t="n">
        <v>18.38</v>
      </c>
      <c r="F1796" t="n">
        <v>15.45</v>
      </c>
      <c r="G1796" t="n">
        <v>185.35</v>
      </c>
      <c r="H1796" t="n">
        <v>2.21</v>
      </c>
      <c r="I1796" t="n">
        <v>5</v>
      </c>
      <c r="J1796" t="n">
        <v>301.69</v>
      </c>
      <c r="K1796" t="n">
        <v>57.72</v>
      </c>
      <c r="L1796" t="n">
        <v>37.5</v>
      </c>
      <c r="M1796" t="n">
        <v>1</v>
      </c>
      <c r="N1796" t="n">
        <v>86.47</v>
      </c>
      <c r="O1796" t="n">
        <v>37443.23</v>
      </c>
      <c r="P1796" t="n">
        <v>206.16</v>
      </c>
      <c r="Q1796" t="n">
        <v>467.07</v>
      </c>
      <c r="R1796" t="n">
        <v>53.52</v>
      </c>
      <c r="S1796" t="n">
        <v>39.61</v>
      </c>
      <c r="T1796" t="n">
        <v>2025.23</v>
      </c>
      <c r="U1796" t="n">
        <v>0.74</v>
      </c>
      <c r="V1796" t="n">
        <v>0.76</v>
      </c>
      <c r="W1796" t="n">
        <v>2.62</v>
      </c>
      <c r="X1796" t="n">
        <v>0.11</v>
      </c>
      <c r="Y1796" t="n">
        <v>1</v>
      </c>
      <c r="Z1796" t="n">
        <v>10</v>
      </c>
    </row>
    <row r="1797">
      <c r="A1797" t="n">
        <v>147</v>
      </c>
      <c r="B1797" t="n">
        <v>120</v>
      </c>
      <c r="C1797" t="inlineStr">
        <is>
          <t xml:space="preserve">CONCLUIDO	</t>
        </is>
      </c>
      <c r="D1797" t="n">
        <v>5.44</v>
      </c>
      <c r="E1797" t="n">
        <v>18.38</v>
      </c>
      <c r="F1797" t="n">
        <v>15.45</v>
      </c>
      <c r="G1797" t="n">
        <v>185.35</v>
      </c>
      <c r="H1797" t="n">
        <v>2.22</v>
      </c>
      <c r="I1797" t="n">
        <v>5</v>
      </c>
      <c r="J1797" t="n">
        <v>302.22</v>
      </c>
      <c r="K1797" t="n">
        <v>57.72</v>
      </c>
      <c r="L1797" t="n">
        <v>37.75</v>
      </c>
      <c r="M1797" t="n">
        <v>1</v>
      </c>
      <c r="N1797" t="n">
        <v>86.75</v>
      </c>
      <c r="O1797" t="n">
        <v>37508.53</v>
      </c>
      <c r="P1797" t="n">
        <v>206.41</v>
      </c>
      <c r="Q1797" t="n">
        <v>467.07</v>
      </c>
      <c r="R1797" t="n">
        <v>53.52</v>
      </c>
      <c r="S1797" t="n">
        <v>39.61</v>
      </c>
      <c r="T1797" t="n">
        <v>2024.03</v>
      </c>
      <c r="U1797" t="n">
        <v>0.74</v>
      </c>
      <c r="V1797" t="n">
        <v>0.76</v>
      </c>
      <c r="W1797" t="n">
        <v>2.62</v>
      </c>
      <c r="X1797" t="n">
        <v>0.11</v>
      </c>
      <c r="Y1797" t="n">
        <v>1</v>
      </c>
      <c r="Z1797" t="n">
        <v>10</v>
      </c>
    </row>
    <row r="1798">
      <c r="A1798" t="n">
        <v>148</v>
      </c>
      <c r="B1798" t="n">
        <v>120</v>
      </c>
      <c r="C1798" t="inlineStr">
        <is>
          <t xml:space="preserve">CONCLUIDO	</t>
        </is>
      </c>
      <c r="D1798" t="n">
        <v>5.4403</v>
      </c>
      <c r="E1798" t="n">
        <v>18.38</v>
      </c>
      <c r="F1798" t="n">
        <v>15.44</v>
      </c>
      <c r="G1798" t="n">
        <v>185.34</v>
      </c>
      <c r="H1798" t="n">
        <v>2.24</v>
      </c>
      <c r="I1798" t="n">
        <v>5</v>
      </c>
      <c r="J1798" t="n">
        <v>302.75</v>
      </c>
      <c r="K1798" t="n">
        <v>57.72</v>
      </c>
      <c r="L1798" t="n">
        <v>38</v>
      </c>
      <c r="M1798" t="n">
        <v>1</v>
      </c>
      <c r="N1798" t="n">
        <v>87.03</v>
      </c>
      <c r="O1798" t="n">
        <v>37573.94</v>
      </c>
      <c r="P1798" t="n">
        <v>206.84</v>
      </c>
      <c r="Q1798" t="n">
        <v>467.07</v>
      </c>
      <c r="R1798" t="n">
        <v>53.48</v>
      </c>
      <c r="S1798" t="n">
        <v>39.61</v>
      </c>
      <c r="T1798" t="n">
        <v>2007.35</v>
      </c>
      <c r="U1798" t="n">
        <v>0.74</v>
      </c>
      <c r="V1798" t="n">
        <v>0.76</v>
      </c>
      <c r="W1798" t="n">
        <v>2.62</v>
      </c>
      <c r="X1798" t="n">
        <v>0.11</v>
      </c>
      <c r="Y1798" t="n">
        <v>1</v>
      </c>
      <c r="Z1798" t="n">
        <v>10</v>
      </c>
    </row>
    <row r="1799">
      <c r="A1799" t="n">
        <v>149</v>
      </c>
      <c r="B1799" t="n">
        <v>120</v>
      </c>
      <c r="C1799" t="inlineStr">
        <is>
          <t xml:space="preserve">CONCLUIDO	</t>
        </is>
      </c>
      <c r="D1799" t="n">
        <v>5.4405</v>
      </c>
      <c r="E1799" t="n">
        <v>18.38</v>
      </c>
      <c r="F1799" t="n">
        <v>15.44</v>
      </c>
      <c r="G1799" t="n">
        <v>185.33</v>
      </c>
      <c r="H1799" t="n">
        <v>2.25</v>
      </c>
      <c r="I1799" t="n">
        <v>5</v>
      </c>
      <c r="J1799" t="n">
        <v>303.29</v>
      </c>
      <c r="K1799" t="n">
        <v>57.72</v>
      </c>
      <c r="L1799" t="n">
        <v>38.25</v>
      </c>
      <c r="M1799" t="n">
        <v>1</v>
      </c>
      <c r="N1799" t="n">
        <v>87.31</v>
      </c>
      <c r="O1799" t="n">
        <v>37639.48</v>
      </c>
      <c r="P1799" t="n">
        <v>207.11</v>
      </c>
      <c r="Q1799" t="n">
        <v>467.07</v>
      </c>
      <c r="R1799" t="n">
        <v>53.5</v>
      </c>
      <c r="S1799" t="n">
        <v>39.61</v>
      </c>
      <c r="T1799" t="n">
        <v>2016.18</v>
      </c>
      <c r="U1799" t="n">
        <v>0.74</v>
      </c>
      <c r="V1799" t="n">
        <v>0.76</v>
      </c>
      <c r="W1799" t="n">
        <v>2.62</v>
      </c>
      <c r="X1799" t="n">
        <v>0.11</v>
      </c>
      <c r="Y1799" t="n">
        <v>1</v>
      </c>
      <c r="Z1799" t="n">
        <v>10</v>
      </c>
    </row>
    <row r="1800">
      <c r="A1800" t="n">
        <v>150</v>
      </c>
      <c r="B1800" t="n">
        <v>120</v>
      </c>
      <c r="C1800" t="inlineStr">
        <is>
          <t xml:space="preserve">CONCLUIDO	</t>
        </is>
      </c>
      <c r="D1800" t="n">
        <v>5.4395</v>
      </c>
      <c r="E1800" t="n">
        <v>18.38</v>
      </c>
      <c r="F1800" t="n">
        <v>15.45</v>
      </c>
      <c r="G1800" t="n">
        <v>185.37</v>
      </c>
      <c r="H1800" t="n">
        <v>2.26</v>
      </c>
      <c r="I1800" t="n">
        <v>5</v>
      </c>
      <c r="J1800" t="n">
        <v>303.82</v>
      </c>
      <c r="K1800" t="n">
        <v>57.72</v>
      </c>
      <c r="L1800" t="n">
        <v>38.5</v>
      </c>
      <c r="M1800" t="n">
        <v>0</v>
      </c>
      <c r="N1800" t="n">
        <v>87.59</v>
      </c>
      <c r="O1800" t="n">
        <v>37705.13</v>
      </c>
      <c r="P1800" t="n">
        <v>207.56</v>
      </c>
      <c r="Q1800" t="n">
        <v>467.07</v>
      </c>
      <c r="R1800" t="n">
        <v>53.47</v>
      </c>
      <c r="S1800" t="n">
        <v>39.61</v>
      </c>
      <c r="T1800" t="n">
        <v>2000.06</v>
      </c>
      <c r="U1800" t="n">
        <v>0.74</v>
      </c>
      <c r="V1800" t="n">
        <v>0.76</v>
      </c>
      <c r="W1800" t="n">
        <v>2.62</v>
      </c>
      <c r="X1800" t="n">
        <v>0.11</v>
      </c>
      <c r="Y1800" t="n">
        <v>1</v>
      </c>
      <c r="Z1800" t="n">
        <v>10</v>
      </c>
    </row>
    <row r="1801">
      <c r="A1801" t="n">
        <v>0</v>
      </c>
      <c r="B1801" t="n">
        <v>145</v>
      </c>
      <c r="C1801" t="inlineStr">
        <is>
          <t xml:space="preserve">CONCLUIDO	</t>
        </is>
      </c>
      <c r="D1801" t="n">
        <v>2.1756</v>
      </c>
      <c r="E1801" t="n">
        <v>45.96</v>
      </c>
      <c r="F1801" t="n">
        <v>25.34</v>
      </c>
      <c r="G1801" t="n">
        <v>4.64</v>
      </c>
      <c r="H1801" t="n">
        <v>0.06</v>
      </c>
      <c r="I1801" t="n">
        <v>328</v>
      </c>
      <c r="J1801" t="n">
        <v>285.18</v>
      </c>
      <c r="K1801" t="n">
        <v>61.2</v>
      </c>
      <c r="L1801" t="n">
        <v>1</v>
      </c>
      <c r="M1801" t="n">
        <v>326</v>
      </c>
      <c r="N1801" t="n">
        <v>77.98</v>
      </c>
      <c r="O1801" t="n">
        <v>35406.83</v>
      </c>
      <c r="P1801" t="n">
        <v>450.95</v>
      </c>
      <c r="Q1801" t="n">
        <v>467.36</v>
      </c>
      <c r="R1801" t="n">
        <v>377.31</v>
      </c>
      <c r="S1801" t="n">
        <v>39.61</v>
      </c>
      <c r="T1801" t="n">
        <v>162306.73</v>
      </c>
      <c r="U1801" t="n">
        <v>0.1</v>
      </c>
      <c r="V1801" t="n">
        <v>0.46</v>
      </c>
      <c r="W1801" t="n">
        <v>3.15</v>
      </c>
      <c r="X1801" t="n">
        <v>9.99</v>
      </c>
      <c r="Y1801" t="n">
        <v>1</v>
      </c>
      <c r="Z1801" t="n">
        <v>10</v>
      </c>
    </row>
    <row r="1802">
      <c r="A1802" t="n">
        <v>1</v>
      </c>
      <c r="B1802" t="n">
        <v>145</v>
      </c>
      <c r="C1802" t="inlineStr">
        <is>
          <t xml:space="preserve">CONCLUIDO	</t>
        </is>
      </c>
      <c r="D1802" t="n">
        <v>2.6633</v>
      </c>
      <c r="E1802" t="n">
        <v>37.55</v>
      </c>
      <c r="F1802" t="n">
        <v>22.2</v>
      </c>
      <c r="G1802" t="n">
        <v>5.79</v>
      </c>
      <c r="H1802" t="n">
        <v>0.08</v>
      </c>
      <c r="I1802" t="n">
        <v>230</v>
      </c>
      <c r="J1802" t="n">
        <v>285.68</v>
      </c>
      <c r="K1802" t="n">
        <v>61.2</v>
      </c>
      <c r="L1802" t="n">
        <v>1.25</v>
      </c>
      <c r="M1802" t="n">
        <v>228</v>
      </c>
      <c r="N1802" t="n">
        <v>78.23999999999999</v>
      </c>
      <c r="O1802" t="n">
        <v>35468.6</v>
      </c>
      <c r="P1802" t="n">
        <v>394.97</v>
      </c>
      <c r="Q1802" t="n">
        <v>467.36</v>
      </c>
      <c r="R1802" t="n">
        <v>274.38</v>
      </c>
      <c r="S1802" t="n">
        <v>39.61</v>
      </c>
      <c r="T1802" t="n">
        <v>111329.49</v>
      </c>
      <c r="U1802" t="n">
        <v>0.14</v>
      </c>
      <c r="V1802" t="n">
        <v>0.53</v>
      </c>
      <c r="W1802" t="n">
        <v>2.98</v>
      </c>
      <c r="X1802" t="n">
        <v>6.86</v>
      </c>
      <c r="Y1802" t="n">
        <v>1</v>
      </c>
      <c r="Z1802" t="n">
        <v>10</v>
      </c>
    </row>
    <row r="1803">
      <c r="A1803" t="n">
        <v>2</v>
      </c>
      <c r="B1803" t="n">
        <v>145</v>
      </c>
      <c r="C1803" t="inlineStr">
        <is>
          <t xml:space="preserve">CONCLUIDO	</t>
        </is>
      </c>
      <c r="D1803" t="n">
        <v>3.0246</v>
      </c>
      <c r="E1803" t="n">
        <v>33.06</v>
      </c>
      <c r="F1803" t="n">
        <v>20.57</v>
      </c>
      <c r="G1803" t="n">
        <v>6.97</v>
      </c>
      <c r="H1803" t="n">
        <v>0.09</v>
      </c>
      <c r="I1803" t="n">
        <v>177</v>
      </c>
      <c r="J1803" t="n">
        <v>286.19</v>
      </c>
      <c r="K1803" t="n">
        <v>61.2</v>
      </c>
      <c r="L1803" t="n">
        <v>1.5</v>
      </c>
      <c r="M1803" t="n">
        <v>175</v>
      </c>
      <c r="N1803" t="n">
        <v>78.48999999999999</v>
      </c>
      <c r="O1803" t="n">
        <v>35530.47</v>
      </c>
      <c r="P1803" t="n">
        <v>365.83</v>
      </c>
      <c r="Q1803" t="n">
        <v>467.26</v>
      </c>
      <c r="R1803" t="n">
        <v>221.2</v>
      </c>
      <c r="S1803" t="n">
        <v>39.61</v>
      </c>
      <c r="T1803" t="n">
        <v>85005.34</v>
      </c>
      <c r="U1803" t="n">
        <v>0.18</v>
      </c>
      <c r="V1803" t="n">
        <v>0.57</v>
      </c>
      <c r="W1803" t="n">
        <v>2.89</v>
      </c>
      <c r="X1803" t="n">
        <v>5.24</v>
      </c>
      <c r="Y1803" t="n">
        <v>1</v>
      </c>
      <c r="Z1803" t="n">
        <v>10</v>
      </c>
    </row>
    <row r="1804">
      <c r="A1804" t="n">
        <v>3</v>
      </c>
      <c r="B1804" t="n">
        <v>145</v>
      </c>
      <c r="C1804" t="inlineStr">
        <is>
          <t xml:space="preserve">CONCLUIDO	</t>
        </is>
      </c>
      <c r="D1804" t="n">
        <v>3.3047</v>
      </c>
      <c r="E1804" t="n">
        <v>30.26</v>
      </c>
      <c r="F1804" t="n">
        <v>19.55</v>
      </c>
      <c r="G1804" t="n">
        <v>8.15</v>
      </c>
      <c r="H1804" t="n">
        <v>0.11</v>
      </c>
      <c r="I1804" t="n">
        <v>144</v>
      </c>
      <c r="J1804" t="n">
        <v>286.69</v>
      </c>
      <c r="K1804" t="n">
        <v>61.2</v>
      </c>
      <c r="L1804" t="n">
        <v>1.75</v>
      </c>
      <c r="M1804" t="n">
        <v>142</v>
      </c>
      <c r="N1804" t="n">
        <v>78.73999999999999</v>
      </c>
      <c r="O1804" t="n">
        <v>35592.57</v>
      </c>
      <c r="P1804" t="n">
        <v>347.46</v>
      </c>
      <c r="Q1804" t="n">
        <v>467.23</v>
      </c>
      <c r="R1804" t="n">
        <v>187.24</v>
      </c>
      <c r="S1804" t="n">
        <v>39.61</v>
      </c>
      <c r="T1804" t="n">
        <v>68192.17</v>
      </c>
      <c r="U1804" t="n">
        <v>0.21</v>
      </c>
      <c r="V1804" t="n">
        <v>0.6</v>
      </c>
      <c r="W1804" t="n">
        <v>2.85</v>
      </c>
      <c r="X1804" t="n">
        <v>4.21</v>
      </c>
      <c r="Y1804" t="n">
        <v>1</v>
      </c>
      <c r="Z1804" t="n">
        <v>10</v>
      </c>
    </row>
    <row r="1805">
      <c r="A1805" t="n">
        <v>4</v>
      </c>
      <c r="B1805" t="n">
        <v>145</v>
      </c>
      <c r="C1805" t="inlineStr">
        <is>
          <t xml:space="preserve">CONCLUIDO	</t>
        </is>
      </c>
      <c r="D1805" t="n">
        <v>3.5207</v>
      </c>
      <c r="E1805" t="n">
        <v>28.4</v>
      </c>
      <c r="F1805" t="n">
        <v>18.88</v>
      </c>
      <c r="G1805" t="n">
        <v>9.289999999999999</v>
      </c>
      <c r="H1805" t="n">
        <v>0.12</v>
      </c>
      <c r="I1805" t="n">
        <v>122</v>
      </c>
      <c r="J1805" t="n">
        <v>287.19</v>
      </c>
      <c r="K1805" t="n">
        <v>61.2</v>
      </c>
      <c r="L1805" t="n">
        <v>2</v>
      </c>
      <c r="M1805" t="n">
        <v>120</v>
      </c>
      <c r="N1805" t="n">
        <v>78.98999999999999</v>
      </c>
      <c r="O1805" t="n">
        <v>35654.65</v>
      </c>
      <c r="P1805" t="n">
        <v>335.35</v>
      </c>
      <c r="Q1805" t="n">
        <v>467.2</v>
      </c>
      <c r="R1805" t="n">
        <v>165.39</v>
      </c>
      <c r="S1805" t="n">
        <v>39.61</v>
      </c>
      <c r="T1805" t="n">
        <v>57373.68</v>
      </c>
      <c r="U1805" t="n">
        <v>0.24</v>
      </c>
      <c r="V1805" t="n">
        <v>0.62</v>
      </c>
      <c r="W1805" t="n">
        <v>2.81</v>
      </c>
      <c r="X1805" t="n">
        <v>3.54</v>
      </c>
      <c r="Y1805" t="n">
        <v>1</v>
      </c>
      <c r="Z1805" t="n">
        <v>10</v>
      </c>
    </row>
    <row r="1806">
      <c r="A1806" t="n">
        <v>5</v>
      </c>
      <c r="B1806" t="n">
        <v>145</v>
      </c>
      <c r="C1806" t="inlineStr">
        <is>
          <t xml:space="preserve">CONCLUIDO	</t>
        </is>
      </c>
      <c r="D1806" t="n">
        <v>3.6955</v>
      </c>
      <c r="E1806" t="n">
        <v>27.06</v>
      </c>
      <c r="F1806" t="n">
        <v>18.4</v>
      </c>
      <c r="G1806" t="n">
        <v>10.41</v>
      </c>
      <c r="H1806" t="n">
        <v>0.14</v>
      </c>
      <c r="I1806" t="n">
        <v>106</v>
      </c>
      <c r="J1806" t="n">
        <v>287.7</v>
      </c>
      <c r="K1806" t="n">
        <v>61.2</v>
      </c>
      <c r="L1806" t="n">
        <v>2.25</v>
      </c>
      <c r="M1806" t="n">
        <v>104</v>
      </c>
      <c r="N1806" t="n">
        <v>79.25</v>
      </c>
      <c r="O1806" t="n">
        <v>35716.83</v>
      </c>
      <c r="P1806" t="n">
        <v>326.61</v>
      </c>
      <c r="Q1806" t="n">
        <v>467.23</v>
      </c>
      <c r="R1806" t="n">
        <v>149.77</v>
      </c>
      <c r="S1806" t="n">
        <v>39.61</v>
      </c>
      <c r="T1806" t="n">
        <v>49647.39</v>
      </c>
      <c r="U1806" t="n">
        <v>0.26</v>
      </c>
      <c r="V1806" t="n">
        <v>0.63</v>
      </c>
      <c r="W1806" t="n">
        <v>2.78</v>
      </c>
      <c r="X1806" t="n">
        <v>3.06</v>
      </c>
      <c r="Y1806" t="n">
        <v>1</v>
      </c>
      <c r="Z1806" t="n">
        <v>10</v>
      </c>
    </row>
    <row r="1807">
      <c r="A1807" t="n">
        <v>6</v>
      </c>
      <c r="B1807" t="n">
        <v>145</v>
      </c>
      <c r="C1807" t="inlineStr">
        <is>
          <t xml:space="preserve">CONCLUIDO	</t>
        </is>
      </c>
      <c r="D1807" t="n">
        <v>3.8316</v>
      </c>
      <c r="E1807" t="n">
        <v>26.1</v>
      </c>
      <c r="F1807" t="n">
        <v>18.08</v>
      </c>
      <c r="G1807" t="n">
        <v>11.54</v>
      </c>
      <c r="H1807" t="n">
        <v>0.15</v>
      </c>
      <c r="I1807" t="n">
        <v>94</v>
      </c>
      <c r="J1807" t="n">
        <v>288.2</v>
      </c>
      <c r="K1807" t="n">
        <v>61.2</v>
      </c>
      <c r="L1807" t="n">
        <v>2.5</v>
      </c>
      <c r="M1807" t="n">
        <v>92</v>
      </c>
      <c r="N1807" t="n">
        <v>79.5</v>
      </c>
      <c r="O1807" t="n">
        <v>35779.11</v>
      </c>
      <c r="P1807" t="n">
        <v>320.94</v>
      </c>
      <c r="Q1807" t="n">
        <v>467.28</v>
      </c>
      <c r="R1807" t="n">
        <v>139.48</v>
      </c>
      <c r="S1807" t="n">
        <v>39.61</v>
      </c>
      <c r="T1807" t="n">
        <v>44558.49</v>
      </c>
      <c r="U1807" t="n">
        <v>0.28</v>
      </c>
      <c r="V1807" t="n">
        <v>0.65</v>
      </c>
      <c r="W1807" t="n">
        <v>2.77</v>
      </c>
      <c r="X1807" t="n">
        <v>2.75</v>
      </c>
      <c r="Y1807" t="n">
        <v>1</v>
      </c>
      <c r="Z1807" t="n">
        <v>10</v>
      </c>
    </row>
    <row r="1808">
      <c r="A1808" t="n">
        <v>7</v>
      </c>
      <c r="B1808" t="n">
        <v>145</v>
      </c>
      <c r="C1808" t="inlineStr">
        <is>
          <t xml:space="preserve">CONCLUIDO	</t>
        </is>
      </c>
      <c r="D1808" t="n">
        <v>3.9648</v>
      </c>
      <c r="E1808" t="n">
        <v>25.22</v>
      </c>
      <c r="F1808" t="n">
        <v>17.75</v>
      </c>
      <c r="G1808" t="n">
        <v>12.68</v>
      </c>
      <c r="H1808" t="n">
        <v>0.17</v>
      </c>
      <c r="I1808" t="n">
        <v>84</v>
      </c>
      <c r="J1808" t="n">
        <v>288.71</v>
      </c>
      <c r="K1808" t="n">
        <v>61.2</v>
      </c>
      <c r="L1808" t="n">
        <v>2.75</v>
      </c>
      <c r="M1808" t="n">
        <v>82</v>
      </c>
      <c r="N1808" t="n">
        <v>79.76000000000001</v>
      </c>
      <c r="O1808" t="n">
        <v>35841.5</v>
      </c>
      <c r="P1808" t="n">
        <v>314.77</v>
      </c>
      <c r="Q1808" t="n">
        <v>467.18</v>
      </c>
      <c r="R1808" t="n">
        <v>128.78</v>
      </c>
      <c r="S1808" t="n">
        <v>39.61</v>
      </c>
      <c r="T1808" t="n">
        <v>39261.01</v>
      </c>
      <c r="U1808" t="n">
        <v>0.31</v>
      </c>
      <c r="V1808" t="n">
        <v>0.66</v>
      </c>
      <c r="W1808" t="n">
        <v>2.74</v>
      </c>
      <c r="X1808" t="n">
        <v>2.41</v>
      </c>
      <c r="Y1808" t="n">
        <v>1</v>
      </c>
      <c r="Z1808" t="n">
        <v>10</v>
      </c>
    </row>
    <row r="1809">
      <c r="A1809" t="n">
        <v>8</v>
      </c>
      <c r="B1809" t="n">
        <v>145</v>
      </c>
      <c r="C1809" t="inlineStr">
        <is>
          <t xml:space="preserve">CONCLUIDO	</t>
        </is>
      </c>
      <c r="D1809" t="n">
        <v>4.0705</v>
      </c>
      <c r="E1809" t="n">
        <v>24.57</v>
      </c>
      <c r="F1809" t="n">
        <v>17.52</v>
      </c>
      <c r="G1809" t="n">
        <v>13.83</v>
      </c>
      <c r="H1809" t="n">
        <v>0.18</v>
      </c>
      <c r="I1809" t="n">
        <v>76</v>
      </c>
      <c r="J1809" t="n">
        <v>289.21</v>
      </c>
      <c r="K1809" t="n">
        <v>61.2</v>
      </c>
      <c r="L1809" t="n">
        <v>3</v>
      </c>
      <c r="M1809" t="n">
        <v>74</v>
      </c>
      <c r="N1809" t="n">
        <v>80.02</v>
      </c>
      <c r="O1809" t="n">
        <v>35903.99</v>
      </c>
      <c r="P1809" t="n">
        <v>310.71</v>
      </c>
      <c r="Q1809" t="n">
        <v>467.16</v>
      </c>
      <c r="R1809" t="n">
        <v>120.79</v>
      </c>
      <c r="S1809" t="n">
        <v>39.61</v>
      </c>
      <c r="T1809" t="n">
        <v>35306.17</v>
      </c>
      <c r="U1809" t="n">
        <v>0.33</v>
      </c>
      <c r="V1809" t="n">
        <v>0.67</v>
      </c>
      <c r="W1809" t="n">
        <v>2.74</v>
      </c>
      <c r="X1809" t="n">
        <v>2.19</v>
      </c>
      <c r="Y1809" t="n">
        <v>1</v>
      </c>
      <c r="Z1809" t="n">
        <v>10</v>
      </c>
    </row>
    <row r="1810">
      <c r="A1810" t="n">
        <v>9</v>
      </c>
      <c r="B1810" t="n">
        <v>145</v>
      </c>
      <c r="C1810" t="inlineStr">
        <is>
          <t xml:space="preserve">CONCLUIDO	</t>
        </is>
      </c>
      <c r="D1810" t="n">
        <v>4.1667</v>
      </c>
      <c r="E1810" t="n">
        <v>24</v>
      </c>
      <c r="F1810" t="n">
        <v>17.33</v>
      </c>
      <c r="G1810" t="n">
        <v>15.07</v>
      </c>
      <c r="H1810" t="n">
        <v>0.2</v>
      </c>
      <c r="I1810" t="n">
        <v>69</v>
      </c>
      <c r="J1810" t="n">
        <v>289.72</v>
      </c>
      <c r="K1810" t="n">
        <v>61.2</v>
      </c>
      <c r="L1810" t="n">
        <v>3.25</v>
      </c>
      <c r="M1810" t="n">
        <v>67</v>
      </c>
      <c r="N1810" t="n">
        <v>80.27</v>
      </c>
      <c r="O1810" t="n">
        <v>35966.59</v>
      </c>
      <c r="P1810" t="n">
        <v>307.06</v>
      </c>
      <c r="Q1810" t="n">
        <v>467.17</v>
      </c>
      <c r="R1810" t="n">
        <v>114.89</v>
      </c>
      <c r="S1810" t="n">
        <v>39.61</v>
      </c>
      <c r="T1810" t="n">
        <v>32388.82</v>
      </c>
      <c r="U1810" t="n">
        <v>0.34</v>
      </c>
      <c r="V1810" t="n">
        <v>0.67</v>
      </c>
      <c r="W1810" t="n">
        <v>2.72</v>
      </c>
      <c r="X1810" t="n">
        <v>2</v>
      </c>
      <c r="Y1810" t="n">
        <v>1</v>
      </c>
      <c r="Z1810" t="n">
        <v>10</v>
      </c>
    </row>
    <row r="1811">
      <c r="A1811" t="n">
        <v>10</v>
      </c>
      <c r="B1811" t="n">
        <v>145</v>
      </c>
      <c r="C1811" t="inlineStr">
        <is>
          <t xml:space="preserve">CONCLUIDO	</t>
        </is>
      </c>
      <c r="D1811" t="n">
        <v>4.243</v>
      </c>
      <c r="E1811" t="n">
        <v>23.57</v>
      </c>
      <c r="F1811" t="n">
        <v>17.17</v>
      </c>
      <c r="G1811" t="n">
        <v>16.1</v>
      </c>
      <c r="H1811" t="n">
        <v>0.21</v>
      </c>
      <c r="I1811" t="n">
        <v>64</v>
      </c>
      <c r="J1811" t="n">
        <v>290.23</v>
      </c>
      <c r="K1811" t="n">
        <v>61.2</v>
      </c>
      <c r="L1811" t="n">
        <v>3.5</v>
      </c>
      <c r="M1811" t="n">
        <v>62</v>
      </c>
      <c r="N1811" t="n">
        <v>80.53</v>
      </c>
      <c r="O1811" t="n">
        <v>36029.29</v>
      </c>
      <c r="P1811" t="n">
        <v>304.15</v>
      </c>
      <c r="Q1811" t="n">
        <v>467.11</v>
      </c>
      <c r="R1811" t="n">
        <v>109.48</v>
      </c>
      <c r="S1811" t="n">
        <v>39.61</v>
      </c>
      <c r="T1811" t="n">
        <v>29709.79</v>
      </c>
      <c r="U1811" t="n">
        <v>0.36</v>
      </c>
      <c r="V1811" t="n">
        <v>0.68</v>
      </c>
      <c r="W1811" t="n">
        <v>2.72</v>
      </c>
      <c r="X1811" t="n">
        <v>1.84</v>
      </c>
      <c r="Y1811" t="n">
        <v>1</v>
      </c>
      <c r="Z1811" t="n">
        <v>10</v>
      </c>
    </row>
    <row r="1812">
      <c r="A1812" t="n">
        <v>11</v>
      </c>
      <c r="B1812" t="n">
        <v>145</v>
      </c>
      <c r="C1812" t="inlineStr">
        <is>
          <t xml:space="preserve">CONCLUIDO	</t>
        </is>
      </c>
      <c r="D1812" t="n">
        <v>4.3176</v>
      </c>
      <c r="E1812" t="n">
        <v>23.16</v>
      </c>
      <c r="F1812" t="n">
        <v>17.03</v>
      </c>
      <c r="G1812" t="n">
        <v>17.32</v>
      </c>
      <c r="H1812" t="n">
        <v>0.23</v>
      </c>
      <c r="I1812" t="n">
        <v>59</v>
      </c>
      <c r="J1812" t="n">
        <v>290.74</v>
      </c>
      <c r="K1812" t="n">
        <v>61.2</v>
      </c>
      <c r="L1812" t="n">
        <v>3.75</v>
      </c>
      <c r="M1812" t="n">
        <v>57</v>
      </c>
      <c r="N1812" t="n">
        <v>80.79000000000001</v>
      </c>
      <c r="O1812" t="n">
        <v>36092.1</v>
      </c>
      <c r="P1812" t="n">
        <v>301.48</v>
      </c>
      <c r="Q1812" t="n">
        <v>467.15</v>
      </c>
      <c r="R1812" t="n">
        <v>105.08</v>
      </c>
      <c r="S1812" t="n">
        <v>39.61</v>
      </c>
      <c r="T1812" t="n">
        <v>27537.38</v>
      </c>
      <c r="U1812" t="n">
        <v>0.38</v>
      </c>
      <c r="V1812" t="n">
        <v>0.68</v>
      </c>
      <c r="W1812" t="n">
        <v>2.71</v>
      </c>
      <c r="X1812" t="n">
        <v>1.7</v>
      </c>
      <c r="Y1812" t="n">
        <v>1</v>
      </c>
      <c r="Z1812" t="n">
        <v>10</v>
      </c>
    </row>
    <row r="1813">
      <c r="A1813" t="n">
        <v>12</v>
      </c>
      <c r="B1813" t="n">
        <v>145</v>
      </c>
      <c r="C1813" t="inlineStr">
        <is>
          <t xml:space="preserve">CONCLUIDO	</t>
        </is>
      </c>
      <c r="D1813" t="n">
        <v>4.3847</v>
      </c>
      <c r="E1813" t="n">
        <v>22.81</v>
      </c>
      <c r="F1813" t="n">
        <v>16.89</v>
      </c>
      <c r="G1813" t="n">
        <v>18.43</v>
      </c>
      <c r="H1813" t="n">
        <v>0.24</v>
      </c>
      <c r="I1813" t="n">
        <v>55</v>
      </c>
      <c r="J1813" t="n">
        <v>291.25</v>
      </c>
      <c r="K1813" t="n">
        <v>61.2</v>
      </c>
      <c r="L1813" t="n">
        <v>4</v>
      </c>
      <c r="M1813" t="n">
        <v>53</v>
      </c>
      <c r="N1813" t="n">
        <v>81.05</v>
      </c>
      <c r="O1813" t="n">
        <v>36155.02</v>
      </c>
      <c r="P1813" t="n">
        <v>298.98</v>
      </c>
      <c r="Q1813" t="n">
        <v>467.15</v>
      </c>
      <c r="R1813" t="n">
        <v>100.54</v>
      </c>
      <c r="S1813" t="n">
        <v>39.61</v>
      </c>
      <c r="T1813" t="n">
        <v>25286.92</v>
      </c>
      <c r="U1813" t="n">
        <v>0.39</v>
      </c>
      <c r="V1813" t="n">
        <v>0.6899999999999999</v>
      </c>
      <c r="W1813" t="n">
        <v>2.7</v>
      </c>
      <c r="X1813" t="n">
        <v>1.56</v>
      </c>
      <c r="Y1813" t="n">
        <v>1</v>
      </c>
      <c r="Z1813" t="n">
        <v>10</v>
      </c>
    </row>
    <row r="1814">
      <c r="A1814" t="n">
        <v>13</v>
      </c>
      <c r="B1814" t="n">
        <v>145</v>
      </c>
      <c r="C1814" t="inlineStr">
        <is>
          <t xml:space="preserve">CONCLUIDO	</t>
        </is>
      </c>
      <c r="D1814" t="n">
        <v>4.4295</v>
      </c>
      <c r="E1814" t="n">
        <v>22.58</v>
      </c>
      <c r="F1814" t="n">
        <v>16.82</v>
      </c>
      <c r="G1814" t="n">
        <v>19.41</v>
      </c>
      <c r="H1814" t="n">
        <v>0.26</v>
      </c>
      <c r="I1814" t="n">
        <v>52</v>
      </c>
      <c r="J1814" t="n">
        <v>291.76</v>
      </c>
      <c r="K1814" t="n">
        <v>61.2</v>
      </c>
      <c r="L1814" t="n">
        <v>4.25</v>
      </c>
      <c r="M1814" t="n">
        <v>50</v>
      </c>
      <c r="N1814" t="n">
        <v>81.31</v>
      </c>
      <c r="O1814" t="n">
        <v>36218.04</v>
      </c>
      <c r="P1814" t="n">
        <v>297.63</v>
      </c>
      <c r="Q1814" t="n">
        <v>467.16</v>
      </c>
      <c r="R1814" t="n">
        <v>98.56999999999999</v>
      </c>
      <c r="S1814" t="n">
        <v>39.61</v>
      </c>
      <c r="T1814" t="n">
        <v>24317.85</v>
      </c>
      <c r="U1814" t="n">
        <v>0.4</v>
      </c>
      <c r="V1814" t="n">
        <v>0.6899999999999999</v>
      </c>
      <c r="W1814" t="n">
        <v>2.69</v>
      </c>
      <c r="X1814" t="n">
        <v>1.49</v>
      </c>
      <c r="Y1814" t="n">
        <v>1</v>
      </c>
      <c r="Z1814" t="n">
        <v>10</v>
      </c>
    </row>
    <row r="1815">
      <c r="A1815" t="n">
        <v>14</v>
      </c>
      <c r="B1815" t="n">
        <v>145</v>
      </c>
      <c r="C1815" t="inlineStr">
        <is>
          <t xml:space="preserve">CONCLUIDO	</t>
        </is>
      </c>
      <c r="D1815" t="n">
        <v>4.4757</v>
      </c>
      <c r="E1815" t="n">
        <v>22.34</v>
      </c>
      <c r="F1815" t="n">
        <v>16.75</v>
      </c>
      <c r="G1815" t="n">
        <v>20.51</v>
      </c>
      <c r="H1815" t="n">
        <v>0.27</v>
      </c>
      <c r="I1815" t="n">
        <v>49</v>
      </c>
      <c r="J1815" t="n">
        <v>292.27</v>
      </c>
      <c r="K1815" t="n">
        <v>61.2</v>
      </c>
      <c r="L1815" t="n">
        <v>4.5</v>
      </c>
      <c r="M1815" t="n">
        <v>47</v>
      </c>
      <c r="N1815" t="n">
        <v>81.56999999999999</v>
      </c>
      <c r="O1815" t="n">
        <v>36281.16</v>
      </c>
      <c r="P1815" t="n">
        <v>296.21</v>
      </c>
      <c r="Q1815" t="n">
        <v>467.13</v>
      </c>
      <c r="R1815" t="n">
        <v>96.09999999999999</v>
      </c>
      <c r="S1815" t="n">
        <v>39.61</v>
      </c>
      <c r="T1815" t="n">
        <v>23093.72</v>
      </c>
      <c r="U1815" t="n">
        <v>0.41</v>
      </c>
      <c r="V1815" t="n">
        <v>0.7</v>
      </c>
      <c r="W1815" t="n">
        <v>2.69</v>
      </c>
      <c r="X1815" t="n">
        <v>1.42</v>
      </c>
      <c r="Y1815" t="n">
        <v>1</v>
      </c>
      <c r="Z1815" t="n">
        <v>10</v>
      </c>
    </row>
    <row r="1816">
      <c r="A1816" t="n">
        <v>15</v>
      </c>
      <c r="B1816" t="n">
        <v>145</v>
      </c>
      <c r="C1816" t="inlineStr">
        <is>
          <t xml:space="preserve">CONCLUIDO	</t>
        </is>
      </c>
      <c r="D1816" t="n">
        <v>4.5326</v>
      </c>
      <c r="E1816" t="n">
        <v>22.06</v>
      </c>
      <c r="F1816" t="n">
        <v>16.63</v>
      </c>
      <c r="G1816" t="n">
        <v>21.7</v>
      </c>
      <c r="H1816" t="n">
        <v>0.29</v>
      </c>
      <c r="I1816" t="n">
        <v>46</v>
      </c>
      <c r="J1816" t="n">
        <v>292.79</v>
      </c>
      <c r="K1816" t="n">
        <v>61.2</v>
      </c>
      <c r="L1816" t="n">
        <v>4.75</v>
      </c>
      <c r="M1816" t="n">
        <v>44</v>
      </c>
      <c r="N1816" t="n">
        <v>81.84</v>
      </c>
      <c r="O1816" t="n">
        <v>36344.4</v>
      </c>
      <c r="P1816" t="n">
        <v>293.91</v>
      </c>
      <c r="Q1816" t="n">
        <v>467.08</v>
      </c>
      <c r="R1816" t="n">
        <v>92.34</v>
      </c>
      <c r="S1816" t="n">
        <v>39.61</v>
      </c>
      <c r="T1816" t="n">
        <v>21228.94</v>
      </c>
      <c r="U1816" t="n">
        <v>0.43</v>
      </c>
      <c r="V1816" t="n">
        <v>0.7</v>
      </c>
      <c r="W1816" t="n">
        <v>2.68</v>
      </c>
      <c r="X1816" t="n">
        <v>1.3</v>
      </c>
      <c r="Y1816" t="n">
        <v>1</v>
      </c>
      <c r="Z1816" t="n">
        <v>10</v>
      </c>
    </row>
    <row r="1817">
      <c r="A1817" t="n">
        <v>16</v>
      </c>
      <c r="B1817" t="n">
        <v>145</v>
      </c>
      <c r="C1817" t="inlineStr">
        <is>
          <t xml:space="preserve">CONCLUIDO	</t>
        </is>
      </c>
      <c r="D1817" t="n">
        <v>4.5874</v>
      </c>
      <c r="E1817" t="n">
        <v>21.8</v>
      </c>
      <c r="F1817" t="n">
        <v>16.53</v>
      </c>
      <c r="G1817" t="n">
        <v>23.07</v>
      </c>
      <c r="H1817" t="n">
        <v>0.3</v>
      </c>
      <c r="I1817" t="n">
        <v>43</v>
      </c>
      <c r="J1817" t="n">
        <v>293.3</v>
      </c>
      <c r="K1817" t="n">
        <v>61.2</v>
      </c>
      <c r="L1817" t="n">
        <v>5</v>
      </c>
      <c r="M1817" t="n">
        <v>41</v>
      </c>
      <c r="N1817" t="n">
        <v>82.09999999999999</v>
      </c>
      <c r="O1817" t="n">
        <v>36407.75</v>
      </c>
      <c r="P1817" t="n">
        <v>291.96</v>
      </c>
      <c r="Q1817" t="n">
        <v>467.15</v>
      </c>
      <c r="R1817" t="n">
        <v>88.90000000000001</v>
      </c>
      <c r="S1817" t="n">
        <v>39.61</v>
      </c>
      <c r="T1817" t="n">
        <v>19526.78</v>
      </c>
      <c r="U1817" t="n">
        <v>0.45</v>
      </c>
      <c r="V1817" t="n">
        <v>0.71</v>
      </c>
      <c r="W1817" t="n">
        <v>2.68</v>
      </c>
      <c r="X1817" t="n">
        <v>1.2</v>
      </c>
      <c r="Y1817" t="n">
        <v>1</v>
      </c>
      <c r="Z1817" t="n">
        <v>10</v>
      </c>
    </row>
    <row r="1818">
      <c r="A1818" t="n">
        <v>17</v>
      </c>
      <c r="B1818" t="n">
        <v>145</v>
      </c>
      <c r="C1818" t="inlineStr">
        <is>
          <t xml:space="preserve">CONCLUIDO	</t>
        </is>
      </c>
      <c r="D1818" t="n">
        <v>4.6218</v>
      </c>
      <c r="E1818" t="n">
        <v>21.64</v>
      </c>
      <c r="F1818" t="n">
        <v>16.48</v>
      </c>
      <c r="G1818" t="n">
        <v>24.11</v>
      </c>
      <c r="H1818" t="n">
        <v>0.32</v>
      </c>
      <c r="I1818" t="n">
        <v>41</v>
      </c>
      <c r="J1818" t="n">
        <v>293.81</v>
      </c>
      <c r="K1818" t="n">
        <v>61.2</v>
      </c>
      <c r="L1818" t="n">
        <v>5.25</v>
      </c>
      <c r="M1818" t="n">
        <v>39</v>
      </c>
      <c r="N1818" t="n">
        <v>82.36</v>
      </c>
      <c r="O1818" t="n">
        <v>36471.2</v>
      </c>
      <c r="P1818" t="n">
        <v>290.85</v>
      </c>
      <c r="Q1818" t="n">
        <v>467.14</v>
      </c>
      <c r="R1818" t="n">
        <v>87.13</v>
      </c>
      <c r="S1818" t="n">
        <v>39.61</v>
      </c>
      <c r="T1818" t="n">
        <v>18650.25</v>
      </c>
      <c r="U1818" t="n">
        <v>0.45</v>
      </c>
      <c r="V1818" t="n">
        <v>0.71</v>
      </c>
      <c r="W1818" t="n">
        <v>2.68</v>
      </c>
      <c r="X1818" t="n">
        <v>1.14</v>
      </c>
      <c r="Y1818" t="n">
        <v>1</v>
      </c>
      <c r="Z1818" t="n">
        <v>10</v>
      </c>
    </row>
    <row r="1819">
      <c r="A1819" t="n">
        <v>18</v>
      </c>
      <c r="B1819" t="n">
        <v>145</v>
      </c>
      <c r="C1819" t="inlineStr">
        <is>
          <t xml:space="preserve">CONCLUIDO	</t>
        </is>
      </c>
      <c r="D1819" t="n">
        <v>4.6521</v>
      </c>
      <c r="E1819" t="n">
        <v>21.5</v>
      </c>
      <c r="F1819" t="n">
        <v>16.45</v>
      </c>
      <c r="G1819" t="n">
        <v>25.3</v>
      </c>
      <c r="H1819" t="n">
        <v>0.33</v>
      </c>
      <c r="I1819" t="n">
        <v>39</v>
      </c>
      <c r="J1819" t="n">
        <v>294.33</v>
      </c>
      <c r="K1819" t="n">
        <v>61.2</v>
      </c>
      <c r="L1819" t="n">
        <v>5.5</v>
      </c>
      <c r="M1819" t="n">
        <v>37</v>
      </c>
      <c r="N1819" t="n">
        <v>82.63</v>
      </c>
      <c r="O1819" t="n">
        <v>36534.76</v>
      </c>
      <c r="P1819" t="n">
        <v>290.16</v>
      </c>
      <c r="Q1819" t="n">
        <v>467.12</v>
      </c>
      <c r="R1819" t="n">
        <v>85.91</v>
      </c>
      <c r="S1819" t="n">
        <v>39.61</v>
      </c>
      <c r="T1819" t="n">
        <v>18050.12</v>
      </c>
      <c r="U1819" t="n">
        <v>0.46</v>
      </c>
      <c r="V1819" t="n">
        <v>0.71</v>
      </c>
      <c r="W1819" t="n">
        <v>2.68</v>
      </c>
      <c r="X1819" t="n">
        <v>1.11</v>
      </c>
      <c r="Y1819" t="n">
        <v>1</v>
      </c>
      <c r="Z1819" t="n">
        <v>10</v>
      </c>
    </row>
    <row r="1820">
      <c r="A1820" t="n">
        <v>19</v>
      </c>
      <c r="B1820" t="n">
        <v>145</v>
      </c>
      <c r="C1820" t="inlineStr">
        <is>
          <t xml:space="preserve">CONCLUIDO	</t>
        </is>
      </c>
      <c r="D1820" t="n">
        <v>4.6886</v>
      </c>
      <c r="E1820" t="n">
        <v>21.33</v>
      </c>
      <c r="F1820" t="n">
        <v>16.39</v>
      </c>
      <c r="G1820" t="n">
        <v>26.57</v>
      </c>
      <c r="H1820" t="n">
        <v>0.35</v>
      </c>
      <c r="I1820" t="n">
        <v>37</v>
      </c>
      <c r="J1820" t="n">
        <v>294.84</v>
      </c>
      <c r="K1820" t="n">
        <v>61.2</v>
      </c>
      <c r="L1820" t="n">
        <v>5.75</v>
      </c>
      <c r="M1820" t="n">
        <v>35</v>
      </c>
      <c r="N1820" t="n">
        <v>82.90000000000001</v>
      </c>
      <c r="O1820" t="n">
        <v>36598.44</v>
      </c>
      <c r="P1820" t="n">
        <v>288.81</v>
      </c>
      <c r="Q1820" t="n">
        <v>467.17</v>
      </c>
      <c r="R1820" t="n">
        <v>84.08</v>
      </c>
      <c r="S1820" t="n">
        <v>39.61</v>
      </c>
      <c r="T1820" t="n">
        <v>17147.53</v>
      </c>
      <c r="U1820" t="n">
        <v>0.47</v>
      </c>
      <c r="V1820" t="n">
        <v>0.71</v>
      </c>
      <c r="W1820" t="n">
        <v>2.67</v>
      </c>
      <c r="X1820" t="n">
        <v>1.05</v>
      </c>
      <c r="Y1820" t="n">
        <v>1</v>
      </c>
      <c r="Z1820" t="n">
        <v>10</v>
      </c>
    </row>
    <row r="1821">
      <c r="A1821" t="n">
        <v>20</v>
      </c>
      <c r="B1821" t="n">
        <v>145</v>
      </c>
      <c r="C1821" t="inlineStr">
        <is>
          <t xml:space="preserve">CONCLUIDO	</t>
        </is>
      </c>
      <c r="D1821" t="n">
        <v>4.7079</v>
      </c>
      <c r="E1821" t="n">
        <v>21.24</v>
      </c>
      <c r="F1821" t="n">
        <v>16.35</v>
      </c>
      <c r="G1821" t="n">
        <v>27.25</v>
      </c>
      <c r="H1821" t="n">
        <v>0.36</v>
      </c>
      <c r="I1821" t="n">
        <v>36</v>
      </c>
      <c r="J1821" t="n">
        <v>295.36</v>
      </c>
      <c r="K1821" t="n">
        <v>61.2</v>
      </c>
      <c r="L1821" t="n">
        <v>6</v>
      </c>
      <c r="M1821" t="n">
        <v>34</v>
      </c>
      <c r="N1821" t="n">
        <v>83.16</v>
      </c>
      <c r="O1821" t="n">
        <v>36662.22</v>
      </c>
      <c r="P1821" t="n">
        <v>288.29</v>
      </c>
      <c r="Q1821" t="n">
        <v>467.07</v>
      </c>
      <c r="R1821" t="n">
        <v>83.09999999999999</v>
      </c>
      <c r="S1821" t="n">
        <v>39.61</v>
      </c>
      <c r="T1821" t="n">
        <v>16662.65</v>
      </c>
      <c r="U1821" t="n">
        <v>0.48</v>
      </c>
      <c r="V1821" t="n">
        <v>0.71</v>
      </c>
      <c r="W1821" t="n">
        <v>2.67</v>
      </c>
      <c r="X1821" t="n">
        <v>1.02</v>
      </c>
      <c r="Y1821" t="n">
        <v>1</v>
      </c>
      <c r="Z1821" t="n">
        <v>10</v>
      </c>
    </row>
    <row r="1822">
      <c r="A1822" t="n">
        <v>21</v>
      </c>
      <c r="B1822" t="n">
        <v>145</v>
      </c>
      <c r="C1822" t="inlineStr">
        <is>
          <t xml:space="preserve">CONCLUIDO	</t>
        </is>
      </c>
      <c r="D1822" t="n">
        <v>4.7466</v>
      </c>
      <c r="E1822" t="n">
        <v>21.07</v>
      </c>
      <c r="F1822" t="n">
        <v>16.29</v>
      </c>
      <c r="G1822" t="n">
        <v>28.74</v>
      </c>
      <c r="H1822" t="n">
        <v>0.38</v>
      </c>
      <c r="I1822" t="n">
        <v>34</v>
      </c>
      <c r="J1822" t="n">
        <v>295.88</v>
      </c>
      <c r="K1822" t="n">
        <v>61.2</v>
      </c>
      <c r="L1822" t="n">
        <v>6.25</v>
      </c>
      <c r="M1822" t="n">
        <v>32</v>
      </c>
      <c r="N1822" t="n">
        <v>83.43000000000001</v>
      </c>
      <c r="O1822" t="n">
        <v>36726.12</v>
      </c>
      <c r="P1822" t="n">
        <v>286.96</v>
      </c>
      <c r="Q1822" t="n">
        <v>467.2</v>
      </c>
      <c r="R1822" t="n">
        <v>80.59</v>
      </c>
      <c r="S1822" t="n">
        <v>39.61</v>
      </c>
      <c r="T1822" t="n">
        <v>15415.63</v>
      </c>
      <c r="U1822" t="n">
        <v>0.49</v>
      </c>
      <c r="V1822" t="n">
        <v>0.72</v>
      </c>
      <c r="W1822" t="n">
        <v>2.67</v>
      </c>
      <c r="X1822" t="n">
        <v>0.95</v>
      </c>
      <c r="Y1822" t="n">
        <v>1</v>
      </c>
      <c r="Z1822" t="n">
        <v>10</v>
      </c>
    </row>
    <row r="1823">
      <c r="A1823" t="n">
        <v>22</v>
      </c>
      <c r="B1823" t="n">
        <v>145</v>
      </c>
      <c r="C1823" t="inlineStr">
        <is>
          <t xml:space="preserve">CONCLUIDO	</t>
        </is>
      </c>
      <c r="D1823" t="n">
        <v>4.7688</v>
      </c>
      <c r="E1823" t="n">
        <v>20.97</v>
      </c>
      <c r="F1823" t="n">
        <v>16.24</v>
      </c>
      <c r="G1823" t="n">
        <v>29.53</v>
      </c>
      <c r="H1823" t="n">
        <v>0.39</v>
      </c>
      <c r="I1823" t="n">
        <v>33</v>
      </c>
      <c r="J1823" t="n">
        <v>296.4</v>
      </c>
      <c r="K1823" t="n">
        <v>61.2</v>
      </c>
      <c r="L1823" t="n">
        <v>6.5</v>
      </c>
      <c r="M1823" t="n">
        <v>31</v>
      </c>
      <c r="N1823" t="n">
        <v>83.7</v>
      </c>
      <c r="O1823" t="n">
        <v>36790.13</v>
      </c>
      <c r="P1823" t="n">
        <v>286.04</v>
      </c>
      <c r="Q1823" t="n">
        <v>467.1</v>
      </c>
      <c r="R1823" t="n">
        <v>79.76000000000001</v>
      </c>
      <c r="S1823" t="n">
        <v>39.61</v>
      </c>
      <c r="T1823" t="n">
        <v>15006.58</v>
      </c>
      <c r="U1823" t="n">
        <v>0.5</v>
      </c>
      <c r="V1823" t="n">
        <v>0.72</v>
      </c>
      <c r="W1823" t="n">
        <v>2.66</v>
      </c>
      <c r="X1823" t="n">
        <v>0.91</v>
      </c>
      <c r="Y1823" t="n">
        <v>1</v>
      </c>
      <c r="Z1823" t="n">
        <v>10</v>
      </c>
    </row>
    <row r="1824">
      <c r="A1824" t="n">
        <v>23</v>
      </c>
      <c r="B1824" t="n">
        <v>145</v>
      </c>
      <c r="C1824" t="inlineStr">
        <is>
          <t xml:space="preserve">CONCLUIDO	</t>
        </is>
      </c>
      <c r="D1824" t="n">
        <v>4.7856</v>
      </c>
      <c r="E1824" t="n">
        <v>20.9</v>
      </c>
      <c r="F1824" t="n">
        <v>16.22</v>
      </c>
      <c r="G1824" t="n">
        <v>30.42</v>
      </c>
      <c r="H1824" t="n">
        <v>0.4</v>
      </c>
      <c r="I1824" t="n">
        <v>32</v>
      </c>
      <c r="J1824" t="n">
        <v>296.92</v>
      </c>
      <c r="K1824" t="n">
        <v>61.2</v>
      </c>
      <c r="L1824" t="n">
        <v>6.75</v>
      </c>
      <c r="M1824" t="n">
        <v>30</v>
      </c>
      <c r="N1824" t="n">
        <v>83.97</v>
      </c>
      <c r="O1824" t="n">
        <v>36854.25</v>
      </c>
      <c r="P1824" t="n">
        <v>285.76</v>
      </c>
      <c r="Q1824" t="n">
        <v>467.08</v>
      </c>
      <c r="R1824" t="n">
        <v>79.03</v>
      </c>
      <c r="S1824" t="n">
        <v>39.61</v>
      </c>
      <c r="T1824" t="n">
        <v>14644.31</v>
      </c>
      <c r="U1824" t="n">
        <v>0.5</v>
      </c>
      <c r="V1824" t="n">
        <v>0.72</v>
      </c>
      <c r="W1824" t="n">
        <v>2.66</v>
      </c>
      <c r="X1824" t="n">
        <v>0.89</v>
      </c>
      <c r="Y1824" t="n">
        <v>1</v>
      </c>
      <c r="Z1824" t="n">
        <v>10</v>
      </c>
    </row>
    <row r="1825">
      <c r="A1825" t="n">
        <v>24</v>
      </c>
      <c r="B1825" t="n">
        <v>145</v>
      </c>
      <c r="C1825" t="inlineStr">
        <is>
          <t xml:space="preserve">CONCLUIDO	</t>
        </is>
      </c>
      <c r="D1825" t="n">
        <v>4.8049</v>
      </c>
      <c r="E1825" t="n">
        <v>20.81</v>
      </c>
      <c r="F1825" t="n">
        <v>16.19</v>
      </c>
      <c r="G1825" t="n">
        <v>31.34</v>
      </c>
      <c r="H1825" t="n">
        <v>0.42</v>
      </c>
      <c r="I1825" t="n">
        <v>31</v>
      </c>
      <c r="J1825" t="n">
        <v>297.44</v>
      </c>
      <c r="K1825" t="n">
        <v>61.2</v>
      </c>
      <c r="L1825" t="n">
        <v>7</v>
      </c>
      <c r="M1825" t="n">
        <v>29</v>
      </c>
      <c r="N1825" t="n">
        <v>84.23999999999999</v>
      </c>
      <c r="O1825" t="n">
        <v>36918.48</v>
      </c>
      <c r="P1825" t="n">
        <v>284.92</v>
      </c>
      <c r="Q1825" t="n">
        <v>467.12</v>
      </c>
      <c r="R1825" t="n">
        <v>77.68000000000001</v>
      </c>
      <c r="S1825" t="n">
        <v>39.61</v>
      </c>
      <c r="T1825" t="n">
        <v>13975.48</v>
      </c>
      <c r="U1825" t="n">
        <v>0.51</v>
      </c>
      <c r="V1825" t="n">
        <v>0.72</v>
      </c>
      <c r="W1825" t="n">
        <v>2.66</v>
      </c>
      <c r="X1825" t="n">
        <v>0.86</v>
      </c>
      <c r="Y1825" t="n">
        <v>1</v>
      </c>
      <c r="Z1825" t="n">
        <v>10</v>
      </c>
    </row>
    <row r="1826">
      <c r="A1826" t="n">
        <v>25</v>
      </c>
      <c r="B1826" t="n">
        <v>145</v>
      </c>
      <c r="C1826" t="inlineStr">
        <is>
          <t xml:space="preserve">CONCLUIDO	</t>
        </is>
      </c>
      <c r="D1826" t="n">
        <v>4.8216</v>
      </c>
      <c r="E1826" t="n">
        <v>20.74</v>
      </c>
      <c r="F1826" t="n">
        <v>16.17</v>
      </c>
      <c r="G1826" t="n">
        <v>32.35</v>
      </c>
      <c r="H1826" t="n">
        <v>0.43</v>
      </c>
      <c r="I1826" t="n">
        <v>30</v>
      </c>
      <c r="J1826" t="n">
        <v>297.96</v>
      </c>
      <c r="K1826" t="n">
        <v>61.2</v>
      </c>
      <c r="L1826" t="n">
        <v>7.25</v>
      </c>
      <c r="M1826" t="n">
        <v>28</v>
      </c>
      <c r="N1826" t="n">
        <v>84.51000000000001</v>
      </c>
      <c r="O1826" t="n">
        <v>36982.83</v>
      </c>
      <c r="P1826" t="n">
        <v>284.47</v>
      </c>
      <c r="Q1826" t="n">
        <v>467.09</v>
      </c>
      <c r="R1826" t="n">
        <v>77.12</v>
      </c>
      <c r="S1826" t="n">
        <v>39.61</v>
      </c>
      <c r="T1826" t="n">
        <v>13701.75</v>
      </c>
      <c r="U1826" t="n">
        <v>0.51</v>
      </c>
      <c r="V1826" t="n">
        <v>0.72</v>
      </c>
      <c r="W1826" t="n">
        <v>2.66</v>
      </c>
      <c r="X1826" t="n">
        <v>0.84</v>
      </c>
      <c r="Y1826" t="n">
        <v>1</v>
      </c>
      <c r="Z1826" t="n">
        <v>10</v>
      </c>
    </row>
    <row r="1827">
      <c r="A1827" t="n">
        <v>26</v>
      </c>
      <c r="B1827" t="n">
        <v>145</v>
      </c>
      <c r="C1827" t="inlineStr">
        <is>
          <t xml:space="preserve">CONCLUIDO	</t>
        </is>
      </c>
      <c r="D1827" t="n">
        <v>4.8436</v>
      </c>
      <c r="E1827" t="n">
        <v>20.65</v>
      </c>
      <c r="F1827" t="n">
        <v>16.13</v>
      </c>
      <c r="G1827" t="n">
        <v>33.38</v>
      </c>
      <c r="H1827" t="n">
        <v>0.45</v>
      </c>
      <c r="I1827" t="n">
        <v>29</v>
      </c>
      <c r="J1827" t="n">
        <v>298.48</v>
      </c>
      <c r="K1827" t="n">
        <v>61.2</v>
      </c>
      <c r="L1827" t="n">
        <v>7.5</v>
      </c>
      <c r="M1827" t="n">
        <v>27</v>
      </c>
      <c r="N1827" t="n">
        <v>84.79000000000001</v>
      </c>
      <c r="O1827" t="n">
        <v>37047.29</v>
      </c>
      <c r="P1827" t="n">
        <v>283.63</v>
      </c>
      <c r="Q1827" t="n">
        <v>467.13</v>
      </c>
      <c r="R1827" t="n">
        <v>75.94</v>
      </c>
      <c r="S1827" t="n">
        <v>39.61</v>
      </c>
      <c r="T1827" t="n">
        <v>13118.12</v>
      </c>
      <c r="U1827" t="n">
        <v>0.52</v>
      </c>
      <c r="V1827" t="n">
        <v>0.72</v>
      </c>
      <c r="W1827" t="n">
        <v>2.66</v>
      </c>
      <c r="X1827" t="n">
        <v>0.8</v>
      </c>
      <c r="Y1827" t="n">
        <v>1</v>
      </c>
      <c r="Z1827" t="n">
        <v>10</v>
      </c>
    </row>
    <row r="1828">
      <c r="A1828" t="n">
        <v>27</v>
      </c>
      <c r="B1828" t="n">
        <v>145</v>
      </c>
      <c r="C1828" t="inlineStr">
        <is>
          <t xml:space="preserve">CONCLUIDO	</t>
        </is>
      </c>
      <c r="D1828" t="n">
        <v>4.8597</v>
      </c>
      <c r="E1828" t="n">
        <v>20.58</v>
      </c>
      <c r="F1828" t="n">
        <v>16.12</v>
      </c>
      <c r="G1828" t="n">
        <v>34.54</v>
      </c>
      <c r="H1828" t="n">
        <v>0.46</v>
      </c>
      <c r="I1828" t="n">
        <v>28</v>
      </c>
      <c r="J1828" t="n">
        <v>299.01</v>
      </c>
      <c r="K1828" t="n">
        <v>61.2</v>
      </c>
      <c r="L1828" t="n">
        <v>7.75</v>
      </c>
      <c r="M1828" t="n">
        <v>26</v>
      </c>
      <c r="N1828" t="n">
        <v>85.06</v>
      </c>
      <c r="O1828" t="n">
        <v>37111.87</v>
      </c>
      <c r="P1828" t="n">
        <v>283.28</v>
      </c>
      <c r="Q1828" t="n">
        <v>467.13</v>
      </c>
      <c r="R1828" t="n">
        <v>75.48999999999999</v>
      </c>
      <c r="S1828" t="n">
        <v>39.61</v>
      </c>
      <c r="T1828" t="n">
        <v>12896.68</v>
      </c>
      <c r="U1828" t="n">
        <v>0.52</v>
      </c>
      <c r="V1828" t="n">
        <v>0.72</v>
      </c>
      <c r="W1828" t="n">
        <v>2.66</v>
      </c>
      <c r="X1828" t="n">
        <v>0.79</v>
      </c>
      <c r="Y1828" t="n">
        <v>1</v>
      </c>
      <c r="Z1828" t="n">
        <v>10</v>
      </c>
    </row>
    <row r="1829">
      <c r="A1829" t="n">
        <v>28</v>
      </c>
      <c r="B1829" t="n">
        <v>145</v>
      </c>
      <c r="C1829" t="inlineStr">
        <is>
          <t xml:space="preserve">CONCLUIDO	</t>
        </is>
      </c>
      <c r="D1829" t="n">
        <v>4.8815</v>
      </c>
      <c r="E1829" t="n">
        <v>20.49</v>
      </c>
      <c r="F1829" t="n">
        <v>16.08</v>
      </c>
      <c r="G1829" t="n">
        <v>35.74</v>
      </c>
      <c r="H1829" t="n">
        <v>0.48</v>
      </c>
      <c r="I1829" t="n">
        <v>27</v>
      </c>
      <c r="J1829" t="n">
        <v>299.53</v>
      </c>
      <c r="K1829" t="n">
        <v>61.2</v>
      </c>
      <c r="L1829" t="n">
        <v>8</v>
      </c>
      <c r="M1829" t="n">
        <v>25</v>
      </c>
      <c r="N1829" t="n">
        <v>85.33</v>
      </c>
      <c r="O1829" t="n">
        <v>37176.68</v>
      </c>
      <c r="P1829" t="n">
        <v>282.4</v>
      </c>
      <c r="Q1829" t="n">
        <v>467.1</v>
      </c>
      <c r="R1829" t="n">
        <v>74.31</v>
      </c>
      <c r="S1829" t="n">
        <v>39.61</v>
      </c>
      <c r="T1829" t="n">
        <v>12310.28</v>
      </c>
      <c r="U1829" t="n">
        <v>0.53</v>
      </c>
      <c r="V1829" t="n">
        <v>0.73</v>
      </c>
      <c r="W1829" t="n">
        <v>2.65</v>
      </c>
      <c r="X1829" t="n">
        <v>0.75</v>
      </c>
      <c r="Y1829" t="n">
        <v>1</v>
      </c>
      <c r="Z1829" t="n">
        <v>10</v>
      </c>
    </row>
    <row r="1830">
      <c r="A1830" t="n">
        <v>29</v>
      </c>
      <c r="B1830" t="n">
        <v>145</v>
      </c>
      <c r="C1830" t="inlineStr">
        <is>
          <t xml:space="preserve">CONCLUIDO	</t>
        </is>
      </c>
      <c r="D1830" t="n">
        <v>4.9</v>
      </c>
      <c r="E1830" t="n">
        <v>20.41</v>
      </c>
      <c r="F1830" t="n">
        <v>16.06</v>
      </c>
      <c r="G1830" t="n">
        <v>37.06</v>
      </c>
      <c r="H1830" t="n">
        <v>0.49</v>
      </c>
      <c r="I1830" t="n">
        <v>26</v>
      </c>
      <c r="J1830" t="n">
        <v>300.06</v>
      </c>
      <c r="K1830" t="n">
        <v>61.2</v>
      </c>
      <c r="L1830" t="n">
        <v>8.25</v>
      </c>
      <c r="M1830" t="n">
        <v>24</v>
      </c>
      <c r="N1830" t="n">
        <v>85.61</v>
      </c>
      <c r="O1830" t="n">
        <v>37241.49</v>
      </c>
      <c r="P1830" t="n">
        <v>282.07</v>
      </c>
      <c r="Q1830" t="n">
        <v>467.08</v>
      </c>
      <c r="R1830" t="n">
        <v>73.29000000000001</v>
      </c>
      <c r="S1830" t="n">
        <v>39.61</v>
      </c>
      <c r="T1830" t="n">
        <v>11804.61</v>
      </c>
      <c r="U1830" t="n">
        <v>0.54</v>
      </c>
      <c r="V1830" t="n">
        <v>0.73</v>
      </c>
      <c r="W1830" t="n">
        <v>2.66</v>
      </c>
      <c r="X1830" t="n">
        <v>0.72</v>
      </c>
      <c r="Y1830" t="n">
        <v>1</v>
      </c>
      <c r="Z1830" t="n">
        <v>10</v>
      </c>
    </row>
    <row r="1831">
      <c r="A1831" t="n">
        <v>30</v>
      </c>
      <c r="B1831" t="n">
        <v>145</v>
      </c>
      <c r="C1831" t="inlineStr">
        <is>
          <t xml:space="preserve">CONCLUIDO	</t>
        </is>
      </c>
      <c r="D1831" t="n">
        <v>4.9223</v>
      </c>
      <c r="E1831" t="n">
        <v>20.32</v>
      </c>
      <c r="F1831" t="n">
        <v>16.02</v>
      </c>
      <c r="G1831" t="n">
        <v>38.45</v>
      </c>
      <c r="H1831" t="n">
        <v>0.5</v>
      </c>
      <c r="I1831" t="n">
        <v>25</v>
      </c>
      <c r="J1831" t="n">
        <v>300.59</v>
      </c>
      <c r="K1831" t="n">
        <v>61.2</v>
      </c>
      <c r="L1831" t="n">
        <v>8.5</v>
      </c>
      <c r="M1831" t="n">
        <v>23</v>
      </c>
      <c r="N1831" t="n">
        <v>85.89</v>
      </c>
      <c r="O1831" t="n">
        <v>37306.42</v>
      </c>
      <c r="P1831" t="n">
        <v>280.97</v>
      </c>
      <c r="Q1831" t="n">
        <v>467.08</v>
      </c>
      <c r="R1831" t="n">
        <v>72.27</v>
      </c>
      <c r="S1831" t="n">
        <v>39.61</v>
      </c>
      <c r="T1831" t="n">
        <v>11299.54</v>
      </c>
      <c r="U1831" t="n">
        <v>0.55</v>
      </c>
      <c r="V1831" t="n">
        <v>0.73</v>
      </c>
      <c r="W1831" t="n">
        <v>2.65</v>
      </c>
      <c r="X1831" t="n">
        <v>0.6899999999999999</v>
      </c>
      <c r="Y1831" t="n">
        <v>1</v>
      </c>
      <c r="Z1831" t="n">
        <v>10</v>
      </c>
    </row>
    <row r="1832">
      <c r="A1832" t="n">
        <v>31</v>
      </c>
      <c r="B1832" t="n">
        <v>145</v>
      </c>
      <c r="C1832" t="inlineStr">
        <is>
          <t xml:space="preserve">CONCLUIDO	</t>
        </is>
      </c>
      <c r="D1832" t="n">
        <v>4.943</v>
      </c>
      <c r="E1832" t="n">
        <v>20.23</v>
      </c>
      <c r="F1832" t="n">
        <v>15.99</v>
      </c>
      <c r="G1832" t="n">
        <v>39.97</v>
      </c>
      <c r="H1832" t="n">
        <v>0.52</v>
      </c>
      <c r="I1832" t="n">
        <v>24</v>
      </c>
      <c r="J1832" t="n">
        <v>301.11</v>
      </c>
      <c r="K1832" t="n">
        <v>61.2</v>
      </c>
      <c r="L1832" t="n">
        <v>8.75</v>
      </c>
      <c r="M1832" t="n">
        <v>22</v>
      </c>
      <c r="N1832" t="n">
        <v>86.16</v>
      </c>
      <c r="O1832" t="n">
        <v>37371.47</v>
      </c>
      <c r="P1832" t="n">
        <v>280.38</v>
      </c>
      <c r="Q1832" t="n">
        <v>467.07</v>
      </c>
      <c r="R1832" t="n">
        <v>71.06999999999999</v>
      </c>
      <c r="S1832" t="n">
        <v>39.61</v>
      </c>
      <c r="T1832" t="n">
        <v>10705.75</v>
      </c>
      <c r="U1832" t="n">
        <v>0.5600000000000001</v>
      </c>
      <c r="V1832" t="n">
        <v>0.73</v>
      </c>
      <c r="W1832" t="n">
        <v>2.65</v>
      </c>
      <c r="X1832" t="n">
        <v>0.65</v>
      </c>
      <c r="Y1832" t="n">
        <v>1</v>
      </c>
      <c r="Z1832" t="n">
        <v>10</v>
      </c>
    </row>
    <row r="1833">
      <c r="A1833" t="n">
        <v>32</v>
      </c>
      <c r="B1833" t="n">
        <v>145</v>
      </c>
      <c r="C1833" t="inlineStr">
        <is>
          <t xml:space="preserve">CONCLUIDO	</t>
        </is>
      </c>
      <c r="D1833" t="n">
        <v>4.9433</v>
      </c>
      <c r="E1833" t="n">
        <v>20.23</v>
      </c>
      <c r="F1833" t="n">
        <v>15.99</v>
      </c>
      <c r="G1833" t="n">
        <v>39.97</v>
      </c>
      <c r="H1833" t="n">
        <v>0.53</v>
      </c>
      <c r="I1833" t="n">
        <v>24</v>
      </c>
      <c r="J1833" t="n">
        <v>301.64</v>
      </c>
      <c r="K1833" t="n">
        <v>61.2</v>
      </c>
      <c r="L1833" t="n">
        <v>9</v>
      </c>
      <c r="M1833" t="n">
        <v>22</v>
      </c>
      <c r="N1833" t="n">
        <v>86.44</v>
      </c>
      <c r="O1833" t="n">
        <v>37436.63</v>
      </c>
      <c r="P1833" t="n">
        <v>280.13</v>
      </c>
      <c r="Q1833" t="n">
        <v>467.07</v>
      </c>
      <c r="R1833" t="n">
        <v>71.34</v>
      </c>
      <c r="S1833" t="n">
        <v>39.61</v>
      </c>
      <c r="T1833" t="n">
        <v>10842.3</v>
      </c>
      <c r="U1833" t="n">
        <v>0.5600000000000001</v>
      </c>
      <c r="V1833" t="n">
        <v>0.73</v>
      </c>
      <c r="W1833" t="n">
        <v>2.65</v>
      </c>
      <c r="X1833" t="n">
        <v>0.65</v>
      </c>
      <c r="Y1833" t="n">
        <v>1</v>
      </c>
      <c r="Z1833" t="n">
        <v>10</v>
      </c>
    </row>
    <row r="1834">
      <c r="A1834" t="n">
        <v>33</v>
      </c>
      <c r="B1834" t="n">
        <v>145</v>
      </c>
      <c r="C1834" t="inlineStr">
        <is>
          <t xml:space="preserve">CONCLUIDO	</t>
        </is>
      </c>
      <c r="D1834" t="n">
        <v>4.9609</v>
      </c>
      <c r="E1834" t="n">
        <v>20.16</v>
      </c>
      <c r="F1834" t="n">
        <v>15.97</v>
      </c>
      <c r="G1834" t="n">
        <v>41.66</v>
      </c>
      <c r="H1834" t="n">
        <v>0.55</v>
      </c>
      <c r="I1834" t="n">
        <v>23</v>
      </c>
      <c r="J1834" t="n">
        <v>302.17</v>
      </c>
      <c r="K1834" t="n">
        <v>61.2</v>
      </c>
      <c r="L1834" t="n">
        <v>9.25</v>
      </c>
      <c r="M1834" t="n">
        <v>21</v>
      </c>
      <c r="N1834" t="n">
        <v>86.72</v>
      </c>
      <c r="O1834" t="n">
        <v>37501.91</v>
      </c>
      <c r="P1834" t="n">
        <v>279.97</v>
      </c>
      <c r="Q1834" t="n">
        <v>467.07</v>
      </c>
      <c r="R1834" t="n">
        <v>70.61</v>
      </c>
      <c r="S1834" t="n">
        <v>39.61</v>
      </c>
      <c r="T1834" t="n">
        <v>10480.11</v>
      </c>
      <c r="U1834" t="n">
        <v>0.5600000000000001</v>
      </c>
      <c r="V1834" t="n">
        <v>0.73</v>
      </c>
      <c r="W1834" t="n">
        <v>2.65</v>
      </c>
      <c r="X1834" t="n">
        <v>0.64</v>
      </c>
      <c r="Y1834" t="n">
        <v>1</v>
      </c>
      <c r="Z1834" t="n">
        <v>10</v>
      </c>
    </row>
    <row r="1835">
      <c r="A1835" t="n">
        <v>34</v>
      </c>
      <c r="B1835" t="n">
        <v>145</v>
      </c>
      <c r="C1835" t="inlineStr">
        <is>
          <t xml:space="preserve">CONCLUIDO	</t>
        </is>
      </c>
      <c r="D1835" t="n">
        <v>4.9651</v>
      </c>
      <c r="E1835" t="n">
        <v>20.14</v>
      </c>
      <c r="F1835" t="n">
        <v>15.95</v>
      </c>
      <c r="G1835" t="n">
        <v>41.61</v>
      </c>
      <c r="H1835" t="n">
        <v>0.5600000000000001</v>
      </c>
      <c r="I1835" t="n">
        <v>23</v>
      </c>
      <c r="J1835" t="n">
        <v>302.7</v>
      </c>
      <c r="K1835" t="n">
        <v>61.2</v>
      </c>
      <c r="L1835" t="n">
        <v>9.5</v>
      </c>
      <c r="M1835" t="n">
        <v>21</v>
      </c>
      <c r="N1835" t="n">
        <v>87</v>
      </c>
      <c r="O1835" t="n">
        <v>37567.32</v>
      </c>
      <c r="P1835" t="n">
        <v>279.34</v>
      </c>
      <c r="Q1835" t="n">
        <v>467.09</v>
      </c>
      <c r="R1835" t="n">
        <v>70.16</v>
      </c>
      <c r="S1835" t="n">
        <v>39.61</v>
      </c>
      <c r="T1835" t="n">
        <v>10256.79</v>
      </c>
      <c r="U1835" t="n">
        <v>0.5600000000000001</v>
      </c>
      <c r="V1835" t="n">
        <v>0.73</v>
      </c>
      <c r="W1835" t="n">
        <v>2.64</v>
      </c>
      <c r="X1835" t="n">
        <v>0.62</v>
      </c>
      <c r="Y1835" t="n">
        <v>1</v>
      </c>
      <c r="Z1835" t="n">
        <v>10</v>
      </c>
    </row>
    <row r="1836">
      <c r="A1836" t="n">
        <v>35</v>
      </c>
      <c r="B1836" t="n">
        <v>145</v>
      </c>
      <c r="C1836" t="inlineStr">
        <is>
          <t xml:space="preserve">CONCLUIDO	</t>
        </is>
      </c>
      <c r="D1836" t="n">
        <v>4.9827</v>
      </c>
      <c r="E1836" t="n">
        <v>20.07</v>
      </c>
      <c r="F1836" t="n">
        <v>15.93</v>
      </c>
      <c r="G1836" t="n">
        <v>43.46</v>
      </c>
      <c r="H1836" t="n">
        <v>0.57</v>
      </c>
      <c r="I1836" t="n">
        <v>22</v>
      </c>
      <c r="J1836" t="n">
        <v>303.23</v>
      </c>
      <c r="K1836" t="n">
        <v>61.2</v>
      </c>
      <c r="L1836" t="n">
        <v>9.75</v>
      </c>
      <c r="M1836" t="n">
        <v>20</v>
      </c>
      <c r="N1836" t="n">
        <v>87.28</v>
      </c>
      <c r="O1836" t="n">
        <v>37632.84</v>
      </c>
      <c r="P1836" t="n">
        <v>279.02</v>
      </c>
      <c r="Q1836" t="n">
        <v>467.08</v>
      </c>
      <c r="R1836" t="n">
        <v>69.77</v>
      </c>
      <c r="S1836" t="n">
        <v>39.61</v>
      </c>
      <c r="T1836" t="n">
        <v>10064.27</v>
      </c>
      <c r="U1836" t="n">
        <v>0.57</v>
      </c>
      <c r="V1836" t="n">
        <v>0.73</v>
      </c>
      <c r="W1836" t="n">
        <v>2.64</v>
      </c>
      <c r="X1836" t="n">
        <v>0.6</v>
      </c>
      <c r="Y1836" t="n">
        <v>1</v>
      </c>
      <c r="Z1836" t="n">
        <v>10</v>
      </c>
    </row>
    <row r="1837">
      <c r="A1837" t="n">
        <v>36</v>
      </c>
      <c r="B1837" t="n">
        <v>145</v>
      </c>
      <c r="C1837" t="inlineStr">
        <is>
          <t xml:space="preserve">CONCLUIDO	</t>
        </is>
      </c>
      <c r="D1837" t="n">
        <v>5.0045</v>
      </c>
      <c r="E1837" t="n">
        <v>19.98</v>
      </c>
      <c r="F1837" t="n">
        <v>15.9</v>
      </c>
      <c r="G1837" t="n">
        <v>45.43</v>
      </c>
      <c r="H1837" t="n">
        <v>0.59</v>
      </c>
      <c r="I1837" t="n">
        <v>21</v>
      </c>
      <c r="J1837" t="n">
        <v>303.76</v>
      </c>
      <c r="K1837" t="n">
        <v>61.2</v>
      </c>
      <c r="L1837" t="n">
        <v>10</v>
      </c>
      <c r="M1837" t="n">
        <v>19</v>
      </c>
      <c r="N1837" t="n">
        <v>87.56999999999999</v>
      </c>
      <c r="O1837" t="n">
        <v>37698.48</v>
      </c>
      <c r="P1837" t="n">
        <v>278.16</v>
      </c>
      <c r="Q1837" t="n">
        <v>467.07</v>
      </c>
      <c r="R1837" t="n">
        <v>68.42</v>
      </c>
      <c r="S1837" t="n">
        <v>39.61</v>
      </c>
      <c r="T1837" t="n">
        <v>9398.1</v>
      </c>
      <c r="U1837" t="n">
        <v>0.58</v>
      </c>
      <c r="V1837" t="n">
        <v>0.73</v>
      </c>
      <c r="W1837" t="n">
        <v>2.64</v>
      </c>
      <c r="X1837" t="n">
        <v>0.57</v>
      </c>
      <c r="Y1837" t="n">
        <v>1</v>
      </c>
      <c r="Z1837" t="n">
        <v>10</v>
      </c>
    </row>
    <row r="1838">
      <c r="A1838" t="n">
        <v>37</v>
      </c>
      <c r="B1838" t="n">
        <v>145</v>
      </c>
      <c r="C1838" t="inlineStr">
        <is>
          <t xml:space="preserve">CONCLUIDO	</t>
        </is>
      </c>
      <c r="D1838" t="n">
        <v>5.0031</v>
      </c>
      <c r="E1838" t="n">
        <v>19.99</v>
      </c>
      <c r="F1838" t="n">
        <v>15.91</v>
      </c>
      <c r="G1838" t="n">
        <v>45.45</v>
      </c>
      <c r="H1838" t="n">
        <v>0.6</v>
      </c>
      <c r="I1838" t="n">
        <v>21</v>
      </c>
      <c r="J1838" t="n">
        <v>304.3</v>
      </c>
      <c r="K1838" t="n">
        <v>61.2</v>
      </c>
      <c r="L1838" t="n">
        <v>10.25</v>
      </c>
      <c r="M1838" t="n">
        <v>19</v>
      </c>
      <c r="N1838" t="n">
        <v>87.84999999999999</v>
      </c>
      <c r="O1838" t="n">
        <v>37764.25</v>
      </c>
      <c r="P1838" t="n">
        <v>278.15</v>
      </c>
      <c r="Q1838" t="n">
        <v>467.07</v>
      </c>
      <c r="R1838" t="n">
        <v>68.63</v>
      </c>
      <c r="S1838" t="n">
        <v>39.61</v>
      </c>
      <c r="T1838" t="n">
        <v>9501.99</v>
      </c>
      <c r="U1838" t="n">
        <v>0.58</v>
      </c>
      <c r="V1838" t="n">
        <v>0.73</v>
      </c>
      <c r="W1838" t="n">
        <v>2.64</v>
      </c>
      <c r="X1838" t="n">
        <v>0.57</v>
      </c>
      <c r="Y1838" t="n">
        <v>1</v>
      </c>
      <c r="Z1838" t="n">
        <v>10</v>
      </c>
    </row>
    <row r="1839">
      <c r="A1839" t="n">
        <v>38</v>
      </c>
      <c r="B1839" t="n">
        <v>145</v>
      </c>
      <c r="C1839" t="inlineStr">
        <is>
          <t xml:space="preserve">CONCLUIDO	</t>
        </is>
      </c>
      <c r="D1839" t="n">
        <v>5.0237</v>
      </c>
      <c r="E1839" t="n">
        <v>19.91</v>
      </c>
      <c r="F1839" t="n">
        <v>15.88</v>
      </c>
      <c r="G1839" t="n">
        <v>47.64</v>
      </c>
      <c r="H1839" t="n">
        <v>0.61</v>
      </c>
      <c r="I1839" t="n">
        <v>20</v>
      </c>
      <c r="J1839" t="n">
        <v>304.83</v>
      </c>
      <c r="K1839" t="n">
        <v>61.2</v>
      </c>
      <c r="L1839" t="n">
        <v>10.5</v>
      </c>
      <c r="M1839" t="n">
        <v>18</v>
      </c>
      <c r="N1839" t="n">
        <v>88.13</v>
      </c>
      <c r="O1839" t="n">
        <v>37830.13</v>
      </c>
      <c r="P1839" t="n">
        <v>277.37</v>
      </c>
      <c r="Q1839" t="n">
        <v>467.08</v>
      </c>
      <c r="R1839" t="n">
        <v>67.68000000000001</v>
      </c>
      <c r="S1839" t="n">
        <v>39.61</v>
      </c>
      <c r="T1839" t="n">
        <v>9030.139999999999</v>
      </c>
      <c r="U1839" t="n">
        <v>0.59</v>
      </c>
      <c r="V1839" t="n">
        <v>0.73</v>
      </c>
      <c r="W1839" t="n">
        <v>2.64</v>
      </c>
      <c r="X1839" t="n">
        <v>0.55</v>
      </c>
      <c r="Y1839" t="n">
        <v>1</v>
      </c>
      <c r="Z1839" t="n">
        <v>10</v>
      </c>
    </row>
    <row r="1840">
      <c r="A1840" t="n">
        <v>39</v>
      </c>
      <c r="B1840" t="n">
        <v>145</v>
      </c>
      <c r="C1840" t="inlineStr">
        <is>
          <t xml:space="preserve">CONCLUIDO	</t>
        </is>
      </c>
      <c r="D1840" t="n">
        <v>5.0218</v>
      </c>
      <c r="E1840" t="n">
        <v>19.91</v>
      </c>
      <c r="F1840" t="n">
        <v>15.89</v>
      </c>
      <c r="G1840" t="n">
        <v>47.66</v>
      </c>
      <c r="H1840" t="n">
        <v>0.63</v>
      </c>
      <c r="I1840" t="n">
        <v>20</v>
      </c>
      <c r="J1840" t="n">
        <v>305.37</v>
      </c>
      <c r="K1840" t="n">
        <v>61.2</v>
      </c>
      <c r="L1840" t="n">
        <v>10.75</v>
      </c>
      <c r="M1840" t="n">
        <v>18</v>
      </c>
      <c r="N1840" t="n">
        <v>88.42</v>
      </c>
      <c r="O1840" t="n">
        <v>37896.14</v>
      </c>
      <c r="P1840" t="n">
        <v>277.94</v>
      </c>
      <c r="Q1840" t="n">
        <v>467.07</v>
      </c>
      <c r="R1840" t="n">
        <v>67.87</v>
      </c>
      <c r="S1840" t="n">
        <v>39.61</v>
      </c>
      <c r="T1840" t="n">
        <v>9127.09</v>
      </c>
      <c r="U1840" t="n">
        <v>0.58</v>
      </c>
      <c r="V1840" t="n">
        <v>0.73</v>
      </c>
      <c r="W1840" t="n">
        <v>2.64</v>
      </c>
      <c r="X1840" t="n">
        <v>0.55</v>
      </c>
      <c r="Y1840" t="n">
        <v>1</v>
      </c>
      <c r="Z1840" t="n">
        <v>10</v>
      </c>
    </row>
    <row r="1841">
      <c r="A1841" t="n">
        <v>40</v>
      </c>
      <c r="B1841" t="n">
        <v>145</v>
      </c>
      <c r="C1841" t="inlineStr">
        <is>
          <t xml:space="preserve">CONCLUIDO	</t>
        </is>
      </c>
      <c r="D1841" t="n">
        <v>5.0444</v>
      </c>
      <c r="E1841" t="n">
        <v>19.82</v>
      </c>
      <c r="F1841" t="n">
        <v>15.85</v>
      </c>
      <c r="G1841" t="n">
        <v>50.06</v>
      </c>
      <c r="H1841" t="n">
        <v>0.64</v>
      </c>
      <c r="I1841" t="n">
        <v>19</v>
      </c>
      <c r="J1841" t="n">
        <v>305.9</v>
      </c>
      <c r="K1841" t="n">
        <v>61.2</v>
      </c>
      <c r="L1841" t="n">
        <v>11</v>
      </c>
      <c r="M1841" t="n">
        <v>17</v>
      </c>
      <c r="N1841" t="n">
        <v>88.7</v>
      </c>
      <c r="O1841" t="n">
        <v>37962.28</v>
      </c>
      <c r="P1841" t="n">
        <v>276.66</v>
      </c>
      <c r="Q1841" t="n">
        <v>467.07</v>
      </c>
      <c r="R1841" t="n">
        <v>66.72</v>
      </c>
      <c r="S1841" t="n">
        <v>39.61</v>
      </c>
      <c r="T1841" t="n">
        <v>8556.26</v>
      </c>
      <c r="U1841" t="n">
        <v>0.59</v>
      </c>
      <c r="V1841" t="n">
        <v>0.74</v>
      </c>
      <c r="W1841" t="n">
        <v>2.64</v>
      </c>
      <c r="X1841" t="n">
        <v>0.52</v>
      </c>
      <c r="Y1841" t="n">
        <v>1</v>
      </c>
      <c r="Z1841" t="n">
        <v>10</v>
      </c>
    </row>
    <row r="1842">
      <c r="A1842" t="n">
        <v>41</v>
      </c>
      <c r="B1842" t="n">
        <v>145</v>
      </c>
      <c r="C1842" t="inlineStr">
        <is>
          <t xml:space="preserve">CONCLUIDO	</t>
        </is>
      </c>
      <c r="D1842" t="n">
        <v>5.041</v>
      </c>
      <c r="E1842" t="n">
        <v>19.84</v>
      </c>
      <c r="F1842" t="n">
        <v>15.86</v>
      </c>
      <c r="G1842" t="n">
        <v>50.1</v>
      </c>
      <c r="H1842" t="n">
        <v>0.65</v>
      </c>
      <c r="I1842" t="n">
        <v>19</v>
      </c>
      <c r="J1842" t="n">
        <v>306.44</v>
      </c>
      <c r="K1842" t="n">
        <v>61.2</v>
      </c>
      <c r="L1842" t="n">
        <v>11.25</v>
      </c>
      <c r="M1842" t="n">
        <v>17</v>
      </c>
      <c r="N1842" t="n">
        <v>88.98999999999999</v>
      </c>
      <c r="O1842" t="n">
        <v>38028.53</v>
      </c>
      <c r="P1842" t="n">
        <v>277.35</v>
      </c>
      <c r="Q1842" t="n">
        <v>467.09</v>
      </c>
      <c r="R1842" t="n">
        <v>67.44</v>
      </c>
      <c r="S1842" t="n">
        <v>39.61</v>
      </c>
      <c r="T1842" t="n">
        <v>8914.83</v>
      </c>
      <c r="U1842" t="n">
        <v>0.59</v>
      </c>
      <c r="V1842" t="n">
        <v>0.74</v>
      </c>
      <c r="W1842" t="n">
        <v>2.64</v>
      </c>
      <c r="X1842" t="n">
        <v>0.53</v>
      </c>
      <c r="Y1842" t="n">
        <v>1</v>
      </c>
      <c r="Z1842" t="n">
        <v>10</v>
      </c>
    </row>
    <row r="1843">
      <c r="A1843" t="n">
        <v>42</v>
      </c>
      <c r="B1843" t="n">
        <v>145</v>
      </c>
      <c r="C1843" t="inlineStr">
        <is>
          <t xml:space="preserve">CONCLUIDO	</t>
        </is>
      </c>
      <c r="D1843" t="n">
        <v>5.0405</v>
      </c>
      <c r="E1843" t="n">
        <v>19.84</v>
      </c>
      <c r="F1843" t="n">
        <v>15.87</v>
      </c>
      <c r="G1843" t="n">
        <v>50.1</v>
      </c>
      <c r="H1843" t="n">
        <v>0.67</v>
      </c>
      <c r="I1843" t="n">
        <v>19</v>
      </c>
      <c r="J1843" t="n">
        <v>306.98</v>
      </c>
      <c r="K1843" t="n">
        <v>61.2</v>
      </c>
      <c r="L1843" t="n">
        <v>11.5</v>
      </c>
      <c r="M1843" t="n">
        <v>17</v>
      </c>
      <c r="N1843" t="n">
        <v>89.28</v>
      </c>
      <c r="O1843" t="n">
        <v>38094.91</v>
      </c>
      <c r="P1843" t="n">
        <v>277.05</v>
      </c>
      <c r="Q1843" t="n">
        <v>467.07</v>
      </c>
      <c r="R1843" t="n">
        <v>67.31</v>
      </c>
      <c r="S1843" t="n">
        <v>39.61</v>
      </c>
      <c r="T1843" t="n">
        <v>8850.67</v>
      </c>
      <c r="U1843" t="n">
        <v>0.59</v>
      </c>
      <c r="V1843" t="n">
        <v>0.74</v>
      </c>
      <c r="W1843" t="n">
        <v>2.64</v>
      </c>
      <c r="X1843" t="n">
        <v>0.53</v>
      </c>
      <c r="Y1843" t="n">
        <v>1</v>
      </c>
      <c r="Z1843" t="n">
        <v>10</v>
      </c>
    </row>
    <row r="1844">
      <c r="A1844" t="n">
        <v>43</v>
      </c>
      <c r="B1844" t="n">
        <v>145</v>
      </c>
      <c r="C1844" t="inlineStr">
        <is>
          <t xml:space="preserve">CONCLUIDO	</t>
        </is>
      </c>
      <c r="D1844" t="n">
        <v>5.0647</v>
      </c>
      <c r="E1844" t="n">
        <v>19.74</v>
      </c>
      <c r="F1844" t="n">
        <v>15.83</v>
      </c>
      <c r="G1844" t="n">
        <v>52.75</v>
      </c>
      <c r="H1844" t="n">
        <v>0.68</v>
      </c>
      <c r="I1844" t="n">
        <v>18</v>
      </c>
      <c r="J1844" t="n">
        <v>307.52</v>
      </c>
      <c r="K1844" t="n">
        <v>61.2</v>
      </c>
      <c r="L1844" t="n">
        <v>11.75</v>
      </c>
      <c r="M1844" t="n">
        <v>16</v>
      </c>
      <c r="N1844" t="n">
        <v>89.56999999999999</v>
      </c>
      <c r="O1844" t="n">
        <v>38161.42</v>
      </c>
      <c r="P1844" t="n">
        <v>276.41</v>
      </c>
      <c r="Q1844" t="n">
        <v>467.07</v>
      </c>
      <c r="R1844" t="n">
        <v>65.90000000000001</v>
      </c>
      <c r="S1844" t="n">
        <v>39.61</v>
      </c>
      <c r="T1844" t="n">
        <v>8150.74</v>
      </c>
      <c r="U1844" t="n">
        <v>0.6</v>
      </c>
      <c r="V1844" t="n">
        <v>0.74</v>
      </c>
      <c r="W1844" t="n">
        <v>2.64</v>
      </c>
      <c r="X1844" t="n">
        <v>0.49</v>
      </c>
      <c r="Y1844" t="n">
        <v>1</v>
      </c>
      <c r="Z1844" t="n">
        <v>10</v>
      </c>
    </row>
    <row r="1845">
      <c r="A1845" t="n">
        <v>44</v>
      </c>
      <c r="B1845" t="n">
        <v>145</v>
      </c>
      <c r="C1845" t="inlineStr">
        <is>
          <t xml:space="preserve">CONCLUIDO	</t>
        </is>
      </c>
      <c r="D1845" t="n">
        <v>5.0696</v>
      </c>
      <c r="E1845" t="n">
        <v>19.73</v>
      </c>
      <c r="F1845" t="n">
        <v>15.81</v>
      </c>
      <c r="G1845" t="n">
        <v>52.69</v>
      </c>
      <c r="H1845" t="n">
        <v>0.6899999999999999</v>
      </c>
      <c r="I1845" t="n">
        <v>18</v>
      </c>
      <c r="J1845" t="n">
        <v>308.06</v>
      </c>
      <c r="K1845" t="n">
        <v>61.2</v>
      </c>
      <c r="L1845" t="n">
        <v>12</v>
      </c>
      <c r="M1845" t="n">
        <v>16</v>
      </c>
      <c r="N1845" t="n">
        <v>89.86</v>
      </c>
      <c r="O1845" t="n">
        <v>38228.06</v>
      </c>
      <c r="P1845" t="n">
        <v>275.75</v>
      </c>
      <c r="Q1845" t="n">
        <v>467.1</v>
      </c>
      <c r="R1845" t="n">
        <v>65.36</v>
      </c>
      <c r="S1845" t="n">
        <v>39.61</v>
      </c>
      <c r="T1845" t="n">
        <v>7879.99</v>
      </c>
      <c r="U1845" t="n">
        <v>0.61</v>
      </c>
      <c r="V1845" t="n">
        <v>0.74</v>
      </c>
      <c r="W1845" t="n">
        <v>2.64</v>
      </c>
      <c r="X1845" t="n">
        <v>0.47</v>
      </c>
      <c r="Y1845" t="n">
        <v>1</v>
      </c>
      <c r="Z1845" t="n">
        <v>10</v>
      </c>
    </row>
    <row r="1846">
      <c r="A1846" t="n">
        <v>45</v>
      </c>
      <c r="B1846" t="n">
        <v>145</v>
      </c>
      <c r="C1846" t="inlineStr">
        <is>
          <t xml:space="preserve">CONCLUIDO	</t>
        </is>
      </c>
      <c r="D1846" t="n">
        <v>5.0667</v>
      </c>
      <c r="E1846" t="n">
        <v>19.74</v>
      </c>
      <c r="F1846" t="n">
        <v>15.82</v>
      </c>
      <c r="G1846" t="n">
        <v>52.73</v>
      </c>
      <c r="H1846" t="n">
        <v>0.71</v>
      </c>
      <c r="I1846" t="n">
        <v>18</v>
      </c>
      <c r="J1846" t="n">
        <v>308.6</v>
      </c>
      <c r="K1846" t="n">
        <v>61.2</v>
      </c>
      <c r="L1846" t="n">
        <v>12.25</v>
      </c>
      <c r="M1846" t="n">
        <v>16</v>
      </c>
      <c r="N1846" t="n">
        <v>90.15000000000001</v>
      </c>
      <c r="O1846" t="n">
        <v>38294.82</v>
      </c>
      <c r="P1846" t="n">
        <v>275.58</v>
      </c>
      <c r="Q1846" t="n">
        <v>467.07</v>
      </c>
      <c r="R1846" t="n">
        <v>65.81</v>
      </c>
      <c r="S1846" t="n">
        <v>39.61</v>
      </c>
      <c r="T1846" t="n">
        <v>8103.85</v>
      </c>
      <c r="U1846" t="n">
        <v>0.6</v>
      </c>
      <c r="V1846" t="n">
        <v>0.74</v>
      </c>
      <c r="W1846" t="n">
        <v>2.63</v>
      </c>
      <c r="X1846" t="n">
        <v>0.48</v>
      </c>
      <c r="Y1846" t="n">
        <v>1</v>
      </c>
      <c r="Z1846" t="n">
        <v>10</v>
      </c>
    </row>
    <row r="1847">
      <c r="A1847" t="n">
        <v>46</v>
      </c>
      <c r="B1847" t="n">
        <v>145</v>
      </c>
      <c r="C1847" t="inlineStr">
        <is>
          <t xml:space="preserve">CONCLUIDO	</t>
        </is>
      </c>
      <c r="D1847" t="n">
        <v>5.0888</v>
      </c>
      <c r="E1847" t="n">
        <v>19.65</v>
      </c>
      <c r="F1847" t="n">
        <v>15.79</v>
      </c>
      <c r="G1847" t="n">
        <v>55.71</v>
      </c>
      <c r="H1847" t="n">
        <v>0.72</v>
      </c>
      <c r="I1847" t="n">
        <v>17</v>
      </c>
      <c r="J1847" t="n">
        <v>309.14</v>
      </c>
      <c r="K1847" t="n">
        <v>61.2</v>
      </c>
      <c r="L1847" t="n">
        <v>12.5</v>
      </c>
      <c r="M1847" t="n">
        <v>15</v>
      </c>
      <c r="N1847" t="n">
        <v>90.44</v>
      </c>
      <c r="O1847" t="n">
        <v>38361.7</v>
      </c>
      <c r="P1847" t="n">
        <v>274.96</v>
      </c>
      <c r="Q1847" t="n">
        <v>467.12</v>
      </c>
      <c r="R1847" t="n">
        <v>64.76000000000001</v>
      </c>
      <c r="S1847" t="n">
        <v>39.61</v>
      </c>
      <c r="T1847" t="n">
        <v>7586.14</v>
      </c>
      <c r="U1847" t="n">
        <v>0.61</v>
      </c>
      <c r="V1847" t="n">
        <v>0.74</v>
      </c>
      <c r="W1847" t="n">
        <v>2.63</v>
      </c>
      <c r="X1847" t="n">
        <v>0.45</v>
      </c>
      <c r="Y1847" t="n">
        <v>1</v>
      </c>
      <c r="Z1847" t="n">
        <v>10</v>
      </c>
    </row>
    <row r="1848">
      <c r="A1848" t="n">
        <v>47</v>
      </c>
      <c r="B1848" t="n">
        <v>145</v>
      </c>
      <c r="C1848" t="inlineStr">
        <is>
          <t xml:space="preserve">CONCLUIDO	</t>
        </is>
      </c>
      <c r="D1848" t="n">
        <v>5.0883</v>
      </c>
      <c r="E1848" t="n">
        <v>19.65</v>
      </c>
      <c r="F1848" t="n">
        <v>15.79</v>
      </c>
      <c r="G1848" t="n">
        <v>55.72</v>
      </c>
      <c r="H1848" t="n">
        <v>0.73</v>
      </c>
      <c r="I1848" t="n">
        <v>17</v>
      </c>
      <c r="J1848" t="n">
        <v>309.68</v>
      </c>
      <c r="K1848" t="n">
        <v>61.2</v>
      </c>
      <c r="L1848" t="n">
        <v>12.75</v>
      </c>
      <c r="M1848" t="n">
        <v>15</v>
      </c>
      <c r="N1848" t="n">
        <v>90.73999999999999</v>
      </c>
      <c r="O1848" t="n">
        <v>38428.72</v>
      </c>
      <c r="P1848" t="n">
        <v>275.2</v>
      </c>
      <c r="Q1848" t="n">
        <v>467.07</v>
      </c>
      <c r="R1848" t="n">
        <v>64.77</v>
      </c>
      <c r="S1848" t="n">
        <v>39.61</v>
      </c>
      <c r="T1848" t="n">
        <v>7592.19</v>
      </c>
      <c r="U1848" t="n">
        <v>0.61</v>
      </c>
      <c r="V1848" t="n">
        <v>0.74</v>
      </c>
      <c r="W1848" t="n">
        <v>2.64</v>
      </c>
      <c r="X1848" t="n">
        <v>0.45</v>
      </c>
      <c r="Y1848" t="n">
        <v>1</v>
      </c>
      <c r="Z1848" t="n">
        <v>10</v>
      </c>
    </row>
    <row r="1849">
      <c r="A1849" t="n">
        <v>48</v>
      </c>
      <c r="B1849" t="n">
        <v>145</v>
      </c>
      <c r="C1849" t="inlineStr">
        <is>
          <t xml:space="preserve">CONCLUIDO	</t>
        </is>
      </c>
      <c r="D1849" t="n">
        <v>5.0878</v>
      </c>
      <c r="E1849" t="n">
        <v>19.65</v>
      </c>
      <c r="F1849" t="n">
        <v>15.79</v>
      </c>
      <c r="G1849" t="n">
        <v>55.73</v>
      </c>
      <c r="H1849" t="n">
        <v>0.75</v>
      </c>
      <c r="I1849" t="n">
        <v>17</v>
      </c>
      <c r="J1849" t="n">
        <v>310.23</v>
      </c>
      <c r="K1849" t="n">
        <v>61.2</v>
      </c>
      <c r="L1849" t="n">
        <v>13</v>
      </c>
      <c r="M1849" t="n">
        <v>15</v>
      </c>
      <c r="N1849" t="n">
        <v>91.03</v>
      </c>
      <c r="O1849" t="n">
        <v>38495.87</v>
      </c>
      <c r="P1849" t="n">
        <v>274.98</v>
      </c>
      <c r="Q1849" t="n">
        <v>467.07</v>
      </c>
      <c r="R1849" t="n">
        <v>64.76000000000001</v>
      </c>
      <c r="S1849" t="n">
        <v>39.61</v>
      </c>
      <c r="T1849" t="n">
        <v>7586.55</v>
      </c>
      <c r="U1849" t="n">
        <v>0.61</v>
      </c>
      <c r="V1849" t="n">
        <v>0.74</v>
      </c>
      <c r="W1849" t="n">
        <v>2.64</v>
      </c>
      <c r="X1849" t="n">
        <v>0.46</v>
      </c>
      <c r="Y1849" t="n">
        <v>1</v>
      </c>
      <c r="Z1849" t="n">
        <v>10</v>
      </c>
    </row>
    <row r="1850">
      <c r="A1850" t="n">
        <v>49</v>
      </c>
      <c r="B1850" t="n">
        <v>145</v>
      </c>
      <c r="C1850" t="inlineStr">
        <is>
          <t xml:space="preserve">CONCLUIDO	</t>
        </is>
      </c>
      <c r="D1850" t="n">
        <v>5.1085</v>
      </c>
      <c r="E1850" t="n">
        <v>19.58</v>
      </c>
      <c r="F1850" t="n">
        <v>15.76</v>
      </c>
      <c r="G1850" t="n">
        <v>59.11</v>
      </c>
      <c r="H1850" t="n">
        <v>0.76</v>
      </c>
      <c r="I1850" t="n">
        <v>16</v>
      </c>
      <c r="J1850" t="n">
        <v>310.77</v>
      </c>
      <c r="K1850" t="n">
        <v>61.2</v>
      </c>
      <c r="L1850" t="n">
        <v>13.25</v>
      </c>
      <c r="M1850" t="n">
        <v>14</v>
      </c>
      <c r="N1850" t="n">
        <v>91.33</v>
      </c>
      <c r="O1850" t="n">
        <v>38563.14</v>
      </c>
      <c r="P1850" t="n">
        <v>274.52</v>
      </c>
      <c r="Q1850" t="n">
        <v>467.19</v>
      </c>
      <c r="R1850" t="n">
        <v>64.16</v>
      </c>
      <c r="S1850" t="n">
        <v>39.61</v>
      </c>
      <c r="T1850" t="n">
        <v>7292.44</v>
      </c>
      <c r="U1850" t="n">
        <v>0.62</v>
      </c>
      <c r="V1850" t="n">
        <v>0.74</v>
      </c>
      <c r="W1850" t="n">
        <v>2.63</v>
      </c>
      <c r="X1850" t="n">
        <v>0.43</v>
      </c>
      <c r="Y1850" t="n">
        <v>1</v>
      </c>
      <c r="Z1850" t="n">
        <v>10</v>
      </c>
    </row>
    <row r="1851">
      <c r="A1851" t="n">
        <v>50</v>
      </c>
      <c r="B1851" t="n">
        <v>145</v>
      </c>
      <c r="C1851" t="inlineStr">
        <is>
          <t xml:space="preserve">CONCLUIDO	</t>
        </is>
      </c>
      <c r="D1851" t="n">
        <v>5.111</v>
      </c>
      <c r="E1851" t="n">
        <v>19.57</v>
      </c>
      <c r="F1851" t="n">
        <v>15.75</v>
      </c>
      <c r="G1851" t="n">
        <v>59.08</v>
      </c>
      <c r="H1851" t="n">
        <v>0.77</v>
      </c>
      <c r="I1851" t="n">
        <v>16</v>
      </c>
      <c r="J1851" t="n">
        <v>311.32</v>
      </c>
      <c r="K1851" t="n">
        <v>61.2</v>
      </c>
      <c r="L1851" t="n">
        <v>13.5</v>
      </c>
      <c r="M1851" t="n">
        <v>14</v>
      </c>
      <c r="N1851" t="n">
        <v>91.62</v>
      </c>
      <c r="O1851" t="n">
        <v>38630.55</v>
      </c>
      <c r="P1851" t="n">
        <v>274.4</v>
      </c>
      <c r="Q1851" t="n">
        <v>467.08</v>
      </c>
      <c r="R1851" t="n">
        <v>63.75</v>
      </c>
      <c r="S1851" t="n">
        <v>39.61</v>
      </c>
      <c r="T1851" t="n">
        <v>7087.81</v>
      </c>
      <c r="U1851" t="n">
        <v>0.62</v>
      </c>
      <c r="V1851" t="n">
        <v>0.74</v>
      </c>
      <c r="W1851" t="n">
        <v>2.63</v>
      </c>
      <c r="X1851" t="n">
        <v>0.42</v>
      </c>
      <c r="Y1851" t="n">
        <v>1</v>
      </c>
      <c r="Z1851" t="n">
        <v>10</v>
      </c>
    </row>
    <row r="1852">
      <c r="A1852" t="n">
        <v>51</v>
      </c>
      <c r="B1852" t="n">
        <v>145</v>
      </c>
      <c r="C1852" t="inlineStr">
        <is>
          <t xml:space="preserve">CONCLUIDO	</t>
        </is>
      </c>
      <c r="D1852" t="n">
        <v>5.1041</v>
      </c>
      <c r="E1852" t="n">
        <v>19.59</v>
      </c>
      <c r="F1852" t="n">
        <v>15.78</v>
      </c>
      <c r="G1852" t="n">
        <v>59.18</v>
      </c>
      <c r="H1852" t="n">
        <v>0.79</v>
      </c>
      <c r="I1852" t="n">
        <v>16</v>
      </c>
      <c r="J1852" t="n">
        <v>311.87</v>
      </c>
      <c r="K1852" t="n">
        <v>61.2</v>
      </c>
      <c r="L1852" t="n">
        <v>13.75</v>
      </c>
      <c r="M1852" t="n">
        <v>14</v>
      </c>
      <c r="N1852" t="n">
        <v>91.92</v>
      </c>
      <c r="O1852" t="n">
        <v>38698.21</v>
      </c>
      <c r="P1852" t="n">
        <v>274.91</v>
      </c>
      <c r="Q1852" t="n">
        <v>467.1</v>
      </c>
      <c r="R1852" t="n">
        <v>64.45999999999999</v>
      </c>
      <c r="S1852" t="n">
        <v>39.61</v>
      </c>
      <c r="T1852" t="n">
        <v>7442.23</v>
      </c>
      <c r="U1852" t="n">
        <v>0.61</v>
      </c>
      <c r="V1852" t="n">
        <v>0.74</v>
      </c>
      <c r="W1852" t="n">
        <v>2.64</v>
      </c>
      <c r="X1852" t="n">
        <v>0.45</v>
      </c>
      <c r="Y1852" t="n">
        <v>1</v>
      </c>
      <c r="Z1852" t="n">
        <v>10</v>
      </c>
    </row>
    <row r="1853">
      <c r="A1853" t="n">
        <v>52</v>
      </c>
      <c r="B1853" t="n">
        <v>145</v>
      </c>
      <c r="C1853" t="inlineStr">
        <is>
          <t xml:space="preserve">CONCLUIDO	</t>
        </is>
      </c>
      <c r="D1853" t="n">
        <v>5.1326</v>
      </c>
      <c r="E1853" t="n">
        <v>19.48</v>
      </c>
      <c r="F1853" t="n">
        <v>15.73</v>
      </c>
      <c r="G1853" t="n">
        <v>62.9</v>
      </c>
      <c r="H1853" t="n">
        <v>0.8</v>
      </c>
      <c r="I1853" t="n">
        <v>15</v>
      </c>
      <c r="J1853" t="n">
        <v>312.42</v>
      </c>
      <c r="K1853" t="n">
        <v>61.2</v>
      </c>
      <c r="L1853" t="n">
        <v>14</v>
      </c>
      <c r="M1853" t="n">
        <v>13</v>
      </c>
      <c r="N1853" t="n">
        <v>92.22</v>
      </c>
      <c r="O1853" t="n">
        <v>38765.89</v>
      </c>
      <c r="P1853" t="n">
        <v>273.3</v>
      </c>
      <c r="Q1853" t="n">
        <v>467.09</v>
      </c>
      <c r="R1853" t="n">
        <v>62.54</v>
      </c>
      <c r="S1853" t="n">
        <v>39.61</v>
      </c>
      <c r="T1853" t="n">
        <v>6485.84</v>
      </c>
      <c r="U1853" t="n">
        <v>0.63</v>
      </c>
      <c r="V1853" t="n">
        <v>0.74</v>
      </c>
      <c r="W1853" t="n">
        <v>2.64</v>
      </c>
      <c r="X1853" t="n">
        <v>0.39</v>
      </c>
      <c r="Y1853" t="n">
        <v>1</v>
      </c>
      <c r="Z1853" t="n">
        <v>10</v>
      </c>
    </row>
    <row r="1854">
      <c r="A1854" t="n">
        <v>53</v>
      </c>
      <c r="B1854" t="n">
        <v>145</v>
      </c>
      <c r="C1854" t="inlineStr">
        <is>
          <t xml:space="preserve">CONCLUIDO	</t>
        </is>
      </c>
      <c r="D1854" t="n">
        <v>5.1319</v>
      </c>
      <c r="E1854" t="n">
        <v>19.49</v>
      </c>
      <c r="F1854" t="n">
        <v>15.73</v>
      </c>
      <c r="G1854" t="n">
        <v>62.91</v>
      </c>
      <c r="H1854" t="n">
        <v>0.8100000000000001</v>
      </c>
      <c r="I1854" t="n">
        <v>15</v>
      </c>
      <c r="J1854" t="n">
        <v>312.97</v>
      </c>
      <c r="K1854" t="n">
        <v>61.2</v>
      </c>
      <c r="L1854" t="n">
        <v>14.25</v>
      </c>
      <c r="M1854" t="n">
        <v>13</v>
      </c>
      <c r="N1854" t="n">
        <v>92.52</v>
      </c>
      <c r="O1854" t="n">
        <v>38833.69</v>
      </c>
      <c r="P1854" t="n">
        <v>273.24</v>
      </c>
      <c r="Q1854" t="n">
        <v>467.09</v>
      </c>
      <c r="R1854" t="n">
        <v>62.81</v>
      </c>
      <c r="S1854" t="n">
        <v>39.61</v>
      </c>
      <c r="T1854" t="n">
        <v>6619.55</v>
      </c>
      <c r="U1854" t="n">
        <v>0.63</v>
      </c>
      <c r="V1854" t="n">
        <v>0.74</v>
      </c>
      <c r="W1854" t="n">
        <v>2.63</v>
      </c>
      <c r="X1854" t="n">
        <v>0.4</v>
      </c>
      <c r="Y1854" t="n">
        <v>1</v>
      </c>
      <c r="Z1854" t="n">
        <v>10</v>
      </c>
    </row>
    <row r="1855">
      <c r="A1855" t="n">
        <v>54</v>
      </c>
      <c r="B1855" t="n">
        <v>145</v>
      </c>
      <c r="C1855" t="inlineStr">
        <is>
          <t xml:space="preserve">CONCLUIDO	</t>
        </is>
      </c>
      <c r="D1855" t="n">
        <v>5.1351</v>
      </c>
      <c r="E1855" t="n">
        <v>19.47</v>
      </c>
      <c r="F1855" t="n">
        <v>15.72</v>
      </c>
      <c r="G1855" t="n">
        <v>62.87</v>
      </c>
      <c r="H1855" t="n">
        <v>0.82</v>
      </c>
      <c r="I1855" t="n">
        <v>15</v>
      </c>
      <c r="J1855" t="n">
        <v>313.52</v>
      </c>
      <c r="K1855" t="n">
        <v>61.2</v>
      </c>
      <c r="L1855" t="n">
        <v>14.5</v>
      </c>
      <c r="M1855" t="n">
        <v>13</v>
      </c>
      <c r="N1855" t="n">
        <v>92.81999999999999</v>
      </c>
      <c r="O1855" t="n">
        <v>38901.63</v>
      </c>
      <c r="P1855" t="n">
        <v>273.08</v>
      </c>
      <c r="Q1855" t="n">
        <v>467.07</v>
      </c>
      <c r="R1855" t="n">
        <v>62.48</v>
      </c>
      <c r="S1855" t="n">
        <v>39.61</v>
      </c>
      <c r="T1855" t="n">
        <v>6457.73</v>
      </c>
      <c r="U1855" t="n">
        <v>0.63</v>
      </c>
      <c r="V1855" t="n">
        <v>0.74</v>
      </c>
      <c r="W1855" t="n">
        <v>2.63</v>
      </c>
      <c r="X1855" t="n">
        <v>0.38</v>
      </c>
      <c r="Y1855" t="n">
        <v>1</v>
      </c>
      <c r="Z1855" t="n">
        <v>10</v>
      </c>
    </row>
    <row r="1856">
      <c r="A1856" t="n">
        <v>55</v>
      </c>
      <c r="B1856" t="n">
        <v>145</v>
      </c>
      <c r="C1856" t="inlineStr">
        <is>
          <t xml:space="preserve">CONCLUIDO	</t>
        </is>
      </c>
      <c r="D1856" t="n">
        <v>5.1344</v>
      </c>
      <c r="E1856" t="n">
        <v>19.48</v>
      </c>
      <c r="F1856" t="n">
        <v>15.72</v>
      </c>
      <c r="G1856" t="n">
        <v>62.88</v>
      </c>
      <c r="H1856" t="n">
        <v>0.84</v>
      </c>
      <c r="I1856" t="n">
        <v>15</v>
      </c>
      <c r="J1856" t="n">
        <v>314.07</v>
      </c>
      <c r="K1856" t="n">
        <v>61.2</v>
      </c>
      <c r="L1856" t="n">
        <v>14.75</v>
      </c>
      <c r="M1856" t="n">
        <v>13</v>
      </c>
      <c r="N1856" t="n">
        <v>93.12</v>
      </c>
      <c r="O1856" t="n">
        <v>38969.71</v>
      </c>
      <c r="P1856" t="n">
        <v>272.95</v>
      </c>
      <c r="Q1856" t="n">
        <v>467.07</v>
      </c>
      <c r="R1856" t="n">
        <v>62.54</v>
      </c>
      <c r="S1856" t="n">
        <v>39.61</v>
      </c>
      <c r="T1856" t="n">
        <v>6484.69</v>
      </c>
      <c r="U1856" t="n">
        <v>0.63</v>
      </c>
      <c r="V1856" t="n">
        <v>0.74</v>
      </c>
      <c r="W1856" t="n">
        <v>2.63</v>
      </c>
      <c r="X1856" t="n">
        <v>0.39</v>
      </c>
      <c r="Y1856" t="n">
        <v>1</v>
      </c>
      <c r="Z1856" t="n">
        <v>10</v>
      </c>
    </row>
    <row r="1857">
      <c r="A1857" t="n">
        <v>56</v>
      </c>
      <c r="B1857" t="n">
        <v>145</v>
      </c>
      <c r="C1857" t="inlineStr">
        <is>
          <t xml:space="preserve">CONCLUIDO	</t>
        </is>
      </c>
      <c r="D1857" t="n">
        <v>5.1302</v>
      </c>
      <c r="E1857" t="n">
        <v>19.49</v>
      </c>
      <c r="F1857" t="n">
        <v>15.73</v>
      </c>
      <c r="G1857" t="n">
        <v>62.94</v>
      </c>
      <c r="H1857" t="n">
        <v>0.85</v>
      </c>
      <c r="I1857" t="n">
        <v>15</v>
      </c>
      <c r="J1857" t="n">
        <v>314.62</v>
      </c>
      <c r="K1857" t="n">
        <v>61.2</v>
      </c>
      <c r="L1857" t="n">
        <v>15</v>
      </c>
      <c r="M1857" t="n">
        <v>13</v>
      </c>
      <c r="N1857" t="n">
        <v>93.43000000000001</v>
      </c>
      <c r="O1857" t="n">
        <v>39037.92</v>
      </c>
      <c r="P1857" t="n">
        <v>273.25</v>
      </c>
      <c r="Q1857" t="n">
        <v>467.07</v>
      </c>
      <c r="R1857" t="n">
        <v>63.05</v>
      </c>
      <c r="S1857" t="n">
        <v>39.61</v>
      </c>
      <c r="T1857" t="n">
        <v>6739.54</v>
      </c>
      <c r="U1857" t="n">
        <v>0.63</v>
      </c>
      <c r="V1857" t="n">
        <v>0.74</v>
      </c>
      <c r="W1857" t="n">
        <v>2.63</v>
      </c>
      <c r="X1857" t="n">
        <v>0.4</v>
      </c>
      <c r="Y1857" t="n">
        <v>1</v>
      </c>
      <c r="Z1857" t="n">
        <v>10</v>
      </c>
    </row>
    <row r="1858">
      <c r="A1858" t="n">
        <v>57</v>
      </c>
      <c r="B1858" t="n">
        <v>145</v>
      </c>
      <c r="C1858" t="inlineStr">
        <is>
          <t xml:space="preserve">CONCLUIDO	</t>
        </is>
      </c>
      <c r="D1858" t="n">
        <v>5.154</v>
      </c>
      <c r="E1858" t="n">
        <v>19.4</v>
      </c>
      <c r="F1858" t="n">
        <v>15.7</v>
      </c>
      <c r="G1858" t="n">
        <v>67.28</v>
      </c>
      <c r="H1858" t="n">
        <v>0.86</v>
      </c>
      <c r="I1858" t="n">
        <v>14</v>
      </c>
      <c r="J1858" t="n">
        <v>315.18</v>
      </c>
      <c r="K1858" t="n">
        <v>61.2</v>
      </c>
      <c r="L1858" t="n">
        <v>15.25</v>
      </c>
      <c r="M1858" t="n">
        <v>12</v>
      </c>
      <c r="N1858" t="n">
        <v>93.73</v>
      </c>
      <c r="O1858" t="n">
        <v>39106.27</v>
      </c>
      <c r="P1858" t="n">
        <v>272.66</v>
      </c>
      <c r="Q1858" t="n">
        <v>467.07</v>
      </c>
      <c r="R1858" t="n">
        <v>61.92</v>
      </c>
      <c r="S1858" t="n">
        <v>39.61</v>
      </c>
      <c r="T1858" t="n">
        <v>6180.4</v>
      </c>
      <c r="U1858" t="n">
        <v>0.64</v>
      </c>
      <c r="V1858" t="n">
        <v>0.74</v>
      </c>
      <c r="W1858" t="n">
        <v>2.63</v>
      </c>
      <c r="X1858" t="n">
        <v>0.37</v>
      </c>
      <c r="Y1858" t="n">
        <v>1</v>
      </c>
      <c r="Z1858" t="n">
        <v>10</v>
      </c>
    </row>
    <row r="1859">
      <c r="A1859" t="n">
        <v>58</v>
      </c>
      <c r="B1859" t="n">
        <v>145</v>
      </c>
      <c r="C1859" t="inlineStr">
        <is>
          <t xml:space="preserve">CONCLUIDO	</t>
        </is>
      </c>
      <c r="D1859" t="n">
        <v>5.1523</v>
      </c>
      <c r="E1859" t="n">
        <v>19.41</v>
      </c>
      <c r="F1859" t="n">
        <v>15.71</v>
      </c>
      <c r="G1859" t="n">
        <v>67.31</v>
      </c>
      <c r="H1859" t="n">
        <v>0.87</v>
      </c>
      <c r="I1859" t="n">
        <v>14</v>
      </c>
      <c r="J1859" t="n">
        <v>315.73</v>
      </c>
      <c r="K1859" t="n">
        <v>61.2</v>
      </c>
      <c r="L1859" t="n">
        <v>15.5</v>
      </c>
      <c r="M1859" t="n">
        <v>12</v>
      </c>
      <c r="N1859" t="n">
        <v>94.03</v>
      </c>
      <c r="O1859" t="n">
        <v>39174.75</v>
      </c>
      <c r="P1859" t="n">
        <v>272.69</v>
      </c>
      <c r="Q1859" t="n">
        <v>467.07</v>
      </c>
      <c r="R1859" t="n">
        <v>62.12</v>
      </c>
      <c r="S1859" t="n">
        <v>39.61</v>
      </c>
      <c r="T1859" t="n">
        <v>6279.53</v>
      </c>
      <c r="U1859" t="n">
        <v>0.64</v>
      </c>
      <c r="V1859" t="n">
        <v>0.74</v>
      </c>
      <c r="W1859" t="n">
        <v>2.63</v>
      </c>
      <c r="X1859" t="n">
        <v>0.37</v>
      </c>
      <c r="Y1859" t="n">
        <v>1</v>
      </c>
      <c r="Z1859" t="n">
        <v>10</v>
      </c>
    </row>
    <row r="1860">
      <c r="A1860" t="n">
        <v>59</v>
      </c>
      <c r="B1860" t="n">
        <v>145</v>
      </c>
      <c r="C1860" t="inlineStr">
        <is>
          <t xml:space="preserve">CONCLUIDO	</t>
        </is>
      </c>
      <c r="D1860" t="n">
        <v>5.1554</v>
      </c>
      <c r="E1860" t="n">
        <v>19.4</v>
      </c>
      <c r="F1860" t="n">
        <v>15.69</v>
      </c>
      <c r="G1860" t="n">
        <v>67.26000000000001</v>
      </c>
      <c r="H1860" t="n">
        <v>0.89</v>
      </c>
      <c r="I1860" t="n">
        <v>14</v>
      </c>
      <c r="J1860" t="n">
        <v>316.29</v>
      </c>
      <c r="K1860" t="n">
        <v>61.2</v>
      </c>
      <c r="L1860" t="n">
        <v>15.75</v>
      </c>
      <c r="M1860" t="n">
        <v>12</v>
      </c>
      <c r="N1860" t="n">
        <v>94.34</v>
      </c>
      <c r="O1860" t="n">
        <v>39243.37</v>
      </c>
      <c r="P1860" t="n">
        <v>272.08</v>
      </c>
      <c r="Q1860" t="n">
        <v>467.11</v>
      </c>
      <c r="R1860" t="n">
        <v>61.81</v>
      </c>
      <c r="S1860" t="n">
        <v>39.61</v>
      </c>
      <c r="T1860" t="n">
        <v>6127.62</v>
      </c>
      <c r="U1860" t="n">
        <v>0.64</v>
      </c>
      <c r="V1860" t="n">
        <v>0.74</v>
      </c>
      <c r="W1860" t="n">
        <v>2.63</v>
      </c>
      <c r="X1860" t="n">
        <v>0.36</v>
      </c>
      <c r="Y1860" t="n">
        <v>1</v>
      </c>
      <c r="Z1860" t="n">
        <v>10</v>
      </c>
    </row>
    <row r="1861">
      <c r="A1861" t="n">
        <v>60</v>
      </c>
      <c r="B1861" t="n">
        <v>145</v>
      </c>
      <c r="C1861" t="inlineStr">
        <is>
          <t xml:space="preserve">CONCLUIDO	</t>
        </is>
      </c>
      <c r="D1861" t="n">
        <v>5.1549</v>
      </c>
      <c r="E1861" t="n">
        <v>19.4</v>
      </c>
      <c r="F1861" t="n">
        <v>15.7</v>
      </c>
      <c r="G1861" t="n">
        <v>67.27</v>
      </c>
      <c r="H1861" t="n">
        <v>0.9</v>
      </c>
      <c r="I1861" t="n">
        <v>14</v>
      </c>
      <c r="J1861" t="n">
        <v>316.85</v>
      </c>
      <c r="K1861" t="n">
        <v>61.2</v>
      </c>
      <c r="L1861" t="n">
        <v>16</v>
      </c>
      <c r="M1861" t="n">
        <v>12</v>
      </c>
      <c r="N1861" t="n">
        <v>94.65000000000001</v>
      </c>
      <c r="O1861" t="n">
        <v>39312.13</v>
      </c>
      <c r="P1861" t="n">
        <v>271.78</v>
      </c>
      <c r="Q1861" t="n">
        <v>467.11</v>
      </c>
      <c r="R1861" t="n">
        <v>61.84</v>
      </c>
      <c r="S1861" t="n">
        <v>39.61</v>
      </c>
      <c r="T1861" t="n">
        <v>6138.5</v>
      </c>
      <c r="U1861" t="n">
        <v>0.64</v>
      </c>
      <c r="V1861" t="n">
        <v>0.74</v>
      </c>
      <c r="W1861" t="n">
        <v>2.63</v>
      </c>
      <c r="X1861" t="n">
        <v>0.36</v>
      </c>
      <c r="Y1861" t="n">
        <v>1</v>
      </c>
      <c r="Z1861" t="n">
        <v>10</v>
      </c>
    </row>
    <row r="1862">
      <c r="A1862" t="n">
        <v>61</v>
      </c>
      <c r="B1862" t="n">
        <v>145</v>
      </c>
      <c r="C1862" t="inlineStr">
        <is>
          <t xml:space="preserve">CONCLUIDO	</t>
        </is>
      </c>
      <c r="D1862" t="n">
        <v>5.1717</v>
      </c>
      <c r="E1862" t="n">
        <v>19.34</v>
      </c>
      <c r="F1862" t="n">
        <v>15.69</v>
      </c>
      <c r="G1862" t="n">
        <v>72.40000000000001</v>
      </c>
      <c r="H1862" t="n">
        <v>0.91</v>
      </c>
      <c r="I1862" t="n">
        <v>13</v>
      </c>
      <c r="J1862" t="n">
        <v>317.41</v>
      </c>
      <c r="K1862" t="n">
        <v>61.2</v>
      </c>
      <c r="L1862" t="n">
        <v>16.25</v>
      </c>
      <c r="M1862" t="n">
        <v>11</v>
      </c>
      <c r="N1862" t="n">
        <v>94.95999999999999</v>
      </c>
      <c r="O1862" t="n">
        <v>39381.03</v>
      </c>
      <c r="P1862" t="n">
        <v>271.52</v>
      </c>
      <c r="Q1862" t="n">
        <v>467.07</v>
      </c>
      <c r="R1862" t="n">
        <v>61.53</v>
      </c>
      <c r="S1862" t="n">
        <v>39.61</v>
      </c>
      <c r="T1862" t="n">
        <v>5993.04</v>
      </c>
      <c r="U1862" t="n">
        <v>0.64</v>
      </c>
      <c r="V1862" t="n">
        <v>0.74</v>
      </c>
      <c r="W1862" t="n">
        <v>2.63</v>
      </c>
      <c r="X1862" t="n">
        <v>0.35</v>
      </c>
      <c r="Y1862" t="n">
        <v>1</v>
      </c>
      <c r="Z1862" t="n">
        <v>10</v>
      </c>
    </row>
    <row r="1863">
      <c r="A1863" t="n">
        <v>62</v>
      </c>
      <c r="B1863" t="n">
        <v>145</v>
      </c>
      <c r="C1863" t="inlineStr">
        <is>
          <t xml:space="preserve">CONCLUIDO	</t>
        </is>
      </c>
      <c r="D1863" t="n">
        <v>5.1713</v>
      </c>
      <c r="E1863" t="n">
        <v>19.34</v>
      </c>
      <c r="F1863" t="n">
        <v>15.69</v>
      </c>
      <c r="G1863" t="n">
        <v>72.41</v>
      </c>
      <c r="H1863" t="n">
        <v>0.92</v>
      </c>
      <c r="I1863" t="n">
        <v>13</v>
      </c>
      <c r="J1863" t="n">
        <v>317.97</v>
      </c>
      <c r="K1863" t="n">
        <v>61.2</v>
      </c>
      <c r="L1863" t="n">
        <v>16.5</v>
      </c>
      <c r="M1863" t="n">
        <v>11</v>
      </c>
      <c r="N1863" t="n">
        <v>95.27</v>
      </c>
      <c r="O1863" t="n">
        <v>39450.07</v>
      </c>
      <c r="P1863" t="n">
        <v>271.84</v>
      </c>
      <c r="Q1863" t="n">
        <v>467.07</v>
      </c>
      <c r="R1863" t="n">
        <v>61.41</v>
      </c>
      <c r="S1863" t="n">
        <v>39.61</v>
      </c>
      <c r="T1863" t="n">
        <v>5930.71</v>
      </c>
      <c r="U1863" t="n">
        <v>0.64</v>
      </c>
      <c r="V1863" t="n">
        <v>0.74</v>
      </c>
      <c r="W1863" t="n">
        <v>2.63</v>
      </c>
      <c r="X1863" t="n">
        <v>0.35</v>
      </c>
      <c r="Y1863" t="n">
        <v>1</v>
      </c>
      <c r="Z1863" t="n">
        <v>10</v>
      </c>
    </row>
    <row r="1864">
      <c r="A1864" t="n">
        <v>63</v>
      </c>
      <c r="B1864" t="n">
        <v>145</v>
      </c>
      <c r="C1864" t="inlineStr">
        <is>
          <t xml:space="preserve">CONCLUIDO	</t>
        </is>
      </c>
      <c r="D1864" t="n">
        <v>5.1763</v>
      </c>
      <c r="E1864" t="n">
        <v>19.32</v>
      </c>
      <c r="F1864" t="n">
        <v>15.67</v>
      </c>
      <c r="G1864" t="n">
        <v>72.31999999999999</v>
      </c>
      <c r="H1864" t="n">
        <v>0.9399999999999999</v>
      </c>
      <c r="I1864" t="n">
        <v>13</v>
      </c>
      <c r="J1864" t="n">
        <v>318.53</v>
      </c>
      <c r="K1864" t="n">
        <v>61.2</v>
      </c>
      <c r="L1864" t="n">
        <v>16.75</v>
      </c>
      <c r="M1864" t="n">
        <v>11</v>
      </c>
      <c r="N1864" t="n">
        <v>95.58</v>
      </c>
      <c r="O1864" t="n">
        <v>39519.26</v>
      </c>
      <c r="P1864" t="n">
        <v>271.85</v>
      </c>
      <c r="Q1864" t="n">
        <v>467.07</v>
      </c>
      <c r="R1864" t="n">
        <v>60.88</v>
      </c>
      <c r="S1864" t="n">
        <v>39.61</v>
      </c>
      <c r="T1864" t="n">
        <v>5667.46</v>
      </c>
      <c r="U1864" t="n">
        <v>0.65</v>
      </c>
      <c r="V1864" t="n">
        <v>0.74</v>
      </c>
      <c r="W1864" t="n">
        <v>2.63</v>
      </c>
      <c r="X1864" t="n">
        <v>0.34</v>
      </c>
      <c r="Y1864" t="n">
        <v>1</v>
      </c>
      <c r="Z1864" t="n">
        <v>10</v>
      </c>
    </row>
    <row r="1865">
      <c r="A1865" t="n">
        <v>64</v>
      </c>
      <c r="B1865" t="n">
        <v>145</v>
      </c>
      <c r="C1865" t="inlineStr">
        <is>
          <t xml:space="preserve">CONCLUIDO	</t>
        </is>
      </c>
      <c r="D1865" t="n">
        <v>5.1716</v>
      </c>
      <c r="E1865" t="n">
        <v>19.34</v>
      </c>
      <c r="F1865" t="n">
        <v>15.69</v>
      </c>
      <c r="G1865" t="n">
        <v>72.40000000000001</v>
      </c>
      <c r="H1865" t="n">
        <v>0.95</v>
      </c>
      <c r="I1865" t="n">
        <v>13</v>
      </c>
      <c r="J1865" t="n">
        <v>319.09</v>
      </c>
      <c r="K1865" t="n">
        <v>61.2</v>
      </c>
      <c r="L1865" t="n">
        <v>17</v>
      </c>
      <c r="M1865" t="n">
        <v>11</v>
      </c>
      <c r="N1865" t="n">
        <v>95.89</v>
      </c>
      <c r="O1865" t="n">
        <v>39588.58</v>
      </c>
      <c r="P1865" t="n">
        <v>272.21</v>
      </c>
      <c r="Q1865" t="n">
        <v>467.08</v>
      </c>
      <c r="R1865" t="n">
        <v>61.39</v>
      </c>
      <c r="S1865" t="n">
        <v>39.61</v>
      </c>
      <c r="T1865" t="n">
        <v>5921.28</v>
      </c>
      <c r="U1865" t="n">
        <v>0.65</v>
      </c>
      <c r="V1865" t="n">
        <v>0.74</v>
      </c>
      <c r="W1865" t="n">
        <v>2.63</v>
      </c>
      <c r="X1865" t="n">
        <v>0.35</v>
      </c>
      <c r="Y1865" t="n">
        <v>1</v>
      </c>
      <c r="Z1865" t="n">
        <v>10</v>
      </c>
    </row>
    <row r="1866">
      <c r="A1866" t="n">
        <v>65</v>
      </c>
      <c r="B1866" t="n">
        <v>145</v>
      </c>
      <c r="C1866" t="inlineStr">
        <is>
          <t xml:space="preserve">CONCLUIDO	</t>
        </is>
      </c>
      <c r="D1866" t="n">
        <v>5.1706</v>
      </c>
      <c r="E1866" t="n">
        <v>19.34</v>
      </c>
      <c r="F1866" t="n">
        <v>15.69</v>
      </c>
      <c r="G1866" t="n">
        <v>72.42</v>
      </c>
      <c r="H1866" t="n">
        <v>0.96</v>
      </c>
      <c r="I1866" t="n">
        <v>13</v>
      </c>
      <c r="J1866" t="n">
        <v>319.65</v>
      </c>
      <c r="K1866" t="n">
        <v>61.2</v>
      </c>
      <c r="L1866" t="n">
        <v>17.25</v>
      </c>
      <c r="M1866" t="n">
        <v>11</v>
      </c>
      <c r="N1866" t="n">
        <v>96.2</v>
      </c>
      <c r="O1866" t="n">
        <v>39658.05</v>
      </c>
      <c r="P1866" t="n">
        <v>271.83</v>
      </c>
      <c r="Q1866" t="n">
        <v>467.07</v>
      </c>
      <c r="R1866" t="n">
        <v>61.45</v>
      </c>
      <c r="S1866" t="n">
        <v>39.61</v>
      </c>
      <c r="T1866" t="n">
        <v>5953.05</v>
      </c>
      <c r="U1866" t="n">
        <v>0.64</v>
      </c>
      <c r="V1866" t="n">
        <v>0.74</v>
      </c>
      <c r="W1866" t="n">
        <v>2.64</v>
      </c>
      <c r="X1866" t="n">
        <v>0.36</v>
      </c>
      <c r="Y1866" t="n">
        <v>1</v>
      </c>
      <c r="Z1866" t="n">
        <v>10</v>
      </c>
    </row>
    <row r="1867">
      <c r="A1867" t="n">
        <v>66</v>
      </c>
      <c r="B1867" t="n">
        <v>145</v>
      </c>
      <c r="C1867" t="inlineStr">
        <is>
          <t xml:space="preserve">CONCLUIDO	</t>
        </is>
      </c>
      <c r="D1867" t="n">
        <v>5.171</v>
      </c>
      <c r="E1867" t="n">
        <v>19.34</v>
      </c>
      <c r="F1867" t="n">
        <v>15.69</v>
      </c>
      <c r="G1867" t="n">
        <v>72.41</v>
      </c>
      <c r="H1867" t="n">
        <v>0.97</v>
      </c>
      <c r="I1867" t="n">
        <v>13</v>
      </c>
      <c r="J1867" t="n">
        <v>320.22</v>
      </c>
      <c r="K1867" t="n">
        <v>61.2</v>
      </c>
      <c r="L1867" t="n">
        <v>17.5</v>
      </c>
      <c r="M1867" t="n">
        <v>11</v>
      </c>
      <c r="N1867" t="n">
        <v>96.52</v>
      </c>
      <c r="O1867" t="n">
        <v>39727.66</v>
      </c>
      <c r="P1867" t="n">
        <v>271.42</v>
      </c>
      <c r="Q1867" t="n">
        <v>467.07</v>
      </c>
      <c r="R1867" t="n">
        <v>61.56</v>
      </c>
      <c r="S1867" t="n">
        <v>39.61</v>
      </c>
      <c r="T1867" t="n">
        <v>6005.26</v>
      </c>
      <c r="U1867" t="n">
        <v>0.64</v>
      </c>
      <c r="V1867" t="n">
        <v>0.74</v>
      </c>
      <c r="W1867" t="n">
        <v>2.63</v>
      </c>
      <c r="X1867" t="n">
        <v>0.36</v>
      </c>
      <c r="Y1867" t="n">
        <v>1</v>
      </c>
      <c r="Z1867" t="n">
        <v>10</v>
      </c>
    </row>
    <row r="1868">
      <c r="A1868" t="n">
        <v>67</v>
      </c>
      <c r="B1868" t="n">
        <v>145</v>
      </c>
      <c r="C1868" t="inlineStr">
        <is>
          <t xml:space="preserve">CONCLUIDO	</t>
        </is>
      </c>
      <c r="D1868" t="n">
        <v>5.1994</v>
      </c>
      <c r="E1868" t="n">
        <v>19.23</v>
      </c>
      <c r="F1868" t="n">
        <v>15.64</v>
      </c>
      <c r="G1868" t="n">
        <v>78.19</v>
      </c>
      <c r="H1868" t="n">
        <v>0.99</v>
      </c>
      <c r="I1868" t="n">
        <v>12</v>
      </c>
      <c r="J1868" t="n">
        <v>320.78</v>
      </c>
      <c r="K1868" t="n">
        <v>61.2</v>
      </c>
      <c r="L1868" t="n">
        <v>17.75</v>
      </c>
      <c r="M1868" t="n">
        <v>10</v>
      </c>
      <c r="N1868" t="n">
        <v>96.83</v>
      </c>
      <c r="O1868" t="n">
        <v>39797.41</v>
      </c>
      <c r="P1868" t="n">
        <v>270.29</v>
      </c>
      <c r="Q1868" t="n">
        <v>467.15</v>
      </c>
      <c r="R1868" t="n">
        <v>59.81</v>
      </c>
      <c r="S1868" t="n">
        <v>39.61</v>
      </c>
      <c r="T1868" t="n">
        <v>5135.67</v>
      </c>
      <c r="U1868" t="n">
        <v>0.66</v>
      </c>
      <c r="V1868" t="n">
        <v>0.75</v>
      </c>
      <c r="W1868" t="n">
        <v>2.63</v>
      </c>
      <c r="X1868" t="n">
        <v>0.3</v>
      </c>
      <c r="Y1868" t="n">
        <v>1</v>
      </c>
      <c r="Z1868" t="n">
        <v>10</v>
      </c>
    </row>
    <row r="1869">
      <c r="A1869" t="n">
        <v>68</v>
      </c>
      <c r="B1869" t="n">
        <v>145</v>
      </c>
      <c r="C1869" t="inlineStr">
        <is>
          <t xml:space="preserve">CONCLUIDO	</t>
        </is>
      </c>
      <c r="D1869" t="n">
        <v>5.1952</v>
      </c>
      <c r="E1869" t="n">
        <v>19.25</v>
      </c>
      <c r="F1869" t="n">
        <v>15.65</v>
      </c>
      <c r="G1869" t="n">
        <v>78.26000000000001</v>
      </c>
      <c r="H1869" t="n">
        <v>1</v>
      </c>
      <c r="I1869" t="n">
        <v>12</v>
      </c>
      <c r="J1869" t="n">
        <v>321.35</v>
      </c>
      <c r="K1869" t="n">
        <v>61.2</v>
      </c>
      <c r="L1869" t="n">
        <v>18</v>
      </c>
      <c r="M1869" t="n">
        <v>10</v>
      </c>
      <c r="N1869" t="n">
        <v>97.15000000000001</v>
      </c>
      <c r="O1869" t="n">
        <v>39867.32</v>
      </c>
      <c r="P1869" t="n">
        <v>270.87</v>
      </c>
      <c r="Q1869" t="n">
        <v>467.08</v>
      </c>
      <c r="R1869" t="n">
        <v>60.12</v>
      </c>
      <c r="S1869" t="n">
        <v>39.61</v>
      </c>
      <c r="T1869" t="n">
        <v>5292.82</v>
      </c>
      <c r="U1869" t="n">
        <v>0.66</v>
      </c>
      <c r="V1869" t="n">
        <v>0.75</v>
      </c>
      <c r="W1869" t="n">
        <v>2.63</v>
      </c>
      <c r="X1869" t="n">
        <v>0.32</v>
      </c>
      <c r="Y1869" t="n">
        <v>1</v>
      </c>
      <c r="Z1869" t="n">
        <v>10</v>
      </c>
    </row>
    <row r="1870">
      <c r="A1870" t="n">
        <v>69</v>
      </c>
      <c r="B1870" t="n">
        <v>145</v>
      </c>
      <c r="C1870" t="inlineStr">
        <is>
          <t xml:space="preserve">CONCLUIDO	</t>
        </is>
      </c>
      <c r="D1870" t="n">
        <v>5.1974</v>
      </c>
      <c r="E1870" t="n">
        <v>19.24</v>
      </c>
      <c r="F1870" t="n">
        <v>15.64</v>
      </c>
      <c r="G1870" t="n">
        <v>78.22</v>
      </c>
      <c r="H1870" t="n">
        <v>1.01</v>
      </c>
      <c r="I1870" t="n">
        <v>12</v>
      </c>
      <c r="J1870" t="n">
        <v>321.92</v>
      </c>
      <c r="K1870" t="n">
        <v>61.2</v>
      </c>
      <c r="L1870" t="n">
        <v>18.25</v>
      </c>
      <c r="M1870" t="n">
        <v>10</v>
      </c>
      <c r="N1870" t="n">
        <v>97.47</v>
      </c>
      <c r="O1870" t="n">
        <v>39937.36</v>
      </c>
      <c r="P1870" t="n">
        <v>270.59</v>
      </c>
      <c r="Q1870" t="n">
        <v>467.1</v>
      </c>
      <c r="R1870" t="n">
        <v>60.22</v>
      </c>
      <c r="S1870" t="n">
        <v>39.61</v>
      </c>
      <c r="T1870" t="n">
        <v>5340.15</v>
      </c>
      <c r="U1870" t="n">
        <v>0.66</v>
      </c>
      <c r="V1870" t="n">
        <v>0.75</v>
      </c>
      <c r="W1870" t="n">
        <v>2.62</v>
      </c>
      <c r="X1870" t="n">
        <v>0.31</v>
      </c>
      <c r="Y1870" t="n">
        <v>1</v>
      </c>
      <c r="Z1870" t="n">
        <v>10</v>
      </c>
    </row>
    <row r="1871">
      <c r="A1871" t="n">
        <v>70</v>
      </c>
      <c r="B1871" t="n">
        <v>145</v>
      </c>
      <c r="C1871" t="inlineStr">
        <is>
          <t xml:space="preserve">CONCLUIDO	</t>
        </is>
      </c>
      <c r="D1871" t="n">
        <v>5.1989</v>
      </c>
      <c r="E1871" t="n">
        <v>19.23</v>
      </c>
      <c r="F1871" t="n">
        <v>15.64</v>
      </c>
      <c r="G1871" t="n">
        <v>78.19</v>
      </c>
      <c r="H1871" t="n">
        <v>1.02</v>
      </c>
      <c r="I1871" t="n">
        <v>12</v>
      </c>
      <c r="J1871" t="n">
        <v>322.49</v>
      </c>
      <c r="K1871" t="n">
        <v>61.2</v>
      </c>
      <c r="L1871" t="n">
        <v>18.5</v>
      </c>
      <c r="M1871" t="n">
        <v>10</v>
      </c>
      <c r="N1871" t="n">
        <v>97.79000000000001</v>
      </c>
      <c r="O1871" t="n">
        <v>40007.56</v>
      </c>
      <c r="P1871" t="n">
        <v>270.6</v>
      </c>
      <c r="Q1871" t="n">
        <v>467.07</v>
      </c>
      <c r="R1871" t="n">
        <v>59.96</v>
      </c>
      <c r="S1871" t="n">
        <v>39.61</v>
      </c>
      <c r="T1871" t="n">
        <v>5213.3</v>
      </c>
      <c r="U1871" t="n">
        <v>0.66</v>
      </c>
      <c r="V1871" t="n">
        <v>0.75</v>
      </c>
      <c r="W1871" t="n">
        <v>2.63</v>
      </c>
      <c r="X1871" t="n">
        <v>0.31</v>
      </c>
      <c r="Y1871" t="n">
        <v>1</v>
      </c>
      <c r="Z1871" t="n">
        <v>10</v>
      </c>
    </row>
    <row r="1872">
      <c r="A1872" t="n">
        <v>71</v>
      </c>
      <c r="B1872" t="n">
        <v>145</v>
      </c>
      <c r="C1872" t="inlineStr">
        <is>
          <t xml:space="preserve">CONCLUIDO	</t>
        </is>
      </c>
      <c r="D1872" t="n">
        <v>5.1962</v>
      </c>
      <c r="E1872" t="n">
        <v>19.24</v>
      </c>
      <c r="F1872" t="n">
        <v>15.65</v>
      </c>
      <c r="G1872" t="n">
        <v>78.23999999999999</v>
      </c>
      <c r="H1872" t="n">
        <v>1.03</v>
      </c>
      <c r="I1872" t="n">
        <v>12</v>
      </c>
      <c r="J1872" t="n">
        <v>323.06</v>
      </c>
      <c r="K1872" t="n">
        <v>61.2</v>
      </c>
      <c r="L1872" t="n">
        <v>18.75</v>
      </c>
      <c r="M1872" t="n">
        <v>10</v>
      </c>
      <c r="N1872" t="n">
        <v>98.11</v>
      </c>
      <c r="O1872" t="n">
        <v>40077.9</v>
      </c>
      <c r="P1872" t="n">
        <v>270.45</v>
      </c>
      <c r="Q1872" t="n">
        <v>467.09</v>
      </c>
      <c r="R1872" t="n">
        <v>60.36</v>
      </c>
      <c r="S1872" t="n">
        <v>39.61</v>
      </c>
      <c r="T1872" t="n">
        <v>5409.07</v>
      </c>
      <c r="U1872" t="n">
        <v>0.66</v>
      </c>
      <c r="V1872" t="n">
        <v>0.75</v>
      </c>
      <c r="W1872" t="n">
        <v>2.63</v>
      </c>
      <c r="X1872" t="n">
        <v>0.32</v>
      </c>
      <c r="Y1872" t="n">
        <v>1</v>
      </c>
      <c r="Z1872" t="n">
        <v>10</v>
      </c>
    </row>
    <row r="1873">
      <c r="A1873" t="n">
        <v>72</v>
      </c>
      <c r="B1873" t="n">
        <v>145</v>
      </c>
      <c r="C1873" t="inlineStr">
        <is>
          <t xml:space="preserve">CONCLUIDO	</t>
        </is>
      </c>
      <c r="D1873" t="n">
        <v>5.1989</v>
      </c>
      <c r="E1873" t="n">
        <v>19.23</v>
      </c>
      <c r="F1873" t="n">
        <v>15.64</v>
      </c>
      <c r="G1873" t="n">
        <v>78.19</v>
      </c>
      <c r="H1873" t="n">
        <v>1.05</v>
      </c>
      <c r="I1873" t="n">
        <v>12</v>
      </c>
      <c r="J1873" t="n">
        <v>323.63</v>
      </c>
      <c r="K1873" t="n">
        <v>61.2</v>
      </c>
      <c r="L1873" t="n">
        <v>19</v>
      </c>
      <c r="M1873" t="n">
        <v>10</v>
      </c>
      <c r="N1873" t="n">
        <v>98.43000000000001</v>
      </c>
      <c r="O1873" t="n">
        <v>40148.52</v>
      </c>
      <c r="P1873" t="n">
        <v>270.01</v>
      </c>
      <c r="Q1873" t="n">
        <v>467.07</v>
      </c>
      <c r="R1873" t="n">
        <v>59.79</v>
      </c>
      <c r="S1873" t="n">
        <v>39.61</v>
      </c>
      <c r="T1873" t="n">
        <v>5125.68</v>
      </c>
      <c r="U1873" t="n">
        <v>0.66</v>
      </c>
      <c r="V1873" t="n">
        <v>0.75</v>
      </c>
      <c r="W1873" t="n">
        <v>2.63</v>
      </c>
      <c r="X1873" t="n">
        <v>0.31</v>
      </c>
      <c r="Y1873" t="n">
        <v>1</v>
      </c>
      <c r="Z1873" t="n">
        <v>10</v>
      </c>
    </row>
    <row r="1874">
      <c r="A1874" t="n">
        <v>73</v>
      </c>
      <c r="B1874" t="n">
        <v>145</v>
      </c>
      <c r="C1874" t="inlineStr">
        <is>
          <t xml:space="preserve">CONCLUIDO	</t>
        </is>
      </c>
      <c r="D1874" t="n">
        <v>5.1959</v>
      </c>
      <c r="E1874" t="n">
        <v>19.25</v>
      </c>
      <c r="F1874" t="n">
        <v>15.65</v>
      </c>
      <c r="G1874" t="n">
        <v>78.25</v>
      </c>
      <c r="H1874" t="n">
        <v>1.06</v>
      </c>
      <c r="I1874" t="n">
        <v>12</v>
      </c>
      <c r="J1874" t="n">
        <v>324.2</v>
      </c>
      <c r="K1874" t="n">
        <v>61.2</v>
      </c>
      <c r="L1874" t="n">
        <v>19.25</v>
      </c>
      <c r="M1874" t="n">
        <v>10</v>
      </c>
      <c r="N1874" t="n">
        <v>98.75</v>
      </c>
      <c r="O1874" t="n">
        <v>40219.17</v>
      </c>
      <c r="P1874" t="n">
        <v>270</v>
      </c>
      <c r="Q1874" t="n">
        <v>467.18</v>
      </c>
      <c r="R1874" t="n">
        <v>60.32</v>
      </c>
      <c r="S1874" t="n">
        <v>39.61</v>
      </c>
      <c r="T1874" t="n">
        <v>5389.51</v>
      </c>
      <c r="U1874" t="n">
        <v>0.66</v>
      </c>
      <c r="V1874" t="n">
        <v>0.75</v>
      </c>
      <c r="W1874" t="n">
        <v>2.63</v>
      </c>
      <c r="X1874" t="n">
        <v>0.32</v>
      </c>
      <c r="Y1874" t="n">
        <v>1</v>
      </c>
      <c r="Z1874" t="n">
        <v>10</v>
      </c>
    </row>
    <row r="1875">
      <c r="A1875" t="n">
        <v>74</v>
      </c>
      <c r="B1875" t="n">
        <v>145</v>
      </c>
      <c r="C1875" t="inlineStr">
        <is>
          <t xml:space="preserve">CONCLUIDO	</t>
        </is>
      </c>
      <c r="D1875" t="n">
        <v>5.2218</v>
      </c>
      <c r="E1875" t="n">
        <v>19.15</v>
      </c>
      <c r="F1875" t="n">
        <v>15.61</v>
      </c>
      <c r="G1875" t="n">
        <v>85.14</v>
      </c>
      <c r="H1875" t="n">
        <v>1.07</v>
      </c>
      <c r="I1875" t="n">
        <v>11</v>
      </c>
      <c r="J1875" t="n">
        <v>324.78</v>
      </c>
      <c r="K1875" t="n">
        <v>61.2</v>
      </c>
      <c r="L1875" t="n">
        <v>19.5</v>
      </c>
      <c r="M1875" t="n">
        <v>9</v>
      </c>
      <c r="N1875" t="n">
        <v>99.08</v>
      </c>
      <c r="O1875" t="n">
        <v>40289.97</v>
      </c>
      <c r="P1875" t="n">
        <v>269.28</v>
      </c>
      <c r="Q1875" t="n">
        <v>467.08</v>
      </c>
      <c r="R1875" t="n">
        <v>58.94</v>
      </c>
      <c r="S1875" t="n">
        <v>39.61</v>
      </c>
      <c r="T1875" t="n">
        <v>4703.97</v>
      </c>
      <c r="U1875" t="n">
        <v>0.67</v>
      </c>
      <c r="V1875" t="n">
        <v>0.75</v>
      </c>
      <c r="W1875" t="n">
        <v>2.62</v>
      </c>
      <c r="X1875" t="n">
        <v>0.27</v>
      </c>
      <c r="Y1875" t="n">
        <v>1</v>
      </c>
      <c r="Z1875" t="n">
        <v>10</v>
      </c>
    </row>
    <row r="1876">
      <c r="A1876" t="n">
        <v>75</v>
      </c>
      <c r="B1876" t="n">
        <v>145</v>
      </c>
      <c r="C1876" t="inlineStr">
        <is>
          <t xml:space="preserve">CONCLUIDO	</t>
        </is>
      </c>
      <c r="D1876" t="n">
        <v>5.2234</v>
      </c>
      <c r="E1876" t="n">
        <v>19.14</v>
      </c>
      <c r="F1876" t="n">
        <v>15.6</v>
      </c>
      <c r="G1876" t="n">
        <v>85.09999999999999</v>
      </c>
      <c r="H1876" t="n">
        <v>1.08</v>
      </c>
      <c r="I1876" t="n">
        <v>11</v>
      </c>
      <c r="J1876" t="n">
        <v>325.35</v>
      </c>
      <c r="K1876" t="n">
        <v>61.2</v>
      </c>
      <c r="L1876" t="n">
        <v>19.75</v>
      </c>
      <c r="M1876" t="n">
        <v>9</v>
      </c>
      <c r="N1876" t="n">
        <v>99.40000000000001</v>
      </c>
      <c r="O1876" t="n">
        <v>40360.92</v>
      </c>
      <c r="P1876" t="n">
        <v>269.25</v>
      </c>
      <c r="Q1876" t="n">
        <v>467.08</v>
      </c>
      <c r="R1876" t="n">
        <v>58.82</v>
      </c>
      <c r="S1876" t="n">
        <v>39.61</v>
      </c>
      <c r="T1876" t="n">
        <v>4645.69</v>
      </c>
      <c r="U1876" t="n">
        <v>0.67</v>
      </c>
      <c r="V1876" t="n">
        <v>0.75</v>
      </c>
      <c r="W1876" t="n">
        <v>2.62</v>
      </c>
      <c r="X1876" t="n">
        <v>0.27</v>
      </c>
      <c r="Y1876" t="n">
        <v>1</v>
      </c>
      <c r="Z1876" t="n">
        <v>10</v>
      </c>
    </row>
    <row r="1877">
      <c r="A1877" t="n">
        <v>76</v>
      </c>
      <c r="B1877" t="n">
        <v>145</v>
      </c>
      <c r="C1877" t="inlineStr">
        <is>
          <t xml:space="preserve">CONCLUIDO	</t>
        </is>
      </c>
      <c r="D1877" t="n">
        <v>5.218</v>
      </c>
      <c r="E1877" t="n">
        <v>19.16</v>
      </c>
      <c r="F1877" t="n">
        <v>15.62</v>
      </c>
      <c r="G1877" t="n">
        <v>85.20999999999999</v>
      </c>
      <c r="H1877" t="n">
        <v>1.09</v>
      </c>
      <c r="I1877" t="n">
        <v>11</v>
      </c>
      <c r="J1877" t="n">
        <v>325.93</v>
      </c>
      <c r="K1877" t="n">
        <v>61.2</v>
      </c>
      <c r="L1877" t="n">
        <v>20</v>
      </c>
      <c r="M1877" t="n">
        <v>9</v>
      </c>
      <c r="N1877" t="n">
        <v>99.73</v>
      </c>
      <c r="O1877" t="n">
        <v>40432.03</v>
      </c>
      <c r="P1877" t="n">
        <v>269.68</v>
      </c>
      <c r="Q1877" t="n">
        <v>467.07</v>
      </c>
      <c r="R1877" t="n">
        <v>59.27</v>
      </c>
      <c r="S1877" t="n">
        <v>39.61</v>
      </c>
      <c r="T1877" t="n">
        <v>4870.47</v>
      </c>
      <c r="U1877" t="n">
        <v>0.67</v>
      </c>
      <c r="V1877" t="n">
        <v>0.75</v>
      </c>
      <c r="W1877" t="n">
        <v>2.63</v>
      </c>
      <c r="X1877" t="n">
        <v>0.29</v>
      </c>
      <c r="Y1877" t="n">
        <v>1</v>
      </c>
      <c r="Z1877" t="n">
        <v>10</v>
      </c>
    </row>
    <row r="1878">
      <c r="A1878" t="n">
        <v>77</v>
      </c>
      <c r="B1878" t="n">
        <v>145</v>
      </c>
      <c r="C1878" t="inlineStr">
        <is>
          <t xml:space="preserve">CONCLUIDO	</t>
        </is>
      </c>
      <c r="D1878" t="n">
        <v>5.2204</v>
      </c>
      <c r="E1878" t="n">
        <v>19.16</v>
      </c>
      <c r="F1878" t="n">
        <v>15.61</v>
      </c>
      <c r="G1878" t="n">
        <v>85.17</v>
      </c>
      <c r="H1878" t="n">
        <v>1.11</v>
      </c>
      <c r="I1878" t="n">
        <v>11</v>
      </c>
      <c r="J1878" t="n">
        <v>326.51</v>
      </c>
      <c r="K1878" t="n">
        <v>61.2</v>
      </c>
      <c r="L1878" t="n">
        <v>20.25</v>
      </c>
      <c r="M1878" t="n">
        <v>9</v>
      </c>
      <c r="N1878" t="n">
        <v>100.06</v>
      </c>
      <c r="O1878" t="n">
        <v>40503.29</v>
      </c>
      <c r="P1878" t="n">
        <v>269.34</v>
      </c>
      <c r="Q1878" t="n">
        <v>467.07</v>
      </c>
      <c r="R1878" t="n">
        <v>59.17</v>
      </c>
      <c r="S1878" t="n">
        <v>39.61</v>
      </c>
      <c r="T1878" t="n">
        <v>4822.49</v>
      </c>
      <c r="U1878" t="n">
        <v>0.67</v>
      </c>
      <c r="V1878" t="n">
        <v>0.75</v>
      </c>
      <c r="W1878" t="n">
        <v>2.62</v>
      </c>
      <c r="X1878" t="n">
        <v>0.28</v>
      </c>
      <c r="Y1878" t="n">
        <v>1</v>
      </c>
      <c r="Z1878" t="n">
        <v>10</v>
      </c>
    </row>
    <row r="1879">
      <c r="A1879" t="n">
        <v>78</v>
      </c>
      <c r="B1879" t="n">
        <v>145</v>
      </c>
      <c r="C1879" t="inlineStr">
        <is>
          <t xml:space="preserve">CONCLUIDO	</t>
        </is>
      </c>
      <c r="D1879" t="n">
        <v>5.2167</v>
      </c>
      <c r="E1879" t="n">
        <v>19.17</v>
      </c>
      <c r="F1879" t="n">
        <v>15.63</v>
      </c>
      <c r="G1879" t="n">
        <v>85.23999999999999</v>
      </c>
      <c r="H1879" t="n">
        <v>1.12</v>
      </c>
      <c r="I1879" t="n">
        <v>11</v>
      </c>
      <c r="J1879" t="n">
        <v>327.08</v>
      </c>
      <c r="K1879" t="n">
        <v>61.2</v>
      </c>
      <c r="L1879" t="n">
        <v>20.5</v>
      </c>
      <c r="M1879" t="n">
        <v>9</v>
      </c>
      <c r="N1879" t="n">
        <v>100.39</v>
      </c>
      <c r="O1879" t="n">
        <v>40574.7</v>
      </c>
      <c r="P1879" t="n">
        <v>269.79</v>
      </c>
      <c r="Q1879" t="n">
        <v>467.09</v>
      </c>
      <c r="R1879" t="n">
        <v>59.45</v>
      </c>
      <c r="S1879" t="n">
        <v>39.61</v>
      </c>
      <c r="T1879" t="n">
        <v>4963.33</v>
      </c>
      <c r="U1879" t="n">
        <v>0.67</v>
      </c>
      <c r="V1879" t="n">
        <v>0.75</v>
      </c>
      <c r="W1879" t="n">
        <v>2.63</v>
      </c>
      <c r="X1879" t="n">
        <v>0.29</v>
      </c>
      <c r="Y1879" t="n">
        <v>1</v>
      </c>
      <c r="Z1879" t="n">
        <v>10</v>
      </c>
    </row>
    <row r="1880">
      <c r="A1880" t="n">
        <v>79</v>
      </c>
      <c r="B1880" t="n">
        <v>145</v>
      </c>
      <c r="C1880" t="inlineStr">
        <is>
          <t xml:space="preserve">CONCLUIDO	</t>
        </is>
      </c>
      <c r="D1880" t="n">
        <v>5.2197</v>
      </c>
      <c r="E1880" t="n">
        <v>19.16</v>
      </c>
      <c r="F1880" t="n">
        <v>15.62</v>
      </c>
      <c r="G1880" t="n">
        <v>85.18000000000001</v>
      </c>
      <c r="H1880" t="n">
        <v>1.13</v>
      </c>
      <c r="I1880" t="n">
        <v>11</v>
      </c>
      <c r="J1880" t="n">
        <v>327.66</v>
      </c>
      <c r="K1880" t="n">
        <v>61.2</v>
      </c>
      <c r="L1880" t="n">
        <v>20.75</v>
      </c>
      <c r="M1880" t="n">
        <v>9</v>
      </c>
      <c r="N1880" t="n">
        <v>100.72</v>
      </c>
      <c r="O1880" t="n">
        <v>40646.27</v>
      </c>
      <c r="P1880" t="n">
        <v>269.57</v>
      </c>
      <c r="Q1880" t="n">
        <v>467.07</v>
      </c>
      <c r="R1880" t="n">
        <v>59.01</v>
      </c>
      <c r="S1880" t="n">
        <v>39.61</v>
      </c>
      <c r="T1880" t="n">
        <v>4740.4</v>
      </c>
      <c r="U1880" t="n">
        <v>0.67</v>
      </c>
      <c r="V1880" t="n">
        <v>0.75</v>
      </c>
      <c r="W1880" t="n">
        <v>2.63</v>
      </c>
      <c r="X1880" t="n">
        <v>0.28</v>
      </c>
      <c r="Y1880" t="n">
        <v>1</v>
      </c>
      <c r="Z1880" t="n">
        <v>10</v>
      </c>
    </row>
    <row r="1881">
      <c r="A1881" t="n">
        <v>80</v>
      </c>
      <c r="B1881" t="n">
        <v>145</v>
      </c>
      <c r="C1881" t="inlineStr">
        <is>
          <t xml:space="preserve">CONCLUIDO	</t>
        </is>
      </c>
      <c r="D1881" t="n">
        <v>5.2213</v>
      </c>
      <c r="E1881" t="n">
        <v>19.15</v>
      </c>
      <c r="F1881" t="n">
        <v>15.61</v>
      </c>
      <c r="G1881" t="n">
        <v>85.15000000000001</v>
      </c>
      <c r="H1881" t="n">
        <v>1.14</v>
      </c>
      <c r="I1881" t="n">
        <v>11</v>
      </c>
      <c r="J1881" t="n">
        <v>328.25</v>
      </c>
      <c r="K1881" t="n">
        <v>61.2</v>
      </c>
      <c r="L1881" t="n">
        <v>21</v>
      </c>
      <c r="M1881" t="n">
        <v>9</v>
      </c>
      <c r="N1881" t="n">
        <v>101.05</v>
      </c>
      <c r="O1881" t="n">
        <v>40718</v>
      </c>
      <c r="P1881" t="n">
        <v>268.97</v>
      </c>
      <c r="Q1881" t="n">
        <v>467.07</v>
      </c>
      <c r="R1881" t="n">
        <v>58.84</v>
      </c>
      <c r="S1881" t="n">
        <v>39.61</v>
      </c>
      <c r="T1881" t="n">
        <v>4657.36</v>
      </c>
      <c r="U1881" t="n">
        <v>0.67</v>
      </c>
      <c r="V1881" t="n">
        <v>0.75</v>
      </c>
      <c r="W1881" t="n">
        <v>2.63</v>
      </c>
      <c r="X1881" t="n">
        <v>0.28</v>
      </c>
      <c r="Y1881" t="n">
        <v>1</v>
      </c>
      <c r="Z1881" t="n">
        <v>10</v>
      </c>
    </row>
    <row r="1882">
      <c r="A1882" t="n">
        <v>81</v>
      </c>
      <c r="B1882" t="n">
        <v>145</v>
      </c>
      <c r="C1882" t="inlineStr">
        <is>
          <t xml:space="preserve">CONCLUIDO	</t>
        </is>
      </c>
      <c r="D1882" t="n">
        <v>5.2182</v>
      </c>
      <c r="E1882" t="n">
        <v>19.16</v>
      </c>
      <c r="F1882" t="n">
        <v>15.62</v>
      </c>
      <c r="G1882" t="n">
        <v>85.20999999999999</v>
      </c>
      <c r="H1882" t="n">
        <v>1.15</v>
      </c>
      <c r="I1882" t="n">
        <v>11</v>
      </c>
      <c r="J1882" t="n">
        <v>328.83</v>
      </c>
      <c r="K1882" t="n">
        <v>61.2</v>
      </c>
      <c r="L1882" t="n">
        <v>21.25</v>
      </c>
      <c r="M1882" t="n">
        <v>9</v>
      </c>
      <c r="N1882" t="n">
        <v>101.38</v>
      </c>
      <c r="O1882" t="n">
        <v>40789.89</v>
      </c>
      <c r="P1882" t="n">
        <v>268.53</v>
      </c>
      <c r="Q1882" t="n">
        <v>467.07</v>
      </c>
      <c r="R1882" t="n">
        <v>59.36</v>
      </c>
      <c r="S1882" t="n">
        <v>39.61</v>
      </c>
      <c r="T1882" t="n">
        <v>4916.64</v>
      </c>
      <c r="U1882" t="n">
        <v>0.67</v>
      </c>
      <c r="V1882" t="n">
        <v>0.75</v>
      </c>
      <c r="W1882" t="n">
        <v>2.63</v>
      </c>
      <c r="X1882" t="n">
        <v>0.29</v>
      </c>
      <c r="Y1882" t="n">
        <v>1</v>
      </c>
      <c r="Z1882" t="n">
        <v>10</v>
      </c>
    </row>
    <row r="1883">
      <c r="A1883" t="n">
        <v>82</v>
      </c>
      <c r="B1883" t="n">
        <v>145</v>
      </c>
      <c r="C1883" t="inlineStr">
        <is>
          <t xml:space="preserve">CONCLUIDO	</t>
        </is>
      </c>
      <c r="D1883" t="n">
        <v>5.2415</v>
      </c>
      <c r="E1883" t="n">
        <v>19.08</v>
      </c>
      <c r="F1883" t="n">
        <v>15.59</v>
      </c>
      <c r="G1883" t="n">
        <v>93.54000000000001</v>
      </c>
      <c r="H1883" t="n">
        <v>1.16</v>
      </c>
      <c r="I1883" t="n">
        <v>10</v>
      </c>
      <c r="J1883" t="n">
        <v>329.41</v>
      </c>
      <c r="K1883" t="n">
        <v>61.2</v>
      </c>
      <c r="L1883" t="n">
        <v>21.5</v>
      </c>
      <c r="M1883" t="n">
        <v>8</v>
      </c>
      <c r="N1883" t="n">
        <v>101.71</v>
      </c>
      <c r="O1883" t="n">
        <v>40861.93</v>
      </c>
      <c r="P1883" t="n">
        <v>268.22</v>
      </c>
      <c r="Q1883" t="n">
        <v>467.08</v>
      </c>
      <c r="R1883" t="n">
        <v>58.38</v>
      </c>
      <c r="S1883" t="n">
        <v>39.61</v>
      </c>
      <c r="T1883" t="n">
        <v>4431.8</v>
      </c>
      <c r="U1883" t="n">
        <v>0.68</v>
      </c>
      <c r="V1883" t="n">
        <v>0.75</v>
      </c>
      <c r="W1883" t="n">
        <v>2.62</v>
      </c>
      <c r="X1883" t="n">
        <v>0.26</v>
      </c>
      <c r="Y1883" t="n">
        <v>1</v>
      </c>
      <c r="Z1883" t="n">
        <v>10</v>
      </c>
    </row>
    <row r="1884">
      <c r="A1884" t="n">
        <v>83</v>
      </c>
      <c r="B1884" t="n">
        <v>145</v>
      </c>
      <c r="C1884" t="inlineStr">
        <is>
          <t xml:space="preserve">CONCLUIDO	</t>
        </is>
      </c>
      <c r="D1884" t="n">
        <v>5.2424</v>
      </c>
      <c r="E1884" t="n">
        <v>19.08</v>
      </c>
      <c r="F1884" t="n">
        <v>15.59</v>
      </c>
      <c r="G1884" t="n">
        <v>93.52</v>
      </c>
      <c r="H1884" t="n">
        <v>1.17</v>
      </c>
      <c r="I1884" t="n">
        <v>10</v>
      </c>
      <c r="J1884" t="n">
        <v>330</v>
      </c>
      <c r="K1884" t="n">
        <v>61.2</v>
      </c>
      <c r="L1884" t="n">
        <v>21.75</v>
      </c>
      <c r="M1884" t="n">
        <v>8</v>
      </c>
      <c r="N1884" t="n">
        <v>102.05</v>
      </c>
      <c r="O1884" t="n">
        <v>40934.14</v>
      </c>
      <c r="P1884" t="n">
        <v>268.3</v>
      </c>
      <c r="Q1884" t="n">
        <v>467.09</v>
      </c>
      <c r="R1884" t="n">
        <v>58.29</v>
      </c>
      <c r="S1884" t="n">
        <v>39.61</v>
      </c>
      <c r="T1884" t="n">
        <v>4384.69</v>
      </c>
      <c r="U1884" t="n">
        <v>0.68</v>
      </c>
      <c r="V1884" t="n">
        <v>0.75</v>
      </c>
      <c r="W1884" t="n">
        <v>2.62</v>
      </c>
      <c r="X1884" t="n">
        <v>0.25</v>
      </c>
      <c r="Y1884" t="n">
        <v>1</v>
      </c>
      <c r="Z1884" t="n">
        <v>10</v>
      </c>
    </row>
    <row r="1885">
      <c r="A1885" t="n">
        <v>84</v>
      </c>
      <c r="B1885" t="n">
        <v>145</v>
      </c>
      <c r="C1885" t="inlineStr">
        <is>
          <t xml:space="preserve">CONCLUIDO	</t>
        </is>
      </c>
      <c r="D1885" t="n">
        <v>5.2408</v>
      </c>
      <c r="E1885" t="n">
        <v>19.08</v>
      </c>
      <c r="F1885" t="n">
        <v>15.59</v>
      </c>
      <c r="G1885" t="n">
        <v>93.56</v>
      </c>
      <c r="H1885" t="n">
        <v>1.19</v>
      </c>
      <c r="I1885" t="n">
        <v>10</v>
      </c>
      <c r="J1885" t="n">
        <v>330.59</v>
      </c>
      <c r="K1885" t="n">
        <v>61.2</v>
      </c>
      <c r="L1885" t="n">
        <v>22</v>
      </c>
      <c r="M1885" t="n">
        <v>8</v>
      </c>
      <c r="N1885" t="n">
        <v>102.39</v>
      </c>
      <c r="O1885" t="n">
        <v>41006.51</v>
      </c>
      <c r="P1885" t="n">
        <v>268.79</v>
      </c>
      <c r="Q1885" t="n">
        <v>467.11</v>
      </c>
      <c r="R1885" t="n">
        <v>58.31</v>
      </c>
      <c r="S1885" t="n">
        <v>39.61</v>
      </c>
      <c r="T1885" t="n">
        <v>4393.49</v>
      </c>
      <c r="U1885" t="n">
        <v>0.68</v>
      </c>
      <c r="V1885" t="n">
        <v>0.75</v>
      </c>
      <c r="W1885" t="n">
        <v>2.63</v>
      </c>
      <c r="X1885" t="n">
        <v>0.26</v>
      </c>
      <c r="Y1885" t="n">
        <v>1</v>
      </c>
      <c r="Z1885" t="n">
        <v>10</v>
      </c>
    </row>
    <row r="1886">
      <c r="A1886" t="n">
        <v>85</v>
      </c>
      <c r="B1886" t="n">
        <v>145</v>
      </c>
      <c r="C1886" t="inlineStr">
        <is>
          <t xml:space="preserve">CONCLUIDO	</t>
        </is>
      </c>
      <c r="D1886" t="n">
        <v>5.2397</v>
      </c>
      <c r="E1886" t="n">
        <v>19.08</v>
      </c>
      <c r="F1886" t="n">
        <v>15.6</v>
      </c>
      <c r="G1886" t="n">
        <v>93.58</v>
      </c>
      <c r="H1886" t="n">
        <v>1.2</v>
      </c>
      <c r="I1886" t="n">
        <v>10</v>
      </c>
      <c r="J1886" t="n">
        <v>331.17</v>
      </c>
      <c r="K1886" t="n">
        <v>61.2</v>
      </c>
      <c r="L1886" t="n">
        <v>22.25</v>
      </c>
      <c r="M1886" t="n">
        <v>8</v>
      </c>
      <c r="N1886" t="n">
        <v>102.72</v>
      </c>
      <c r="O1886" t="n">
        <v>41079.04</v>
      </c>
      <c r="P1886" t="n">
        <v>268.74</v>
      </c>
      <c r="Q1886" t="n">
        <v>467.07</v>
      </c>
      <c r="R1886" t="n">
        <v>58.62</v>
      </c>
      <c r="S1886" t="n">
        <v>39.61</v>
      </c>
      <c r="T1886" t="n">
        <v>4548.91</v>
      </c>
      <c r="U1886" t="n">
        <v>0.68</v>
      </c>
      <c r="V1886" t="n">
        <v>0.75</v>
      </c>
      <c r="W1886" t="n">
        <v>2.62</v>
      </c>
      <c r="X1886" t="n">
        <v>0.26</v>
      </c>
      <c r="Y1886" t="n">
        <v>1</v>
      </c>
      <c r="Z1886" t="n">
        <v>10</v>
      </c>
    </row>
    <row r="1887">
      <c r="A1887" t="n">
        <v>86</v>
      </c>
      <c r="B1887" t="n">
        <v>145</v>
      </c>
      <c r="C1887" t="inlineStr">
        <is>
          <t xml:space="preserve">CONCLUIDO	</t>
        </is>
      </c>
      <c r="D1887" t="n">
        <v>5.2403</v>
      </c>
      <c r="E1887" t="n">
        <v>19.08</v>
      </c>
      <c r="F1887" t="n">
        <v>15.59</v>
      </c>
      <c r="G1887" t="n">
        <v>93.56999999999999</v>
      </c>
      <c r="H1887" t="n">
        <v>1.21</v>
      </c>
      <c r="I1887" t="n">
        <v>10</v>
      </c>
      <c r="J1887" t="n">
        <v>331.76</v>
      </c>
      <c r="K1887" t="n">
        <v>61.2</v>
      </c>
      <c r="L1887" t="n">
        <v>22.5</v>
      </c>
      <c r="M1887" t="n">
        <v>8</v>
      </c>
      <c r="N1887" t="n">
        <v>103.06</v>
      </c>
      <c r="O1887" t="n">
        <v>41151.74</v>
      </c>
      <c r="P1887" t="n">
        <v>268.81</v>
      </c>
      <c r="Q1887" t="n">
        <v>467.07</v>
      </c>
      <c r="R1887" t="n">
        <v>58.59</v>
      </c>
      <c r="S1887" t="n">
        <v>39.61</v>
      </c>
      <c r="T1887" t="n">
        <v>4534.44</v>
      </c>
      <c r="U1887" t="n">
        <v>0.68</v>
      </c>
      <c r="V1887" t="n">
        <v>0.75</v>
      </c>
      <c r="W1887" t="n">
        <v>2.62</v>
      </c>
      <c r="X1887" t="n">
        <v>0.26</v>
      </c>
      <c r="Y1887" t="n">
        <v>1</v>
      </c>
      <c r="Z1887" t="n">
        <v>10</v>
      </c>
    </row>
    <row r="1888">
      <c r="A1888" t="n">
        <v>87</v>
      </c>
      <c r="B1888" t="n">
        <v>145</v>
      </c>
      <c r="C1888" t="inlineStr">
        <is>
          <t xml:space="preserve">CONCLUIDO	</t>
        </is>
      </c>
      <c r="D1888" t="n">
        <v>5.2411</v>
      </c>
      <c r="E1888" t="n">
        <v>19.08</v>
      </c>
      <c r="F1888" t="n">
        <v>15.59</v>
      </c>
      <c r="G1888" t="n">
        <v>93.55</v>
      </c>
      <c r="H1888" t="n">
        <v>1.22</v>
      </c>
      <c r="I1888" t="n">
        <v>10</v>
      </c>
      <c r="J1888" t="n">
        <v>332.35</v>
      </c>
      <c r="K1888" t="n">
        <v>61.2</v>
      </c>
      <c r="L1888" t="n">
        <v>22.75</v>
      </c>
      <c r="M1888" t="n">
        <v>8</v>
      </c>
      <c r="N1888" t="n">
        <v>103.41</v>
      </c>
      <c r="O1888" t="n">
        <v>41224.6</v>
      </c>
      <c r="P1888" t="n">
        <v>268.39</v>
      </c>
      <c r="Q1888" t="n">
        <v>467.07</v>
      </c>
      <c r="R1888" t="n">
        <v>58.36</v>
      </c>
      <c r="S1888" t="n">
        <v>39.61</v>
      </c>
      <c r="T1888" t="n">
        <v>4420.25</v>
      </c>
      <c r="U1888" t="n">
        <v>0.68</v>
      </c>
      <c r="V1888" t="n">
        <v>0.75</v>
      </c>
      <c r="W1888" t="n">
        <v>2.62</v>
      </c>
      <c r="X1888" t="n">
        <v>0.26</v>
      </c>
      <c r="Y1888" t="n">
        <v>1</v>
      </c>
      <c r="Z1888" t="n">
        <v>10</v>
      </c>
    </row>
    <row r="1889">
      <c r="A1889" t="n">
        <v>88</v>
      </c>
      <c r="B1889" t="n">
        <v>145</v>
      </c>
      <c r="C1889" t="inlineStr">
        <is>
          <t xml:space="preserve">CONCLUIDO	</t>
        </is>
      </c>
      <c r="D1889" t="n">
        <v>5.2422</v>
      </c>
      <c r="E1889" t="n">
        <v>19.08</v>
      </c>
      <c r="F1889" t="n">
        <v>15.59</v>
      </c>
      <c r="G1889" t="n">
        <v>93.53</v>
      </c>
      <c r="H1889" t="n">
        <v>1.23</v>
      </c>
      <c r="I1889" t="n">
        <v>10</v>
      </c>
      <c r="J1889" t="n">
        <v>332.95</v>
      </c>
      <c r="K1889" t="n">
        <v>61.2</v>
      </c>
      <c r="L1889" t="n">
        <v>23</v>
      </c>
      <c r="M1889" t="n">
        <v>8</v>
      </c>
      <c r="N1889" t="n">
        <v>103.75</v>
      </c>
      <c r="O1889" t="n">
        <v>41297.62</v>
      </c>
      <c r="P1889" t="n">
        <v>268.03</v>
      </c>
      <c r="Q1889" t="n">
        <v>467.07</v>
      </c>
      <c r="R1889" t="n">
        <v>58.3</v>
      </c>
      <c r="S1889" t="n">
        <v>39.61</v>
      </c>
      <c r="T1889" t="n">
        <v>4390.53</v>
      </c>
      <c r="U1889" t="n">
        <v>0.68</v>
      </c>
      <c r="V1889" t="n">
        <v>0.75</v>
      </c>
      <c r="W1889" t="n">
        <v>2.62</v>
      </c>
      <c r="X1889" t="n">
        <v>0.25</v>
      </c>
      <c r="Y1889" t="n">
        <v>1</v>
      </c>
      <c r="Z1889" t="n">
        <v>10</v>
      </c>
    </row>
    <row r="1890">
      <c r="A1890" t="n">
        <v>89</v>
      </c>
      <c r="B1890" t="n">
        <v>145</v>
      </c>
      <c r="C1890" t="inlineStr">
        <is>
          <t xml:space="preserve">CONCLUIDO	</t>
        </is>
      </c>
      <c r="D1890" t="n">
        <v>5.2426</v>
      </c>
      <c r="E1890" t="n">
        <v>19.07</v>
      </c>
      <c r="F1890" t="n">
        <v>15.59</v>
      </c>
      <c r="G1890" t="n">
        <v>93.52</v>
      </c>
      <c r="H1890" t="n">
        <v>1.24</v>
      </c>
      <c r="I1890" t="n">
        <v>10</v>
      </c>
      <c r="J1890" t="n">
        <v>333.54</v>
      </c>
      <c r="K1890" t="n">
        <v>61.2</v>
      </c>
      <c r="L1890" t="n">
        <v>23.25</v>
      </c>
      <c r="M1890" t="n">
        <v>8</v>
      </c>
      <c r="N1890" t="n">
        <v>104.09</v>
      </c>
      <c r="O1890" t="n">
        <v>41370.82</v>
      </c>
      <c r="P1890" t="n">
        <v>267.7</v>
      </c>
      <c r="Q1890" t="n">
        <v>467.07</v>
      </c>
      <c r="R1890" t="n">
        <v>58.21</v>
      </c>
      <c r="S1890" t="n">
        <v>39.61</v>
      </c>
      <c r="T1890" t="n">
        <v>4345.65</v>
      </c>
      <c r="U1890" t="n">
        <v>0.68</v>
      </c>
      <c r="V1890" t="n">
        <v>0.75</v>
      </c>
      <c r="W1890" t="n">
        <v>2.62</v>
      </c>
      <c r="X1890" t="n">
        <v>0.25</v>
      </c>
      <c r="Y1890" t="n">
        <v>1</v>
      </c>
      <c r="Z1890" t="n">
        <v>10</v>
      </c>
    </row>
    <row r="1891">
      <c r="A1891" t="n">
        <v>90</v>
      </c>
      <c r="B1891" t="n">
        <v>145</v>
      </c>
      <c r="C1891" t="inlineStr">
        <is>
          <t xml:space="preserve">CONCLUIDO	</t>
        </is>
      </c>
      <c r="D1891" t="n">
        <v>5.2425</v>
      </c>
      <c r="E1891" t="n">
        <v>19.07</v>
      </c>
      <c r="F1891" t="n">
        <v>15.59</v>
      </c>
      <c r="G1891" t="n">
        <v>93.52</v>
      </c>
      <c r="H1891" t="n">
        <v>1.25</v>
      </c>
      <c r="I1891" t="n">
        <v>10</v>
      </c>
      <c r="J1891" t="n">
        <v>334.14</v>
      </c>
      <c r="K1891" t="n">
        <v>61.2</v>
      </c>
      <c r="L1891" t="n">
        <v>23.5</v>
      </c>
      <c r="M1891" t="n">
        <v>8</v>
      </c>
      <c r="N1891" t="n">
        <v>104.44</v>
      </c>
      <c r="O1891" t="n">
        <v>41444.3</v>
      </c>
      <c r="P1891" t="n">
        <v>267.05</v>
      </c>
      <c r="Q1891" t="n">
        <v>467.1</v>
      </c>
      <c r="R1891" t="n">
        <v>58.16</v>
      </c>
      <c r="S1891" t="n">
        <v>39.61</v>
      </c>
      <c r="T1891" t="n">
        <v>4318.97</v>
      </c>
      <c r="U1891" t="n">
        <v>0.68</v>
      </c>
      <c r="V1891" t="n">
        <v>0.75</v>
      </c>
      <c r="W1891" t="n">
        <v>2.63</v>
      </c>
      <c r="X1891" t="n">
        <v>0.25</v>
      </c>
      <c r="Y1891" t="n">
        <v>1</v>
      </c>
      <c r="Z1891" t="n">
        <v>10</v>
      </c>
    </row>
    <row r="1892">
      <c r="A1892" t="n">
        <v>91</v>
      </c>
      <c r="B1892" t="n">
        <v>145</v>
      </c>
      <c r="C1892" t="inlineStr">
        <is>
          <t xml:space="preserve">CONCLUIDO	</t>
        </is>
      </c>
      <c r="D1892" t="n">
        <v>5.2419</v>
      </c>
      <c r="E1892" t="n">
        <v>19.08</v>
      </c>
      <c r="F1892" t="n">
        <v>15.59</v>
      </c>
      <c r="G1892" t="n">
        <v>93.54000000000001</v>
      </c>
      <c r="H1892" t="n">
        <v>1.26</v>
      </c>
      <c r="I1892" t="n">
        <v>10</v>
      </c>
      <c r="J1892" t="n">
        <v>334.73</v>
      </c>
      <c r="K1892" t="n">
        <v>61.2</v>
      </c>
      <c r="L1892" t="n">
        <v>23.75</v>
      </c>
      <c r="M1892" t="n">
        <v>8</v>
      </c>
      <c r="N1892" t="n">
        <v>104.78</v>
      </c>
      <c r="O1892" t="n">
        <v>41517.84</v>
      </c>
      <c r="P1892" t="n">
        <v>266.53</v>
      </c>
      <c r="Q1892" t="n">
        <v>467.07</v>
      </c>
      <c r="R1892" t="n">
        <v>58.32</v>
      </c>
      <c r="S1892" t="n">
        <v>39.61</v>
      </c>
      <c r="T1892" t="n">
        <v>4399.59</v>
      </c>
      <c r="U1892" t="n">
        <v>0.68</v>
      </c>
      <c r="V1892" t="n">
        <v>0.75</v>
      </c>
      <c r="W1892" t="n">
        <v>2.62</v>
      </c>
      <c r="X1892" t="n">
        <v>0.26</v>
      </c>
      <c r="Y1892" t="n">
        <v>1</v>
      </c>
      <c r="Z1892" t="n">
        <v>10</v>
      </c>
    </row>
    <row r="1893">
      <c r="A1893" t="n">
        <v>92</v>
      </c>
      <c r="B1893" t="n">
        <v>145</v>
      </c>
      <c r="C1893" t="inlineStr">
        <is>
          <t xml:space="preserve">CONCLUIDO	</t>
        </is>
      </c>
      <c r="D1893" t="n">
        <v>5.2663</v>
      </c>
      <c r="E1893" t="n">
        <v>18.99</v>
      </c>
      <c r="F1893" t="n">
        <v>15.55</v>
      </c>
      <c r="G1893" t="n">
        <v>103.7</v>
      </c>
      <c r="H1893" t="n">
        <v>1.28</v>
      </c>
      <c r="I1893" t="n">
        <v>9</v>
      </c>
      <c r="J1893" t="n">
        <v>335.33</v>
      </c>
      <c r="K1893" t="n">
        <v>61.2</v>
      </c>
      <c r="L1893" t="n">
        <v>24</v>
      </c>
      <c r="M1893" t="n">
        <v>7</v>
      </c>
      <c r="N1893" t="n">
        <v>105.13</v>
      </c>
      <c r="O1893" t="n">
        <v>41591.55</v>
      </c>
      <c r="P1893" t="n">
        <v>266.21</v>
      </c>
      <c r="Q1893" t="n">
        <v>467.07</v>
      </c>
      <c r="R1893" t="n">
        <v>57.22</v>
      </c>
      <c r="S1893" t="n">
        <v>39.61</v>
      </c>
      <c r="T1893" t="n">
        <v>3856.48</v>
      </c>
      <c r="U1893" t="n">
        <v>0.6899999999999999</v>
      </c>
      <c r="V1893" t="n">
        <v>0.75</v>
      </c>
      <c r="W1893" t="n">
        <v>2.62</v>
      </c>
      <c r="X1893" t="n">
        <v>0.22</v>
      </c>
      <c r="Y1893" t="n">
        <v>1</v>
      </c>
      <c r="Z1893" t="n">
        <v>10</v>
      </c>
    </row>
    <row r="1894">
      <c r="A1894" t="n">
        <v>93</v>
      </c>
      <c r="B1894" t="n">
        <v>145</v>
      </c>
      <c r="C1894" t="inlineStr">
        <is>
          <t xml:space="preserve">CONCLUIDO	</t>
        </is>
      </c>
      <c r="D1894" t="n">
        <v>5.2656</v>
      </c>
      <c r="E1894" t="n">
        <v>18.99</v>
      </c>
      <c r="F1894" t="n">
        <v>15.56</v>
      </c>
      <c r="G1894" t="n">
        <v>103.71</v>
      </c>
      <c r="H1894" t="n">
        <v>1.29</v>
      </c>
      <c r="I1894" t="n">
        <v>9</v>
      </c>
      <c r="J1894" t="n">
        <v>335.93</v>
      </c>
      <c r="K1894" t="n">
        <v>61.2</v>
      </c>
      <c r="L1894" t="n">
        <v>24.25</v>
      </c>
      <c r="M1894" t="n">
        <v>7</v>
      </c>
      <c r="N1894" t="n">
        <v>105.48</v>
      </c>
      <c r="O1894" t="n">
        <v>41665.42</v>
      </c>
      <c r="P1894" t="n">
        <v>266.36</v>
      </c>
      <c r="Q1894" t="n">
        <v>467.07</v>
      </c>
      <c r="R1894" t="n">
        <v>57.3</v>
      </c>
      <c r="S1894" t="n">
        <v>39.61</v>
      </c>
      <c r="T1894" t="n">
        <v>3898.25</v>
      </c>
      <c r="U1894" t="n">
        <v>0.6899999999999999</v>
      </c>
      <c r="V1894" t="n">
        <v>0.75</v>
      </c>
      <c r="W1894" t="n">
        <v>2.62</v>
      </c>
      <c r="X1894" t="n">
        <v>0.22</v>
      </c>
      <c r="Y1894" t="n">
        <v>1</v>
      </c>
      <c r="Z1894" t="n">
        <v>10</v>
      </c>
    </row>
    <row r="1895">
      <c r="A1895" t="n">
        <v>94</v>
      </c>
      <c r="B1895" t="n">
        <v>145</v>
      </c>
      <c r="C1895" t="inlineStr">
        <is>
          <t xml:space="preserve">CONCLUIDO	</t>
        </is>
      </c>
      <c r="D1895" t="n">
        <v>5.2653</v>
      </c>
      <c r="E1895" t="n">
        <v>18.99</v>
      </c>
      <c r="F1895" t="n">
        <v>15.56</v>
      </c>
      <c r="G1895" t="n">
        <v>103.72</v>
      </c>
      <c r="H1895" t="n">
        <v>1.3</v>
      </c>
      <c r="I1895" t="n">
        <v>9</v>
      </c>
      <c r="J1895" t="n">
        <v>336.53</v>
      </c>
      <c r="K1895" t="n">
        <v>61.2</v>
      </c>
      <c r="L1895" t="n">
        <v>24.5</v>
      </c>
      <c r="M1895" t="n">
        <v>7</v>
      </c>
      <c r="N1895" t="n">
        <v>105.83</v>
      </c>
      <c r="O1895" t="n">
        <v>41739.48</v>
      </c>
      <c r="P1895" t="n">
        <v>266.72</v>
      </c>
      <c r="Q1895" t="n">
        <v>467.07</v>
      </c>
      <c r="R1895" t="n">
        <v>57.37</v>
      </c>
      <c r="S1895" t="n">
        <v>39.61</v>
      </c>
      <c r="T1895" t="n">
        <v>3930.03</v>
      </c>
      <c r="U1895" t="n">
        <v>0.6899999999999999</v>
      </c>
      <c r="V1895" t="n">
        <v>0.75</v>
      </c>
      <c r="W1895" t="n">
        <v>2.62</v>
      </c>
      <c r="X1895" t="n">
        <v>0.23</v>
      </c>
      <c r="Y1895" t="n">
        <v>1</v>
      </c>
      <c r="Z1895" t="n">
        <v>10</v>
      </c>
    </row>
    <row r="1896">
      <c r="A1896" t="n">
        <v>95</v>
      </c>
      <c r="B1896" t="n">
        <v>145</v>
      </c>
      <c r="C1896" t="inlineStr">
        <is>
          <t xml:space="preserve">CONCLUIDO	</t>
        </is>
      </c>
      <c r="D1896" t="n">
        <v>5.2642</v>
      </c>
      <c r="E1896" t="n">
        <v>19</v>
      </c>
      <c r="F1896" t="n">
        <v>15.56</v>
      </c>
      <c r="G1896" t="n">
        <v>103.75</v>
      </c>
      <c r="H1896" t="n">
        <v>1.31</v>
      </c>
      <c r="I1896" t="n">
        <v>9</v>
      </c>
      <c r="J1896" t="n">
        <v>337.13</v>
      </c>
      <c r="K1896" t="n">
        <v>61.2</v>
      </c>
      <c r="L1896" t="n">
        <v>24.75</v>
      </c>
      <c r="M1896" t="n">
        <v>7</v>
      </c>
      <c r="N1896" t="n">
        <v>106.18</v>
      </c>
      <c r="O1896" t="n">
        <v>41813.7</v>
      </c>
      <c r="P1896" t="n">
        <v>267.32</v>
      </c>
      <c r="Q1896" t="n">
        <v>467.07</v>
      </c>
      <c r="R1896" t="n">
        <v>57.4</v>
      </c>
      <c r="S1896" t="n">
        <v>39.61</v>
      </c>
      <c r="T1896" t="n">
        <v>3945.12</v>
      </c>
      <c r="U1896" t="n">
        <v>0.6899999999999999</v>
      </c>
      <c r="V1896" t="n">
        <v>0.75</v>
      </c>
      <c r="W1896" t="n">
        <v>2.62</v>
      </c>
      <c r="X1896" t="n">
        <v>0.23</v>
      </c>
      <c r="Y1896" t="n">
        <v>1</v>
      </c>
      <c r="Z1896" t="n">
        <v>10</v>
      </c>
    </row>
    <row r="1897">
      <c r="A1897" t="n">
        <v>96</v>
      </c>
      <c r="B1897" t="n">
        <v>145</v>
      </c>
      <c r="C1897" t="inlineStr">
        <is>
          <t xml:space="preserve">CONCLUIDO	</t>
        </is>
      </c>
      <c r="D1897" t="n">
        <v>5.2674</v>
      </c>
      <c r="E1897" t="n">
        <v>18.98</v>
      </c>
      <c r="F1897" t="n">
        <v>15.55</v>
      </c>
      <c r="G1897" t="n">
        <v>103.67</v>
      </c>
      <c r="H1897" t="n">
        <v>1.32</v>
      </c>
      <c r="I1897" t="n">
        <v>9</v>
      </c>
      <c r="J1897" t="n">
        <v>337.73</v>
      </c>
      <c r="K1897" t="n">
        <v>61.2</v>
      </c>
      <c r="L1897" t="n">
        <v>25</v>
      </c>
      <c r="M1897" t="n">
        <v>7</v>
      </c>
      <c r="N1897" t="n">
        <v>106.53</v>
      </c>
      <c r="O1897" t="n">
        <v>41888.1</v>
      </c>
      <c r="P1897" t="n">
        <v>267.34</v>
      </c>
      <c r="Q1897" t="n">
        <v>467.07</v>
      </c>
      <c r="R1897" t="n">
        <v>57.02</v>
      </c>
      <c r="S1897" t="n">
        <v>39.61</v>
      </c>
      <c r="T1897" t="n">
        <v>3755.71</v>
      </c>
      <c r="U1897" t="n">
        <v>0.6899999999999999</v>
      </c>
      <c r="V1897" t="n">
        <v>0.75</v>
      </c>
      <c r="W1897" t="n">
        <v>2.62</v>
      </c>
      <c r="X1897" t="n">
        <v>0.22</v>
      </c>
      <c r="Y1897" t="n">
        <v>1</v>
      </c>
      <c r="Z1897" t="n">
        <v>10</v>
      </c>
    </row>
    <row r="1898">
      <c r="A1898" t="n">
        <v>97</v>
      </c>
      <c r="B1898" t="n">
        <v>145</v>
      </c>
      <c r="C1898" t="inlineStr">
        <is>
          <t xml:space="preserve">CONCLUIDO	</t>
        </is>
      </c>
      <c r="D1898" t="n">
        <v>5.2637</v>
      </c>
      <c r="E1898" t="n">
        <v>19</v>
      </c>
      <c r="F1898" t="n">
        <v>15.56</v>
      </c>
      <c r="G1898" t="n">
        <v>103.76</v>
      </c>
      <c r="H1898" t="n">
        <v>1.33</v>
      </c>
      <c r="I1898" t="n">
        <v>9</v>
      </c>
      <c r="J1898" t="n">
        <v>338.34</v>
      </c>
      <c r="K1898" t="n">
        <v>61.2</v>
      </c>
      <c r="L1898" t="n">
        <v>25.25</v>
      </c>
      <c r="M1898" t="n">
        <v>7</v>
      </c>
      <c r="N1898" t="n">
        <v>106.89</v>
      </c>
      <c r="O1898" t="n">
        <v>41962.68</v>
      </c>
      <c r="P1898" t="n">
        <v>267.55</v>
      </c>
      <c r="Q1898" t="n">
        <v>467.07</v>
      </c>
      <c r="R1898" t="n">
        <v>57.39</v>
      </c>
      <c r="S1898" t="n">
        <v>39.61</v>
      </c>
      <c r="T1898" t="n">
        <v>3941.71</v>
      </c>
      <c r="U1898" t="n">
        <v>0.6899999999999999</v>
      </c>
      <c r="V1898" t="n">
        <v>0.75</v>
      </c>
      <c r="W1898" t="n">
        <v>2.63</v>
      </c>
      <c r="X1898" t="n">
        <v>0.23</v>
      </c>
      <c r="Y1898" t="n">
        <v>1</v>
      </c>
      <c r="Z1898" t="n">
        <v>10</v>
      </c>
    </row>
    <row r="1899">
      <c r="A1899" t="n">
        <v>98</v>
      </c>
      <c r="B1899" t="n">
        <v>145</v>
      </c>
      <c r="C1899" t="inlineStr">
        <is>
          <t xml:space="preserve">CONCLUIDO	</t>
        </is>
      </c>
      <c r="D1899" t="n">
        <v>5.2615</v>
      </c>
      <c r="E1899" t="n">
        <v>19.01</v>
      </c>
      <c r="F1899" t="n">
        <v>15.57</v>
      </c>
      <c r="G1899" t="n">
        <v>103.81</v>
      </c>
      <c r="H1899" t="n">
        <v>1.34</v>
      </c>
      <c r="I1899" t="n">
        <v>9</v>
      </c>
      <c r="J1899" t="n">
        <v>338.94</v>
      </c>
      <c r="K1899" t="n">
        <v>61.2</v>
      </c>
      <c r="L1899" t="n">
        <v>25.5</v>
      </c>
      <c r="M1899" t="n">
        <v>7</v>
      </c>
      <c r="N1899" t="n">
        <v>107.25</v>
      </c>
      <c r="O1899" t="n">
        <v>42037.44</v>
      </c>
      <c r="P1899" t="n">
        <v>267.85</v>
      </c>
      <c r="Q1899" t="n">
        <v>467.07</v>
      </c>
      <c r="R1899" t="n">
        <v>57.72</v>
      </c>
      <c r="S1899" t="n">
        <v>39.61</v>
      </c>
      <c r="T1899" t="n">
        <v>4107.92</v>
      </c>
      <c r="U1899" t="n">
        <v>0.6899999999999999</v>
      </c>
      <c r="V1899" t="n">
        <v>0.75</v>
      </c>
      <c r="W1899" t="n">
        <v>2.62</v>
      </c>
      <c r="X1899" t="n">
        <v>0.24</v>
      </c>
      <c r="Y1899" t="n">
        <v>1</v>
      </c>
      <c r="Z1899" t="n">
        <v>10</v>
      </c>
    </row>
    <row r="1900">
      <c r="A1900" t="n">
        <v>99</v>
      </c>
      <c r="B1900" t="n">
        <v>145</v>
      </c>
      <c r="C1900" t="inlineStr">
        <is>
          <t xml:space="preserve">CONCLUIDO	</t>
        </is>
      </c>
      <c r="D1900" t="n">
        <v>5.263</v>
      </c>
      <c r="E1900" t="n">
        <v>19</v>
      </c>
      <c r="F1900" t="n">
        <v>15.57</v>
      </c>
      <c r="G1900" t="n">
        <v>103.78</v>
      </c>
      <c r="H1900" t="n">
        <v>1.35</v>
      </c>
      <c r="I1900" t="n">
        <v>9</v>
      </c>
      <c r="J1900" t="n">
        <v>339.55</v>
      </c>
      <c r="K1900" t="n">
        <v>61.2</v>
      </c>
      <c r="L1900" t="n">
        <v>25.75</v>
      </c>
      <c r="M1900" t="n">
        <v>7</v>
      </c>
      <c r="N1900" t="n">
        <v>107.6</v>
      </c>
      <c r="O1900" t="n">
        <v>42112.37</v>
      </c>
      <c r="P1900" t="n">
        <v>267.32</v>
      </c>
      <c r="Q1900" t="n">
        <v>467.08</v>
      </c>
      <c r="R1900" t="n">
        <v>57.53</v>
      </c>
      <c r="S1900" t="n">
        <v>39.61</v>
      </c>
      <c r="T1900" t="n">
        <v>4008.55</v>
      </c>
      <c r="U1900" t="n">
        <v>0.6899999999999999</v>
      </c>
      <c r="V1900" t="n">
        <v>0.75</v>
      </c>
      <c r="W1900" t="n">
        <v>2.62</v>
      </c>
      <c r="X1900" t="n">
        <v>0.23</v>
      </c>
      <c r="Y1900" t="n">
        <v>1</v>
      </c>
      <c r="Z1900" t="n">
        <v>10</v>
      </c>
    </row>
    <row r="1901">
      <c r="A1901" t="n">
        <v>100</v>
      </c>
      <c r="B1901" t="n">
        <v>145</v>
      </c>
      <c r="C1901" t="inlineStr">
        <is>
          <t xml:space="preserve">CONCLUIDO	</t>
        </is>
      </c>
      <c r="D1901" t="n">
        <v>5.2642</v>
      </c>
      <c r="E1901" t="n">
        <v>19</v>
      </c>
      <c r="F1901" t="n">
        <v>15.56</v>
      </c>
      <c r="G1901" t="n">
        <v>103.75</v>
      </c>
      <c r="H1901" t="n">
        <v>1.36</v>
      </c>
      <c r="I1901" t="n">
        <v>9</v>
      </c>
      <c r="J1901" t="n">
        <v>340.16</v>
      </c>
      <c r="K1901" t="n">
        <v>61.2</v>
      </c>
      <c r="L1901" t="n">
        <v>26</v>
      </c>
      <c r="M1901" t="n">
        <v>7</v>
      </c>
      <c r="N1901" t="n">
        <v>107.96</v>
      </c>
      <c r="O1901" t="n">
        <v>42187.49</v>
      </c>
      <c r="P1901" t="n">
        <v>267.15</v>
      </c>
      <c r="Q1901" t="n">
        <v>467.07</v>
      </c>
      <c r="R1901" t="n">
        <v>57.37</v>
      </c>
      <c r="S1901" t="n">
        <v>39.61</v>
      </c>
      <c r="T1901" t="n">
        <v>3931.17</v>
      </c>
      <c r="U1901" t="n">
        <v>0.6899999999999999</v>
      </c>
      <c r="V1901" t="n">
        <v>0.75</v>
      </c>
      <c r="W1901" t="n">
        <v>2.62</v>
      </c>
      <c r="X1901" t="n">
        <v>0.23</v>
      </c>
      <c r="Y1901" t="n">
        <v>1</v>
      </c>
      <c r="Z1901" t="n">
        <v>10</v>
      </c>
    </row>
    <row r="1902">
      <c r="A1902" t="n">
        <v>101</v>
      </c>
      <c r="B1902" t="n">
        <v>145</v>
      </c>
      <c r="C1902" t="inlineStr">
        <is>
          <t xml:space="preserve">CONCLUIDO	</t>
        </is>
      </c>
      <c r="D1902" t="n">
        <v>5.2627</v>
      </c>
      <c r="E1902" t="n">
        <v>19</v>
      </c>
      <c r="F1902" t="n">
        <v>15.57</v>
      </c>
      <c r="G1902" t="n">
        <v>103.78</v>
      </c>
      <c r="H1902" t="n">
        <v>1.37</v>
      </c>
      <c r="I1902" t="n">
        <v>9</v>
      </c>
      <c r="J1902" t="n">
        <v>340.77</v>
      </c>
      <c r="K1902" t="n">
        <v>61.2</v>
      </c>
      <c r="L1902" t="n">
        <v>26.25</v>
      </c>
      <c r="M1902" t="n">
        <v>7</v>
      </c>
      <c r="N1902" t="n">
        <v>108.32</v>
      </c>
      <c r="O1902" t="n">
        <v>42262.79</v>
      </c>
      <c r="P1902" t="n">
        <v>266.8</v>
      </c>
      <c r="Q1902" t="n">
        <v>467.12</v>
      </c>
      <c r="R1902" t="n">
        <v>57.59</v>
      </c>
      <c r="S1902" t="n">
        <v>39.61</v>
      </c>
      <c r="T1902" t="n">
        <v>4040.17</v>
      </c>
      <c r="U1902" t="n">
        <v>0.6899999999999999</v>
      </c>
      <c r="V1902" t="n">
        <v>0.75</v>
      </c>
      <c r="W1902" t="n">
        <v>2.62</v>
      </c>
      <c r="X1902" t="n">
        <v>0.23</v>
      </c>
      <c r="Y1902" t="n">
        <v>1</v>
      </c>
      <c r="Z1902" t="n">
        <v>10</v>
      </c>
    </row>
    <row r="1903">
      <c r="A1903" t="n">
        <v>102</v>
      </c>
      <c r="B1903" t="n">
        <v>145</v>
      </c>
      <c r="C1903" t="inlineStr">
        <is>
          <t xml:space="preserve">CONCLUIDO	</t>
        </is>
      </c>
      <c r="D1903" t="n">
        <v>5.2605</v>
      </c>
      <c r="E1903" t="n">
        <v>19.01</v>
      </c>
      <c r="F1903" t="n">
        <v>15.58</v>
      </c>
      <c r="G1903" t="n">
        <v>103.84</v>
      </c>
      <c r="H1903" t="n">
        <v>1.38</v>
      </c>
      <c r="I1903" t="n">
        <v>9</v>
      </c>
      <c r="J1903" t="n">
        <v>341.38</v>
      </c>
      <c r="K1903" t="n">
        <v>61.2</v>
      </c>
      <c r="L1903" t="n">
        <v>26.5</v>
      </c>
      <c r="M1903" t="n">
        <v>7</v>
      </c>
      <c r="N1903" t="n">
        <v>108.68</v>
      </c>
      <c r="O1903" t="n">
        <v>42338.27</v>
      </c>
      <c r="P1903" t="n">
        <v>266.84</v>
      </c>
      <c r="Q1903" t="n">
        <v>467.07</v>
      </c>
      <c r="R1903" t="n">
        <v>57.92</v>
      </c>
      <c r="S1903" t="n">
        <v>39.61</v>
      </c>
      <c r="T1903" t="n">
        <v>4208.16</v>
      </c>
      <c r="U1903" t="n">
        <v>0.68</v>
      </c>
      <c r="V1903" t="n">
        <v>0.75</v>
      </c>
      <c r="W1903" t="n">
        <v>2.62</v>
      </c>
      <c r="X1903" t="n">
        <v>0.24</v>
      </c>
      <c r="Y1903" t="n">
        <v>1</v>
      </c>
      <c r="Z1903" t="n">
        <v>10</v>
      </c>
    </row>
    <row r="1904">
      <c r="A1904" t="n">
        <v>103</v>
      </c>
      <c r="B1904" t="n">
        <v>145</v>
      </c>
      <c r="C1904" t="inlineStr">
        <is>
          <t xml:space="preserve">CONCLUIDO	</t>
        </is>
      </c>
      <c r="D1904" t="n">
        <v>5.2622</v>
      </c>
      <c r="E1904" t="n">
        <v>19</v>
      </c>
      <c r="F1904" t="n">
        <v>15.57</v>
      </c>
      <c r="G1904" t="n">
        <v>103.79</v>
      </c>
      <c r="H1904" t="n">
        <v>1.39</v>
      </c>
      <c r="I1904" t="n">
        <v>9</v>
      </c>
      <c r="J1904" t="n">
        <v>342</v>
      </c>
      <c r="K1904" t="n">
        <v>61.2</v>
      </c>
      <c r="L1904" t="n">
        <v>26.75</v>
      </c>
      <c r="M1904" t="n">
        <v>7</v>
      </c>
      <c r="N1904" t="n">
        <v>109.05</v>
      </c>
      <c r="O1904" t="n">
        <v>42413.94</v>
      </c>
      <c r="P1904" t="n">
        <v>266.49</v>
      </c>
      <c r="Q1904" t="n">
        <v>467.07</v>
      </c>
      <c r="R1904" t="n">
        <v>57.63</v>
      </c>
      <c r="S1904" t="n">
        <v>39.61</v>
      </c>
      <c r="T1904" t="n">
        <v>4061.97</v>
      </c>
      <c r="U1904" t="n">
        <v>0.6899999999999999</v>
      </c>
      <c r="V1904" t="n">
        <v>0.75</v>
      </c>
      <c r="W1904" t="n">
        <v>2.62</v>
      </c>
      <c r="X1904" t="n">
        <v>0.24</v>
      </c>
      <c r="Y1904" t="n">
        <v>1</v>
      </c>
      <c r="Z1904" t="n">
        <v>10</v>
      </c>
    </row>
    <row r="1905">
      <c r="A1905" t="n">
        <v>104</v>
      </c>
      <c r="B1905" t="n">
        <v>145</v>
      </c>
      <c r="C1905" t="inlineStr">
        <is>
          <t xml:space="preserve">CONCLUIDO	</t>
        </is>
      </c>
      <c r="D1905" t="n">
        <v>5.264</v>
      </c>
      <c r="E1905" t="n">
        <v>19</v>
      </c>
      <c r="F1905" t="n">
        <v>15.56</v>
      </c>
      <c r="G1905" t="n">
        <v>103.75</v>
      </c>
      <c r="H1905" t="n">
        <v>1.4</v>
      </c>
      <c r="I1905" t="n">
        <v>9</v>
      </c>
      <c r="J1905" t="n">
        <v>342.61</v>
      </c>
      <c r="K1905" t="n">
        <v>61.2</v>
      </c>
      <c r="L1905" t="n">
        <v>27</v>
      </c>
      <c r="M1905" t="n">
        <v>7</v>
      </c>
      <c r="N1905" t="n">
        <v>109.41</v>
      </c>
      <c r="O1905" t="n">
        <v>42489.79</v>
      </c>
      <c r="P1905" t="n">
        <v>266.11</v>
      </c>
      <c r="Q1905" t="n">
        <v>467.07</v>
      </c>
      <c r="R1905" t="n">
        <v>57.53</v>
      </c>
      <c r="S1905" t="n">
        <v>39.61</v>
      </c>
      <c r="T1905" t="n">
        <v>4008.83</v>
      </c>
      <c r="U1905" t="n">
        <v>0.6899999999999999</v>
      </c>
      <c r="V1905" t="n">
        <v>0.75</v>
      </c>
      <c r="W1905" t="n">
        <v>2.62</v>
      </c>
      <c r="X1905" t="n">
        <v>0.23</v>
      </c>
      <c r="Y1905" t="n">
        <v>1</v>
      </c>
      <c r="Z1905" t="n">
        <v>10</v>
      </c>
    </row>
    <row r="1906">
      <c r="A1906" t="n">
        <v>105</v>
      </c>
      <c r="B1906" t="n">
        <v>145</v>
      </c>
      <c r="C1906" t="inlineStr">
        <is>
          <t xml:space="preserve">CONCLUIDO	</t>
        </is>
      </c>
      <c r="D1906" t="n">
        <v>5.2904</v>
      </c>
      <c r="E1906" t="n">
        <v>18.9</v>
      </c>
      <c r="F1906" t="n">
        <v>15.52</v>
      </c>
      <c r="G1906" t="n">
        <v>116.41</v>
      </c>
      <c r="H1906" t="n">
        <v>1.42</v>
      </c>
      <c r="I1906" t="n">
        <v>8</v>
      </c>
      <c r="J1906" t="n">
        <v>343.23</v>
      </c>
      <c r="K1906" t="n">
        <v>61.2</v>
      </c>
      <c r="L1906" t="n">
        <v>27.25</v>
      </c>
      <c r="M1906" t="n">
        <v>6</v>
      </c>
      <c r="N1906" t="n">
        <v>109.78</v>
      </c>
      <c r="O1906" t="n">
        <v>42565.83</v>
      </c>
      <c r="P1906" t="n">
        <v>265</v>
      </c>
      <c r="Q1906" t="n">
        <v>467.09</v>
      </c>
      <c r="R1906" t="n">
        <v>56.08</v>
      </c>
      <c r="S1906" t="n">
        <v>39.61</v>
      </c>
      <c r="T1906" t="n">
        <v>3290.57</v>
      </c>
      <c r="U1906" t="n">
        <v>0.71</v>
      </c>
      <c r="V1906" t="n">
        <v>0.75</v>
      </c>
      <c r="W1906" t="n">
        <v>2.62</v>
      </c>
      <c r="X1906" t="n">
        <v>0.19</v>
      </c>
      <c r="Y1906" t="n">
        <v>1</v>
      </c>
      <c r="Z1906" t="n">
        <v>10</v>
      </c>
    </row>
    <row r="1907">
      <c r="A1907" t="n">
        <v>106</v>
      </c>
      <c r="B1907" t="n">
        <v>145</v>
      </c>
      <c r="C1907" t="inlineStr">
        <is>
          <t xml:space="preserve">CONCLUIDO	</t>
        </is>
      </c>
      <c r="D1907" t="n">
        <v>5.2882</v>
      </c>
      <c r="E1907" t="n">
        <v>18.91</v>
      </c>
      <c r="F1907" t="n">
        <v>15.53</v>
      </c>
      <c r="G1907" t="n">
        <v>116.47</v>
      </c>
      <c r="H1907" t="n">
        <v>1.43</v>
      </c>
      <c r="I1907" t="n">
        <v>8</v>
      </c>
      <c r="J1907" t="n">
        <v>343.85</v>
      </c>
      <c r="K1907" t="n">
        <v>61.2</v>
      </c>
      <c r="L1907" t="n">
        <v>27.5</v>
      </c>
      <c r="M1907" t="n">
        <v>6</v>
      </c>
      <c r="N1907" t="n">
        <v>110.15</v>
      </c>
      <c r="O1907" t="n">
        <v>42642.18</v>
      </c>
      <c r="P1907" t="n">
        <v>265.21</v>
      </c>
      <c r="Q1907" t="n">
        <v>467.07</v>
      </c>
      <c r="R1907" t="n">
        <v>56.29</v>
      </c>
      <c r="S1907" t="n">
        <v>39.61</v>
      </c>
      <c r="T1907" t="n">
        <v>3396.62</v>
      </c>
      <c r="U1907" t="n">
        <v>0.7</v>
      </c>
      <c r="V1907" t="n">
        <v>0.75</v>
      </c>
      <c r="W1907" t="n">
        <v>2.62</v>
      </c>
      <c r="X1907" t="n">
        <v>0.2</v>
      </c>
      <c r="Y1907" t="n">
        <v>1</v>
      </c>
      <c r="Z1907" t="n">
        <v>10</v>
      </c>
    </row>
    <row r="1908">
      <c r="A1908" t="n">
        <v>107</v>
      </c>
      <c r="B1908" t="n">
        <v>145</v>
      </c>
      <c r="C1908" t="inlineStr">
        <is>
          <t xml:space="preserve">CONCLUIDO	</t>
        </is>
      </c>
      <c r="D1908" t="n">
        <v>5.2883</v>
      </c>
      <c r="E1908" t="n">
        <v>18.91</v>
      </c>
      <c r="F1908" t="n">
        <v>15.53</v>
      </c>
      <c r="G1908" t="n">
        <v>116.47</v>
      </c>
      <c r="H1908" t="n">
        <v>1.44</v>
      </c>
      <c r="I1908" t="n">
        <v>8</v>
      </c>
      <c r="J1908" t="n">
        <v>344.47</v>
      </c>
      <c r="K1908" t="n">
        <v>61.2</v>
      </c>
      <c r="L1908" t="n">
        <v>27.75</v>
      </c>
      <c r="M1908" t="n">
        <v>6</v>
      </c>
      <c r="N1908" t="n">
        <v>110.52</v>
      </c>
      <c r="O1908" t="n">
        <v>42718.61</v>
      </c>
      <c r="P1908" t="n">
        <v>265.63</v>
      </c>
      <c r="Q1908" t="n">
        <v>467.07</v>
      </c>
      <c r="R1908" t="n">
        <v>56.45</v>
      </c>
      <c r="S1908" t="n">
        <v>39.61</v>
      </c>
      <c r="T1908" t="n">
        <v>3476.13</v>
      </c>
      <c r="U1908" t="n">
        <v>0.7</v>
      </c>
      <c r="V1908" t="n">
        <v>0.75</v>
      </c>
      <c r="W1908" t="n">
        <v>2.62</v>
      </c>
      <c r="X1908" t="n">
        <v>0.2</v>
      </c>
      <c r="Y1908" t="n">
        <v>1</v>
      </c>
      <c r="Z1908" t="n">
        <v>10</v>
      </c>
    </row>
    <row r="1909">
      <c r="A1909" t="n">
        <v>108</v>
      </c>
      <c r="B1909" t="n">
        <v>145</v>
      </c>
      <c r="C1909" t="inlineStr">
        <is>
          <t xml:space="preserve">CONCLUIDO	</t>
        </is>
      </c>
      <c r="D1909" t="n">
        <v>5.2897</v>
      </c>
      <c r="E1909" t="n">
        <v>18.9</v>
      </c>
      <c r="F1909" t="n">
        <v>15.52</v>
      </c>
      <c r="G1909" t="n">
        <v>116.43</v>
      </c>
      <c r="H1909" t="n">
        <v>1.45</v>
      </c>
      <c r="I1909" t="n">
        <v>8</v>
      </c>
      <c r="J1909" t="n">
        <v>345.09</v>
      </c>
      <c r="K1909" t="n">
        <v>61.2</v>
      </c>
      <c r="L1909" t="n">
        <v>28</v>
      </c>
      <c r="M1909" t="n">
        <v>6</v>
      </c>
      <c r="N1909" t="n">
        <v>110.89</v>
      </c>
      <c r="O1909" t="n">
        <v>42795.22</v>
      </c>
      <c r="P1909" t="n">
        <v>265.63</v>
      </c>
      <c r="Q1909" t="n">
        <v>467.07</v>
      </c>
      <c r="R1909" t="n">
        <v>56.14</v>
      </c>
      <c r="S1909" t="n">
        <v>39.61</v>
      </c>
      <c r="T1909" t="n">
        <v>3321.47</v>
      </c>
      <c r="U1909" t="n">
        <v>0.71</v>
      </c>
      <c r="V1909" t="n">
        <v>0.75</v>
      </c>
      <c r="W1909" t="n">
        <v>2.62</v>
      </c>
      <c r="X1909" t="n">
        <v>0.19</v>
      </c>
      <c r="Y1909" t="n">
        <v>1</v>
      </c>
      <c r="Z1909" t="n">
        <v>10</v>
      </c>
    </row>
    <row r="1910">
      <c r="A1910" t="n">
        <v>109</v>
      </c>
      <c r="B1910" t="n">
        <v>145</v>
      </c>
      <c r="C1910" t="inlineStr">
        <is>
          <t xml:space="preserve">CONCLUIDO	</t>
        </is>
      </c>
      <c r="D1910" t="n">
        <v>5.2881</v>
      </c>
      <c r="E1910" t="n">
        <v>18.91</v>
      </c>
      <c r="F1910" t="n">
        <v>15.53</v>
      </c>
      <c r="G1910" t="n">
        <v>116.48</v>
      </c>
      <c r="H1910" t="n">
        <v>1.46</v>
      </c>
      <c r="I1910" t="n">
        <v>8</v>
      </c>
      <c r="J1910" t="n">
        <v>345.71</v>
      </c>
      <c r="K1910" t="n">
        <v>61.2</v>
      </c>
      <c r="L1910" t="n">
        <v>28.25</v>
      </c>
      <c r="M1910" t="n">
        <v>6</v>
      </c>
      <c r="N1910" t="n">
        <v>111.26</v>
      </c>
      <c r="O1910" t="n">
        <v>42872.03</v>
      </c>
      <c r="P1910" t="n">
        <v>265.93</v>
      </c>
      <c r="Q1910" t="n">
        <v>467.07</v>
      </c>
      <c r="R1910" t="n">
        <v>56.33</v>
      </c>
      <c r="S1910" t="n">
        <v>39.61</v>
      </c>
      <c r="T1910" t="n">
        <v>3415.4</v>
      </c>
      <c r="U1910" t="n">
        <v>0.7</v>
      </c>
      <c r="V1910" t="n">
        <v>0.75</v>
      </c>
      <c r="W1910" t="n">
        <v>2.62</v>
      </c>
      <c r="X1910" t="n">
        <v>0.2</v>
      </c>
      <c r="Y1910" t="n">
        <v>1</v>
      </c>
      <c r="Z1910" t="n">
        <v>10</v>
      </c>
    </row>
    <row r="1911">
      <c r="A1911" t="n">
        <v>110</v>
      </c>
      <c r="B1911" t="n">
        <v>145</v>
      </c>
      <c r="C1911" t="inlineStr">
        <is>
          <t xml:space="preserve">CONCLUIDO	</t>
        </is>
      </c>
      <c r="D1911" t="n">
        <v>5.2874</v>
      </c>
      <c r="E1911" t="n">
        <v>18.91</v>
      </c>
      <c r="F1911" t="n">
        <v>15.53</v>
      </c>
      <c r="G1911" t="n">
        <v>116.5</v>
      </c>
      <c r="H1911" t="n">
        <v>1.47</v>
      </c>
      <c r="I1911" t="n">
        <v>8</v>
      </c>
      <c r="J1911" t="n">
        <v>346.34</v>
      </c>
      <c r="K1911" t="n">
        <v>61.2</v>
      </c>
      <c r="L1911" t="n">
        <v>28.5</v>
      </c>
      <c r="M1911" t="n">
        <v>6</v>
      </c>
      <c r="N1911" t="n">
        <v>111.64</v>
      </c>
      <c r="O1911" t="n">
        <v>42949.03</v>
      </c>
      <c r="P1911" t="n">
        <v>266.1</v>
      </c>
      <c r="Q1911" t="n">
        <v>467.09</v>
      </c>
      <c r="R1911" t="n">
        <v>56.45</v>
      </c>
      <c r="S1911" t="n">
        <v>39.61</v>
      </c>
      <c r="T1911" t="n">
        <v>3477.18</v>
      </c>
      <c r="U1911" t="n">
        <v>0.7</v>
      </c>
      <c r="V1911" t="n">
        <v>0.75</v>
      </c>
      <c r="W1911" t="n">
        <v>2.62</v>
      </c>
      <c r="X1911" t="n">
        <v>0.2</v>
      </c>
      <c r="Y1911" t="n">
        <v>1</v>
      </c>
      <c r="Z1911" t="n">
        <v>10</v>
      </c>
    </row>
    <row r="1912">
      <c r="A1912" t="n">
        <v>111</v>
      </c>
      <c r="B1912" t="n">
        <v>145</v>
      </c>
      <c r="C1912" t="inlineStr">
        <is>
          <t xml:space="preserve">CONCLUIDO	</t>
        </is>
      </c>
      <c r="D1912" t="n">
        <v>5.2907</v>
      </c>
      <c r="E1912" t="n">
        <v>18.9</v>
      </c>
      <c r="F1912" t="n">
        <v>15.52</v>
      </c>
      <c r="G1912" t="n">
        <v>116.41</v>
      </c>
      <c r="H1912" t="n">
        <v>1.48</v>
      </c>
      <c r="I1912" t="n">
        <v>8</v>
      </c>
      <c r="J1912" t="n">
        <v>346.96</v>
      </c>
      <c r="K1912" t="n">
        <v>61.2</v>
      </c>
      <c r="L1912" t="n">
        <v>28.75</v>
      </c>
      <c r="M1912" t="n">
        <v>6</v>
      </c>
      <c r="N1912" t="n">
        <v>112.01</v>
      </c>
      <c r="O1912" t="n">
        <v>43026.23</v>
      </c>
      <c r="P1912" t="n">
        <v>265.9</v>
      </c>
      <c r="Q1912" t="n">
        <v>467.07</v>
      </c>
      <c r="R1912" t="n">
        <v>55.99</v>
      </c>
      <c r="S1912" t="n">
        <v>39.61</v>
      </c>
      <c r="T1912" t="n">
        <v>3246</v>
      </c>
      <c r="U1912" t="n">
        <v>0.71</v>
      </c>
      <c r="V1912" t="n">
        <v>0.75</v>
      </c>
      <c r="W1912" t="n">
        <v>2.62</v>
      </c>
      <c r="X1912" t="n">
        <v>0.19</v>
      </c>
      <c r="Y1912" t="n">
        <v>1</v>
      </c>
      <c r="Z1912" t="n">
        <v>10</v>
      </c>
    </row>
    <row r="1913">
      <c r="A1913" t="n">
        <v>112</v>
      </c>
      <c r="B1913" t="n">
        <v>145</v>
      </c>
      <c r="C1913" t="inlineStr">
        <is>
          <t xml:space="preserve">CONCLUIDO	</t>
        </is>
      </c>
      <c r="D1913" t="n">
        <v>5.2888</v>
      </c>
      <c r="E1913" t="n">
        <v>18.91</v>
      </c>
      <c r="F1913" t="n">
        <v>15.53</v>
      </c>
      <c r="G1913" t="n">
        <v>116.46</v>
      </c>
      <c r="H1913" t="n">
        <v>1.49</v>
      </c>
      <c r="I1913" t="n">
        <v>8</v>
      </c>
      <c r="J1913" t="n">
        <v>347.59</v>
      </c>
      <c r="K1913" t="n">
        <v>61.2</v>
      </c>
      <c r="L1913" t="n">
        <v>29</v>
      </c>
      <c r="M1913" t="n">
        <v>6</v>
      </c>
      <c r="N1913" t="n">
        <v>112.39</v>
      </c>
      <c r="O1913" t="n">
        <v>43103.63</v>
      </c>
      <c r="P1913" t="n">
        <v>266.31</v>
      </c>
      <c r="Q1913" t="n">
        <v>467.12</v>
      </c>
      <c r="R1913" t="n">
        <v>56.21</v>
      </c>
      <c r="S1913" t="n">
        <v>39.61</v>
      </c>
      <c r="T1913" t="n">
        <v>3356.69</v>
      </c>
      <c r="U1913" t="n">
        <v>0.7</v>
      </c>
      <c r="V1913" t="n">
        <v>0.75</v>
      </c>
      <c r="W1913" t="n">
        <v>2.62</v>
      </c>
      <c r="X1913" t="n">
        <v>0.19</v>
      </c>
      <c r="Y1913" t="n">
        <v>1</v>
      </c>
      <c r="Z1913" t="n">
        <v>10</v>
      </c>
    </row>
    <row r="1914">
      <c r="A1914" t="n">
        <v>113</v>
      </c>
      <c r="B1914" t="n">
        <v>145</v>
      </c>
      <c r="C1914" t="inlineStr">
        <is>
          <t xml:space="preserve">CONCLUIDO	</t>
        </is>
      </c>
      <c r="D1914" t="n">
        <v>5.2881</v>
      </c>
      <c r="E1914" t="n">
        <v>18.91</v>
      </c>
      <c r="F1914" t="n">
        <v>15.53</v>
      </c>
      <c r="G1914" t="n">
        <v>116.47</v>
      </c>
      <c r="H1914" t="n">
        <v>1.5</v>
      </c>
      <c r="I1914" t="n">
        <v>8</v>
      </c>
      <c r="J1914" t="n">
        <v>348.22</v>
      </c>
      <c r="K1914" t="n">
        <v>61.2</v>
      </c>
      <c r="L1914" t="n">
        <v>29.25</v>
      </c>
      <c r="M1914" t="n">
        <v>6</v>
      </c>
      <c r="N1914" t="n">
        <v>112.77</v>
      </c>
      <c r="O1914" t="n">
        <v>43181.22</v>
      </c>
      <c r="P1914" t="n">
        <v>266.41</v>
      </c>
      <c r="Q1914" t="n">
        <v>467.07</v>
      </c>
      <c r="R1914" t="n">
        <v>56.32</v>
      </c>
      <c r="S1914" t="n">
        <v>39.61</v>
      </c>
      <c r="T1914" t="n">
        <v>3410.85</v>
      </c>
      <c r="U1914" t="n">
        <v>0.7</v>
      </c>
      <c r="V1914" t="n">
        <v>0.75</v>
      </c>
      <c r="W1914" t="n">
        <v>2.62</v>
      </c>
      <c r="X1914" t="n">
        <v>0.2</v>
      </c>
      <c r="Y1914" t="n">
        <v>1</v>
      </c>
      <c r="Z1914" t="n">
        <v>10</v>
      </c>
    </row>
    <row r="1915">
      <c r="A1915" t="n">
        <v>114</v>
      </c>
      <c r="B1915" t="n">
        <v>145</v>
      </c>
      <c r="C1915" t="inlineStr">
        <is>
          <t xml:space="preserve">CONCLUIDO	</t>
        </is>
      </c>
      <c r="D1915" t="n">
        <v>5.2872</v>
      </c>
      <c r="E1915" t="n">
        <v>18.91</v>
      </c>
      <c r="F1915" t="n">
        <v>15.53</v>
      </c>
      <c r="G1915" t="n">
        <v>116.5</v>
      </c>
      <c r="H1915" t="n">
        <v>1.51</v>
      </c>
      <c r="I1915" t="n">
        <v>8</v>
      </c>
      <c r="J1915" t="n">
        <v>348.85</v>
      </c>
      <c r="K1915" t="n">
        <v>61.2</v>
      </c>
      <c r="L1915" t="n">
        <v>29.5</v>
      </c>
      <c r="M1915" t="n">
        <v>6</v>
      </c>
      <c r="N1915" t="n">
        <v>113.15</v>
      </c>
      <c r="O1915" t="n">
        <v>43259.02</v>
      </c>
      <c r="P1915" t="n">
        <v>266.11</v>
      </c>
      <c r="Q1915" t="n">
        <v>467.08</v>
      </c>
      <c r="R1915" t="n">
        <v>56.49</v>
      </c>
      <c r="S1915" t="n">
        <v>39.61</v>
      </c>
      <c r="T1915" t="n">
        <v>3495.22</v>
      </c>
      <c r="U1915" t="n">
        <v>0.7</v>
      </c>
      <c r="V1915" t="n">
        <v>0.75</v>
      </c>
      <c r="W1915" t="n">
        <v>2.62</v>
      </c>
      <c r="X1915" t="n">
        <v>0.2</v>
      </c>
      <c r="Y1915" t="n">
        <v>1</v>
      </c>
      <c r="Z1915" t="n">
        <v>10</v>
      </c>
    </row>
    <row r="1916">
      <c r="A1916" t="n">
        <v>115</v>
      </c>
      <c r="B1916" t="n">
        <v>145</v>
      </c>
      <c r="C1916" t="inlineStr">
        <is>
          <t xml:space="preserve">CONCLUIDO	</t>
        </is>
      </c>
      <c r="D1916" t="n">
        <v>5.2885</v>
      </c>
      <c r="E1916" t="n">
        <v>18.91</v>
      </c>
      <c r="F1916" t="n">
        <v>15.53</v>
      </c>
      <c r="G1916" t="n">
        <v>116.46</v>
      </c>
      <c r="H1916" t="n">
        <v>1.52</v>
      </c>
      <c r="I1916" t="n">
        <v>8</v>
      </c>
      <c r="J1916" t="n">
        <v>349.48</v>
      </c>
      <c r="K1916" t="n">
        <v>61.2</v>
      </c>
      <c r="L1916" t="n">
        <v>29.75</v>
      </c>
      <c r="M1916" t="n">
        <v>6</v>
      </c>
      <c r="N1916" t="n">
        <v>113.53</v>
      </c>
      <c r="O1916" t="n">
        <v>43337.02</v>
      </c>
      <c r="P1916" t="n">
        <v>265.76</v>
      </c>
      <c r="Q1916" t="n">
        <v>467.07</v>
      </c>
      <c r="R1916" t="n">
        <v>56.29</v>
      </c>
      <c r="S1916" t="n">
        <v>39.61</v>
      </c>
      <c r="T1916" t="n">
        <v>3396.49</v>
      </c>
      <c r="U1916" t="n">
        <v>0.7</v>
      </c>
      <c r="V1916" t="n">
        <v>0.75</v>
      </c>
      <c r="W1916" t="n">
        <v>2.62</v>
      </c>
      <c r="X1916" t="n">
        <v>0.2</v>
      </c>
      <c r="Y1916" t="n">
        <v>1</v>
      </c>
      <c r="Z1916" t="n">
        <v>10</v>
      </c>
    </row>
    <row r="1917">
      <c r="A1917" t="n">
        <v>116</v>
      </c>
      <c r="B1917" t="n">
        <v>145</v>
      </c>
      <c r="C1917" t="inlineStr">
        <is>
          <t xml:space="preserve">CONCLUIDO	</t>
        </is>
      </c>
      <c r="D1917" t="n">
        <v>5.2863</v>
      </c>
      <c r="E1917" t="n">
        <v>18.92</v>
      </c>
      <c r="F1917" t="n">
        <v>15.54</v>
      </c>
      <c r="G1917" t="n">
        <v>116.53</v>
      </c>
      <c r="H1917" t="n">
        <v>1.53</v>
      </c>
      <c r="I1917" t="n">
        <v>8</v>
      </c>
      <c r="J1917" t="n">
        <v>350.12</v>
      </c>
      <c r="K1917" t="n">
        <v>61.2</v>
      </c>
      <c r="L1917" t="n">
        <v>30</v>
      </c>
      <c r="M1917" t="n">
        <v>6</v>
      </c>
      <c r="N1917" t="n">
        <v>113.92</v>
      </c>
      <c r="O1917" t="n">
        <v>43415.22</v>
      </c>
      <c r="P1917" t="n">
        <v>265.47</v>
      </c>
      <c r="Q1917" t="n">
        <v>467.08</v>
      </c>
      <c r="R1917" t="n">
        <v>56.59</v>
      </c>
      <c r="S1917" t="n">
        <v>39.61</v>
      </c>
      <c r="T1917" t="n">
        <v>3546.47</v>
      </c>
      <c r="U1917" t="n">
        <v>0.7</v>
      </c>
      <c r="V1917" t="n">
        <v>0.75</v>
      </c>
      <c r="W1917" t="n">
        <v>2.62</v>
      </c>
      <c r="X1917" t="n">
        <v>0.2</v>
      </c>
      <c r="Y1917" t="n">
        <v>1</v>
      </c>
      <c r="Z1917" t="n">
        <v>10</v>
      </c>
    </row>
    <row r="1918">
      <c r="A1918" t="n">
        <v>117</v>
      </c>
      <c r="B1918" t="n">
        <v>145</v>
      </c>
      <c r="C1918" t="inlineStr">
        <is>
          <t xml:space="preserve">CONCLUIDO	</t>
        </is>
      </c>
      <c r="D1918" t="n">
        <v>5.2859</v>
      </c>
      <c r="E1918" t="n">
        <v>18.92</v>
      </c>
      <c r="F1918" t="n">
        <v>15.54</v>
      </c>
      <c r="G1918" t="n">
        <v>116.54</v>
      </c>
      <c r="H1918" t="n">
        <v>1.54</v>
      </c>
      <c r="I1918" t="n">
        <v>8</v>
      </c>
      <c r="J1918" t="n">
        <v>350.75</v>
      </c>
      <c r="K1918" t="n">
        <v>61.2</v>
      </c>
      <c r="L1918" t="n">
        <v>30.25</v>
      </c>
      <c r="M1918" t="n">
        <v>6</v>
      </c>
      <c r="N1918" t="n">
        <v>114.3</v>
      </c>
      <c r="O1918" t="n">
        <v>43493.63</v>
      </c>
      <c r="P1918" t="n">
        <v>265.27</v>
      </c>
      <c r="Q1918" t="n">
        <v>467.08</v>
      </c>
      <c r="R1918" t="n">
        <v>56.68</v>
      </c>
      <c r="S1918" t="n">
        <v>39.61</v>
      </c>
      <c r="T1918" t="n">
        <v>3590.85</v>
      </c>
      <c r="U1918" t="n">
        <v>0.7</v>
      </c>
      <c r="V1918" t="n">
        <v>0.75</v>
      </c>
      <c r="W1918" t="n">
        <v>2.62</v>
      </c>
      <c r="X1918" t="n">
        <v>0.2</v>
      </c>
      <c r="Y1918" t="n">
        <v>1</v>
      </c>
      <c r="Z1918" t="n">
        <v>10</v>
      </c>
    </row>
    <row r="1919">
      <c r="A1919" t="n">
        <v>118</v>
      </c>
      <c r="B1919" t="n">
        <v>145</v>
      </c>
      <c r="C1919" t="inlineStr">
        <is>
          <t xml:space="preserve">CONCLUIDO	</t>
        </is>
      </c>
      <c r="D1919" t="n">
        <v>5.2873</v>
      </c>
      <c r="E1919" t="n">
        <v>18.91</v>
      </c>
      <c r="F1919" t="n">
        <v>15.53</v>
      </c>
      <c r="G1919" t="n">
        <v>116.5</v>
      </c>
      <c r="H1919" t="n">
        <v>1.55</v>
      </c>
      <c r="I1919" t="n">
        <v>8</v>
      </c>
      <c r="J1919" t="n">
        <v>351.39</v>
      </c>
      <c r="K1919" t="n">
        <v>61.2</v>
      </c>
      <c r="L1919" t="n">
        <v>30.5</v>
      </c>
      <c r="M1919" t="n">
        <v>6</v>
      </c>
      <c r="N1919" t="n">
        <v>114.69</v>
      </c>
      <c r="O1919" t="n">
        <v>43572.25</v>
      </c>
      <c r="P1919" t="n">
        <v>265.14</v>
      </c>
      <c r="Q1919" t="n">
        <v>467.14</v>
      </c>
      <c r="R1919" t="n">
        <v>56.47</v>
      </c>
      <c r="S1919" t="n">
        <v>39.61</v>
      </c>
      <c r="T1919" t="n">
        <v>3485.59</v>
      </c>
      <c r="U1919" t="n">
        <v>0.7</v>
      </c>
      <c r="V1919" t="n">
        <v>0.75</v>
      </c>
      <c r="W1919" t="n">
        <v>2.62</v>
      </c>
      <c r="X1919" t="n">
        <v>0.2</v>
      </c>
      <c r="Y1919" t="n">
        <v>1</v>
      </c>
      <c r="Z1919" t="n">
        <v>10</v>
      </c>
    </row>
    <row r="1920">
      <c r="A1920" t="n">
        <v>119</v>
      </c>
      <c r="B1920" t="n">
        <v>145</v>
      </c>
      <c r="C1920" t="inlineStr">
        <is>
          <t xml:space="preserve">CONCLUIDO	</t>
        </is>
      </c>
      <c r="D1920" t="n">
        <v>5.2883</v>
      </c>
      <c r="E1920" t="n">
        <v>18.91</v>
      </c>
      <c r="F1920" t="n">
        <v>15.53</v>
      </c>
      <c r="G1920" t="n">
        <v>116.47</v>
      </c>
      <c r="H1920" t="n">
        <v>1.56</v>
      </c>
      <c r="I1920" t="n">
        <v>8</v>
      </c>
      <c r="J1920" t="n">
        <v>352.03</v>
      </c>
      <c r="K1920" t="n">
        <v>61.2</v>
      </c>
      <c r="L1920" t="n">
        <v>30.75</v>
      </c>
      <c r="M1920" t="n">
        <v>6</v>
      </c>
      <c r="N1920" t="n">
        <v>115.08</v>
      </c>
      <c r="O1920" t="n">
        <v>43651.07</v>
      </c>
      <c r="P1920" t="n">
        <v>265.29</v>
      </c>
      <c r="Q1920" t="n">
        <v>467.07</v>
      </c>
      <c r="R1920" t="n">
        <v>56.43</v>
      </c>
      <c r="S1920" t="n">
        <v>39.61</v>
      </c>
      <c r="T1920" t="n">
        <v>3464.65</v>
      </c>
      <c r="U1920" t="n">
        <v>0.7</v>
      </c>
      <c r="V1920" t="n">
        <v>0.75</v>
      </c>
      <c r="W1920" t="n">
        <v>2.62</v>
      </c>
      <c r="X1920" t="n">
        <v>0.2</v>
      </c>
      <c r="Y1920" t="n">
        <v>1</v>
      </c>
      <c r="Z1920" t="n">
        <v>10</v>
      </c>
    </row>
    <row r="1921">
      <c r="A1921" t="n">
        <v>120</v>
      </c>
      <c r="B1921" t="n">
        <v>145</v>
      </c>
      <c r="C1921" t="inlineStr">
        <is>
          <t xml:space="preserve">CONCLUIDO	</t>
        </is>
      </c>
      <c r="D1921" t="n">
        <v>5.2871</v>
      </c>
      <c r="E1921" t="n">
        <v>18.91</v>
      </c>
      <c r="F1921" t="n">
        <v>15.53</v>
      </c>
      <c r="G1921" t="n">
        <v>116.5</v>
      </c>
      <c r="H1921" t="n">
        <v>1.57</v>
      </c>
      <c r="I1921" t="n">
        <v>8</v>
      </c>
      <c r="J1921" t="n">
        <v>352.67</v>
      </c>
      <c r="K1921" t="n">
        <v>61.2</v>
      </c>
      <c r="L1921" t="n">
        <v>31</v>
      </c>
      <c r="M1921" t="n">
        <v>6</v>
      </c>
      <c r="N1921" t="n">
        <v>115.47</v>
      </c>
      <c r="O1921" t="n">
        <v>43730.1</v>
      </c>
      <c r="P1921" t="n">
        <v>264.81</v>
      </c>
      <c r="Q1921" t="n">
        <v>467.07</v>
      </c>
      <c r="R1921" t="n">
        <v>56.45</v>
      </c>
      <c r="S1921" t="n">
        <v>39.61</v>
      </c>
      <c r="T1921" t="n">
        <v>3476</v>
      </c>
      <c r="U1921" t="n">
        <v>0.7</v>
      </c>
      <c r="V1921" t="n">
        <v>0.75</v>
      </c>
      <c r="W1921" t="n">
        <v>2.62</v>
      </c>
      <c r="X1921" t="n">
        <v>0.2</v>
      </c>
      <c r="Y1921" t="n">
        <v>1</v>
      </c>
      <c r="Z1921" t="n">
        <v>10</v>
      </c>
    </row>
    <row r="1922">
      <c r="A1922" t="n">
        <v>121</v>
      </c>
      <c r="B1922" t="n">
        <v>145</v>
      </c>
      <c r="C1922" t="inlineStr">
        <is>
          <t xml:space="preserve">CONCLUIDO	</t>
        </is>
      </c>
      <c r="D1922" t="n">
        <v>5.2832</v>
      </c>
      <c r="E1922" t="n">
        <v>18.93</v>
      </c>
      <c r="F1922" t="n">
        <v>15.55</v>
      </c>
      <c r="G1922" t="n">
        <v>116.61</v>
      </c>
      <c r="H1922" t="n">
        <v>1.58</v>
      </c>
      <c r="I1922" t="n">
        <v>8</v>
      </c>
      <c r="J1922" t="n">
        <v>353.31</v>
      </c>
      <c r="K1922" t="n">
        <v>61.2</v>
      </c>
      <c r="L1922" t="n">
        <v>31.25</v>
      </c>
      <c r="M1922" t="n">
        <v>6</v>
      </c>
      <c r="N1922" t="n">
        <v>115.86</v>
      </c>
      <c r="O1922" t="n">
        <v>43809.48</v>
      </c>
      <c r="P1922" t="n">
        <v>264.31</v>
      </c>
      <c r="Q1922" t="n">
        <v>467.07</v>
      </c>
      <c r="R1922" t="n">
        <v>57.08</v>
      </c>
      <c r="S1922" t="n">
        <v>39.61</v>
      </c>
      <c r="T1922" t="n">
        <v>3789.61</v>
      </c>
      <c r="U1922" t="n">
        <v>0.6899999999999999</v>
      </c>
      <c r="V1922" t="n">
        <v>0.75</v>
      </c>
      <c r="W1922" t="n">
        <v>2.62</v>
      </c>
      <c r="X1922" t="n">
        <v>0.21</v>
      </c>
      <c r="Y1922" t="n">
        <v>1</v>
      </c>
      <c r="Z1922" t="n">
        <v>10</v>
      </c>
    </row>
    <row r="1923">
      <c r="A1923" t="n">
        <v>122</v>
      </c>
      <c r="B1923" t="n">
        <v>145</v>
      </c>
      <c r="C1923" t="inlineStr">
        <is>
          <t xml:space="preserve">CONCLUIDO	</t>
        </is>
      </c>
      <c r="D1923" t="n">
        <v>5.3093</v>
      </c>
      <c r="E1923" t="n">
        <v>18.84</v>
      </c>
      <c r="F1923" t="n">
        <v>15.51</v>
      </c>
      <c r="G1923" t="n">
        <v>132.93</v>
      </c>
      <c r="H1923" t="n">
        <v>1.59</v>
      </c>
      <c r="I1923" t="n">
        <v>7</v>
      </c>
      <c r="J1923" t="n">
        <v>353.96</v>
      </c>
      <c r="K1923" t="n">
        <v>61.2</v>
      </c>
      <c r="L1923" t="n">
        <v>31.5</v>
      </c>
      <c r="M1923" t="n">
        <v>5</v>
      </c>
      <c r="N1923" t="n">
        <v>116.26</v>
      </c>
      <c r="O1923" t="n">
        <v>43888.94</v>
      </c>
      <c r="P1923" t="n">
        <v>263.25</v>
      </c>
      <c r="Q1923" t="n">
        <v>467.07</v>
      </c>
      <c r="R1923" t="n">
        <v>55.75</v>
      </c>
      <c r="S1923" t="n">
        <v>39.61</v>
      </c>
      <c r="T1923" t="n">
        <v>3128.42</v>
      </c>
      <c r="U1923" t="n">
        <v>0.71</v>
      </c>
      <c r="V1923" t="n">
        <v>0.75</v>
      </c>
      <c r="W1923" t="n">
        <v>2.62</v>
      </c>
      <c r="X1923" t="n">
        <v>0.18</v>
      </c>
      <c r="Y1923" t="n">
        <v>1</v>
      </c>
      <c r="Z1923" t="n">
        <v>10</v>
      </c>
    </row>
    <row r="1924">
      <c r="A1924" t="n">
        <v>123</v>
      </c>
      <c r="B1924" t="n">
        <v>145</v>
      </c>
      <c r="C1924" t="inlineStr">
        <is>
          <t xml:space="preserve">CONCLUIDO	</t>
        </is>
      </c>
      <c r="D1924" t="n">
        <v>5.3069</v>
      </c>
      <c r="E1924" t="n">
        <v>18.84</v>
      </c>
      <c r="F1924" t="n">
        <v>15.52</v>
      </c>
      <c r="G1924" t="n">
        <v>133</v>
      </c>
      <c r="H1924" t="n">
        <v>1.6</v>
      </c>
      <c r="I1924" t="n">
        <v>7</v>
      </c>
      <c r="J1924" t="n">
        <v>354.6</v>
      </c>
      <c r="K1924" t="n">
        <v>61.2</v>
      </c>
      <c r="L1924" t="n">
        <v>31.75</v>
      </c>
      <c r="M1924" t="n">
        <v>5</v>
      </c>
      <c r="N1924" t="n">
        <v>116.65</v>
      </c>
      <c r="O1924" t="n">
        <v>43968.62</v>
      </c>
      <c r="P1924" t="n">
        <v>264.06</v>
      </c>
      <c r="Q1924" t="n">
        <v>467.07</v>
      </c>
      <c r="R1924" t="n">
        <v>55.93</v>
      </c>
      <c r="S1924" t="n">
        <v>39.61</v>
      </c>
      <c r="T1924" t="n">
        <v>3220.39</v>
      </c>
      <c r="U1924" t="n">
        <v>0.71</v>
      </c>
      <c r="V1924" t="n">
        <v>0.75</v>
      </c>
      <c r="W1924" t="n">
        <v>2.62</v>
      </c>
      <c r="X1924" t="n">
        <v>0.18</v>
      </c>
      <c r="Y1924" t="n">
        <v>1</v>
      </c>
      <c r="Z1924" t="n">
        <v>10</v>
      </c>
    </row>
    <row r="1925">
      <c r="A1925" t="n">
        <v>124</v>
      </c>
      <c r="B1925" t="n">
        <v>145</v>
      </c>
      <c r="C1925" t="inlineStr">
        <is>
          <t xml:space="preserve">CONCLUIDO	</t>
        </is>
      </c>
      <c r="D1925" t="n">
        <v>5.3072</v>
      </c>
      <c r="E1925" t="n">
        <v>18.84</v>
      </c>
      <c r="F1925" t="n">
        <v>15.52</v>
      </c>
      <c r="G1925" t="n">
        <v>133</v>
      </c>
      <c r="H1925" t="n">
        <v>1.61</v>
      </c>
      <c r="I1925" t="n">
        <v>7</v>
      </c>
      <c r="J1925" t="n">
        <v>355.25</v>
      </c>
      <c r="K1925" t="n">
        <v>61.2</v>
      </c>
      <c r="L1925" t="n">
        <v>32</v>
      </c>
      <c r="M1925" t="n">
        <v>5</v>
      </c>
      <c r="N1925" t="n">
        <v>117.05</v>
      </c>
      <c r="O1925" t="n">
        <v>44048.52</v>
      </c>
      <c r="P1925" t="n">
        <v>264.48</v>
      </c>
      <c r="Q1925" t="n">
        <v>467.11</v>
      </c>
      <c r="R1925" t="n">
        <v>55.92</v>
      </c>
      <c r="S1925" t="n">
        <v>39.61</v>
      </c>
      <c r="T1925" t="n">
        <v>3213.98</v>
      </c>
      <c r="U1925" t="n">
        <v>0.71</v>
      </c>
      <c r="V1925" t="n">
        <v>0.75</v>
      </c>
      <c r="W1925" t="n">
        <v>2.62</v>
      </c>
      <c r="X1925" t="n">
        <v>0.18</v>
      </c>
      <c r="Y1925" t="n">
        <v>1</v>
      </c>
      <c r="Z1925" t="n">
        <v>10</v>
      </c>
    </row>
    <row r="1926">
      <c r="A1926" t="n">
        <v>125</v>
      </c>
      <c r="B1926" t="n">
        <v>145</v>
      </c>
      <c r="C1926" t="inlineStr">
        <is>
          <t xml:space="preserve">CONCLUIDO	</t>
        </is>
      </c>
      <c r="D1926" t="n">
        <v>5.3062</v>
      </c>
      <c r="E1926" t="n">
        <v>18.85</v>
      </c>
      <c r="F1926" t="n">
        <v>15.52</v>
      </c>
      <c r="G1926" t="n">
        <v>133.02</v>
      </c>
      <c r="H1926" t="n">
        <v>1.62</v>
      </c>
      <c r="I1926" t="n">
        <v>7</v>
      </c>
      <c r="J1926" t="n">
        <v>355.9</v>
      </c>
      <c r="K1926" t="n">
        <v>61.2</v>
      </c>
      <c r="L1926" t="n">
        <v>32.25</v>
      </c>
      <c r="M1926" t="n">
        <v>5</v>
      </c>
      <c r="N1926" t="n">
        <v>117.45</v>
      </c>
      <c r="O1926" t="n">
        <v>44128.64</v>
      </c>
      <c r="P1926" t="n">
        <v>264.96</v>
      </c>
      <c r="Q1926" t="n">
        <v>467.07</v>
      </c>
      <c r="R1926" t="n">
        <v>56.02</v>
      </c>
      <c r="S1926" t="n">
        <v>39.61</v>
      </c>
      <c r="T1926" t="n">
        <v>3265.31</v>
      </c>
      <c r="U1926" t="n">
        <v>0.71</v>
      </c>
      <c r="V1926" t="n">
        <v>0.75</v>
      </c>
      <c r="W1926" t="n">
        <v>2.62</v>
      </c>
      <c r="X1926" t="n">
        <v>0.19</v>
      </c>
      <c r="Y1926" t="n">
        <v>1</v>
      </c>
      <c r="Z1926" t="n">
        <v>10</v>
      </c>
    </row>
    <row r="1927">
      <c r="A1927" t="n">
        <v>126</v>
      </c>
      <c r="B1927" t="n">
        <v>145</v>
      </c>
      <c r="C1927" t="inlineStr">
        <is>
          <t xml:space="preserve">CONCLUIDO	</t>
        </is>
      </c>
      <c r="D1927" t="n">
        <v>5.3079</v>
      </c>
      <c r="E1927" t="n">
        <v>18.84</v>
      </c>
      <c r="F1927" t="n">
        <v>15.51</v>
      </c>
      <c r="G1927" t="n">
        <v>132.97</v>
      </c>
      <c r="H1927" t="n">
        <v>1.63</v>
      </c>
      <c r="I1927" t="n">
        <v>7</v>
      </c>
      <c r="J1927" t="n">
        <v>356.55</v>
      </c>
      <c r="K1927" t="n">
        <v>61.2</v>
      </c>
      <c r="L1927" t="n">
        <v>32.5</v>
      </c>
      <c r="M1927" t="n">
        <v>5</v>
      </c>
      <c r="N1927" t="n">
        <v>117.85</v>
      </c>
      <c r="O1927" t="n">
        <v>44208.97</v>
      </c>
      <c r="P1927" t="n">
        <v>265.34</v>
      </c>
      <c r="Q1927" t="n">
        <v>467.07</v>
      </c>
      <c r="R1927" t="n">
        <v>55.84</v>
      </c>
      <c r="S1927" t="n">
        <v>39.61</v>
      </c>
      <c r="T1927" t="n">
        <v>3175.76</v>
      </c>
      <c r="U1927" t="n">
        <v>0.71</v>
      </c>
      <c r="V1927" t="n">
        <v>0.75</v>
      </c>
      <c r="W1927" t="n">
        <v>2.62</v>
      </c>
      <c r="X1927" t="n">
        <v>0.18</v>
      </c>
      <c r="Y1927" t="n">
        <v>1</v>
      </c>
      <c r="Z1927" t="n">
        <v>10</v>
      </c>
    </row>
    <row r="1928">
      <c r="A1928" t="n">
        <v>127</v>
      </c>
      <c r="B1928" t="n">
        <v>145</v>
      </c>
      <c r="C1928" t="inlineStr">
        <is>
          <t xml:space="preserve">CONCLUIDO	</t>
        </is>
      </c>
      <c r="D1928" t="n">
        <v>5.3104</v>
      </c>
      <c r="E1928" t="n">
        <v>18.83</v>
      </c>
      <c r="F1928" t="n">
        <v>15.5</v>
      </c>
      <c r="G1928" t="n">
        <v>132.9</v>
      </c>
      <c r="H1928" t="n">
        <v>1.63</v>
      </c>
      <c r="I1928" t="n">
        <v>7</v>
      </c>
      <c r="J1928" t="n">
        <v>357.2</v>
      </c>
      <c r="K1928" t="n">
        <v>61.2</v>
      </c>
      <c r="L1928" t="n">
        <v>32.75</v>
      </c>
      <c r="M1928" t="n">
        <v>5</v>
      </c>
      <c r="N1928" t="n">
        <v>118.26</v>
      </c>
      <c r="O1928" t="n">
        <v>44289.53</v>
      </c>
      <c r="P1928" t="n">
        <v>265.31</v>
      </c>
      <c r="Q1928" t="n">
        <v>467.07</v>
      </c>
      <c r="R1928" t="n">
        <v>55.59</v>
      </c>
      <c r="S1928" t="n">
        <v>39.61</v>
      </c>
      <c r="T1928" t="n">
        <v>3051.42</v>
      </c>
      <c r="U1928" t="n">
        <v>0.71</v>
      </c>
      <c r="V1928" t="n">
        <v>0.75</v>
      </c>
      <c r="W1928" t="n">
        <v>2.62</v>
      </c>
      <c r="X1928" t="n">
        <v>0.17</v>
      </c>
      <c r="Y1928" t="n">
        <v>1</v>
      </c>
      <c r="Z1928" t="n">
        <v>10</v>
      </c>
    </row>
    <row r="1929">
      <c r="A1929" t="n">
        <v>128</v>
      </c>
      <c r="B1929" t="n">
        <v>145</v>
      </c>
      <c r="C1929" t="inlineStr">
        <is>
          <t xml:space="preserve">CONCLUIDO	</t>
        </is>
      </c>
      <c r="D1929" t="n">
        <v>5.3075</v>
      </c>
      <c r="E1929" t="n">
        <v>18.84</v>
      </c>
      <c r="F1929" t="n">
        <v>15.51</v>
      </c>
      <c r="G1929" t="n">
        <v>132.98</v>
      </c>
      <c r="H1929" t="n">
        <v>1.64</v>
      </c>
      <c r="I1929" t="n">
        <v>7</v>
      </c>
      <c r="J1929" t="n">
        <v>357.86</v>
      </c>
      <c r="K1929" t="n">
        <v>61.2</v>
      </c>
      <c r="L1929" t="n">
        <v>33</v>
      </c>
      <c r="M1929" t="n">
        <v>5</v>
      </c>
      <c r="N1929" t="n">
        <v>118.66</v>
      </c>
      <c r="O1929" t="n">
        <v>44370.32</v>
      </c>
      <c r="P1929" t="n">
        <v>265.87</v>
      </c>
      <c r="Q1929" t="n">
        <v>467.07</v>
      </c>
      <c r="R1929" t="n">
        <v>55.94</v>
      </c>
      <c r="S1929" t="n">
        <v>39.61</v>
      </c>
      <c r="T1929" t="n">
        <v>3223.99</v>
      </c>
      <c r="U1929" t="n">
        <v>0.71</v>
      </c>
      <c r="V1929" t="n">
        <v>0.75</v>
      </c>
      <c r="W1929" t="n">
        <v>2.62</v>
      </c>
      <c r="X1929" t="n">
        <v>0.18</v>
      </c>
      <c r="Y1929" t="n">
        <v>1</v>
      </c>
      <c r="Z1929" t="n">
        <v>10</v>
      </c>
    </row>
    <row r="1930">
      <c r="A1930" t="n">
        <v>129</v>
      </c>
      <c r="B1930" t="n">
        <v>145</v>
      </c>
      <c r="C1930" t="inlineStr">
        <is>
          <t xml:space="preserve">CONCLUIDO	</t>
        </is>
      </c>
      <c r="D1930" t="n">
        <v>5.3074</v>
      </c>
      <c r="E1930" t="n">
        <v>18.84</v>
      </c>
      <c r="F1930" t="n">
        <v>15.52</v>
      </c>
      <c r="G1930" t="n">
        <v>132.99</v>
      </c>
      <c r="H1930" t="n">
        <v>1.65</v>
      </c>
      <c r="I1930" t="n">
        <v>7</v>
      </c>
      <c r="J1930" t="n">
        <v>358.52</v>
      </c>
      <c r="K1930" t="n">
        <v>61.2</v>
      </c>
      <c r="L1930" t="n">
        <v>33.25</v>
      </c>
      <c r="M1930" t="n">
        <v>5</v>
      </c>
      <c r="N1930" t="n">
        <v>119.07</v>
      </c>
      <c r="O1930" t="n">
        <v>44451.33</v>
      </c>
      <c r="P1930" t="n">
        <v>266.47</v>
      </c>
      <c r="Q1930" t="n">
        <v>467.08</v>
      </c>
      <c r="R1930" t="n">
        <v>55.88</v>
      </c>
      <c r="S1930" t="n">
        <v>39.61</v>
      </c>
      <c r="T1930" t="n">
        <v>3197.89</v>
      </c>
      <c r="U1930" t="n">
        <v>0.71</v>
      </c>
      <c r="V1930" t="n">
        <v>0.75</v>
      </c>
      <c r="W1930" t="n">
        <v>2.62</v>
      </c>
      <c r="X1930" t="n">
        <v>0.18</v>
      </c>
      <c r="Y1930" t="n">
        <v>1</v>
      </c>
      <c r="Z1930" t="n">
        <v>10</v>
      </c>
    </row>
    <row r="1931">
      <c r="A1931" t="n">
        <v>130</v>
      </c>
      <c r="B1931" t="n">
        <v>145</v>
      </c>
      <c r="C1931" t="inlineStr">
        <is>
          <t xml:space="preserve">CONCLUIDO	</t>
        </is>
      </c>
      <c r="D1931" t="n">
        <v>5.3107</v>
      </c>
      <c r="E1931" t="n">
        <v>18.83</v>
      </c>
      <c r="F1931" t="n">
        <v>15.5</v>
      </c>
      <c r="G1931" t="n">
        <v>132.89</v>
      </c>
      <c r="H1931" t="n">
        <v>1.66</v>
      </c>
      <c r="I1931" t="n">
        <v>7</v>
      </c>
      <c r="J1931" t="n">
        <v>359.17</v>
      </c>
      <c r="K1931" t="n">
        <v>61.2</v>
      </c>
      <c r="L1931" t="n">
        <v>33.5</v>
      </c>
      <c r="M1931" t="n">
        <v>5</v>
      </c>
      <c r="N1931" t="n">
        <v>119.48</v>
      </c>
      <c r="O1931" t="n">
        <v>44532.57</v>
      </c>
      <c r="P1931" t="n">
        <v>266.14</v>
      </c>
      <c r="Q1931" t="n">
        <v>467.07</v>
      </c>
      <c r="R1931" t="n">
        <v>55.53</v>
      </c>
      <c r="S1931" t="n">
        <v>39.61</v>
      </c>
      <c r="T1931" t="n">
        <v>3020.91</v>
      </c>
      <c r="U1931" t="n">
        <v>0.71</v>
      </c>
      <c r="V1931" t="n">
        <v>0.75</v>
      </c>
      <c r="W1931" t="n">
        <v>2.62</v>
      </c>
      <c r="X1931" t="n">
        <v>0.17</v>
      </c>
      <c r="Y1931" t="n">
        <v>1</v>
      </c>
      <c r="Z1931" t="n">
        <v>10</v>
      </c>
    </row>
    <row r="1932">
      <c r="A1932" t="n">
        <v>131</v>
      </c>
      <c r="B1932" t="n">
        <v>145</v>
      </c>
      <c r="C1932" t="inlineStr">
        <is>
          <t xml:space="preserve">CONCLUIDO	</t>
        </is>
      </c>
      <c r="D1932" t="n">
        <v>5.309</v>
      </c>
      <c r="E1932" t="n">
        <v>18.84</v>
      </c>
      <c r="F1932" t="n">
        <v>15.51</v>
      </c>
      <c r="G1932" t="n">
        <v>132.94</v>
      </c>
      <c r="H1932" t="n">
        <v>1.67</v>
      </c>
      <c r="I1932" t="n">
        <v>7</v>
      </c>
      <c r="J1932" t="n">
        <v>359.84</v>
      </c>
      <c r="K1932" t="n">
        <v>61.2</v>
      </c>
      <c r="L1932" t="n">
        <v>33.75</v>
      </c>
      <c r="M1932" t="n">
        <v>5</v>
      </c>
      <c r="N1932" t="n">
        <v>119.89</v>
      </c>
      <c r="O1932" t="n">
        <v>44614.04</v>
      </c>
      <c r="P1932" t="n">
        <v>266.43</v>
      </c>
      <c r="Q1932" t="n">
        <v>467.07</v>
      </c>
      <c r="R1932" t="n">
        <v>55.67</v>
      </c>
      <c r="S1932" t="n">
        <v>39.61</v>
      </c>
      <c r="T1932" t="n">
        <v>3092.27</v>
      </c>
      <c r="U1932" t="n">
        <v>0.71</v>
      </c>
      <c r="V1932" t="n">
        <v>0.75</v>
      </c>
      <c r="W1932" t="n">
        <v>2.62</v>
      </c>
      <c r="X1932" t="n">
        <v>0.18</v>
      </c>
      <c r="Y1932" t="n">
        <v>1</v>
      </c>
      <c r="Z1932" t="n">
        <v>10</v>
      </c>
    </row>
    <row r="1933">
      <c r="A1933" t="n">
        <v>132</v>
      </c>
      <c r="B1933" t="n">
        <v>145</v>
      </c>
      <c r="C1933" t="inlineStr">
        <is>
          <t xml:space="preserve">CONCLUIDO	</t>
        </is>
      </c>
      <c r="D1933" t="n">
        <v>5.3075</v>
      </c>
      <c r="E1933" t="n">
        <v>18.84</v>
      </c>
      <c r="F1933" t="n">
        <v>15.51</v>
      </c>
      <c r="G1933" t="n">
        <v>132.98</v>
      </c>
      <c r="H1933" t="n">
        <v>1.68</v>
      </c>
      <c r="I1933" t="n">
        <v>7</v>
      </c>
      <c r="J1933" t="n">
        <v>360.5</v>
      </c>
      <c r="K1933" t="n">
        <v>61.2</v>
      </c>
      <c r="L1933" t="n">
        <v>34</v>
      </c>
      <c r="M1933" t="n">
        <v>5</v>
      </c>
      <c r="N1933" t="n">
        <v>120.3</v>
      </c>
      <c r="O1933" t="n">
        <v>44695.75</v>
      </c>
      <c r="P1933" t="n">
        <v>266.27</v>
      </c>
      <c r="Q1933" t="n">
        <v>467.07</v>
      </c>
      <c r="R1933" t="n">
        <v>55.89</v>
      </c>
      <c r="S1933" t="n">
        <v>39.61</v>
      </c>
      <c r="T1933" t="n">
        <v>3199.64</v>
      </c>
      <c r="U1933" t="n">
        <v>0.71</v>
      </c>
      <c r="V1933" t="n">
        <v>0.75</v>
      </c>
      <c r="W1933" t="n">
        <v>2.62</v>
      </c>
      <c r="X1933" t="n">
        <v>0.18</v>
      </c>
      <c r="Y1933" t="n">
        <v>1</v>
      </c>
      <c r="Z1933" t="n">
        <v>10</v>
      </c>
    </row>
    <row r="1934">
      <c r="A1934" t="n">
        <v>133</v>
      </c>
      <c r="B1934" t="n">
        <v>145</v>
      </c>
      <c r="C1934" t="inlineStr">
        <is>
          <t xml:space="preserve">CONCLUIDO	</t>
        </is>
      </c>
      <c r="D1934" t="n">
        <v>5.3095</v>
      </c>
      <c r="E1934" t="n">
        <v>18.83</v>
      </c>
      <c r="F1934" t="n">
        <v>15.51</v>
      </c>
      <c r="G1934" t="n">
        <v>132.92</v>
      </c>
      <c r="H1934" t="n">
        <v>1.69</v>
      </c>
      <c r="I1934" t="n">
        <v>7</v>
      </c>
      <c r="J1934" t="n">
        <v>361.16</v>
      </c>
      <c r="K1934" t="n">
        <v>61.2</v>
      </c>
      <c r="L1934" t="n">
        <v>34.25</v>
      </c>
      <c r="M1934" t="n">
        <v>5</v>
      </c>
      <c r="N1934" t="n">
        <v>120.71</v>
      </c>
      <c r="O1934" t="n">
        <v>44777.68</v>
      </c>
      <c r="P1934" t="n">
        <v>265.93</v>
      </c>
      <c r="Q1934" t="n">
        <v>467.07</v>
      </c>
      <c r="R1934" t="n">
        <v>55.6</v>
      </c>
      <c r="S1934" t="n">
        <v>39.61</v>
      </c>
      <c r="T1934" t="n">
        <v>3056.98</v>
      </c>
      <c r="U1934" t="n">
        <v>0.71</v>
      </c>
      <c r="V1934" t="n">
        <v>0.75</v>
      </c>
      <c r="W1934" t="n">
        <v>2.62</v>
      </c>
      <c r="X1934" t="n">
        <v>0.17</v>
      </c>
      <c r="Y1934" t="n">
        <v>1</v>
      </c>
      <c r="Z1934" t="n">
        <v>10</v>
      </c>
    </row>
    <row r="1935">
      <c r="A1935" t="n">
        <v>134</v>
      </c>
      <c r="B1935" t="n">
        <v>145</v>
      </c>
      <c r="C1935" t="inlineStr">
        <is>
          <t xml:space="preserve">CONCLUIDO	</t>
        </is>
      </c>
      <c r="D1935" t="n">
        <v>5.3128</v>
      </c>
      <c r="E1935" t="n">
        <v>18.82</v>
      </c>
      <c r="F1935" t="n">
        <v>15.5</v>
      </c>
      <c r="G1935" t="n">
        <v>132.82</v>
      </c>
      <c r="H1935" t="n">
        <v>1.7</v>
      </c>
      <c r="I1935" t="n">
        <v>7</v>
      </c>
      <c r="J1935" t="n">
        <v>361.83</v>
      </c>
      <c r="K1935" t="n">
        <v>61.2</v>
      </c>
      <c r="L1935" t="n">
        <v>34.5</v>
      </c>
      <c r="M1935" t="n">
        <v>5</v>
      </c>
      <c r="N1935" t="n">
        <v>121.13</v>
      </c>
      <c r="O1935" t="n">
        <v>44859.98</v>
      </c>
      <c r="P1935" t="n">
        <v>265.59</v>
      </c>
      <c r="Q1935" t="n">
        <v>467.08</v>
      </c>
      <c r="R1935" t="n">
        <v>55.33</v>
      </c>
      <c r="S1935" t="n">
        <v>39.61</v>
      </c>
      <c r="T1935" t="n">
        <v>2920.06</v>
      </c>
      <c r="U1935" t="n">
        <v>0.72</v>
      </c>
      <c r="V1935" t="n">
        <v>0.75</v>
      </c>
      <c r="W1935" t="n">
        <v>2.62</v>
      </c>
      <c r="X1935" t="n">
        <v>0.16</v>
      </c>
      <c r="Y1935" t="n">
        <v>1</v>
      </c>
      <c r="Z1935" t="n">
        <v>10</v>
      </c>
    </row>
    <row r="1936">
      <c r="A1936" t="n">
        <v>135</v>
      </c>
      <c r="B1936" t="n">
        <v>145</v>
      </c>
      <c r="C1936" t="inlineStr">
        <is>
          <t xml:space="preserve">CONCLUIDO	</t>
        </is>
      </c>
      <c r="D1936" t="n">
        <v>5.3137</v>
      </c>
      <c r="E1936" t="n">
        <v>18.82</v>
      </c>
      <c r="F1936" t="n">
        <v>15.49</v>
      </c>
      <c r="G1936" t="n">
        <v>132.8</v>
      </c>
      <c r="H1936" t="n">
        <v>1.71</v>
      </c>
      <c r="I1936" t="n">
        <v>7</v>
      </c>
      <c r="J1936" t="n">
        <v>362.5</v>
      </c>
      <c r="K1936" t="n">
        <v>61.2</v>
      </c>
      <c r="L1936" t="n">
        <v>34.75</v>
      </c>
      <c r="M1936" t="n">
        <v>5</v>
      </c>
      <c r="N1936" t="n">
        <v>121.55</v>
      </c>
      <c r="O1936" t="n">
        <v>44942.4</v>
      </c>
      <c r="P1936" t="n">
        <v>265.4</v>
      </c>
      <c r="Q1936" t="n">
        <v>467.07</v>
      </c>
      <c r="R1936" t="n">
        <v>55.23</v>
      </c>
      <c r="S1936" t="n">
        <v>39.61</v>
      </c>
      <c r="T1936" t="n">
        <v>2873.02</v>
      </c>
      <c r="U1936" t="n">
        <v>0.72</v>
      </c>
      <c r="V1936" t="n">
        <v>0.75</v>
      </c>
      <c r="W1936" t="n">
        <v>2.62</v>
      </c>
      <c r="X1936" t="n">
        <v>0.16</v>
      </c>
      <c r="Y1936" t="n">
        <v>1</v>
      </c>
      <c r="Z1936" t="n">
        <v>10</v>
      </c>
    </row>
    <row r="1937">
      <c r="A1937" t="n">
        <v>136</v>
      </c>
      <c r="B1937" t="n">
        <v>145</v>
      </c>
      <c r="C1937" t="inlineStr">
        <is>
          <t xml:space="preserve">CONCLUIDO	</t>
        </is>
      </c>
      <c r="D1937" t="n">
        <v>5.3128</v>
      </c>
      <c r="E1937" t="n">
        <v>18.82</v>
      </c>
      <c r="F1937" t="n">
        <v>15.5</v>
      </c>
      <c r="G1937" t="n">
        <v>132.82</v>
      </c>
      <c r="H1937" t="n">
        <v>1.72</v>
      </c>
      <c r="I1937" t="n">
        <v>7</v>
      </c>
      <c r="J1937" t="n">
        <v>363.17</v>
      </c>
      <c r="K1937" t="n">
        <v>61.2</v>
      </c>
      <c r="L1937" t="n">
        <v>35</v>
      </c>
      <c r="M1937" t="n">
        <v>5</v>
      </c>
      <c r="N1937" t="n">
        <v>121.97</v>
      </c>
      <c r="O1937" t="n">
        <v>45025.06</v>
      </c>
      <c r="P1937" t="n">
        <v>265.89</v>
      </c>
      <c r="Q1937" t="n">
        <v>467.11</v>
      </c>
      <c r="R1937" t="n">
        <v>55.19</v>
      </c>
      <c r="S1937" t="n">
        <v>39.61</v>
      </c>
      <c r="T1937" t="n">
        <v>2852.4</v>
      </c>
      <c r="U1937" t="n">
        <v>0.72</v>
      </c>
      <c r="V1937" t="n">
        <v>0.75</v>
      </c>
      <c r="W1937" t="n">
        <v>2.62</v>
      </c>
      <c r="X1937" t="n">
        <v>0.16</v>
      </c>
      <c r="Y1937" t="n">
        <v>1</v>
      </c>
      <c r="Z1937" t="n">
        <v>10</v>
      </c>
    </row>
    <row r="1938">
      <c r="A1938" t="n">
        <v>137</v>
      </c>
      <c r="B1938" t="n">
        <v>145</v>
      </c>
      <c r="C1938" t="inlineStr">
        <is>
          <t xml:space="preserve">CONCLUIDO	</t>
        </is>
      </c>
      <c r="D1938" t="n">
        <v>5.3115</v>
      </c>
      <c r="E1938" t="n">
        <v>18.83</v>
      </c>
      <c r="F1938" t="n">
        <v>15.5</v>
      </c>
      <c r="G1938" t="n">
        <v>132.86</v>
      </c>
      <c r="H1938" t="n">
        <v>1.73</v>
      </c>
      <c r="I1938" t="n">
        <v>7</v>
      </c>
      <c r="J1938" t="n">
        <v>363.84</v>
      </c>
      <c r="K1938" t="n">
        <v>61.2</v>
      </c>
      <c r="L1938" t="n">
        <v>35.25</v>
      </c>
      <c r="M1938" t="n">
        <v>5</v>
      </c>
      <c r="N1938" t="n">
        <v>122.39</v>
      </c>
      <c r="O1938" t="n">
        <v>45107.96</v>
      </c>
      <c r="P1938" t="n">
        <v>265.79</v>
      </c>
      <c r="Q1938" t="n">
        <v>467.07</v>
      </c>
      <c r="R1938" t="n">
        <v>55.37</v>
      </c>
      <c r="S1938" t="n">
        <v>39.61</v>
      </c>
      <c r="T1938" t="n">
        <v>2942.44</v>
      </c>
      <c r="U1938" t="n">
        <v>0.72</v>
      </c>
      <c r="V1938" t="n">
        <v>0.75</v>
      </c>
      <c r="W1938" t="n">
        <v>2.62</v>
      </c>
      <c r="X1938" t="n">
        <v>0.17</v>
      </c>
      <c r="Y1938" t="n">
        <v>1</v>
      </c>
      <c r="Z1938" t="n">
        <v>10</v>
      </c>
    </row>
    <row r="1939">
      <c r="A1939" t="n">
        <v>138</v>
      </c>
      <c r="B1939" t="n">
        <v>145</v>
      </c>
      <c r="C1939" t="inlineStr">
        <is>
          <t xml:space="preserve">CONCLUIDO	</t>
        </is>
      </c>
      <c r="D1939" t="n">
        <v>5.3111</v>
      </c>
      <c r="E1939" t="n">
        <v>18.83</v>
      </c>
      <c r="F1939" t="n">
        <v>15.5</v>
      </c>
      <c r="G1939" t="n">
        <v>132.88</v>
      </c>
      <c r="H1939" t="n">
        <v>1.74</v>
      </c>
      <c r="I1939" t="n">
        <v>7</v>
      </c>
      <c r="J1939" t="n">
        <v>364.51</v>
      </c>
      <c r="K1939" t="n">
        <v>61.2</v>
      </c>
      <c r="L1939" t="n">
        <v>35.5</v>
      </c>
      <c r="M1939" t="n">
        <v>5</v>
      </c>
      <c r="N1939" t="n">
        <v>122.82</v>
      </c>
      <c r="O1939" t="n">
        <v>45191.1</v>
      </c>
      <c r="P1939" t="n">
        <v>265.61</v>
      </c>
      <c r="Q1939" t="n">
        <v>467.07</v>
      </c>
      <c r="R1939" t="n">
        <v>55.36</v>
      </c>
      <c r="S1939" t="n">
        <v>39.61</v>
      </c>
      <c r="T1939" t="n">
        <v>2935.68</v>
      </c>
      <c r="U1939" t="n">
        <v>0.72</v>
      </c>
      <c r="V1939" t="n">
        <v>0.75</v>
      </c>
      <c r="W1939" t="n">
        <v>2.62</v>
      </c>
      <c r="X1939" t="n">
        <v>0.17</v>
      </c>
      <c r="Y1939" t="n">
        <v>1</v>
      </c>
      <c r="Z1939" t="n">
        <v>10</v>
      </c>
    </row>
    <row r="1940">
      <c r="A1940" t="n">
        <v>139</v>
      </c>
      <c r="B1940" t="n">
        <v>145</v>
      </c>
      <c r="C1940" t="inlineStr">
        <is>
          <t xml:space="preserve">CONCLUIDO	</t>
        </is>
      </c>
      <c r="D1940" t="n">
        <v>5.3142</v>
      </c>
      <c r="E1940" t="n">
        <v>18.82</v>
      </c>
      <c r="F1940" t="n">
        <v>15.49</v>
      </c>
      <c r="G1940" t="n">
        <v>132.78</v>
      </c>
      <c r="H1940" t="n">
        <v>1.75</v>
      </c>
      <c r="I1940" t="n">
        <v>7</v>
      </c>
      <c r="J1940" t="n">
        <v>365.19</v>
      </c>
      <c r="K1940" t="n">
        <v>61.2</v>
      </c>
      <c r="L1940" t="n">
        <v>35.75</v>
      </c>
      <c r="M1940" t="n">
        <v>5</v>
      </c>
      <c r="N1940" t="n">
        <v>123.24</v>
      </c>
      <c r="O1940" t="n">
        <v>45274.49</v>
      </c>
      <c r="P1940" t="n">
        <v>265.26</v>
      </c>
      <c r="Q1940" t="n">
        <v>467.07</v>
      </c>
      <c r="R1940" t="n">
        <v>55.11</v>
      </c>
      <c r="S1940" t="n">
        <v>39.61</v>
      </c>
      <c r="T1940" t="n">
        <v>2811.09</v>
      </c>
      <c r="U1940" t="n">
        <v>0.72</v>
      </c>
      <c r="V1940" t="n">
        <v>0.75</v>
      </c>
      <c r="W1940" t="n">
        <v>2.62</v>
      </c>
      <c r="X1940" t="n">
        <v>0.16</v>
      </c>
      <c r="Y1940" t="n">
        <v>1</v>
      </c>
      <c r="Z1940" t="n">
        <v>10</v>
      </c>
    </row>
    <row r="1941">
      <c r="A1941" t="n">
        <v>140</v>
      </c>
      <c r="B1941" t="n">
        <v>145</v>
      </c>
      <c r="C1941" t="inlineStr">
        <is>
          <t xml:space="preserve">CONCLUIDO	</t>
        </is>
      </c>
      <c r="D1941" t="n">
        <v>5.3137</v>
      </c>
      <c r="E1941" t="n">
        <v>18.82</v>
      </c>
      <c r="F1941" t="n">
        <v>15.49</v>
      </c>
      <c r="G1941" t="n">
        <v>132.8</v>
      </c>
      <c r="H1941" t="n">
        <v>1.75</v>
      </c>
      <c r="I1941" t="n">
        <v>7</v>
      </c>
      <c r="J1941" t="n">
        <v>365.87</v>
      </c>
      <c r="K1941" t="n">
        <v>61.2</v>
      </c>
      <c r="L1941" t="n">
        <v>36</v>
      </c>
      <c r="M1941" t="n">
        <v>5</v>
      </c>
      <c r="N1941" t="n">
        <v>123.67</v>
      </c>
      <c r="O1941" t="n">
        <v>45358.13</v>
      </c>
      <c r="P1941" t="n">
        <v>265.02</v>
      </c>
      <c r="Q1941" t="n">
        <v>467.07</v>
      </c>
      <c r="R1941" t="n">
        <v>55.19</v>
      </c>
      <c r="S1941" t="n">
        <v>39.61</v>
      </c>
      <c r="T1941" t="n">
        <v>2853.36</v>
      </c>
      <c r="U1941" t="n">
        <v>0.72</v>
      </c>
      <c r="V1941" t="n">
        <v>0.75</v>
      </c>
      <c r="W1941" t="n">
        <v>2.62</v>
      </c>
      <c r="X1941" t="n">
        <v>0.16</v>
      </c>
      <c r="Y1941" t="n">
        <v>1</v>
      </c>
      <c r="Z1941" t="n">
        <v>10</v>
      </c>
    </row>
    <row r="1942">
      <c r="A1942" t="n">
        <v>141</v>
      </c>
      <c r="B1942" t="n">
        <v>145</v>
      </c>
      <c r="C1942" t="inlineStr">
        <is>
          <t xml:space="preserve">CONCLUIDO	</t>
        </is>
      </c>
      <c r="D1942" t="n">
        <v>5.3126</v>
      </c>
      <c r="E1942" t="n">
        <v>18.82</v>
      </c>
      <c r="F1942" t="n">
        <v>15.5</v>
      </c>
      <c r="G1942" t="n">
        <v>132.83</v>
      </c>
      <c r="H1942" t="n">
        <v>1.76</v>
      </c>
      <c r="I1942" t="n">
        <v>7</v>
      </c>
      <c r="J1942" t="n">
        <v>366.55</v>
      </c>
      <c r="K1942" t="n">
        <v>61.2</v>
      </c>
      <c r="L1942" t="n">
        <v>36.25</v>
      </c>
      <c r="M1942" t="n">
        <v>5</v>
      </c>
      <c r="N1942" t="n">
        <v>124.1</v>
      </c>
      <c r="O1942" t="n">
        <v>45442.03</v>
      </c>
      <c r="P1942" t="n">
        <v>265.04</v>
      </c>
      <c r="Q1942" t="n">
        <v>467.07</v>
      </c>
      <c r="R1942" t="n">
        <v>55.23</v>
      </c>
      <c r="S1942" t="n">
        <v>39.61</v>
      </c>
      <c r="T1942" t="n">
        <v>2872.61</v>
      </c>
      <c r="U1942" t="n">
        <v>0.72</v>
      </c>
      <c r="V1942" t="n">
        <v>0.75</v>
      </c>
      <c r="W1942" t="n">
        <v>2.62</v>
      </c>
      <c r="X1942" t="n">
        <v>0.16</v>
      </c>
      <c r="Y1942" t="n">
        <v>1</v>
      </c>
      <c r="Z1942" t="n">
        <v>10</v>
      </c>
    </row>
    <row r="1943">
      <c r="A1943" t="n">
        <v>142</v>
      </c>
      <c r="B1943" t="n">
        <v>145</v>
      </c>
      <c r="C1943" t="inlineStr">
        <is>
          <t xml:space="preserve">CONCLUIDO	</t>
        </is>
      </c>
      <c r="D1943" t="n">
        <v>5.3108</v>
      </c>
      <c r="E1943" t="n">
        <v>18.83</v>
      </c>
      <c r="F1943" t="n">
        <v>15.5</v>
      </c>
      <c r="G1943" t="n">
        <v>132.88</v>
      </c>
      <c r="H1943" t="n">
        <v>1.77</v>
      </c>
      <c r="I1943" t="n">
        <v>7</v>
      </c>
      <c r="J1943" t="n">
        <v>367.23</v>
      </c>
      <c r="K1943" t="n">
        <v>61.2</v>
      </c>
      <c r="L1943" t="n">
        <v>36.5</v>
      </c>
      <c r="M1943" t="n">
        <v>5</v>
      </c>
      <c r="N1943" t="n">
        <v>124.53</v>
      </c>
      <c r="O1943" t="n">
        <v>45526.17</v>
      </c>
      <c r="P1943" t="n">
        <v>265.26</v>
      </c>
      <c r="Q1943" t="n">
        <v>467.16</v>
      </c>
      <c r="R1943" t="n">
        <v>55.42</v>
      </c>
      <c r="S1943" t="n">
        <v>39.61</v>
      </c>
      <c r="T1943" t="n">
        <v>2963.89</v>
      </c>
      <c r="U1943" t="n">
        <v>0.71</v>
      </c>
      <c r="V1943" t="n">
        <v>0.75</v>
      </c>
      <c r="W1943" t="n">
        <v>2.62</v>
      </c>
      <c r="X1943" t="n">
        <v>0.17</v>
      </c>
      <c r="Y1943" t="n">
        <v>1</v>
      </c>
      <c r="Z1943" t="n">
        <v>10</v>
      </c>
    </row>
    <row r="1944">
      <c r="A1944" t="n">
        <v>143</v>
      </c>
      <c r="B1944" t="n">
        <v>145</v>
      </c>
      <c r="C1944" t="inlineStr">
        <is>
          <t xml:space="preserve">CONCLUIDO	</t>
        </is>
      </c>
      <c r="D1944" t="n">
        <v>5.309</v>
      </c>
      <c r="E1944" t="n">
        <v>18.84</v>
      </c>
      <c r="F1944" t="n">
        <v>15.51</v>
      </c>
      <c r="G1944" t="n">
        <v>132.94</v>
      </c>
      <c r="H1944" t="n">
        <v>1.78</v>
      </c>
      <c r="I1944" t="n">
        <v>7</v>
      </c>
      <c r="J1944" t="n">
        <v>367.92</v>
      </c>
      <c r="K1944" t="n">
        <v>61.2</v>
      </c>
      <c r="L1944" t="n">
        <v>36.75</v>
      </c>
      <c r="M1944" t="n">
        <v>5</v>
      </c>
      <c r="N1944" t="n">
        <v>124.97</v>
      </c>
      <c r="O1944" t="n">
        <v>45610.57</v>
      </c>
      <c r="P1944" t="n">
        <v>265.18</v>
      </c>
      <c r="Q1944" t="n">
        <v>467.07</v>
      </c>
      <c r="R1944" t="n">
        <v>55.64</v>
      </c>
      <c r="S1944" t="n">
        <v>39.61</v>
      </c>
      <c r="T1944" t="n">
        <v>3075.54</v>
      </c>
      <c r="U1944" t="n">
        <v>0.71</v>
      </c>
      <c r="V1944" t="n">
        <v>0.75</v>
      </c>
      <c r="W1944" t="n">
        <v>2.62</v>
      </c>
      <c r="X1944" t="n">
        <v>0.18</v>
      </c>
      <c r="Y1944" t="n">
        <v>1</v>
      </c>
      <c r="Z1944" t="n">
        <v>10</v>
      </c>
    </row>
    <row r="1945">
      <c r="A1945" t="n">
        <v>144</v>
      </c>
      <c r="B1945" t="n">
        <v>145</v>
      </c>
      <c r="C1945" t="inlineStr">
        <is>
          <t xml:space="preserve">CONCLUIDO	</t>
        </is>
      </c>
      <c r="D1945" t="n">
        <v>5.3108</v>
      </c>
      <c r="E1945" t="n">
        <v>18.83</v>
      </c>
      <c r="F1945" t="n">
        <v>15.5</v>
      </c>
      <c r="G1945" t="n">
        <v>132.89</v>
      </c>
      <c r="H1945" t="n">
        <v>1.79</v>
      </c>
      <c r="I1945" t="n">
        <v>7</v>
      </c>
      <c r="J1945" t="n">
        <v>368.6</v>
      </c>
      <c r="K1945" t="n">
        <v>61.2</v>
      </c>
      <c r="L1945" t="n">
        <v>37</v>
      </c>
      <c r="M1945" t="n">
        <v>5</v>
      </c>
      <c r="N1945" t="n">
        <v>125.4</v>
      </c>
      <c r="O1945" t="n">
        <v>45695.24</v>
      </c>
      <c r="P1945" t="n">
        <v>264.97</v>
      </c>
      <c r="Q1945" t="n">
        <v>467.08</v>
      </c>
      <c r="R1945" t="n">
        <v>55.42</v>
      </c>
      <c r="S1945" t="n">
        <v>39.61</v>
      </c>
      <c r="T1945" t="n">
        <v>2964.52</v>
      </c>
      <c r="U1945" t="n">
        <v>0.71</v>
      </c>
      <c r="V1945" t="n">
        <v>0.75</v>
      </c>
      <c r="W1945" t="n">
        <v>2.62</v>
      </c>
      <c r="X1945" t="n">
        <v>0.17</v>
      </c>
      <c r="Y1945" t="n">
        <v>1</v>
      </c>
      <c r="Z1945" t="n">
        <v>10</v>
      </c>
    </row>
    <row r="1946">
      <c r="A1946" t="n">
        <v>145</v>
      </c>
      <c r="B1946" t="n">
        <v>145</v>
      </c>
      <c r="C1946" t="inlineStr">
        <is>
          <t xml:space="preserve">CONCLUIDO	</t>
        </is>
      </c>
      <c r="D1946" t="n">
        <v>5.3116</v>
      </c>
      <c r="E1946" t="n">
        <v>18.83</v>
      </c>
      <c r="F1946" t="n">
        <v>15.5</v>
      </c>
      <c r="G1946" t="n">
        <v>132.86</v>
      </c>
      <c r="H1946" t="n">
        <v>1.8</v>
      </c>
      <c r="I1946" t="n">
        <v>7</v>
      </c>
      <c r="J1946" t="n">
        <v>369.29</v>
      </c>
      <c r="K1946" t="n">
        <v>61.2</v>
      </c>
      <c r="L1946" t="n">
        <v>37.25</v>
      </c>
      <c r="M1946" t="n">
        <v>5</v>
      </c>
      <c r="N1946" t="n">
        <v>125.84</v>
      </c>
      <c r="O1946" t="n">
        <v>45780.16</v>
      </c>
      <c r="P1946" t="n">
        <v>264.92</v>
      </c>
      <c r="Q1946" t="n">
        <v>467.07</v>
      </c>
      <c r="R1946" t="n">
        <v>55.34</v>
      </c>
      <c r="S1946" t="n">
        <v>39.61</v>
      </c>
      <c r="T1946" t="n">
        <v>2927.9</v>
      </c>
      <c r="U1946" t="n">
        <v>0.72</v>
      </c>
      <c r="V1946" t="n">
        <v>0.75</v>
      </c>
      <c r="W1946" t="n">
        <v>2.62</v>
      </c>
      <c r="X1946" t="n">
        <v>0.17</v>
      </c>
      <c r="Y1946" t="n">
        <v>1</v>
      </c>
      <c r="Z1946" t="n">
        <v>10</v>
      </c>
    </row>
    <row r="1947">
      <c r="A1947" t="n">
        <v>146</v>
      </c>
      <c r="B1947" t="n">
        <v>145</v>
      </c>
      <c r="C1947" t="inlineStr">
        <is>
          <t xml:space="preserve">CONCLUIDO	</t>
        </is>
      </c>
      <c r="D1947" t="n">
        <v>5.3103</v>
      </c>
      <c r="E1947" t="n">
        <v>18.83</v>
      </c>
      <c r="F1947" t="n">
        <v>15.51</v>
      </c>
      <c r="G1947" t="n">
        <v>132.9</v>
      </c>
      <c r="H1947" t="n">
        <v>1.81</v>
      </c>
      <c r="I1947" t="n">
        <v>7</v>
      </c>
      <c r="J1947" t="n">
        <v>369.98</v>
      </c>
      <c r="K1947" t="n">
        <v>61.2</v>
      </c>
      <c r="L1947" t="n">
        <v>37.5</v>
      </c>
      <c r="M1947" t="n">
        <v>5</v>
      </c>
      <c r="N1947" t="n">
        <v>126.28</v>
      </c>
      <c r="O1947" t="n">
        <v>45865.47</v>
      </c>
      <c r="P1947" t="n">
        <v>264.55</v>
      </c>
      <c r="Q1947" t="n">
        <v>467.08</v>
      </c>
      <c r="R1947" t="n">
        <v>55.53</v>
      </c>
      <c r="S1947" t="n">
        <v>39.61</v>
      </c>
      <c r="T1947" t="n">
        <v>3022.39</v>
      </c>
      <c r="U1947" t="n">
        <v>0.71</v>
      </c>
      <c r="V1947" t="n">
        <v>0.75</v>
      </c>
      <c r="W1947" t="n">
        <v>2.62</v>
      </c>
      <c r="X1947" t="n">
        <v>0.17</v>
      </c>
      <c r="Y1947" t="n">
        <v>1</v>
      </c>
      <c r="Z1947" t="n">
        <v>10</v>
      </c>
    </row>
    <row r="1948">
      <c r="A1948" t="n">
        <v>147</v>
      </c>
      <c r="B1948" t="n">
        <v>145</v>
      </c>
      <c r="C1948" t="inlineStr">
        <is>
          <t xml:space="preserve">CONCLUIDO	</t>
        </is>
      </c>
      <c r="D1948" t="n">
        <v>5.3347</v>
      </c>
      <c r="E1948" t="n">
        <v>18.75</v>
      </c>
      <c r="F1948" t="n">
        <v>15.47</v>
      </c>
      <c r="G1948" t="n">
        <v>154.73</v>
      </c>
      <c r="H1948" t="n">
        <v>1.82</v>
      </c>
      <c r="I1948" t="n">
        <v>6</v>
      </c>
      <c r="J1948" t="n">
        <v>370.67</v>
      </c>
      <c r="K1948" t="n">
        <v>61.2</v>
      </c>
      <c r="L1948" t="n">
        <v>37.75</v>
      </c>
      <c r="M1948" t="n">
        <v>4</v>
      </c>
      <c r="N1948" t="n">
        <v>126.73</v>
      </c>
      <c r="O1948" t="n">
        <v>45950.92</v>
      </c>
      <c r="P1948" t="n">
        <v>263.37</v>
      </c>
      <c r="Q1948" t="n">
        <v>467.07</v>
      </c>
      <c r="R1948" t="n">
        <v>54.5</v>
      </c>
      <c r="S1948" t="n">
        <v>39.61</v>
      </c>
      <c r="T1948" t="n">
        <v>2508.66</v>
      </c>
      <c r="U1948" t="n">
        <v>0.73</v>
      </c>
      <c r="V1948" t="n">
        <v>0.75</v>
      </c>
      <c r="W1948" t="n">
        <v>2.62</v>
      </c>
      <c r="X1948" t="n">
        <v>0.14</v>
      </c>
      <c r="Y1948" t="n">
        <v>1</v>
      </c>
      <c r="Z1948" t="n">
        <v>10</v>
      </c>
    </row>
    <row r="1949">
      <c r="A1949" t="n">
        <v>148</v>
      </c>
      <c r="B1949" t="n">
        <v>145</v>
      </c>
      <c r="C1949" t="inlineStr">
        <is>
          <t xml:space="preserve">CONCLUIDO	</t>
        </is>
      </c>
      <c r="D1949" t="n">
        <v>5.3371</v>
      </c>
      <c r="E1949" t="n">
        <v>18.74</v>
      </c>
      <c r="F1949" t="n">
        <v>15.46</v>
      </c>
      <c r="G1949" t="n">
        <v>154.64</v>
      </c>
      <c r="H1949" t="n">
        <v>1.82</v>
      </c>
      <c r="I1949" t="n">
        <v>6</v>
      </c>
      <c r="J1949" t="n">
        <v>371.37</v>
      </c>
      <c r="K1949" t="n">
        <v>61.2</v>
      </c>
      <c r="L1949" t="n">
        <v>38</v>
      </c>
      <c r="M1949" t="n">
        <v>4</v>
      </c>
      <c r="N1949" t="n">
        <v>127.17</v>
      </c>
      <c r="O1949" t="n">
        <v>46036.65</v>
      </c>
      <c r="P1949" t="n">
        <v>263.5</v>
      </c>
      <c r="Q1949" t="n">
        <v>467.07</v>
      </c>
      <c r="R1949" t="n">
        <v>54.25</v>
      </c>
      <c r="S1949" t="n">
        <v>39.61</v>
      </c>
      <c r="T1949" t="n">
        <v>2386.85</v>
      </c>
      <c r="U1949" t="n">
        <v>0.73</v>
      </c>
      <c r="V1949" t="n">
        <v>0.75</v>
      </c>
      <c r="W1949" t="n">
        <v>2.62</v>
      </c>
      <c r="X1949" t="n">
        <v>0.13</v>
      </c>
      <c r="Y1949" t="n">
        <v>1</v>
      </c>
      <c r="Z1949" t="n">
        <v>10</v>
      </c>
    </row>
    <row r="1950">
      <c r="A1950" t="n">
        <v>149</v>
      </c>
      <c r="B1950" t="n">
        <v>145</v>
      </c>
      <c r="C1950" t="inlineStr">
        <is>
          <t xml:space="preserve">CONCLUIDO	</t>
        </is>
      </c>
      <c r="D1950" t="n">
        <v>5.3355</v>
      </c>
      <c r="E1950" t="n">
        <v>18.74</v>
      </c>
      <c r="F1950" t="n">
        <v>15.47</v>
      </c>
      <c r="G1950" t="n">
        <v>154.7</v>
      </c>
      <c r="H1950" t="n">
        <v>1.83</v>
      </c>
      <c r="I1950" t="n">
        <v>6</v>
      </c>
      <c r="J1950" t="n">
        <v>372.07</v>
      </c>
      <c r="K1950" t="n">
        <v>61.2</v>
      </c>
      <c r="L1950" t="n">
        <v>38.25</v>
      </c>
      <c r="M1950" t="n">
        <v>4</v>
      </c>
      <c r="N1950" t="n">
        <v>127.62</v>
      </c>
      <c r="O1950" t="n">
        <v>46122.64</v>
      </c>
      <c r="P1950" t="n">
        <v>263.8</v>
      </c>
      <c r="Q1950" t="n">
        <v>467.07</v>
      </c>
      <c r="R1950" t="n">
        <v>54.38</v>
      </c>
      <c r="S1950" t="n">
        <v>39.61</v>
      </c>
      <c r="T1950" t="n">
        <v>2452.77</v>
      </c>
      <c r="U1950" t="n">
        <v>0.73</v>
      </c>
      <c r="V1950" t="n">
        <v>0.75</v>
      </c>
      <c r="W1950" t="n">
        <v>2.62</v>
      </c>
      <c r="X1950" t="n">
        <v>0.14</v>
      </c>
      <c r="Y1950" t="n">
        <v>1</v>
      </c>
      <c r="Z1950" t="n">
        <v>10</v>
      </c>
    </row>
    <row r="1951">
      <c r="A1951" t="n">
        <v>150</v>
      </c>
      <c r="B1951" t="n">
        <v>145</v>
      </c>
      <c r="C1951" t="inlineStr">
        <is>
          <t xml:space="preserve">CONCLUIDO	</t>
        </is>
      </c>
      <c r="D1951" t="n">
        <v>5.3363</v>
      </c>
      <c r="E1951" t="n">
        <v>18.74</v>
      </c>
      <c r="F1951" t="n">
        <v>15.47</v>
      </c>
      <c r="G1951" t="n">
        <v>154.67</v>
      </c>
      <c r="H1951" t="n">
        <v>1.84</v>
      </c>
      <c r="I1951" t="n">
        <v>6</v>
      </c>
      <c r="J1951" t="n">
        <v>372.77</v>
      </c>
      <c r="K1951" t="n">
        <v>61.2</v>
      </c>
      <c r="L1951" t="n">
        <v>38.5</v>
      </c>
      <c r="M1951" t="n">
        <v>4</v>
      </c>
      <c r="N1951" t="n">
        <v>128.07</v>
      </c>
      <c r="O1951" t="n">
        <v>46208.91</v>
      </c>
      <c r="P1951" t="n">
        <v>264.07</v>
      </c>
      <c r="Q1951" t="n">
        <v>467.07</v>
      </c>
      <c r="R1951" t="n">
        <v>54.37</v>
      </c>
      <c r="S1951" t="n">
        <v>39.61</v>
      </c>
      <c r="T1951" t="n">
        <v>2444.26</v>
      </c>
      <c r="U1951" t="n">
        <v>0.73</v>
      </c>
      <c r="V1951" t="n">
        <v>0.75</v>
      </c>
      <c r="W1951" t="n">
        <v>2.62</v>
      </c>
      <c r="X1951" t="n">
        <v>0.13</v>
      </c>
      <c r="Y1951" t="n">
        <v>1</v>
      </c>
      <c r="Z1951" t="n">
        <v>10</v>
      </c>
    </row>
    <row r="1952">
      <c r="A1952" t="n">
        <v>151</v>
      </c>
      <c r="B1952" t="n">
        <v>145</v>
      </c>
      <c r="C1952" t="inlineStr">
        <is>
          <t xml:space="preserve">CONCLUIDO	</t>
        </is>
      </c>
      <c r="D1952" t="n">
        <v>5.3352</v>
      </c>
      <c r="E1952" t="n">
        <v>18.74</v>
      </c>
      <c r="F1952" t="n">
        <v>15.47</v>
      </c>
      <c r="G1952" t="n">
        <v>154.71</v>
      </c>
      <c r="H1952" t="n">
        <v>1.85</v>
      </c>
      <c r="I1952" t="n">
        <v>6</v>
      </c>
      <c r="J1952" t="n">
        <v>373.47</v>
      </c>
      <c r="K1952" t="n">
        <v>61.2</v>
      </c>
      <c r="L1952" t="n">
        <v>38.75</v>
      </c>
      <c r="M1952" t="n">
        <v>4</v>
      </c>
      <c r="N1952" t="n">
        <v>128.52</v>
      </c>
      <c r="O1952" t="n">
        <v>46295.45</v>
      </c>
      <c r="P1952" t="n">
        <v>264.48</v>
      </c>
      <c r="Q1952" t="n">
        <v>467.07</v>
      </c>
      <c r="R1952" t="n">
        <v>54.47</v>
      </c>
      <c r="S1952" t="n">
        <v>39.61</v>
      </c>
      <c r="T1952" t="n">
        <v>2496.73</v>
      </c>
      <c r="U1952" t="n">
        <v>0.73</v>
      </c>
      <c r="V1952" t="n">
        <v>0.75</v>
      </c>
      <c r="W1952" t="n">
        <v>2.62</v>
      </c>
      <c r="X1952" t="n">
        <v>0.14</v>
      </c>
      <c r="Y1952" t="n">
        <v>1</v>
      </c>
      <c r="Z1952" t="n">
        <v>10</v>
      </c>
    </row>
    <row r="1953">
      <c r="A1953" t="n">
        <v>152</v>
      </c>
      <c r="B1953" t="n">
        <v>145</v>
      </c>
      <c r="C1953" t="inlineStr">
        <is>
          <t xml:space="preserve">CONCLUIDO	</t>
        </is>
      </c>
      <c r="D1953" t="n">
        <v>5.3322</v>
      </c>
      <c r="E1953" t="n">
        <v>18.75</v>
      </c>
      <c r="F1953" t="n">
        <v>15.48</v>
      </c>
      <c r="G1953" t="n">
        <v>154.81</v>
      </c>
      <c r="H1953" t="n">
        <v>1.86</v>
      </c>
      <c r="I1953" t="n">
        <v>6</v>
      </c>
      <c r="J1953" t="n">
        <v>374.17</v>
      </c>
      <c r="K1953" t="n">
        <v>61.2</v>
      </c>
      <c r="L1953" t="n">
        <v>39</v>
      </c>
      <c r="M1953" t="n">
        <v>4</v>
      </c>
      <c r="N1953" t="n">
        <v>128.97</v>
      </c>
      <c r="O1953" t="n">
        <v>46382.28</v>
      </c>
      <c r="P1953" t="n">
        <v>264.69</v>
      </c>
      <c r="Q1953" t="n">
        <v>467.07</v>
      </c>
      <c r="R1953" t="n">
        <v>54.78</v>
      </c>
      <c r="S1953" t="n">
        <v>39.61</v>
      </c>
      <c r="T1953" t="n">
        <v>2648.69</v>
      </c>
      <c r="U1953" t="n">
        <v>0.72</v>
      </c>
      <c r="V1953" t="n">
        <v>0.75</v>
      </c>
      <c r="W1953" t="n">
        <v>2.62</v>
      </c>
      <c r="X1953" t="n">
        <v>0.15</v>
      </c>
      <c r="Y1953" t="n">
        <v>1</v>
      </c>
      <c r="Z1953" t="n">
        <v>10</v>
      </c>
    </row>
    <row r="1954">
      <c r="A1954" t="n">
        <v>153</v>
      </c>
      <c r="B1954" t="n">
        <v>145</v>
      </c>
      <c r="C1954" t="inlineStr">
        <is>
          <t xml:space="preserve">CONCLUIDO	</t>
        </is>
      </c>
      <c r="D1954" t="n">
        <v>5.3319</v>
      </c>
      <c r="E1954" t="n">
        <v>18.76</v>
      </c>
      <c r="F1954" t="n">
        <v>15.48</v>
      </c>
      <c r="G1954" t="n">
        <v>154.82</v>
      </c>
      <c r="H1954" t="n">
        <v>1.87</v>
      </c>
      <c r="I1954" t="n">
        <v>6</v>
      </c>
      <c r="J1954" t="n">
        <v>374.88</v>
      </c>
      <c r="K1954" t="n">
        <v>61.2</v>
      </c>
      <c r="L1954" t="n">
        <v>39.25</v>
      </c>
      <c r="M1954" t="n">
        <v>4</v>
      </c>
      <c r="N1954" t="n">
        <v>129.43</v>
      </c>
      <c r="O1954" t="n">
        <v>46469.38</v>
      </c>
      <c r="P1954" t="n">
        <v>265.01</v>
      </c>
      <c r="Q1954" t="n">
        <v>467.07</v>
      </c>
      <c r="R1954" t="n">
        <v>54.78</v>
      </c>
      <c r="S1954" t="n">
        <v>39.61</v>
      </c>
      <c r="T1954" t="n">
        <v>2653.4</v>
      </c>
      <c r="U1954" t="n">
        <v>0.72</v>
      </c>
      <c r="V1954" t="n">
        <v>0.75</v>
      </c>
      <c r="W1954" t="n">
        <v>2.62</v>
      </c>
      <c r="X1954" t="n">
        <v>0.15</v>
      </c>
      <c r="Y1954" t="n">
        <v>1</v>
      </c>
      <c r="Z1954" t="n">
        <v>10</v>
      </c>
    </row>
    <row r="1955">
      <c r="A1955" t="n">
        <v>154</v>
      </c>
      <c r="B1955" t="n">
        <v>145</v>
      </c>
      <c r="C1955" t="inlineStr">
        <is>
          <t xml:space="preserve">CONCLUIDO	</t>
        </is>
      </c>
      <c r="D1955" t="n">
        <v>5.3329</v>
      </c>
      <c r="E1955" t="n">
        <v>18.75</v>
      </c>
      <c r="F1955" t="n">
        <v>15.48</v>
      </c>
      <c r="G1955" t="n">
        <v>154.79</v>
      </c>
      <c r="H1955" t="n">
        <v>1.88</v>
      </c>
      <c r="I1955" t="n">
        <v>6</v>
      </c>
      <c r="J1955" t="n">
        <v>375.59</v>
      </c>
      <c r="K1955" t="n">
        <v>61.2</v>
      </c>
      <c r="L1955" t="n">
        <v>39.5</v>
      </c>
      <c r="M1955" t="n">
        <v>4</v>
      </c>
      <c r="N1955" t="n">
        <v>129.89</v>
      </c>
      <c r="O1955" t="n">
        <v>46556.77</v>
      </c>
      <c r="P1955" t="n">
        <v>265.13</v>
      </c>
      <c r="Q1955" t="n">
        <v>467.07</v>
      </c>
      <c r="R1955" t="n">
        <v>54.77</v>
      </c>
      <c r="S1955" t="n">
        <v>39.61</v>
      </c>
      <c r="T1955" t="n">
        <v>2648.31</v>
      </c>
      <c r="U1955" t="n">
        <v>0.72</v>
      </c>
      <c r="V1955" t="n">
        <v>0.75</v>
      </c>
      <c r="W1955" t="n">
        <v>2.62</v>
      </c>
      <c r="X1955" t="n">
        <v>0.15</v>
      </c>
      <c r="Y1955" t="n">
        <v>1</v>
      </c>
      <c r="Z1955" t="n">
        <v>10</v>
      </c>
    </row>
    <row r="1956">
      <c r="A1956" t="n">
        <v>155</v>
      </c>
      <c r="B1956" t="n">
        <v>145</v>
      </c>
      <c r="C1956" t="inlineStr">
        <is>
          <t xml:space="preserve">CONCLUIDO	</t>
        </is>
      </c>
      <c r="D1956" t="n">
        <v>5.3342</v>
      </c>
      <c r="E1956" t="n">
        <v>18.75</v>
      </c>
      <c r="F1956" t="n">
        <v>15.47</v>
      </c>
      <c r="G1956" t="n">
        <v>154.74</v>
      </c>
      <c r="H1956" t="n">
        <v>1.88</v>
      </c>
      <c r="I1956" t="n">
        <v>6</v>
      </c>
      <c r="J1956" t="n">
        <v>376.3</v>
      </c>
      <c r="K1956" t="n">
        <v>61.2</v>
      </c>
      <c r="L1956" t="n">
        <v>39.75</v>
      </c>
      <c r="M1956" t="n">
        <v>4</v>
      </c>
      <c r="N1956" t="n">
        <v>130.35</v>
      </c>
      <c r="O1956" t="n">
        <v>46644.44</v>
      </c>
      <c r="P1956" t="n">
        <v>265</v>
      </c>
      <c r="Q1956" t="n">
        <v>467.08</v>
      </c>
      <c r="R1956" t="n">
        <v>54.63</v>
      </c>
      <c r="S1956" t="n">
        <v>39.61</v>
      </c>
      <c r="T1956" t="n">
        <v>2577.13</v>
      </c>
      <c r="U1956" t="n">
        <v>0.73</v>
      </c>
      <c r="V1956" t="n">
        <v>0.75</v>
      </c>
      <c r="W1956" t="n">
        <v>2.62</v>
      </c>
      <c r="X1956" t="n">
        <v>0.14</v>
      </c>
      <c r="Y1956" t="n">
        <v>1</v>
      </c>
      <c r="Z1956" t="n">
        <v>10</v>
      </c>
    </row>
    <row r="1957">
      <c r="A1957" t="n">
        <v>156</v>
      </c>
      <c r="B1957" t="n">
        <v>145</v>
      </c>
      <c r="C1957" t="inlineStr">
        <is>
          <t xml:space="preserve">CONCLUIDO	</t>
        </is>
      </c>
      <c r="D1957" t="n">
        <v>5.3337</v>
      </c>
      <c r="E1957" t="n">
        <v>18.75</v>
      </c>
      <c r="F1957" t="n">
        <v>15.48</v>
      </c>
      <c r="G1957" t="n">
        <v>154.76</v>
      </c>
      <c r="H1957" t="n">
        <v>1.89</v>
      </c>
      <c r="I1957" t="n">
        <v>6</v>
      </c>
      <c r="J1957" t="n">
        <v>377.01</v>
      </c>
      <c r="K1957" t="n">
        <v>61.2</v>
      </c>
      <c r="L1957" t="n">
        <v>40</v>
      </c>
      <c r="M1957" t="n">
        <v>4</v>
      </c>
      <c r="N1957" t="n">
        <v>130.81</v>
      </c>
      <c r="O1957" t="n">
        <v>46732.41</v>
      </c>
      <c r="P1957" t="n">
        <v>265.3</v>
      </c>
      <c r="Q1957" t="n">
        <v>467.07</v>
      </c>
      <c r="R1957" t="n">
        <v>54.68</v>
      </c>
      <c r="S1957" t="n">
        <v>39.61</v>
      </c>
      <c r="T1957" t="n">
        <v>2599.52</v>
      </c>
      <c r="U1957" t="n">
        <v>0.72</v>
      </c>
      <c r="V1957" t="n">
        <v>0.75</v>
      </c>
      <c r="W1957" t="n">
        <v>2.62</v>
      </c>
      <c r="X1957" t="n">
        <v>0.14</v>
      </c>
      <c r="Y1957" t="n">
        <v>1</v>
      </c>
      <c r="Z1957" t="n">
        <v>10</v>
      </c>
    </row>
    <row r="1958">
      <c r="A1958" t="n">
        <v>0</v>
      </c>
      <c r="B1958" t="n">
        <v>65</v>
      </c>
      <c r="C1958" t="inlineStr">
        <is>
          <t xml:space="preserve">CONCLUIDO	</t>
        </is>
      </c>
      <c r="D1958" t="n">
        <v>3.7808</v>
      </c>
      <c r="E1958" t="n">
        <v>26.45</v>
      </c>
      <c r="F1958" t="n">
        <v>19.97</v>
      </c>
      <c r="G1958" t="n">
        <v>7.58</v>
      </c>
      <c r="H1958" t="n">
        <v>0.13</v>
      </c>
      <c r="I1958" t="n">
        <v>158</v>
      </c>
      <c r="J1958" t="n">
        <v>133.21</v>
      </c>
      <c r="K1958" t="n">
        <v>46.47</v>
      </c>
      <c r="L1958" t="n">
        <v>1</v>
      </c>
      <c r="M1958" t="n">
        <v>156</v>
      </c>
      <c r="N1958" t="n">
        <v>20.75</v>
      </c>
      <c r="O1958" t="n">
        <v>16663.42</v>
      </c>
      <c r="P1958" t="n">
        <v>217.71</v>
      </c>
      <c r="Q1958" t="n">
        <v>467.25</v>
      </c>
      <c r="R1958" t="n">
        <v>201.18</v>
      </c>
      <c r="S1958" t="n">
        <v>39.61</v>
      </c>
      <c r="T1958" t="n">
        <v>75092.67999999999</v>
      </c>
      <c r="U1958" t="n">
        <v>0.2</v>
      </c>
      <c r="V1958" t="n">
        <v>0.58</v>
      </c>
      <c r="W1958" t="n">
        <v>2.87</v>
      </c>
      <c r="X1958" t="n">
        <v>4.63</v>
      </c>
      <c r="Y1958" t="n">
        <v>1</v>
      </c>
      <c r="Z1958" t="n">
        <v>10</v>
      </c>
    </row>
    <row r="1959">
      <c r="A1959" t="n">
        <v>1</v>
      </c>
      <c r="B1959" t="n">
        <v>65</v>
      </c>
      <c r="C1959" t="inlineStr">
        <is>
          <t xml:space="preserve">CONCLUIDO	</t>
        </is>
      </c>
      <c r="D1959" t="n">
        <v>4.1259</v>
      </c>
      <c r="E1959" t="n">
        <v>24.24</v>
      </c>
      <c r="F1959" t="n">
        <v>18.82</v>
      </c>
      <c r="G1959" t="n">
        <v>9.49</v>
      </c>
      <c r="H1959" t="n">
        <v>0.17</v>
      </c>
      <c r="I1959" t="n">
        <v>119</v>
      </c>
      <c r="J1959" t="n">
        <v>133.55</v>
      </c>
      <c r="K1959" t="n">
        <v>46.47</v>
      </c>
      <c r="L1959" t="n">
        <v>1.25</v>
      </c>
      <c r="M1959" t="n">
        <v>117</v>
      </c>
      <c r="N1959" t="n">
        <v>20.83</v>
      </c>
      <c r="O1959" t="n">
        <v>16704.7</v>
      </c>
      <c r="P1959" t="n">
        <v>204.49</v>
      </c>
      <c r="Q1959" t="n">
        <v>467.19</v>
      </c>
      <c r="R1959" t="n">
        <v>163.05</v>
      </c>
      <c r="S1959" t="n">
        <v>39.61</v>
      </c>
      <c r="T1959" t="n">
        <v>56220.1</v>
      </c>
      <c r="U1959" t="n">
        <v>0.24</v>
      </c>
      <c r="V1959" t="n">
        <v>0.62</v>
      </c>
      <c r="W1959" t="n">
        <v>2.82</v>
      </c>
      <c r="X1959" t="n">
        <v>3.48</v>
      </c>
      <c r="Y1959" t="n">
        <v>1</v>
      </c>
      <c r="Z1959" t="n">
        <v>10</v>
      </c>
    </row>
    <row r="1960">
      <c r="A1960" t="n">
        <v>2</v>
      </c>
      <c r="B1960" t="n">
        <v>65</v>
      </c>
      <c r="C1960" t="inlineStr">
        <is>
          <t xml:space="preserve">CONCLUIDO	</t>
        </is>
      </c>
      <c r="D1960" t="n">
        <v>4.3781</v>
      </c>
      <c r="E1960" t="n">
        <v>22.84</v>
      </c>
      <c r="F1960" t="n">
        <v>18.07</v>
      </c>
      <c r="G1960" t="n">
        <v>11.42</v>
      </c>
      <c r="H1960" t="n">
        <v>0.2</v>
      </c>
      <c r="I1960" t="n">
        <v>95</v>
      </c>
      <c r="J1960" t="n">
        <v>133.88</v>
      </c>
      <c r="K1960" t="n">
        <v>46.47</v>
      </c>
      <c r="L1960" t="n">
        <v>1.5</v>
      </c>
      <c r="M1960" t="n">
        <v>93</v>
      </c>
      <c r="N1960" t="n">
        <v>20.91</v>
      </c>
      <c r="O1960" t="n">
        <v>16746.01</v>
      </c>
      <c r="P1960" t="n">
        <v>195.85</v>
      </c>
      <c r="Q1960" t="n">
        <v>467.28</v>
      </c>
      <c r="R1960" t="n">
        <v>138.94</v>
      </c>
      <c r="S1960" t="n">
        <v>39.61</v>
      </c>
      <c r="T1960" t="n">
        <v>44286.57</v>
      </c>
      <c r="U1960" t="n">
        <v>0.29</v>
      </c>
      <c r="V1960" t="n">
        <v>0.65</v>
      </c>
      <c r="W1960" t="n">
        <v>2.77</v>
      </c>
      <c r="X1960" t="n">
        <v>2.74</v>
      </c>
      <c r="Y1960" t="n">
        <v>1</v>
      </c>
      <c r="Z1960" t="n">
        <v>10</v>
      </c>
    </row>
    <row r="1961">
      <c r="A1961" t="n">
        <v>3</v>
      </c>
      <c r="B1961" t="n">
        <v>65</v>
      </c>
      <c r="C1961" t="inlineStr">
        <is>
          <t xml:space="preserve">CONCLUIDO	</t>
        </is>
      </c>
      <c r="D1961" t="n">
        <v>4.5414</v>
      </c>
      <c r="E1961" t="n">
        <v>22.02</v>
      </c>
      <c r="F1961" t="n">
        <v>17.66</v>
      </c>
      <c r="G1961" t="n">
        <v>13.25</v>
      </c>
      <c r="H1961" t="n">
        <v>0.23</v>
      </c>
      <c r="I1961" t="n">
        <v>80</v>
      </c>
      <c r="J1961" t="n">
        <v>134.22</v>
      </c>
      <c r="K1961" t="n">
        <v>46.47</v>
      </c>
      <c r="L1961" t="n">
        <v>1.75</v>
      </c>
      <c r="M1961" t="n">
        <v>78</v>
      </c>
      <c r="N1961" t="n">
        <v>21</v>
      </c>
      <c r="O1961" t="n">
        <v>16787.35</v>
      </c>
      <c r="P1961" t="n">
        <v>190.66</v>
      </c>
      <c r="Q1961" t="n">
        <v>467.14</v>
      </c>
      <c r="R1961" t="n">
        <v>125.5</v>
      </c>
      <c r="S1961" t="n">
        <v>39.61</v>
      </c>
      <c r="T1961" t="n">
        <v>37641.88</v>
      </c>
      <c r="U1961" t="n">
        <v>0.32</v>
      </c>
      <c r="V1961" t="n">
        <v>0.66</v>
      </c>
      <c r="W1961" t="n">
        <v>2.75</v>
      </c>
      <c r="X1961" t="n">
        <v>2.33</v>
      </c>
      <c r="Y1961" t="n">
        <v>1</v>
      </c>
      <c r="Z1961" t="n">
        <v>10</v>
      </c>
    </row>
    <row r="1962">
      <c r="A1962" t="n">
        <v>4</v>
      </c>
      <c r="B1962" t="n">
        <v>65</v>
      </c>
      <c r="C1962" t="inlineStr">
        <is>
          <t xml:space="preserve">CONCLUIDO	</t>
        </is>
      </c>
      <c r="D1962" t="n">
        <v>4.6942</v>
      </c>
      <c r="E1962" t="n">
        <v>21.3</v>
      </c>
      <c r="F1962" t="n">
        <v>17.27</v>
      </c>
      <c r="G1962" t="n">
        <v>15.24</v>
      </c>
      <c r="H1962" t="n">
        <v>0.26</v>
      </c>
      <c r="I1962" t="n">
        <v>68</v>
      </c>
      <c r="J1962" t="n">
        <v>134.55</v>
      </c>
      <c r="K1962" t="n">
        <v>46.47</v>
      </c>
      <c r="L1962" t="n">
        <v>2</v>
      </c>
      <c r="M1962" t="n">
        <v>66</v>
      </c>
      <c r="N1962" t="n">
        <v>21.09</v>
      </c>
      <c r="O1962" t="n">
        <v>16828.84</v>
      </c>
      <c r="P1962" t="n">
        <v>185.83</v>
      </c>
      <c r="Q1962" t="n">
        <v>467.11</v>
      </c>
      <c r="R1962" t="n">
        <v>112.84</v>
      </c>
      <c r="S1962" t="n">
        <v>39.61</v>
      </c>
      <c r="T1962" t="n">
        <v>31369.05</v>
      </c>
      <c r="U1962" t="n">
        <v>0.35</v>
      </c>
      <c r="V1962" t="n">
        <v>0.68</v>
      </c>
      <c r="W1962" t="n">
        <v>2.72</v>
      </c>
      <c r="X1962" t="n">
        <v>1.94</v>
      </c>
      <c r="Y1962" t="n">
        <v>1</v>
      </c>
      <c r="Z1962" t="n">
        <v>10</v>
      </c>
    </row>
    <row r="1963">
      <c r="A1963" t="n">
        <v>5</v>
      </c>
      <c r="B1963" t="n">
        <v>65</v>
      </c>
      <c r="C1963" t="inlineStr">
        <is>
          <t xml:space="preserve">CONCLUIDO	</t>
        </is>
      </c>
      <c r="D1963" t="n">
        <v>4.7902</v>
      </c>
      <c r="E1963" t="n">
        <v>20.88</v>
      </c>
      <c r="F1963" t="n">
        <v>17.06</v>
      </c>
      <c r="G1963" t="n">
        <v>17.06</v>
      </c>
      <c r="H1963" t="n">
        <v>0.29</v>
      </c>
      <c r="I1963" t="n">
        <v>60</v>
      </c>
      <c r="J1963" t="n">
        <v>134.89</v>
      </c>
      <c r="K1963" t="n">
        <v>46.47</v>
      </c>
      <c r="L1963" t="n">
        <v>2.25</v>
      </c>
      <c r="M1963" t="n">
        <v>58</v>
      </c>
      <c r="N1963" t="n">
        <v>21.17</v>
      </c>
      <c r="O1963" t="n">
        <v>16870.25</v>
      </c>
      <c r="P1963" t="n">
        <v>182.88</v>
      </c>
      <c r="Q1963" t="n">
        <v>467.08</v>
      </c>
      <c r="R1963" t="n">
        <v>106.21</v>
      </c>
      <c r="S1963" t="n">
        <v>39.61</v>
      </c>
      <c r="T1963" t="n">
        <v>28097.42</v>
      </c>
      <c r="U1963" t="n">
        <v>0.37</v>
      </c>
      <c r="V1963" t="n">
        <v>0.68</v>
      </c>
      <c r="W1963" t="n">
        <v>2.71</v>
      </c>
      <c r="X1963" t="n">
        <v>1.73</v>
      </c>
      <c r="Y1963" t="n">
        <v>1</v>
      </c>
      <c r="Z1963" t="n">
        <v>10</v>
      </c>
    </row>
    <row r="1964">
      <c r="A1964" t="n">
        <v>6</v>
      </c>
      <c r="B1964" t="n">
        <v>65</v>
      </c>
      <c r="C1964" t="inlineStr">
        <is>
          <t xml:space="preserve">CONCLUIDO	</t>
        </is>
      </c>
      <c r="D1964" t="n">
        <v>4.8868</v>
      </c>
      <c r="E1964" t="n">
        <v>20.46</v>
      </c>
      <c r="F1964" t="n">
        <v>16.84</v>
      </c>
      <c r="G1964" t="n">
        <v>19.06</v>
      </c>
      <c r="H1964" t="n">
        <v>0.33</v>
      </c>
      <c r="I1964" t="n">
        <v>53</v>
      </c>
      <c r="J1964" t="n">
        <v>135.22</v>
      </c>
      <c r="K1964" t="n">
        <v>46.47</v>
      </c>
      <c r="L1964" t="n">
        <v>2.5</v>
      </c>
      <c r="M1964" t="n">
        <v>51</v>
      </c>
      <c r="N1964" t="n">
        <v>21.26</v>
      </c>
      <c r="O1964" t="n">
        <v>16911.68</v>
      </c>
      <c r="P1964" t="n">
        <v>180</v>
      </c>
      <c r="Q1964" t="n">
        <v>467.14</v>
      </c>
      <c r="R1964" t="n">
        <v>99.31999999999999</v>
      </c>
      <c r="S1964" t="n">
        <v>39.61</v>
      </c>
      <c r="T1964" t="n">
        <v>24687.63</v>
      </c>
      <c r="U1964" t="n">
        <v>0.4</v>
      </c>
      <c r="V1964" t="n">
        <v>0.6899999999999999</v>
      </c>
      <c r="W1964" t="n">
        <v>2.69</v>
      </c>
      <c r="X1964" t="n">
        <v>1.51</v>
      </c>
      <c r="Y1964" t="n">
        <v>1</v>
      </c>
      <c r="Z1964" t="n">
        <v>10</v>
      </c>
    </row>
    <row r="1965">
      <c r="A1965" t="n">
        <v>7</v>
      </c>
      <c r="B1965" t="n">
        <v>65</v>
      </c>
      <c r="C1965" t="inlineStr">
        <is>
          <t xml:space="preserve">CONCLUIDO	</t>
        </is>
      </c>
      <c r="D1965" t="n">
        <v>4.9585</v>
      </c>
      <c r="E1965" t="n">
        <v>20.17</v>
      </c>
      <c r="F1965" t="n">
        <v>16.68</v>
      </c>
      <c r="G1965" t="n">
        <v>20.85</v>
      </c>
      <c r="H1965" t="n">
        <v>0.36</v>
      </c>
      <c r="I1965" t="n">
        <v>48</v>
      </c>
      <c r="J1965" t="n">
        <v>135.56</v>
      </c>
      <c r="K1965" t="n">
        <v>46.47</v>
      </c>
      <c r="L1965" t="n">
        <v>2.75</v>
      </c>
      <c r="M1965" t="n">
        <v>46</v>
      </c>
      <c r="N1965" t="n">
        <v>21.34</v>
      </c>
      <c r="O1965" t="n">
        <v>16953.14</v>
      </c>
      <c r="P1965" t="n">
        <v>177.62</v>
      </c>
      <c r="Q1965" t="n">
        <v>467.08</v>
      </c>
      <c r="R1965" t="n">
        <v>93.70999999999999</v>
      </c>
      <c r="S1965" t="n">
        <v>39.61</v>
      </c>
      <c r="T1965" t="n">
        <v>21908.06</v>
      </c>
      <c r="U1965" t="n">
        <v>0.42</v>
      </c>
      <c r="V1965" t="n">
        <v>0.7</v>
      </c>
      <c r="W1965" t="n">
        <v>2.69</v>
      </c>
      <c r="X1965" t="n">
        <v>1.35</v>
      </c>
      <c r="Y1965" t="n">
        <v>1</v>
      </c>
      <c r="Z1965" t="n">
        <v>10</v>
      </c>
    </row>
    <row r="1966">
      <c r="A1966" t="n">
        <v>8</v>
      </c>
      <c r="B1966" t="n">
        <v>65</v>
      </c>
      <c r="C1966" t="inlineStr">
        <is>
          <t xml:space="preserve">CONCLUIDO	</t>
        </is>
      </c>
      <c r="D1966" t="n">
        <v>5.0311</v>
      </c>
      <c r="E1966" t="n">
        <v>19.88</v>
      </c>
      <c r="F1966" t="n">
        <v>16.53</v>
      </c>
      <c r="G1966" t="n">
        <v>23.06</v>
      </c>
      <c r="H1966" t="n">
        <v>0.39</v>
      </c>
      <c r="I1966" t="n">
        <v>43</v>
      </c>
      <c r="J1966" t="n">
        <v>135.9</v>
      </c>
      <c r="K1966" t="n">
        <v>46.47</v>
      </c>
      <c r="L1966" t="n">
        <v>3</v>
      </c>
      <c r="M1966" t="n">
        <v>41</v>
      </c>
      <c r="N1966" t="n">
        <v>21.43</v>
      </c>
      <c r="O1966" t="n">
        <v>16994.64</v>
      </c>
      <c r="P1966" t="n">
        <v>175.31</v>
      </c>
      <c r="Q1966" t="n">
        <v>467.14</v>
      </c>
      <c r="R1966" t="n">
        <v>88.83</v>
      </c>
      <c r="S1966" t="n">
        <v>39.61</v>
      </c>
      <c r="T1966" t="n">
        <v>19492.19</v>
      </c>
      <c r="U1966" t="n">
        <v>0.45</v>
      </c>
      <c r="V1966" t="n">
        <v>0.71</v>
      </c>
      <c r="W1966" t="n">
        <v>2.68</v>
      </c>
      <c r="X1966" t="n">
        <v>1.19</v>
      </c>
      <c r="Y1966" t="n">
        <v>1</v>
      </c>
      <c r="Z1966" t="n">
        <v>10</v>
      </c>
    </row>
    <row r="1967">
      <c r="A1967" t="n">
        <v>9</v>
      </c>
      <c r="B1967" t="n">
        <v>65</v>
      </c>
      <c r="C1967" t="inlineStr">
        <is>
          <t xml:space="preserve">CONCLUIDO	</t>
        </is>
      </c>
      <c r="D1967" t="n">
        <v>5.0706</v>
      </c>
      <c r="E1967" t="n">
        <v>19.72</v>
      </c>
      <c r="F1967" t="n">
        <v>16.45</v>
      </c>
      <c r="G1967" t="n">
        <v>24.68</v>
      </c>
      <c r="H1967" t="n">
        <v>0.42</v>
      </c>
      <c r="I1967" t="n">
        <v>40</v>
      </c>
      <c r="J1967" t="n">
        <v>136.23</v>
      </c>
      <c r="K1967" t="n">
        <v>46.47</v>
      </c>
      <c r="L1967" t="n">
        <v>3.25</v>
      </c>
      <c r="M1967" t="n">
        <v>38</v>
      </c>
      <c r="N1967" t="n">
        <v>21.52</v>
      </c>
      <c r="O1967" t="n">
        <v>17036.16</v>
      </c>
      <c r="P1967" t="n">
        <v>173.87</v>
      </c>
      <c r="Q1967" t="n">
        <v>467.1</v>
      </c>
      <c r="R1967" t="n">
        <v>86.48</v>
      </c>
      <c r="S1967" t="n">
        <v>39.61</v>
      </c>
      <c r="T1967" t="n">
        <v>18331.58</v>
      </c>
      <c r="U1967" t="n">
        <v>0.46</v>
      </c>
      <c r="V1967" t="n">
        <v>0.71</v>
      </c>
      <c r="W1967" t="n">
        <v>2.67</v>
      </c>
      <c r="X1967" t="n">
        <v>1.12</v>
      </c>
      <c r="Y1967" t="n">
        <v>1</v>
      </c>
      <c r="Z1967" t="n">
        <v>10</v>
      </c>
    </row>
    <row r="1968">
      <c r="A1968" t="n">
        <v>10</v>
      </c>
      <c r="B1968" t="n">
        <v>65</v>
      </c>
      <c r="C1968" t="inlineStr">
        <is>
          <t xml:space="preserve">CONCLUIDO	</t>
        </is>
      </c>
      <c r="D1968" t="n">
        <v>5.1122</v>
      </c>
      <c r="E1968" t="n">
        <v>19.56</v>
      </c>
      <c r="F1968" t="n">
        <v>16.37</v>
      </c>
      <c r="G1968" t="n">
        <v>26.55</v>
      </c>
      <c r="H1968" t="n">
        <v>0.45</v>
      </c>
      <c r="I1968" t="n">
        <v>37</v>
      </c>
      <c r="J1968" t="n">
        <v>136.57</v>
      </c>
      <c r="K1968" t="n">
        <v>46.47</v>
      </c>
      <c r="L1968" t="n">
        <v>3.5</v>
      </c>
      <c r="M1968" t="n">
        <v>35</v>
      </c>
      <c r="N1968" t="n">
        <v>21.6</v>
      </c>
      <c r="O1968" t="n">
        <v>17077.72</v>
      </c>
      <c r="P1968" t="n">
        <v>172.91</v>
      </c>
      <c r="Q1968" t="n">
        <v>467.09</v>
      </c>
      <c r="R1968" t="n">
        <v>83.94</v>
      </c>
      <c r="S1968" t="n">
        <v>39.61</v>
      </c>
      <c r="T1968" t="n">
        <v>17077.11</v>
      </c>
      <c r="U1968" t="n">
        <v>0.47</v>
      </c>
      <c r="V1968" t="n">
        <v>0.71</v>
      </c>
      <c r="W1968" t="n">
        <v>2.67</v>
      </c>
      <c r="X1968" t="n">
        <v>1.04</v>
      </c>
      <c r="Y1968" t="n">
        <v>1</v>
      </c>
      <c r="Z1968" t="n">
        <v>10</v>
      </c>
    </row>
    <row r="1969">
      <c r="A1969" t="n">
        <v>11</v>
      </c>
      <c r="B1969" t="n">
        <v>65</v>
      </c>
      <c r="C1969" t="inlineStr">
        <is>
          <t xml:space="preserve">CONCLUIDO	</t>
        </is>
      </c>
      <c r="D1969" t="n">
        <v>5.1597</v>
      </c>
      <c r="E1969" t="n">
        <v>19.38</v>
      </c>
      <c r="F1969" t="n">
        <v>16.28</v>
      </c>
      <c r="G1969" t="n">
        <v>28.72</v>
      </c>
      <c r="H1969" t="n">
        <v>0.48</v>
      </c>
      <c r="I1969" t="n">
        <v>34</v>
      </c>
      <c r="J1969" t="n">
        <v>136.91</v>
      </c>
      <c r="K1969" t="n">
        <v>46.47</v>
      </c>
      <c r="L1969" t="n">
        <v>3.75</v>
      </c>
      <c r="M1969" t="n">
        <v>32</v>
      </c>
      <c r="N1969" t="n">
        <v>21.69</v>
      </c>
      <c r="O1969" t="n">
        <v>17119.3</v>
      </c>
      <c r="P1969" t="n">
        <v>170.77</v>
      </c>
      <c r="Q1969" t="n">
        <v>467.07</v>
      </c>
      <c r="R1969" t="n">
        <v>80.68000000000001</v>
      </c>
      <c r="S1969" t="n">
        <v>39.61</v>
      </c>
      <c r="T1969" t="n">
        <v>15461.64</v>
      </c>
      <c r="U1969" t="n">
        <v>0.49</v>
      </c>
      <c r="V1969" t="n">
        <v>0.72</v>
      </c>
      <c r="W1969" t="n">
        <v>2.66</v>
      </c>
      <c r="X1969" t="n">
        <v>0.9399999999999999</v>
      </c>
      <c r="Y1969" t="n">
        <v>1</v>
      </c>
      <c r="Z1969" t="n">
        <v>10</v>
      </c>
    </row>
    <row r="1970">
      <c r="A1970" t="n">
        <v>12</v>
      </c>
      <c r="B1970" t="n">
        <v>65</v>
      </c>
      <c r="C1970" t="inlineStr">
        <is>
          <t xml:space="preserve">CONCLUIDO	</t>
        </is>
      </c>
      <c r="D1970" t="n">
        <v>5.1908</v>
      </c>
      <c r="E1970" t="n">
        <v>19.26</v>
      </c>
      <c r="F1970" t="n">
        <v>16.21</v>
      </c>
      <c r="G1970" t="n">
        <v>30.4</v>
      </c>
      <c r="H1970" t="n">
        <v>0.52</v>
      </c>
      <c r="I1970" t="n">
        <v>32</v>
      </c>
      <c r="J1970" t="n">
        <v>137.25</v>
      </c>
      <c r="K1970" t="n">
        <v>46.47</v>
      </c>
      <c r="L1970" t="n">
        <v>4</v>
      </c>
      <c r="M1970" t="n">
        <v>30</v>
      </c>
      <c r="N1970" t="n">
        <v>21.78</v>
      </c>
      <c r="O1970" t="n">
        <v>17160.92</v>
      </c>
      <c r="P1970" t="n">
        <v>169.71</v>
      </c>
      <c r="Q1970" t="n">
        <v>467.09</v>
      </c>
      <c r="R1970" t="n">
        <v>78.61</v>
      </c>
      <c r="S1970" t="n">
        <v>39.61</v>
      </c>
      <c r="T1970" t="n">
        <v>14436.78</v>
      </c>
      <c r="U1970" t="n">
        <v>0.5</v>
      </c>
      <c r="V1970" t="n">
        <v>0.72</v>
      </c>
      <c r="W1970" t="n">
        <v>2.66</v>
      </c>
      <c r="X1970" t="n">
        <v>0.88</v>
      </c>
      <c r="Y1970" t="n">
        <v>1</v>
      </c>
      <c r="Z1970" t="n">
        <v>10</v>
      </c>
    </row>
    <row r="1971">
      <c r="A1971" t="n">
        <v>13</v>
      </c>
      <c r="B1971" t="n">
        <v>65</v>
      </c>
      <c r="C1971" t="inlineStr">
        <is>
          <t xml:space="preserve">CONCLUIDO	</t>
        </is>
      </c>
      <c r="D1971" t="n">
        <v>5.2141</v>
      </c>
      <c r="E1971" t="n">
        <v>19.18</v>
      </c>
      <c r="F1971" t="n">
        <v>16.18</v>
      </c>
      <c r="G1971" t="n">
        <v>32.36</v>
      </c>
      <c r="H1971" t="n">
        <v>0.55</v>
      </c>
      <c r="I1971" t="n">
        <v>30</v>
      </c>
      <c r="J1971" t="n">
        <v>137.58</v>
      </c>
      <c r="K1971" t="n">
        <v>46.47</v>
      </c>
      <c r="L1971" t="n">
        <v>4.25</v>
      </c>
      <c r="M1971" t="n">
        <v>28</v>
      </c>
      <c r="N1971" t="n">
        <v>21.87</v>
      </c>
      <c r="O1971" t="n">
        <v>17202.57</v>
      </c>
      <c r="P1971" t="n">
        <v>168.6</v>
      </c>
      <c r="Q1971" t="n">
        <v>467.09</v>
      </c>
      <c r="R1971" t="n">
        <v>77.53</v>
      </c>
      <c r="S1971" t="n">
        <v>39.61</v>
      </c>
      <c r="T1971" t="n">
        <v>13905.53</v>
      </c>
      <c r="U1971" t="n">
        <v>0.51</v>
      </c>
      <c r="V1971" t="n">
        <v>0.72</v>
      </c>
      <c r="W1971" t="n">
        <v>2.66</v>
      </c>
      <c r="X1971" t="n">
        <v>0.85</v>
      </c>
      <c r="Y1971" t="n">
        <v>1</v>
      </c>
      <c r="Z1971" t="n">
        <v>10</v>
      </c>
    </row>
    <row r="1972">
      <c r="A1972" t="n">
        <v>14</v>
      </c>
      <c r="B1972" t="n">
        <v>65</v>
      </c>
      <c r="C1972" t="inlineStr">
        <is>
          <t xml:space="preserve">CONCLUIDO	</t>
        </is>
      </c>
      <c r="D1972" t="n">
        <v>5.2509</v>
      </c>
      <c r="E1972" t="n">
        <v>19.04</v>
      </c>
      <c r="F1972" t="n">
        <v>16.1</v>
      </c>
      <c r="G1972" t="n">
        <v>34.5</v>
      </c>
      <c r="H1972" t="n">
        <v>0.58</v>
      </c>
      <c r="I1972" t="n">
        <v>28</v>
      </c>
      <c r="J1972" t="n">
        <v>137.92</v>
      </c>
      <c r="K1972" t="n">
        <v>46.47</v>
      </c>
      <c r="L1972" t="n">
        <v>4.5</v>
      </c>
      <c r="M1972" t="n">
        <v>26</v>
      </c>
      <c r="N1972" t="n">
        <v>21.95</v>
      </c>
      <c r="O1972" t="n">
        <v>17244.24</v>
      </c>
      <c r="P1972" t="n">
        <v>167.06</v>
      </c>
      <c r="Q1972" t="n">
        <v>467.07</v>
      </c>
      <c r="R1972" t="n">
        <v>74.97</v>
      </c>
      <c r="S1972" t="n">
        <v>39.61</v>
      </c>
      <c r="T1972" t="n">
        <v>12634.59</v>
      </c>
      <c r="U1972" t="n">
        <v>0.53</v>
      </c>
      <c r="V1972" t="n">
        <v>0.72</v>
      </c>
      <c r="W1972" t="n">
        <v>2.65</v>
      </c>
      <c r="X1972" t="n">
        <v>0.77</v>
      </c>
      <c r="Y1972" t="n">
        <v>1</v>
      </c>
      <c r="Z1972" t="n">
        <v>10</v>
      </c>
    </row>
    <row r="1973">
      <c r="A1973" t="n">
        <v>15</v>
      </c>
      <c r="B1973" t="n">
        <v>65</v>
      </c>
      <c r="C1973" t="inlineStr">
        <is>
          <t xml:space="preserve">CONCLUIDO	</t>
        </is>
      </c>
      <c r="D1973" t="n">
        <v>5.2623</v>
      </c>
      <c r="E1973" t="n">
        <v>19</v>
      </c>
      <c r="F1973" t="n">
        <v>16.09</v>
      </c>
      <c r="G1973" t="n">
        <v>35.75</v>
      </c>
      <c r="H1973" t="n">
        <v>0.61</v>
      </c>
      <c r="I1973" t="n">
        <v>27</v>
      </c>
      <c r="J1973" t="n">
        <v>138.26</v>
      </c>
      <c r="K1973" t="n">
        <v>46.47</v>
      </c>
      <c r="L1973" t="n">
        <v>4.75</v>
      </c>
      <c r="M1973" t="n">
        <v>25</v>
      </c>
      <c r="N1973" t="n">
        <v>22.04</v>
      </c>
      <c r="O1973" t="n">
        <v>17285.95</v>
      </c>
      <c r="P1973" t="n">
        <v>166.36</v>
      </c>
      <c r="Q1973" t="n">
        <v>467.17</v>
      </c>
      <c r="R1973" t="n">
        <v>74.58</v>
      </c>
      <c r="S1973" t="n">
        <v>39.61</v>
      </c>
      <c r="T1973" t="n">
        <v>12443.43</v>
      </c>
      <c r="U1973" t="n">
        <v>0.53</v>
      </c>
      <c r="V1973" t="n">
        <v>0.73</v>
      </c>
      <c r="W1973" t="n">
        <v>2.65</v>
      </c>
      <c r="X1973" t="n">
        <v>0.75</v>
      </c>
      <c r="Y1973" t="n">
        <v>1</v>
      </c>
      <c r="Z1973" t="n">
        <v>10</v>
      </c>
    </row>
    <row r="1974">
      <c r="A1974" t="n">
        <v>16</v>
      </c>
      <c r="B1974" t="n">
        <v>65</v>
      </c>
      <c r="C1974" t="inlineStr">
        <is>
          <t xml:space="preserve">CONCLUIDO	</t>
        </is>
      </c>
      <c r="D1974" t="n">
        <v>5.2938</v>
      </c>
      <c r="E1974" t="n">
        <v>18.89</v>
      </c>
      <c r="F1974" t="n">
        <v>16.03</v>
      </c>
      <c r="G1974" t="n">
        <v>38.47</v>
      </c>
      <c r="H1974" t="n">
        <v>0.64</v>
      </c>
      <c r="I1974" t="n">
        <v>25</v>
      </c>
      <c r="J1974" t="n">
        <v>138.6</v>
      </c>
      <c r="K1974" t="n">
        <v>46.47</v>
      </c>
      <c r="L1974" t="n">
        <v>5</v>
      </c>
      <c r="M1974" t="n">
        <v>23</v>
      </c>
      <c r="N1974" t="n">
        <v>22.13</v>
      </c>
      <c r="O1974" t="n">
        <v>17327.69</v>
      </c>
      <c r="P1974" t="n">
        <v>164.84</v>
      </c>
      <c r="Q1974" t="n">
        <v>467.13</v>
      </c>
      <c r="R1974" t="n">
        <v>72.54000000000001</v>
      </c>
      <c r="S1974" t="n">
        <v>39.61</v>
      </c>
      <c r="T1974" t="n">
        <v>11437.98</v>
      </c>
      <c r="U1974" t="n">
        <v>0.55</v>
      </c>
      <c r="V1974" t="n">
        <v>0.73</v>
      </c>
      <c r="W1974" t="n">
        <v>2.65</v>
      </c>
      <c r="X1974" t="n">
        <v>0.6899999999999999</v>
      </c>
      <c r="Y1974" t="n">
        <v>1</v>
      </c>
      <c r="Z1974" t="n">
        <v>10</v>
      </c>
    </row>
    <row r="1975">
      <c r="A1975" t="n">
        <v>17</v>
      </c>
      <c r="B1975" t="n">
        <v>65</v>
      </c>
      <c r="C1975" t="inlineStr">
        <is>
          <t xml:space="preserve">CONCLUIDO	</t>
        </is>
      </c>
      <c r="D1975" t="n">
        <v>5.3086</v>
      </c>
      <c r="E1975" t="n">
        <v>18.84</v>
      </c>
      <c r="F1975" t="n">
        <v>16</v>
      </c>
      <c r="G1975" t="n">
        <v>40.01</v>
      </c>
      <c r="H1975" t="n">
        <v>0.67</v>
      </c>
      <c r="I1975" t="n">
        <v>24</v>
      </c>
      <c r="J1975" t="n">
        <v>138.94</v>
      </c>
      <c r="K1975" t="n">
        <v>46.47</v>
      </c>
      <c r="L1975" t="n">
        <v>5.25</v>
      </c>
      <c r="M1975" t="n">
        <v>22</v>
      </c>
      <c r="N1975" t="n">
        <v>22.22</v>
      </c>
      <c r="O1975" t="n">
        <v>17369.47</v>
      </c>
      <c r="P1975" t="n">
        <v>164.04</v>
      </c>
      <c r="Q1975" t="n">
        <v>467.1</v>
      </c>
      <c r="R1975" t="n">
        <v>71.63</v>
      </c>
      <c r="S1975" t="n">
        <v>39.61</v>
      </c>
      <c r="T1975" t="n">
        <v>10986.84</v>
      </c>
      <c r="U1975" t="n">
        <v>0.55</v>
      </c>
      <c r="V1975" t="n">
        <v>0.73</v>
      </c>
      <c r="W1975" t="n">
        <v>2.65</v>
      </c>
      <c r="X1975" t="n">
        <v>0.67</v>
      </c>
      <c r="Y1975" t="n">
        <v>1</v>
      </c>
      <c r="Z1975" t="n">
        <v>10</v>
      </c>
    </row>
    <row r="1976">
      <c r="A1976" t="n">
        <v>18</v>
      </c>
      <c r="B1976" t="n">
        <v>65</v>
      </c>
      <c r="C1976" t="inlineStr">
        <is>
          <t xml:space="preserve">CONCLUIDO	</t>
        </is>
      </c>
      <c r="D1976" t="n">
        <v>5.3261</v>
      </c>
      <c r="E1976" t="n">
        <v>18.78</v>
      </c>
      <c r="F1976" t="n">
        <v>15.97</v>
      </c>
      <c r="G1976" t="n">
        <v>41.66</v>
      </c>
      <c r="H1976" t="n">
        <v>0.7</v>
      </c>
      <c r="I1976" t="n">
        <v>23</v>
      </c>
      <c r="J1976" t="n">
        <v>139.28</v>
      </c>
      <c r="K1976" t="n">
        <v>46.47</v>
      </c>
      <c r="L1976" t="n">
        <v>5.5</v>
      </c>
      <c r="M1976" t="n">
        <v>21</v>
      </c>
      <c r="N1976" t="n">
        <v>22.31</v>
      </c>
      <c r="O1976" t="n">
        <v>17411.27</v>
      </c>
      <c r="P1976" t="n">
        <v>163.06</v>
      </c>
      <c r="Q1976" t="n">
        <v>467.1</v>
      </c>
      <c r="R1976" t="n">
        <v>70.56999999999999</v>
      </c>
      <c r="S1976" t="n">
        <v>39.61</v>
      </c>
      <c r="T1976" t="n">
        <v>10459.49</v>
      </c>
      <c r="U1976" t="n">
        <v>0.5600000000000001</v>
      </c>
      <c r="V1976" t="n">
        <v>0.73</v>
      </c>
      <c r="W1976" t="n">
        <v>2.65</v>
      </c>
      <c r="X1976" t="n">
        <v>0.64</v>
      </c>
      <c r="Y1976" t="n">
        <v>1</v>
      </c>
      <c r="Z1976" t="n">
        <v>10</v>
      </c>
    </row>
    <row r="1977">
      <c r="A1977" t="n">
        <v>19</v>
      </c>
      <c r="B1977" t="n">
        <v>65</v>
      </c>
      <c r="C1977" t="inlineStr">
        <is>
          <t xml:space="preserve">CONCLUIDO	</t>
        </is>
      </c>
      <c r="D1977" t="n">
        <v>5.3462</v>
      </c>
      <c r="E1977" t="n">
        <v>18.7</v>
      </c>
      <c r="F1977" t="n">
        <v>15.93</v>
      </c>
      <c r="G1977" t="n">
        <v>43.43</v>
      </c>
      <c r="H1977" t="n">
        <v>0.73</v>
      </c>
      <c r="I1977" t="n">
        <v>22</v>
      </c>
      <c r="J1977" t="n">
        <v>139.61</v>
      </c>
      <c r="K1977" t="n">
        <v>46.47</v>
      </c>
      <c r="L1977" t="n">
        <v>5.75</v>
      </c>
      <c r="M1977" t="n">
        <v>20</v>
      </c>
      <c r="N1977" t="n">
        <v>22.4</v>
      </c>
      <c r="O1977" t="n">
        <v>17453.1</v>
      </c>
      <c r="P1977" t="n">
        <v>161.78</v>
      </c>
      <c r="Q1977" t="n">
        <v>467.07</v>
      </c>
      <c r="R1977" t="n">
        <v>69.31</v>
      </c>
      <c r="S1977" t="n">
        <v>39.61</v>
      </c>
      <c r="T1977" t="n">
        <v>9838.08</v>
      </c>
      <c r="U1977" t="n">
        <v>0.57</v>
      </c>
      <c r="V1977" t="n">
        <v>0.73</v>
      </c>
      <c r="W1977" t="n">
        <v>2.64</v>
      </c>
      <c r="X1977" t="n">
        <v>0.59</v>
      </c>
      <c r="Y1977" t="n">
        <v>1</v>
      </c>
      <c r="Z1977" t="n">
        <v>10</v>
      </c>
    </row>
    <row r="1978">
      <c r="A1978" t="n">
        <v>20</v>
      </c>
      <c r="B1978" t="n">
        <v>65</v>
      </c>
      <c r="C1978" t="inlineStr">
        <is>
          <t xml:space="preserve">CONCLUIDO	</t>
        </is>
      </c>
      <c r="D1978" t="n">
        <v>5.359</v>
      </c>
      <c r="E1978" t="n">
        <v>18.66</v>
      </c>
      <c r="F1978" t="n">
        <v>15.91</v>
      </c>
      <c r="G1978" t="n">
        <v>45.45</v>
      </c>
      <c r="H1978" t="n">
        <v>0.76</v>
      </c>
      <c r="I1978" t="n">
        <v>21</v>
      </c>
      <c r="J1978" t="n">
        <v>139.95</v>
      </c>
      <c r="K1978" t="n">
        <v>46.47</v>
      </c>
      <c r="L1978" t="n">
        <v>6</v>
      </c>
      <c r="M1978" t="n">
        <v>19</v>
      </c>
      <c r="N1978" t="n">
        <v>22.49</v>
      </c>
      <c r="O1978" t="n">
        <v>17494.97</v>
      </c>
      <c r="P1978" t="n">
        <v>160.59</v>
      </c>
      <c r="Q1978" t="n">
        <v>467.07</v>
      </c>
      <c r="R1978" t="n">
        <v>68.70999999999999</v>
      </c>
      <c r="S1978" t="n">
        <v>39.61</v>
      </c>
      <c r="T1978" t="n">
        <v>9542.98</v>
      </c>
      <c r="U1978" t="n">
        <v>0.58</v>
      </c>
      <c r="V1978" t="n">
        <v>0.73</v>
      </c>
      <c r="W1978" t="n">
        <v>2.64</v>
      </c>
      <c r="X1978" t="n">
        <v>0.57</v>
      </c>
      <c r="Y1978" t="n">
        <v>1</v>
      </c>
      <c r="Z1978" t="n">
        <v>10</v>
      </c>
    </row>
    <row r="1979">
      <c r="A1979" t="n">
        <v>21</v>
      </c>
      <c r="B1979" t="n">
        <v>65</v>
      </c>
      <c r="C1979" t="inlineStr">
        <is>
          <t xml:space="preserve">CONCLUIDO	</t>
        </is>
      </c>
      <c r="D1979" t="n">
        <v>5.3806</v>
      </c>
      <c r="E1979" t="n">
        <v>18.59</v>
      </c>
      <c r="F1979" t="n">
        <v>15.86</v>
      </c>
      <c r="G1979" t="n">
        <v>47.58</v>
      </c>
      <c r="H1979" t="n">
        <v>0.79</v>
      </c>
      <c r="I1979" t="n">
        <v>20</v>
      </c>
      <c r="J1979" t="n">
        <v>140.29</v>
      </c>
      <c r="K1979" t="n">
        <v>46.47</v>
      </c>
      <c r="L1979" t="n">
        <v>6.25</v>
      </c>
      <c r="M1979" t="n">
        <v>18</v>
      </c>
      <c r="N1979" t="n">
        <v>22.58</v>
      </c>
      <c r="O1979" t="n">
        <v>17536.87</v>
      </c>
      <c r="P1979" t="n">
        <v>160.35</v>
      </c>
      <c r="Q1979" t="n">
        <v>467.07</v>
      </c>
      <c r="R1979" t="n">
        <v>66.98</v>
      </c>
      <c r="S1979" t="n">
        <v>39.61</v>
      </c>
      <c r="T1979" t="n">
        <v>8681.379999999999</v>
      </c>
      <c r="U1979" t="n">
        <v>0.59</v>
      </c>
      <c r="V1979" t="n">
        <v>0.74</v>
      </c>
      <c r="W1979" t="n">
        <v>2.64</v>
      </c>
      <c r="X1979" t="n">
        <v>0.53</v>
      </c>
      <c r="Y1979" t="n">
        <v>1</v>
      </c>
      <c r="Z1979" t="n">
        <v>10</v>
      </c>
    </row>
    <row r="1980">
      <c r="A1980" t="n">
        <v>22</v>
      </c>
      <c r="B1980" t="n">
        <v>65</v>
      </c>
      <c r="C1980" t="inlineStr">
        <is>
          <t xml:space="preserve">CONCLUIDO	</t>
        </is>
      </c>
      <c r="D1980" t="n">
        <v>5.3886</v>
      </c>
      <c r="E1980" t="n">
        <v>18.56</v>
      </c>
      <c r="F1980" t="n">
        <v>15.86</v>
      </c>
      <c r="G1980" t="n">
        <v>50.09</v>
      </c>
      <c r="H1980" t="n">
        <v>0.82</v>
      </c>
      <c r="I1980" t="n">
        <v>19</v>
      </c>
      <c r="J1980" t="n">
        <v>140.63</v>
      </c>
      <c r="K1980" t="n">
        <v>46.47</v>
      </c>
      <c r="L1980" t="n">
        <v>6.5</v>
      </c>
      <c r="M1980" t="n">
        <v>17</v>
      </c>
      <c r="N1980" t="n">
        <v>22.67</v>
      </c>
      <c r="O1980" t="n">
        <v>17578.8</v>
      </c>
      <c r="P1980" t="n">
        <v>160.03</v>
      </c>
      <c r="Q1980" t="n">
        <v>467.07</v>
      </c>
      <c r="R1980" t="n">
        <v>67.15000000000001</v>
      </c>
      <c r="S1980" t="n">
        <v>39.61</v>
      </c>
      <c r="T1980" t="n">
        <v>8772.139999999999</v>
      </c>
      <c r="U1980" t="n">
        <v>0.59</v>
      </c>
      <c r="V1980" t="n">
        <v>0.74</v>
      </c>
      <c r="W1980" t="n">
        <v>2.64</v>
      </c>
      <c r="X1980" t="n">
        <v>0.53</v>
      </c>
      <c r="Y1980" t="n">
        <v>1</v>
      </c>
      <c r="Z1980" t="n">
        <v>10</v>
      </c>
    </row>
    <row r="1981">
      <c r="A1981" t="n">
        <v>23</v>
      </c>
      <c r="B1981" t="n">
        <v>65</v>
      </c>
      <c r="C1981" t="inlineStr">
        <is>
          <t xml:space="preserve">CONCLUIDO	</t>
        </is>
      </c>
      <c r="D1981" t="n">
        <v>5.4081</v>
      </c>
      <c r="E1981" t="n">
        <v>18.49</v>
      </c>
      <c r="F1981" t="n">
        <v>15.82</v>
      </c>
      <c r="G1981" t="n">
        <v>52.74</v>
      </c>
      <c r="H1981" t="n">
        <v>0.85</v>
      </c>
      <c r="I1981" t="n">
        <v>18</v>
      </c>
      <c r="J1981" t="n">
        <v>140.97</v>
      </c>
      <c r="K1981" t="n">
        <v>46.47</v>
      </c>
      <c r="L1981" t="n">
        <v>6.75</v>
      </c>
      <c r="M1981" t="n">
        <v>16</v>
      </c>
      <c r="N1981" t="n">
        <v>22.76</v>
      </c>
      <c r="O1981" t="n">
        <v>17620.76</v>
      </c>
      <c r="P1981" t="n">
        <v>158.83</v>
      </c>
      <c r="Q1981" t="n">
        <v>467.11</v>
      </c>
      <c r="R1981" t="n">
        <v>65.92</v>
      </c>
      <c r="S1981" t="n">
        <v>39.61</v>
      </c>
      <c r="T1981" t="n">
        <v>8162.09</v>
      </c>
      <c r="U1981" t="n">
        <v>0.6</v>
      </c>
      <c r="V1981" t="n">
        <v>0.74</v>
      </c>
      <c r="W1981" t="n">
        <v>2.63</v>
      </c>
      <c r="X1981" t="n">
        <v>0.49</v>
      </c>
      <c r="Y1981" t="n">
        <v>1</v>
      </c>
      <c r="Z1981" t="n">
        <v>10</v>
      </c>
    </row>
    <row r="1982">
      <c r="A1982" t="n">
        <v>24</v>
      </c>
      <c r="B1982" t="n">
        <v>65</v>
      </c>
      <c r="C1982" t="inlineStr">
        <is>
          <t xml:space="preserve">CONCLUIDO	</t>
        </is>
      </c>
      <c r="D1982" t="n">
        <v>5.408</v>
      </c>
      <c r="E1982" t="n">
        <v>18.49</v>
      </c>
      <c r="F1982" t="n">
        <v>15.82</v>
      </c>
      <c r="G1982" t="n">
        <v>52.74</v>
      </c>
      <c r="H1982" t="n">
        <v>0.88</v>
      </c>
      <c r="I1982" t="n">
        <v>18</v>
      </c>
      <c r="J1982" t="n">
        <v>141.31</v>
      </c>
      <c r="K1982" t="n">
        <v>46.47</v>
      </c>
      <c r="L1982" t="n">
        <v>7</v>
      </c>
      <c r="M1982" t="n">
        <v>16</v>
      </c>
      <c r="N1982" t="n">
        <v>22.85</v>
      </c>
      <c r="O1982" t="n">
        <v>17662.75</v>
      </c>
      <c r="P1982" t="n">
        <v>157.44</v>
      </c>
      <c r="Q1982" t="n">
        <v>467.07</v>
      </c>
      <c r="R1982" t="n">
        <v>65.8</v>
      </c>
      <c r="S1982" t="n">
        <v>39.61</v>
      </c>
      <c r="T1982" t="n">
        <v>8099.79</v>
      </c>
      <c r="U1982" t="n">
        <v>0.6</v>
      </c>
      <c r="V1982" t="n">
        <v>0.74</v>
      </c>
      <c r="W1982" t="n">
        <v>2.64</v>
      </c>
      <c r="X1982" t="n">
        <v>0.49</v>
      </c>
      <c r="Y1982" t="n">
        <v>1</v>
      </c>
      <c r="Z1982" t="n">
        <v>10</v>
      </c>
    </row>
    <row r="1983">
      <c r="A1983" t="n">
        <v>25</v>
      </c>
      <c r="B1983" t="n">
        <v>65</v>
      </c>
      <c r="C1983" t="inlineStr">
        <is>
          <t xml:space="preserve">CONCLUIDO	</t>
        </is>
      </c>
      <c r="D1983" t="n">
        <v>5.4236</v>
      </c>
      <c r="E1983" t="n">
        <v>18.44</v>
      </c>
      <c r="F1983" t="n">
        <v>15.79</v>
      </c>
      <c r="G1983" t="n">
        <v>55.75</v>
      </c>
      <c r="H1983" t="n">
        <v>0.91</v>
      </c>
      <c r="I1983" t="n">
        <v>17</v>
      </c>
      <c r="J1983" t="n">
        <v>141.66</v>
      </c>
      <c r="K1983" t="n">
        <v>46.47</v>
      </c>
      <c r="L1983" t="n">
        <v>7.25</v>
      </c>
      <c r="M1983" t="n">
        <v>15</v>
      </c>
      <c r="N1983" t="n">
        <v>22.94</v>
      </c>
      <c r="O1983" t="n">
        <v>17704.77</v>
      </c>
      <c r="P1983" t="n">
        <v>157.04</v>
      </c>
      <c r="Q1983" t="n">
        <v>467.12</v>
      </c>
      <c r="R1983" t="n">
        <v>64.92</v>
      </c>
      <c r="S1983" t="n">
        <v>39.61</v>
      </c>
      <c r="T1983" t="n">
        <v>7667.3</v>
      </c>
      <c r="U1983" t="n">
        <v>0.61</v>
      </c>
      <c r="V1983" t="n">
        <v>0.74</v>
      </c>
      <c r="W1983" t="n">
        <v>2.64</v>
      </c>
      <c r="X1983" t="n">
        <v>0.46</v>
      </c>
      <c r="Y1983" t="n">
        <v>1</v>
      </c>
      <c r="Z1983" t="n">
        <v>10</v>
      </c>
    </row>
    <row r="1984">
      <c r="A1984" t="n">
        <v>26</v>
      </c>
      <c r="B1984" t="n">
        <v>65</v>
      </c>
      <c r="C1984" t="inlineStr">
        <is>
          <t xml:space="preserve">CONCLUIDO	</t>
        </is>
      </c>
      <c r="D1984" t="n">
        <v>5.4379</v>
      </c>
      <c r="E1984" t="n">
        <v>18.39</v>
      </c>
      <c r="F1984" t="n">
        <v>15.77</v>
      </c>
      <c r="G1984" t="n">
        <v>59.15</v>
      </c>
      <c r="H1984" t="n">
        <v>0.93</v>
      </c>
      <c r="I1984" t="n">
        <v>16</v>
      </c>
      <c r="J1984" t="n">
        <v>142</v>
      </c>
      <c r="K1984" t="n">
        <v>46.47</v>
      </c>
      <c r="L1984" t="n">
        <v>7.5</v>
      </c>
      <c r="M1984" t="n">
        <v>14</v>
      </c>
      <c r="N1984" t="n">
        <v>23.03</v>
      </c>
      <c r="O1984" t="n">
        <v>17746.83</v>
      </c>
      <c r="P1984" t="n">
        <v>156.01</v>
      </c>
      <c r="Q1984" t="n">
        <v>467.09</v>
      </c>
      <c r="R1984" t="n">
        <v>64.36</v>
      </c>
      <c r="S1984" t="n">
        <v>39.61</v>
      </c>
      <c r="T1984" t="n">
        <v>7390.38</v>
      </c>
      <c r="U1984" t="n">
        <v>0.62</v>
      </c>
      <c r="V1984" t="n">
        <v>0.74</v>
      </c>
      <c r="W1984" t="n">
        <v>2.63</v>
      </c>
      <c r="X1984" t="n">
        <v>0.44</v>
      </c>
      <c r="Y1984" t="n">
        <v>1</v>
      </c>
      <c r="Z1984" t="n">
        <v>10</v>
      </c>
    </row>
    <row r="1985">
      <c r="A1985" t="n">
        <v>27</v>
      </c>
      <c r="B1985" t="n">
        <v>65</v>
      </c>
      <c r="C1985" t="inlineStr">
        <is>
          <t xml:space="preserve">CONCLUIDO	</t>
        </is>
      </c>
      <c r="D1985" t="n">
        <v>5.4364</v>
      </c>
      <c r="E1985" t="n">
        <v>18.39</v>
      </c>
      <c r="F1985" t="n">
        <v>15.78</v>
      </c>
      <c r="G1985" t="n">
        <v>59.17</v>
      </c>
      <c r="H1985" t="n">
        <v>0.96</v>
      </c>
      <c r="I1985" t="n">
        <v>16</v>
      </c>
      <c r="J1985" t="n">
        <v>142.34</v>
      </c>
      <c r="K1985" t="n">
        <v>46.47</v>
      </c>
      <c r="L1985" t="n">
        <v>7.75</v>
      </c>
      <c r="M1985" t="n">
        <v>14</v>
      </c>
      <c r="N1985" t="n">
        <v>23.12</v>
      </c>
      <c r="O1985" t="n">
        <v>17788.92</v>
      </c>
      <c r="P1985" t="n">
        <v>155.79</v>
      </c>
      <c r="Q1985" t="n">
        <v>467.07</v>
      </c>
      <c r="R1985" t="n">
        <v>64.5</v>
      </c>
      <c r="S1985" t="n">
        <v>39.61</v>
      </c>
      <c r="T1985" t="n">
        <v>7461.05</v>
      </c>
      <c r="U1985" t="n">
        <v>0.61</v>
      </c>
      <c r="V1985" t="n">
        <v>0.74</v>
      </c>
      <c r="W1985" t="n">
        <v>2.64</v>
      </c>
      <c r="X1985" t="n">
        <v>0.45</v>
      </c>
      <c r="Y1985" t="n">
        <v>1</v>
      </c>
      <c r="Z1985" t="n">
        <v>10</v>
      </c>
    </row>
    <row r="1986">
      <c r="A1986" t="n">
        <v>28</v>
      </c>
      <c r="B1986" t="n">
        <v>65</v>
      </c>
      <c r="C1986" t="inlineStr">
        <is>
          <t xml:space="preserve">CONCLUIDO	</t>
        </is>
      </c>
      <c r="D1986" t="n">
        <v>5.4599</v>
      </c>
      <c r="E1986" t="n">
        <v>18.32</v>
      </c>
      <c r="F1986" t="n">
        <v>15.73</v>
      </c>
      <c r="G1986" t="n">
        <v>62.91</v>
      </c>
      <c r="H1986" t="n">
        <v>0.99</v>
      </c>
      <c r="I1986" t="n">
        <v>15</v>
      </c>
      <c r="J1986" t="n">
        <v>142.68</v>
      </c>
      <c r="K1986" t="n">
        <v>46.47</v>
      </c>
      <c r="L1986" t="n">
        <v>8</v>
      </c>
      <c r="M1986" t="n">
        <v>13</v>
      </c>
      <c r="N1986" t="n">
        <v>23.21</v>
      </c>
      <c r="O1986" t="n">
        <v>17831.04</v>
      </c>
      <c r="P1986" t="n">
        <v>153.87</v>
      </c>
      <c r="Q1986" t="n">
        <v>467.07</v>
      </c>
      <c r="R1986" t="n">
        <v>62.81</v>
      </c>
      <c r="S1986" t="n">
        <v>39.61</v>
      </c>
      <c r="T1986" t="n">
        <v>6621.53</v>
      </c>
      <c r="U1986" t="n">
        <v>0.63</v>
      </c>
      <c r="V1986" t="n">
        <v>0.74</v>
      </c>
      <c r="W1986" t="n">
        <v>2.63</v>
      </c>
      <c r="X1986" t="n">
        <v>0.39</v>
      </c>
      <c r="Y1986" t="n">
        <v>1</v>
      </c>
      <c r="Z1986" t="n">
        <v>10</v>
      </c>
    </row>
    <row r="1987">
      <c r="A1987" t="n">
        <v>29</v>
      </c>
      <c r="B1987" t="n">
        <v>65</v>
      </c>
      <c r="C1987" t="inlineStr">
        <is>
          <t xml:space="preserve">CONCLUIDO	</t>
        </is>
      </c>
      <c r="D1987" t="n">
        <v>5.4583</v>
      </c>
      <c r="E1987" t="n">
        <v>18.32</v>
      </c>
      <c r="F1987" t="n">
        <v>15.73</v>
      </c>
      <c r="G1987" t="n">
        <v>62.93</v>
      </c>
      <c r="H1987" t="n">
        <v>1.02</v>
      </c>
      <c r="I1987" t="n">
        <v>15</v>
      </c>
      <c r="J1987" t="n">
        <v>143.02</v>
      </c>
      <c r="K1987" t="n">
        <v>46.47</v>
      </c>
      <c r="L1987" t="n">
        <v>8.25</v>
      </c>
      <c r="M1987" t="n">
        <v>13</v>
      </c>
      <c r="N1987" t="n">
        <v>23.3</v>
      </c>
      <c r="O1987" t="n">
        <v>17873.19</v>
      </c>
      <c r="P1987" t="n">
        <v>153.36</v>
      </c>
      <c r="Q1987" t="n">
        <v>467.07</v>
      </c>
      <c r="R1987" t="n">
        <v>62.8</v>
      </c>
      <c r="S1987" t="n">
        <v>39.61</v>
      </c>
      <c r="T1987" t="n">
        <v>6617.71</v>
      </c>
      <c r="U1987" t="n">
        <v>0.63</v>
      </c>
      <c r="V1987" t="n">
        <v>0.74</v>
      </c>
      <c r="W1987" t="n">
        <v>2.64</v>
      </c>
      <c r="X1987" t="n">
        <v>0.4</v>
      </c>
      <c r="Y1987" t="n">
        <v>1</v>
      </c>
      <c r="Z1987" t="n">
        <v>10</v>
      </c>
    </row>
    <row r="1988">
      <c r="A1988" t="n">
        <v>30</v>
      </c>
      <c r="B1988" t="n">
        <v>65</v>
      </c>
      <c r="C1988" t="inlineStr">
        <is>
          <t xml:space="preserve">CONCLUIDO	</t>
        </is>
      </c>
      <c r="D1988" t="n">
        <v>5.476</v>
      </c>
      <c r="E1988" t="n">
        <v>18.26</v>
      </c>
      <c r="F1988" t="n">
        <v>15.7</v>
      </c>
      <c r="G1988" t="n">
        <v>67.29000000000001</v>
      </c>
      <c r="H1988" t="n">
        <v>1.05</v>
      </c>
      <c r="I1988" t="n">
        <v>14</v>
      </c>
      <c r="J1988" t="n">
        <v>143.36</v>
      </c>
      <c r="K1988" t="n">
        <v>46.47</v>
      </c>
      <c r="L1988" t="n">
        <v>8.5</v>
      </c>
      <c r="M1988" t="n">
        <v>12</v>
      </c>
      <c r="N1988" t="n">
        <v>23.4</v>
      </c>
      <c r="O1988" t="n">
        <v>17915.37</v>
      </c>
      <c r="P1988" t="n">
        <v>152.83</v>
      </c>
      <c r="Q1988" t="n">
        <v>467.08</v>
      </c>
      <c r="R1988" t="n">
        <v>61.99</v>
      </c>
      <c r="S1988" t="n">
        <v>39.61</v>
      </c>
      <c r="T1988" t="n">
        <v>6216.77</v>
      </c>
      <c r="U1988" t="n">
        <v>0.64</v>
      </c>
      <c r="V1988" t="n">
        <v>0.74</v>
      </c>
      <c r="W1988" t="n">
        <v>2.63</v>
      </c>
      <c r="X1988" t="n">
        <v>0.37</v>
      </c>
      <c r="Y1988" t="n">
        <v>1</v>
      </c>
      <c r="Z1988" t="n">
        <v>10</v>
      </c>
    </row>
    <row r="1989">
      <c r="A1989" t="n">
        <v>31</v>
      </c>
      <c r="B1989" t="n">
        <v>65</v>
      </c>
      <c r="C1989" t="inlineStr">
        <is>
          <t xml:space="preserve">CONCLUIDO	</t>
        </is>
      </c>
      <c r="D1989" t="n">
        <v>5.4795</v>
      </c>
      <c r="E1989" t="n">
        <v>18.25</v>
      </c>
      <c r="F1989" t="n">
        <v>15.69</v>
      </c>
      <c r="G1989" t="n">
        <v>67.23999999999999</v>
      </c>
      <c r="H1989" t="n">
        <v>1.08</v>
      </c>
      <c r="I1989" t="n">
        <v>14</v>
      </c>
      <c r="J1989" t="n">
        <v>143.7</v>
      </c>
      <c r="K1989" t="n">
        <v>46.47</v>
      </c>
      <c r="L1989" t="n">
        <v>8.75</v>
      </c>
      <c r="M1989" t="n">
        <v>12</v>
      </c>
      <c r="N1989" t="n">
        <v>23.49</v>
      </c>
      <c r="O1989" t="n">
        <v>17957.59</v>
      </c>
      <c r="P1989" t="n">
        <v>151.58</v>
      </c>
      <c r="Q1989" t="n">
        <v>467.07</v>
      </c>
      <c r="R1989" t="n">
        <v>61.67</v>
      </c>
      <c r="S1989" t="n">
        <v>39.61</v>
      </c>
      <c r="T1989" t="n">
        <v>6056.36</v>
      </c>
      <c r="U1989" t="n">
        <v>0.64</v>
      </c>
      <c r="V1989" t="n">
        <v>0.74</v>
      </c>
      <c r="W1989" t="n">
        <v>2.63</v>
      </c>
      <c r="X1989" t="n">
        <v>0.36</v>
      </c>
      <c r="Y1989" t="n">
        <v>1</v>
      </c>
      <c r="Z1989" t="n">
        <v>10</v>
      </c>
    </row>
    <row r="1990">
      <c r="A1990" t="n">
        <v>32</v>
      </c>
      <c r="B1990" t="n">
        <v>65</v>
      </c>
      <c r="C1990" t="inlineStr">
        <is>
          <t xml:space="preserve">CONCLUIDO	</t>
        </is>
      </c>
      <c r="D1990" t="n">
        <v>5.4878</v>
      </c>
      <c r="E1990" t="n">
        <v>18.22</v>
      </c>
      <c r="F1990" t="n">
        <v>15.69</v>
      </c>
      <c r="G1990" t="n">
        <v>72.41</v>
      </c>
      <c r="H1990" t="n">
        <v>1.11</v>
      </c>
      <c r="I1990" t="n">
        <v>13</v>
      </c>
      <c r="J1990" t="n">
        <v>144.05</v>
      </c>
      <c r="K1990" t="n">
        <v>46.47</v>
      </c>
      <c r="L1990" t="n">
        <v>9</v>
      </c>
      <c r="M1990" t="n">
        <v>11</v>
      </c>
      <c r="N1990" t="n">
        <v>23.58</v>
      </c>
      <c r="O1990" t="n">
        <v>17999.83</v>
      </c>
      <c r="P1990" t="n">
        <v>150.55</v>
      </c>
      <c r="Q1990" t="n">
        <v>467.07</v>
      </c>
      <c r="R1990" t="n">
        <v>61.48</v>
      </c>
      <c r="S1990" t="n">
        <v>39.61</v>
      </c>
      <c r="T1990" t="n">
        <v>5965.56</v>
      </c>
      <c r="U1990" t="n">
        <v>0.64</v>
      </c>
      <c r="V1990" t="n">
        <v>0.74</v>
      </c>
      <c r="W1990" t="n">
        <v>2.63</v>
      </c>
      <c r="X1990" t="n">
        <v>0.35</v>
      </c>
      <c r="Y1990" t="n">
        <v>1</v>
      </c>
      <c r="Z1990" t="n">
        <v>10</v>
      </c>
    </row>
    <row r="1991">
      <c r="A1991" t="n">
        <v>33</v>
      </c>
      <c r="B1991" t="n">
        <v>65</v>
      </c>
      <c r="C1991" t="inlineStr">
        <is>
          <t xml:space="preserve">CONCLUIDO	</t>
        </is>
      </c>
      <c r="D1991" t="n">
        <v>5.4936</v>
      </c>
      <c r="E1991" t="n">
        <v>18.2</v>
      </c>
      <c r="F1991" t="n">
        <v>15.67</v>
      </c>
      <c r="G1991" t="n">
        <v>72.31999999999999</v>
      </c>
      <c r="H1991" t="n">
        <v>1.13</v>
      </c>
      <c r="I1991" t="n">
        <v>13</v>
      </c>
      <c r="J1991" t="n">
        <v>144.39</v>
      </c>
      <c r="K1991" t="n">
        <v>46.47</v>
      </c>
      <c r="L1991" t="n">
        <v>9.25</v>
      </c>
      <c r="M1991" t="n">
        <v>11</v>
      </c>
      <c r="N1991" t="n">
        <v>23.67</v>
      </c>
      <c r="O1991" t="n">
        <v>18042.12</v>
      </c>
      <c r="P1991" t="n">
        <v>150.66</v>
      </c>
      <c r="Q1991" t="n">
        <v>467.07</v>
      </c>
      <c r="R1991" t="n">
        <v>60.96</v>
      </c>
      <c r="S1991" t="n">
        <v>39.61</v>
      </c>
      <c r="T1991" t="n">
        <v>5705.58</v>
      </c>
      <c r="U1991" t="n">
        <v>0.65</v>
      </c>
      <c r="V1991" t="n">
        <v>0.74</v>
      </c>
      <c r="W1991" t="n">
        <v>2.63</v>
      </c>
      <c r="X1991" t="n">
        <v>0.34</v>
      </c>
      <c r="Y1991" t="n">
        <v>1</v>
      </c>
      <c r="Z1991" t="n">
        <v>10</v>
      </c>
    </row>
    <row r="1992">
      <c r="A1992" t="n">
        <v>34</v>
      </c>
      <c r="B1992" t="n">
        <v>65</v>
      </c>
      <c r="C1992" t="inlineStr">
        <is>
          <t xml:space="preserve">CONCLUIDO	</t>
        </is>
      </c>
      <c r="D1992" t="n">
        <v>5.4883</v>
      </c>
      <c r="E1992" t="n">
        <v>18.22</v>
      </c>
      <c r="F1992" t="n">
        <v>15.69</v>
      </c>
      <c r="G1992" t="n">
        <v>72.40000000000001</v>
      </c>
      <c r="H1992" t="n">
        <v>1.16</v>
      </c>
      <c r="I1992" t="n">
        <v>13</v>
      </c>
      <c r="J1992" t="n">
        <v>144.73</v>
      </c>
      <c r="K1992" t="n">
        <v>46.47</v>
      </c>
      <c r="L1992" t="n">
        <v>9.5</v>
      </c>
      <c r="M1992" t="n">
        <v>11</v>
      </c>
      <c r="N1992" t="n">
        <v>23.77</v>
      </c>
      <c r="O1992" t="n">
        <v>18084.43</v>
      </c>
      <c r="P1992" t="n">
        <v>150.16</v>
      </c>
      <c r="Q1992" t="n">
        <v>467.08</v>
      </c>
      <c r="R1992" t="n">
        <v>61.4</v>
      </c>
      <c r="S1992" t="n">
        <v>39.61</v>
      </c>
      <c r="T1992" t="n">
        <v>5924.8</v>
      </c>
      <c r="U1992" t="n">
        <v>0.65</v>
      </c>
      <c r="V1992" t="n">
        <v>0.74</v>
      </c>
      <c r="W1992" t="n">
        <v>2.63</v>
      </c>
      <c r="X1992" t="n">
        <v>0.35</v>
      </c>
      <c r="Y1992" t="n">
        <v>1</v>
      </c>
      <c r="Z1992" t="n">
        <v>10</v>
      </c>
    </row>
    <row r="1993">
      <c r="A1993" t="n">
        <v>35</v>
      </c>
      <c r="B1993" t="n">
        <v>65</v>
      </c>
      <c r="C1993" t="inlineStr">
        <is>
          <t xml:space="preserve">CONCLUIDO	</t>
        </is>
      </c>
      <c r="D1993" t="n">
        <v>5.5077</v>
      </c>
      <c r="E1993" t="n">
        <v>18.16</v>
      </c>
      <c r="F1993" t="n">
        <v>15.65</v>
      </c>
      <c r="G1993" t="n">
        <v>78.25</v>
      </c>
      <c r="H1993" t="n">
        <v>1.19</v>
      </c>
      <c r="I1993" t="n">
        <v>12</v>
      </c>
      <c r="J1993" t="n">
        <v>145.08</v>
      </c>
      <c r="K1993" t="n">
        <v>46.47</v>
      </c>
      <c r="L1993" t="n">
        <v>9.75</v>
      </c>
      <c r="M1993" t="n">
        <v>10</v>
      </c>
      <c r="N1993" t="n">
        <v>23.86</v>
      </c>
      <c r="O1993" t="n">
        <v>18126.77</v>
      </c>
      <c r="P1993" t="n">
        <v>148.23</v>
      </c>
      <c r="Q1993" t="n">
        <v>467.09</v>
      </c>
      <c r="R1993" t="n">
        <v>60.15</v>
      </c>
      <c r="S1993" t="n">
        <v>39.61</v>
      </c>
      <c r="T1993" t="n">
        <v>5305.43</v>
      </c>
      <c r="U1993" t="n">
        <v>0.66</v>
      </c>
      <c r="V1993" t="n">
        <v>0.75</v>
      </c>
      <c r="W1993" t="n">
        <v>2.63</v>
      </c>
      <c r="X1993" t="n">
        <v>0.32</v>
      </c>
      <c r="Y1993" t="n">
        <v>1</v>
      </c>
      <c r="Z1993" t="n">
        <v>10</v>
      </c>
    </row>
    <row r="1994">
      <c r="A1994" t="n">
        <v>36</v>
      </c>
      <c r="B1994" t="n">
        <v>65</v>
      </c>
      <c r="C1994" t="inlineStr">
        <is>
          <t xml:space="preserve">CONCLUIDO	</t>
        </is>
      </c>
      <c r="D1994" t="n">
        <v>5.5088</v>
      </c>
      <c r="E1994" t="n">
        <v>18.15</v>
      </c>
      <c r="F1994" t="n">
        <v>15.65</v>
      </c>
      <c r="G1994" t="n">
        <v>78.23</v>
      </c>
      <c r="H1994" t="n">
        <v>1.22</v>
      </c>
      <c r="I1994" t="n">
        <v>12</v>
      </c>
      <c r="J1994" t="n">
        <v>145.42</v>
      </c>
      <c r="K1994" t="n">
        <v>46.47</v>
      </c>
      <c r="L1994" t="n">
        <v>10</v>
      </c>
      <c r="M1994" t="n">
        <v>10</v>
      </c>
      <c r="N1994" t="n">
        <v>23.95</v>
      </c>
      <c r="O1994" t="n">
        <v>18169.15</v>
      </c>
      <c r="P1994" t="n">
        <v>148.21</v>
      </c>
      <c r="Q1994" t="n">
        <v>467.07</v>
      </c>
      <c r="R1994" t="n">
        <v>60.15</v>
      </c>
      <c r="S1994" t="n">
        <v>39.61</v>
      </c>
      <c r="T1994" t="n">
        <v>5304.83</v>
      </c>
      <c r="U1994" t="n">
        <v>0.66</v>
      </c>
      <c r="V1994" t="n">
        <v>0.75</v>
      </c>
      <c r="W1994" t="n">
        <v>2.63</v>
      </c>
      <c r="X1994" t="n">
        <v>0.31</v>
      </c>
      <c r="Y1994" t="n">
        <v>1</v>
      </c>
      <c r="Z1994" t="n">
        <v>10</v>
      </c>
    </row>
    <row r="1995">
      <c r="A1995" t="n">
        <v>37</v>
      </c>
      <c r="B1995" t="n">
        <v>65</v>
      </c>
      <c r="C1995" t="inlineStr">
        <is>
          <t xml:space="preserve">CONCLUIDO	</t>
        </is>
      </c>
      <c r="D1995" t="n">
        <v>5.5048</v>
      </c>
      <c r="E1995" t="n">
        <v>18.17</v>
      </c>
      <c r="F1995" t="n">
        <v>15.66</v>
      </c>
      <c r="G1995" t="n">
        <v>78.29000000000001</v>
      </c>
      <c r="H1995" t="n">
        <v>1.24</v>
      </c>
      <c r="I1995" t="n">
        <v>12</v>
      </c>
      <c r="J1995" t="n">
        <v>145.76</v>
      </c>
      <c r="K1995" t="n">
        <v>46.47</v>
      </c>
      <c r="L1995" t="n">
        <v>10.25</v>
      </c>
      <c r="M1995" t="n">
        <v>10</v>
      </c>
      <c r="N1995" t="n">
        <v>24.05</v>
      </c>
      <c r="O1995" t="n">
        <v>18211.56</v>
      </c>
      <c r="P1995" t="n">
        <v>147.7</v>
      </c>
      <c r="Q1995" t="n">
        <v>467.07</v>
      </c>
      <c r="R1995" t="n">
        <v>60.48</v>
      </c>
      <c r="S1995" t="n">
        <v>39.61</v>
      </c>
      <c r="T1995" t="n">
        <v>5469.5</v>
      </c>
      <c r="U1995" t="n">
        <v>0.65</v>
      </c>
      <c r="V1995" t="n">
        <v>0.74</v>
      </c>
      <c r="W1995" t="n">
        <v>2.63</v>
      </c>
      <c r="X1995" t="n">
        <v>0.33</v>
      </c>
      <c r="Y1995" t="n">
        <v>1</v>
      </c>
      <c r="Z1995" t="n">
        <v>10</v>
      </c>
    </row>
    <row r="1996">
      <c r="A1996" t="n">
        <v>38</v>
      </c>
      <c r="B1996" t="n">
        <v>65</v>
      </c>
      <c r="C1996" t="inlineStr">
        <is>
          <t xml:space="preserve">CONCLUIDO	</t>
        </is>
      </c>
      <c r="D1996" t="n">
        <v>5.5287</v>
      </c>
      <c r="E1996" t="n">
        <v>18.09</v>
      </c>
      <c r="F1996" t="n">
        <v>15.61</v>
      </c>
      <c r="G1996" t="n">
        <v>85.13</v>
      </c>
      <c r="H1996" t="n">
        <v>1.27</v>
      </c>
      <c r="I1996" t="n">
        <v>11</v>
      </c>
      <c r="J1996" t="n">
        <v>146.11</v>
      </c>
      <c r="K1996" t="n">
        <v>46.47</v>
      </c>
      <c r="L1996" t="n">
        <v>10.5</v>
      </c>
      <c r="M1996" t="n">
        <v>9</v>
      </c>
      <c r="N1996" t="n">
        <v>24.14</v>
      </c>
      <c r="O1996" t="n">
        <v>18254.01</v>
      </c>
      <c r="P1996" t="n">
        <v>145.71</v>
      </c>
      <c r="Q1996" t="n">
        <v>467.12</v>
      </c>
      <c r="R1996" t="n">
        <v>58.77</v>
      </c>
      <c r="S1996" t="n">
        <v>39.61</v>
      </c>
      <c r="T1996" t="n">
        <v>4619.82</v>
      </c>
      <c r="U1996" t="n">
        <v>0.67</v>
      </c>
      <c r="V1996" t="n">
        <v>0.75</v>
      </c>
      <c r="W1996" t="n">
        <v>2.63</v>
      </c>
      <c r="X1996" t="n">
        <v>0.27</v>
      </c>
      <c r="Y1996" t="n">
        <v>1</v>
      </c>
      <c r="Z1996" t="n">
        <v>10</v>
      </c>
    </row>
    <row r="1997">
      <c r="A1997" t="n">
        <v>39</v>
      </c>
      <c r="B1997" t="n">
        <v>65</v>
      </c>
      <c r="C1997" t="inlineStr">
        <is>
          <t xml:space="preserve">CONCLUIDO	</t>
        </is>
      </c>
      <c r="D1997" t="n">
        <v>5.5251</v>
      </c>
      <c r="E1997" t="n">
        <v>18.1</v>
      </c>
      <c r="F1997" t="n">
        <v>15.62</v>
      </c>
      <c r="G1997" t="n">
        <v>85.2</v>
      </c>
      <c r="H1997" t="n">
        <v>1.3</v>
      </c>
      <c r="I1997" t="n">
        <v>11</v>
      </c>
      <c r="J1997" t="n">
        <v>146.45</v>
      </c>
      <c r="K1997" t="n">
        <v>46.47</v>
      </c>
      <c r="L1997" t="n">
        <v>10.75</v>
      </c>
      <c r="M1997" t="n">
        <v>9</v>
      </c>
      <c r="N1997" t="n">
        <v>24.24</v>
      </c>
      <c r="O1997" t="n">
        <v>18296.48</v>
      </c>
      <c r="P1997" t="n">
        <v>145.26</v>
      </c>
      <c r="Q1997" t="n">
        <v>467.09</v>
      </c>
      <c r="R1997" t="n">
        <v>59.28</v>
      </c>
      <c r="S1997" t="n">
        <v>39.61</v>
      </c>
      <c r="T1997" t="n">
        <v>4873.71</v>
      </c>
      <c r="U1997" t="n">
        <v>0.67</v>
      </c>
      <c r="V1997" t="n">
        <v>0.75</v>
      </c>
      <c r="W1997" t="n">
        <v>2.63</v>
      </c>
      <c r="X1997" t="n">
        <v>0.29</v>
      </c>
      <c r="Y1997" t="n">
        <v>1</v>
      </c>
      <c r="Z1997" t="n">
        <v>10</v>
      </c>
    </row>
    <row r="1998">
      <c r="A1998" t="n">
        <v>40</v>
      </c>
      <c r="B1998" t="n">
        <v>65</v>
      </c>
      <c r="C1998" t="inlineStr">
        <is>
          <t xml:space="preserve">CONCLUIDO	</t>
        </is>
      </c>
      <c r="D1998" t="n">
        <v>5.5266</v>
      </c>
      <c r="E1998" t="n">
        <v>18.09</v>
      </c>
      <c r="F1998" t="n">
        <v>15.61</v>
      </c>
      <c r="G1998" t="n">
        <v>85.17</v>
      </c>
      <c r="H1998" t="n">
        <v>1.33</v>
      </c>
      <c r="I1998" t="n">
        <v>11</v>
      </c>
      <c r="J1998" t="n">
        <v>146.8</v>
      </c>
      <c r="K1998" t="n">
        <v>46.47</v>
      </c>
      <c r="L1998" t="n">
        <v>11</v>
      </c>
      <c r="M1998" t="n">
        <v>9</v>
      </c>
      <c r="N1998" t="n">
        <v>24.33</v>
      </c>
      <c r="O1998" t="n">
        <v>18338.99</v>
      </c>
      <c r="P1998" t="n">
        <v>145.27</v>
      </c>
      <c r="Q1998" t="n">
        <v>467.14</v>
      </c>
      <c r="R1998" t="n">
        <v>59.08</v>
      </c>
      <c r="S1998" t="n">
        <v>39.61</v>
      </c>
      <c r="T1998" t="n">
        <v>4778.39</v>
      </c>
      <c r="U1998" t="n">
        <v>0.67</v>
      </c>
      <c r="V1998" t="n">
        <v>0.75</v>
      </c>
      <c r="W1998" t="n">
        <v>2.63</v>
      </c>
      <c r="X1998" t="n">
        <v>0.28</v>
      </c>
      <c r="Y1998" t="n">
        <v>1</v>
      </c>
      <c r="Z1998" t="n">
        <v>10</v>
      </c>
    </row>
    <row r="1999">
      <c r="A1999" t="n">
        <v>41</v>
      </c>
      <c r="B1999" t="n">
        <v>65</v>
      </c>
      <c r="C1999" t="inlineStr">
        <is>
          <t xml:space="preserve">CONCLUIDO	</t>
        </is>
      </c>
      <c r="D1999" t="n">
        <v>5.5242</v>
      </c>
      <c r="E1999" t="n">
        <v>18.1</v>
      </c>
      <c r="F1999" t="n">
        <v>15.62</v>
      </c>
      <c r="G1999" t="n">
        <v>85.20999999999999</v>
      </c>
      <c r="H1999" t="n">
        <v>1.35</v>
      </c>
      <c r="I1999" t="n">
        <v>11</v>
      </c>
      <c r="J1999" t="n">
        <v>147.14</v>
      </c>
      <c r="K1999" t="n">
        <v>46.47</v>
      </c>
      <c r="L1999" t="n">
        <v>11.25</v>
      </c>
      <c r="M1999" t="n">
        <v>9</v>
      </c>
      <c r="N1999" t="n">
        <v>24.43</v>
      </c>
      <c r="O1999" t="n">
        <v>18381.53</v>
      </c>
      <c r="P1999" t="n">
        <v>143.74</v>
      </c>
      <c r="Q1999" t="n">
        <v>467.08</v>
      </c>
      <c r="R1999" t="n">
        <v>59.47</v>
      </c>
      <c r="S1999" t="n">
        <v>39.61</v>
      </c>
      <c r="T1999" t="n">
        <v>4970.34</v>
      </c>
      <c r="U1999" t="n">
        <v>0.67</v>
      </c>
      <c r="V1999" t="n">
        <v>0.75</v>
      </c>
      <c r="W1999" t="n">
        <v>2.62</v>
      </c>
      <c r="X1999" t="n">
        <v>0.29</v>
      </c>
      <c r="Y1999" t="n">
        <v>1</v>
      </c>
      <c r="Z1999" t="n">
        <v>10</v>
      </c>
    </row>
    <row r="2000">
      <c r="A2000" t="n">
        <v>42</v>
      </c>
      <c r="B2000" t="n">
        <v>65</v>
      </c>
      <c r="C2000" t="inlineStr">
        <is>
          <t xml:space="preserve">CONCLUIDO	</t>
        </is>
      </c>
      <c r="D2000" t="n">
        <v>5.544</v>
      </c>
      <c r="E2000" t="n">
        <v>18.04</v>
      </c>
      <c r="F2000" t="n">
        <v>15.59</v>
      </c>
      <c r="G2000" t="n">
        <v>93.51000000000001</v>
      </c>
      <c r="H2000" t="n">
        <v>1.38</v>
      </c>
      <c r="I2000" t="n">
        <v>10</v>
      </c>
      <c r="J2000" t="n">
        <v>147.49</v>
      </c>
      <c r="K2000" t="n">
        <v>46.47</v>
      </c>
      <c r="L2000" t="n">
        <v>11.5</v>
      </c>
      <c r="M2000" t="n">
        <v>8</v>
      </c>
      <c r="N2000" t="n">
        <v>24.52</v>
      </c>
      <c r="O2000" t="n">
        <v>18424.11</v>
      </c>
      <c r="P2000" t="n">
        <v>142.68</v>
      </c>
      <c r="Q2000" t="n">
        <v>467.1</v>
      </c>
      <c r="R2000" t="n">
        <v>58.14</v>
      </c>
      <c r="S2000" t="n">
        <v>39.61</v>
      </c>
      <c r="T2000" t="n">
        <v>4309.54</v>
      </c>
      <c r="U2000" t="n">
        <v>0.68</v>
      </c>
      <c r="V2000" t="n">
        <v>0.75</v>
      </c>
      <c r="W2000" t="n">
        <v>2.62</v>
      </c>
      <c r="X2000" t="n">
        <v>0.25</v>
      </c>
      <c r="Y2000" t="n">
        <v>1</v>
      </c>
      <c r="Z2000" t="n">
        <v>10</v>
      </c>
    </row>
    <row r="2001">
      <c r="A2001" t="n">
        <v>43</v>
      </c>
      <c r="B2001" t="n">
        <v>65</v>
      </c>
      <c r="C2001" t="inlineStr">
        <is>
          <t xml:space="preserve">CONCLUIDO	</t>
        </is>
      </c>
      <c r="D2001" t="n">
        <v>5.5403</v>
      </c>
      <c r="E2001" t="n">
        <v>18.05</v>
      </c>
      <c r="F2001" t="n">
        <v>15.6</v>
      </c>
      <c r="G2001" t="n">
        <v>93.58</v>
      </c>
      <c r="H2001" t="n">
        <v>1.41</v>
      </c>
      <c r="I2001" t="n">
        <v>10</v>
      </c>
      <c r="J2001" t="n">
        <v>147.83</v>
      </c>
      <c r="K2001" t="n">
        <v>46.47</v>
      </c>
      <c r="L2001" t="n">
        <v>11.75</v>
      </c>
      <c r="M2001" t="n">
        <v>8</v>
      </c>
      <c r="N2001" t="n">
        <v>24.62</v>
      </c>
      <c r="O2001" t="n">
        <v>18466.71</v>
      </c>
      <c r="P2001" t="n">
        <v>142.24</v>
      </c>
      <c r="Q2001" t="n">
        <v>467.07</v>
      </c>
      <c r="R2001" t="n">
        <v>58.6</v>
      </c>
      <c r="S2001" t="n">
        <v>39.61</v>
      </c>
      <c r="T2001" t="n">
        <v>4538.65</v>
      </c>
      <c r="U2001" t="n">
        <v>0.68</v>
      </c>
      <c r="V2001" t="n">
        <v>0.75</v>
      </c>
      <c r="W2001" t="n">
        <v>2.62</v>
      </c>
      <c r="X2001" t="n">
        <v>0.26</v>
      </c>
      <c r="Y2001" t="n">
        <v>1</v>
      </c>
      <c r="Z2001" t="n">
        <v>10</v>
      </c>
    </row>
    <row r="2002">
      <c r="A2002" t="n">
        <v>44</v>
      </c>
      <c r="B2002" t="n">
        <v>65</v>
      </c>
      <c r="C2002" t="inlineStr">
        <is>
          <t xml:space="preserve">CONCLUIDO	</t>
        </is>
      </c>
      <c r="D2002" t="n">
        <v>5.5432</v>
      </c>
      <c r="E2002" t="n">
        <v>18.04</v>
      </c>
      <c r="F2002" t="n">
        <v>15.59</v>
      </c>
      <c r="G2002" t="n">
        <v>93.53</v>
      </c>
      <c r="H2002" t="n">
        <v>1.43</v>
      </c>
      <c r="I2002" t="n">
        <v>10</v>
      </c>
      <c r="J2002" t="n">
        <v>148.18</v>
      </c>
      <c r="K2002" t="n">
        <v>46.47</v>
      </c>
      <c r="L2002" t="n">
        <v>12</v>
      </c>
      <c r="M2002" t="n">
        <v>8</v>
      </c>
      <c r="N2002" t="n">
        <v>24.71</v>
      </c>
      <c r="O2002" t="n">
        <v>18509.36</v>
      </c>
      <c r="P2002" t="n">
        <v>140.97</v>
      </c>
      <c r="Q2002" t="n">
        <v>467.09</v>
      </c>
      <c r="R2002" t="n">
        <v>58.35</v>
      </c>
      <c r="S2002" t="n">
        <v>39.61</v>
      </c>
      <c r="T2002" t="n">
        <v>4414.9</v>
      </c>
      <c r="U2002" t="n">
        <v>0.68</v>
      </c>
      <c r="V2002" t="n">
        <v>0.75</v>
      </c>
      <c r="W2002" t="n">
        <v>2.62</v>
      </c>
      <c r="X2002" t="n">
        <v>0.25</v>
      </c>
      <c r="Y2002" t="n">
        <v>1</v>
      </c>
      <c r="Z2002" t="n">
        <v>10</v>
      </c>
    </row>
    <row r="2003">
      <c r="A2003" t="n">
        <v>45</v>
      </c>
      <c r="B2003" t="n">
        <v>65</v>
      </c>
      <c r="C2003" t="inlineStr">
        <is>
          <t xml:space="preserve">CONCLUIDO	</t>
        </is>
      </c>
      <c r="D2003" t="n">
        <v>5.5435</v>
      </c>
      <c r="E2003" t="n">
        <v>18.04</v>
      </c>
      <c r="F2003" t="n">
        <v>15.59</v>
      </c>
      <c r="G2003" t="n">
        <v>93.52</v>
      </c>
      <c r="H2003" t="n">
        <v>1.46</v>
      </c>
      <c r="I2003" t="n">
        <v>10</v>
      </c>
      <c r="J2003" t="n">
        <v>148.52</v>
      </c>
      <c r="K2003" t="n">
        <v>46.47</v>
      </c>
      <c r="L2003" t="n">
        <v>12.25</v>
      </c>
      <c r="M2003" t="n">
        <v>8</v>
      </c>
      <c r="N2003" t="n">
        <v>24.81</v>
      </c>
      <c r="O2003" t="n">
        <v>18552.03</v>
      </c>
      <c r="P2003" t="n">
        <v>138.96</v>
      </c>
      <c r="Q2003" t="n">
        <v>467.07</v>
      </c>
      <c r="R2003" t="n">
        <v>58.29</v>
      </c>
      <c r="S2003" t="n">
        <v>39.61</v>
      </c>
      <c r="T2003" t="n">
        <v>4386.34</v>
      </c>
      <c r="U2003" t="n">
        <v>0.68</v>
      </c>
      <c r="V2003" t="n">
        <v>0.75</v>
      </c>
      <c r="W2003" t="n">
        <v>2.62</v>
      </c>
      <c r="X2003" t="n">
        <v>0.25</v>
      </c>
      <c r="Y2003" t="n">
        <v>1</v>
      </c>
      <c r="Z2003" t="n">
        <v>10</v>
      </c>
    </row>
    <row r="2004">
      <c r="A2004" t="n">
        <v>46</v>
      </c>
      <c r="B2004" t="n">
        <v>65</v>
      </c>
      <c r="C2004" t="inlineStr">
        <is>
          <t xml:space="preserve">CONCLUIDO	</t>
        </is>
      </c>
      <c r="D2004" t="n">
        <v>5.5599</v>
      </c>
      <c r="E2004" t="n">
        <v>17.99</v>
      </c>
      <c r="F2004" t="n">
        <v>15.56</v>
      </c>
      <c r="G2004" t="n">
        <v>103.74</v>
      </c>
      <c r="H2004" t="n">
        <v>1.49</v>
      </c>
      <c r="I2004" t="n">
        <v>9</v>
      </c>
      <c r="J2004" t="n">
        <v>148.87</v>
      </c>
      <c r="K2004" t="n">
        <v>46.47</v>
      </c>
      <c r="L2004" t="n">
        <v>12.5</v>
      </c>
      <c r="M2004" t="n">
        <v>7</v>
      </c>
      <c r="N2004" t="n">
        <v>24.9</v>
      </c>
      <c r="O2004" t="n">
        <v>18594.74</v>
      </c>
      <c r="P2004" t="n">
        <v>137.98</v>
      </c>
      <c r="Q2004" t="n">
        <v>467.07</v>
      </c>
      <c r="R2004" t="n">
        <v>57.29</v>
      </c>
      <c r="S2004" t="n">
        <v>39.61</v>
      </c>
      <c r="T2004" t="n">
        <v>3890.74</v>
      </c>
      <c r="U2004" t="n">
        <v>0.6899999999999999</v>
      </c>
      <c r="V2004" t="n">
        <v>0.75</v>
      </c>
      <c r="W2004" t="n">
        <v>2.62</v>
      </c>
      <c r="X2004" t="n">
        <v>0.23</v>
      </c>
      <c r="Y2004" t="n">
        <v>1</v>
      </c>
      <c r="Z2004" t="n">
        <v>10</v>
      </c>
    </row>
    <row r="2005">
      <c r="A2005" t="n">
        <v>47</v>
      </c>
      <c r="B2005" t="n">
        <v>65</v>
      </c>
      <c r="C2005" t="inlineStr">
        <is>
          <t xml:space="preserve">CONCLUIDO	</t>
        </is>
      </c>
      <c r="D2005" t="n">
        <v>5.56</v>
      </c>
      <c r="E2005" t="n">
        <v>17.99</v>
      </c>
      <c r="F2005" t="n">
        <v>15.56</v>
      </c>
      <c r="G2005" t="n">
        <v>103.74</v>
      </c>
      <c r="H2005" t="n">
        <v>1.51</v>
      </c>
      <c r="I2005" t="n">
        <v>9</v>
      </c>
      <c r="J2005" t="n">
        <v>149.22</v>
      </c>
      <c r="K2005" t="n">
        <v>46.47</v>
      </c>
      <c r="L2005" t="n">
        <v>12.75</v>
      </c>
      <c r="M2005" t="n">
        <v>6</v>
      </c>
      <c r="N2005" t="n">
        <v>25</v>
      </c>
      <c r="O2005" t="n">
        <v>18637.48</v>
      </c>
      <c r="P2005" t="n">
        <v>138.46</v>
      </c>
      <c r="Q2005" t="n">
        <v>467.13</v>
      </c>
      <c r="R2005" t="n">
        <v>57.28</v>
      </c>
      <c r="S2005" t="n">
        <v>39.61</v>
      </c>
      <c r="T2005" t="n">
        <v>3885.91</v>
      </c>
      <c r="U2005" t="n">
        <v>0.6899999999999999</v>
      </c>
      <c r="V2005" t="n">
        <v>0.75</v>
      </c>
      <c r="W2005" t="n">
        <v>2.62</v>
      </c>
      <c r="X2005" t="n">
        <v>0.23</v>
      </c>
      <c r="Y2005" t="n">
        <v>1</v>
      </c>
      <c r="Z2005" t="n">
        <v>10</v>
      </c>
    </row>
    <row r="2006">
      <c r="A2006" t="n">
        <v>48</v>
      </c>
      <c r="B2006" t="n">
        <v>65</v>
      </c>
      <c r="C2006" t="inlineStr">
        <is>
          <t xml:space="preserve">CONCLUIDO	</t>
        </is>
      </c>
      <c r="D2006" t="n">
        <v>5.5607</v>
      </c>
      <c r="E2006" t="n">
        <v>17.98</v>
      </c>
      <c r="F2006" t="n">
        <v>15.56</v>
      </c>
      <c r="G2006" t="n">
        <v>103.72</v>
      </c>
      <c r="H2006" t="n">
        <v>1.54</v>
      </c>
      <c r="I2006" t="n">
        <v>9</v>
      </c>
      <c r="J2006" t="n">
        <v>149.56</v>
      </c>
      <c r="K2006" t="n">
        <v>46.47</v>
      </c>
      <c r="L2006" t="n">
        <v>13</v>
      </c>
      <c r="M2006" t="n">
        <v>5</v>
      </c>
      <c r="N2006" t="n">
        <v>25.1</v>
      </c>
      <c r="O2006" t="n">
        <v>18680.25</v>
      </c>
      <c r="P2006" t="n">
        <v>138.55</v>
      </c>
      <c r="Q2006" t="n">
        <v>467.13</v>
      </c>
      <c r="R2006" t="n">
        <v>57.09</v>
      </c>
      <c r="S2006" t="n">
        <v>39.61</v>
      </c>
      <c r="T2006" t="n">
        <v>3791.77</v>
      </c>
      <c r="U2006" t="n">
        <v>0.6899999999999999</v>
      </c>
      <c r="V2006" t="n">
        <v>0.75</v>
      </c>
      <c r="W2006" t="n">
        <v>2.63</v>
      </c>
      <c r="X2006" t="n">
        <v>0.22</v>
      </c>
      <c r="Y2006" t="n">
        <v>1</v>
      </c>
      <c r="Z2006" t="n">
        <v>10</v>
      </c>
    </row>
    <row r="2007">
      <c r="A2007" t="n">
        <v>49</v>
      </c>
      <c r="B2007" t="n">
        <v>65</v>
      </c>
      <c r="C2007" t="inlineStr">
        <is>
          <t xml:space="preserve">CONCLUIDO	</t>
        </is>
      </c>
      <c r="D2007" t="n">
        <v>5.5553</v>
      </c>
      <c r="E2007" t="n">
        <v>18</v>
      </c>
      <c r="F2007" t="n">
        <v>15.58</v>
      </c>
      <c r="G2007" t="n">
        <v>103.84</v>
      </c>
      <c r="H2007" t="n">
        <v>1.56</v>
      </c>
      <c r="I2007" t="n">
        <v>9</v>
      </c>
      <c r="J2007" t="n">
        <v>149.91</v>
      </c>
      <c r="K2007" t="n">
        <v>46.47</v>
      </c>
      <c r="L2007" t="n">
        <v>13.25</v>
      </c>
      <c r="M2007" t="n">
        <v>4</v>
      </c>
      <c r="N2007" t="n">
        <v>25.19</v>
      </c>
      <c r="O2007" t="n">
        <v>18723.06</v>
      </c>
      <c r="P2007" t="n">
        <v>138.45</v>
      </c>
      <c r="Q2007" t="n">
        <v>467.11</v>
      </c>
      <c r="R2007" t="n">
        <v>57.72</v>
      </c>
      <c r="S2007" t="n">
        <v>39.61</v>
      </c>
      <c r="T2007" t="n">
        <v>4104.06</v>
      </c>
      <c r="U2007" t="n">
        <v>0.6899999999999999</v>
      </c>
      <c r="V2007" t="n">
        <v>0.75</v>
      </c>
      <c r="W2007" t="n">
        <v>2.63</v>
      </c>
      <c r="X2007" t="n">
        <v>0.24</v>
      </c>
      <c r="Y2007" t="n">
        <v>1</v>
      </c>
      <c r="Z2007" t="n">
        <v>10</v>
      </c>
    </row>
    <row r="2008">
      <c r="A2008" t="n">
        <v>50</v>
      </c>
      <c r="B2008" t="n">
        <v>65</v>
      </c>
      <c r="C2008" t="inlineStr">
        <is>
          <t xml:space="preserve">CONCLUIDO	</t>
        </is>
      </c>
      <c r="D2008" t="n">
        <v>5.5549</v>
      </c>
      <c r="E2008" t="n">
        <v>18</v>
      </c>
      <c r="F2008" t="n">
        <v>15.58</v>
      </c>
      <c r="G2008" t="n">
        <v>103.85</v>
      </c>
      <c r="H2008" t="n">
        <v>1.59</v>
      </c>
      <c r="I2008" t="n">
        <v>9</v>
      </c>
      <c r="J2008" t="n">
        <v>150.26</v>
      </c>
      <c r="K2008" t="n">
        <v>46.47</v>
      </c>
      <c r="L2008" t="n">
        <v>13.5</v>
      </c>
      <c r="M2008" t="n">
        <v>2</v>
      </c>
      <c r="N2008" t="n">
        <v>25.29</v>
      </c>
      <c r="O2008" t="n">
        <v>18765.9</v>
      </c>
      <c r="P2008" t="n">
        <v>138.19</v>
      </c>
      <c r="Q2008" t="n">
        <v>467.11</v>
      </c>
      <c r="R2008" t="n">
        <v>57.45</v>
      </c>
      <c r="S2008" t="n">
        <v>39.61</v>
      </c>
      <c r="T2008" t="n">
        <v>3971.22</v>
      </c>
      <c r="U2008" t="n">
        <v>0.6899999999999999</v>
      </c>
      <c r="V2008" t="n">
        <v>0.75</v>
      </c>
      <c r="W2008" t="n">
        <v>2.64</v>
      </c>
      <c r="X2008" t="n">
        <v>0.24</v>
      </c>
      <c r="Y2008" t="n">
        <v>1</v>
      </c>
      <c r="Z2008" t="n">
        <v>10</v>
      </c>
    </row>
    <row r="2009">
      <c r="A2009" t="n">
        <v>51</v>
      </c>
      <c r="B2009" t="n">
        <v>65</v>
      </c>
      <c r="C2009" t="inlineStr">
        <is>
          <t xml:space="preserve">CONCLUIDO	</t>
        </is>
      </c>
      <c r="D2009" t="n">
        <v>5.5558</v>
      </c>
      <c r="E2009" t="n">
        <v>18</v>
      </c>
      <c r="F2009" t="n">
        <v>15.57</v>
      </c>
      <c r="G2009" t="n">
        <v>103.83</v>
      </c>
      <c r="H2009" t="n">
        <v>1.62</v>
      </c>
      <c r="I2009" t="n">
        <v>9</v>
      </c>
      <c r="J2009" t="n">
        <v>150.61</v>
      </c>
      <c r="K2009" t="n">
        <v>46.47</v>
      </c>
      <c r="L2009" t="n">
        <v>13.75</v>
      </c>
      <c r="M2009" t="n">
        <v>1</v>
      </c>
      <c r="N2009" t="n">
        <v>25.39</v>
      </c>
      <c r="O2009" t="n">
        <v>18808.78</v>
      </c>
      <c r="P2009" t="n">
        <v>138.21</v>
      </c>
      <c r="Q2009" t="n">
        <v>467.17</v>
      </c>
      <c r="R2009" t="n">
        <v>57.43</v>
      </c>
      <c r="S2009" t="n">
        <v>39.61</v>
      </c>
      <c r="T2009" t="n">
        <v>3961.85</v>
      </c>
      <c r="U2009" t="n">
        <v>0.6899999999999999</v>
      </c>
      <c r="V2009" t="n">
        <v>0.75</v>
      </c>
      <c r="W2009" t="n">
        <v>2.63</v>
      </c>
      <c r="X2009" t="n">
        <v>0.24</v>
      </c>
      <c r="Y2009" t="n">
        <v>1</v>
      </c>
      <c r="Z2009" t="n">
        <v>10</v>
      </c>
    </row>
    <row r="2010">
      <c r="A2010" t="n">
        <v>52</v>
      </c>
      <c r="B2010" t="n">
        <v>65</v>
      </c>
      <c r="C2010" t="inlineStr">
        <is>
          <t xml:space="preserve">CONCLUIDO	</t>
        </is>
      </c>
      <c r="D2010" t="n">
        <v>5.5559</v>
      </c>
      <c r="E2010" t="n">
        <v>18</v>
      </c>
      <c r="F2010" t="n">
        <v>15.57</v>
      </c>
      <c r="G2010" t="n">
        <v>103.82</v>
      </c>
      <c r="H2010" t="n">
        <v>1.64</v>
      </c>
      <c r="I2010" t="n">
        <v>9</v>
      </c>
      <c r="J2010" t="n">
        <v>150.95</v>
      </c>
      <c r="K2010" t="n">
        <v>46.47</v>
      </c>
      <c r="L2010" t="n">
        <v>14</v>
      </c>
      <c r="M2010" t="n">
        <v>1</v>
      </c>
      <c r="N2010" t="n">
        <v>25.49</v>
      </c>
      <c r="O2010" t="n">
        <v>18851.69</v>
      </c>
      <c r="P2010" t="n">
        <v>138.39</v>
      </c>
      <c r="Q2010" t="n">
        <v>467.11</v>
      </c>
      <c r="R2010" t="n">
        <v>57.41</v>
      </c>
      <c r="S2010" t="n">
        <v>39.61</v>
      </c>
      <c r="T2010" t="n">
        <v>3953.27</v>
      </c>
      <c r="U2010" t="n">
        <v>0.6899999999999999</v>
      </c>
      <c r="V2010" t="n">
        <v>0.75</v>
      </c>
      <c r="W2010" t="n">
        <v>2.63</v>
      </c>
      <c r="X2010" t="n">
        <v>0.24</v>
      </c>
      <c r="Y2010" t="n">
        <v>1</v>
      </c>
      <c r="Z2010" t="n">
        <v>10</v>
      </c>
    </row>
    <row r="2011">
      <c r="A2011" t="n">
        <v>53</v>
      </c>
      <c r="B2011" t="n">
        <v>65</v>
      </c>
      <c r="C2011" t="inlineStr">
        <is>
          <t xml:space="preserve">CONCLUIDO	</t>
        </is>
      </c>
      <c r="D2011" t="n">
        <v>5.5545</v>
      </c>
      <c r="E2011" t="n">
        <v>18</v>
      </c>
      <c r="F2011" t="n">
        <v>15.58</v>
      </c>
      <c r="G2011" t="n">
        <v>103.85</v>
      </c>
      <c r="H2011" t="n">
        <v>1.67</v>
      </c>
      <c r="I2011" t="n">
        <v>9</v>
      </c>
      <c r="J2011" t="n">
        <v>151.3</v>
      </c>
      <c r="K2011" t="n">
        <v>46.47</v>
      </c>
      <c r="L2011" t="n">
        <v>14.25</v>
      </c>
      <c r="M2011" t="n">
        <v>1</v>
      </c>
      <c r="N2011" t="n">
        <v>25.59</v>
      </c>
      <c r="O2011" t="n">
        <v>18894.63</v>
      </c>
      <c r="P2011" t="n">
        <v>138.55</v>
      </c>
      <c r="Q2011" t="n">
        <v>467.11</v>
      </c>
      <c r="R2011" t="n">
        <v>57.59</v>
      </c>
      <c r="S2011" t="n">
        <v>39.61</v>
      </c>
      <c r="T2011" t="n">
        <v>4043.16</v>
      </c>
      <c r="U2011" t="n">
        <v>0.6899999999999999</v>
      </c>
      <c r="V2011" t="n">
        <v>0.75</v>
      </c>
      <c r="W2011" t="n">
        <v>2.63</v>
      </c>
      <c r="X2011" t="n">
        <v>0.24</v>
      </c>
      <c r="Y2011" t="n">
        <v>1</v>
      </c>
      <c r="Z2011" t="n">
        <v>10</v>
      </c>
    </row>
    <row r="2012">
      <c r="A2012" t="n">
        <v>54</v>
      </c>
      <c r="B2012" t="n">
        <v>65</v>
      </c>
      <c r="C2012" t="inlineStr">
        <is>
          <t xml:space="preserve">CONCLUIDO	</t>
        </is>
      </c>
      <c r="D2012" t="n">
        <v>5.5536</v>
      </c>
      <c r="E2012" t="n">
        <v>18.01</v>
      </c>
      <c r="F2012" t="n">
        <v>15.58</v>
      </c>
      <c r="G2012" t="n">
        <v>103.87</v>
      </c>
      <c r="H2012" t="n">
        <v>1.69</v>
      </c>
      <c r="I2012" t="n">
        <v>9</v>
      </c>
      <c r="J2012" t="n">
        <v>151.65</v>
      </c>
      <c r="K2012" t="n">
        <v>46.47</v>
      </c>
      <c r="L2012" t="n">
        <v>14.5</v>
      </c>
      <c r="M2012" t="n">
        <v>1</v>
      </c>
      <c r="N2012" t="n">
        <v>25.68</v>
      </c>
      <c r="O2012" t="n">
        <v>18937.61</v>
      </c>
      <c r="P2012" t="n">
        <v>138.74</v>
      </c>
      <c r="Q2012" t="n">
        <v>467.14</v>
      </c>
      <c r="R2012" t="n">
        <v>57.63</v>
      </c>
      <c r="S2012" t="n">
        <v>39.61</v>
      </c>
      <c r="T2012" t="n">
        <v>4059.99</v>
      </c>
      <c r="U2012" t="n">
        <v>0.6899999999999999</v>
      </c>
      <c r="V2012" t="n">
        <v>0.75</v>
      </c>
      <c r="W2012" t="n">
        <v>2.64</v>
      </c>
      <c r="X2012" t="n">
        <v>0.25</v>
      </c>
      <c r="Y2012" t="n">
        <v>1</v>
      </c>
      <c r="Z2012" t="n">
        <v>10</v>
      </c>
    </row>
    <row r="2013">
      <c r="A2013" t="n">
        <v>55</v>
      </c>
      <c r="B2013" t="n">
        <v>65</v>
      </c>
      <c r="C2013" t="inlineStr">
        <is>
          <t xml:space="preserve">CONCLUIDO	</t>
        </is>
      </c>
      <c r="D2013" t="n">
        <v>5.5544</v>
      </c>
      <c r="E2013" t="n">
        <v>18</v>
      </c>
      <c r="F2013" t="n">
        <v>15.58</v>
      </c>
      <c r="G2013" t="n">
        <v>103.86</v>
      </c>
      <c r="H2013" t="n">
        <v>1.72</v>
      </c>
      <c r="I2013" t="n">
        <v>9</v>
      </c>
      <c r="J2013" t="n">
        <v>152</v>
      </c>
      <c r="K2013" t="n">
        <v>46.47</v>
      </c>
      <c r="L2013" t="n">
        <v>14.75</v>
      </c>
      <c r="M2013" t="n">
        <v>1</v>
      </c>
      <c r="N2013" t="n">
        <v>25.78</v>
      </c>
      <c r="O2013" t="n">
        <v>18980.62</v>
      </c>
      <c r="P2013" t="n">
        <v>138.96</v>
      </c>
      <c r="Q2013" t="n">
        <v>467.11</v>
      </c>
      <c r="R2013" t="n">
        <v>57.51</v>
      </c>
      <c r="S2013" t="n">
        <v>39.61</v>
      </c>
      <c r="T2013" t="n">
        <v>4001.98</v>
      </c>
      <c r="U2013" t="n">
        <v>0.6899999999999999</v>
      </c>
      <c r="V2013" t="n">
        <v>0.75</v>
      </c>
      <c r="W2013" t="n">
        <v>2.64</v>
      </c>
      <c r="X2013" t="n">
        <v>0.25</v>
      </c>
      <c r="Y2013" t="n">
        <v>1</v>
      </c>
      <c r="Z2013" t="n">
        <v>10</v>
      </c>
    </row>
    <row r="2014">
      <c r="A2014" t="n">
        <v>56</v>
      </c>
      <c r="B2014" t="n">
        <v>65</v>
      </c>
      <c r="C2014" t="inlineStr">
        <is>
          <t xml:space="preserve">CONCLUIDO	</t>
        </is>
      </c>
      <c r="D2014" t="n">
        <v>5.5544</v>
      </c>
      <c r="E2014" t="n">
        <v>18</v>
      </c>
      <c r="F2014" t="n">
        <v>15.58</v>
      </c>
      <c r="G2014" t="n">
        <v>103.86</v>
      </c>
      <c r="H2014" t="n">
        <v>1.74</v>
      </c>
      <c r="I2014" t="n">
        <v>9</v>
      </c>
      <c r="J2014" t="n">
        <v>152.35</v>
      </c>
      <c r="K2014" t="n">
        <v>46.47</v>
      </c>
      <c r="L2014" t="n">
        <v>15</v>
      </c>
      <c r="M2014" t="n">
        <v>1</v>
      </c>
      <c r="N2014" t="n">
        <v>25.88</v>
      </c>
      <c r="O2014" t="n">
        <v>19023.66</v>
      </c>
      <c r="P2014" t="n">
        <v>138.82</v>
      </c>
      <c r="Q2014" t="n">
        <v>467.11</v>
      </c>
      <c r="R2014" t="n">
        <v>57.54</v>
      </c>
      <c r="S2014" t="n">
        <v>39.61</v>
      </c>
      <c r="T2014" t="n">
        <v>4015.85</v>
      </c>
      <c r="U2014" t="n">
        <v>0.6899999999999999</v>
      </c>
      <c r="V2014" t="n">
        <v>0.75</v>
      </c>
      <c r="W2014" t="n">
        <v>2.64</v>
      </c>
      <c r="X2014" t="n">
        <v>0.25</v>
      </c>
      <c r="Y2014" t="n">
        <v>1</v>
      </c>
      <c r="Z2014" t="n">
        <v>10</v>
      </c>
    </row>
    <row r="2015">
      <c r="A2015" t="n">
        <v>57</v>
      </c>
      <c r="B2015" t="n">
        <v>65</v>
      </c>
      <c r="C2015" t="inlineStr">
        <is>
          <t xml:space="preserve">CONCLUIDO	</t>
        </is>
      </c>
      <c r="D2015" t="n">
        <v>5.5538</v>
      </c>
      <c r="E2015" t="n">
        <v>18.01</v>
      </c>
      <c r="F2015" t="n">
        <v>15.58</v>
      </c>
      <c r="G2015" t="n">
        <v>103.87</v>
      </c>
      <c r="H2015" t="n">
        <v>1.77</v>
      </c>
      <c r="I2015" t="n">
        <v>9</v>
      </c>
      <c r="J2015" t="n">
        <v>152.7</v>
      </c>
      <c r="K2015" t="n">
        <v>46.47</v>
      </c>
      <c r="L2015" t="n">
        <v>15.25</v>
      </c>
      <c r="M2015" t="n">
        <v>1</v>
      </c>
      <c r="N2015" t="n">
        <v>25.98</v>
      </c>
      <c r="O2015" t="n">
        <v>19066.74</v>
      </c>
      <c r="P2015" t="n">
        <v>138.7</v>
      </c>
      <c r="Q2015" t="n">
        <v>467.14</v>
      </c>
      <c r="R2015" t="n">
        <v>57.68</v>
      </c>
      <c r="S2015" t="n">
        <v>39.61</v>
      </c>
      <c r="T2015" t="n">
        <v>4086.13</v>
      </c>
      <c r="U2015" t="n">
        <v>0.6899999999999999</v>
      </c>
      <c r="V2015" t="n">
        <v>0.75</v>
      </c>
      <c r="W2015" t="n">
        <v>2.63</v>
      </c>
      <c r="X2015" t="n">
        <v>0.25</v>
      </c>
      <c r="Y2015" t="n">
        <v>1</v>
      </c>
      <c r="Z2015" t="n">
        <v>10</v>
      </c>
    </row>
    <row r="2016">
      <c r="A2016" t="n">
        <v>58</v>
      </c>
      <c r="B2016" t="n">
        <v>65</v>
      </c>
      <c r="C2016" t="inlineStr">
        <is>
          <t xml:space="preserve">CONCLUIDO	</t>
        </is>
      </c>
      <c r="D2016" t="n">
        <v>5.552</v>
      </c>
      <c r="E2016" t="n">
        <v>18.01</v>
      </c>
      <c r="F2016" t="n">
        <v>15.59</v>
      </c>
      <c r="G2016" t="n">
        <v>103.91</v>
      </c>
      <c r="H2016" t="n">
        <v>1.79</v>
      </c>
      <c r="I2016" t="n">
        <v>9</v>
      </c>
      <c r="J2016" t="n">
        <v>153.05</v>
      </c>
      <c r="K2016" t="n">
        <v>46.47</v>
      </c>
      <c r="L2016" t="n">
        <v>15.5</v>
      </c>
      <c r="M2016" t="n">
        <v>0</v>
      </c>
      <c r="N2016" t="n">
        <v>26.08</v>
      </c>
      <c r="O2016" t="n">
        <v>19109.85</v>
      </c>
      <c r="P2016" t="n">
        <v>138.82</v>
      </c>
      <c r="Q2016" t="n">
        <v>467.11</v>
      </c>
      <c r="R2016" t="n">
        <v>57.8</v>
      </c>
      <c r="S2016" t="n">
        <v>39.61</v>
      </c>
      <c r="T2016" t="n">
        <v>4146.86</v>
      </c>
      <c r="U2016" t="n">
        <v>0.6899999999999999</v>
      </c>
      <c r="V2016" t="n">
        <v>0.75</v>
      </c>
      <c r="W2016" t="n">
        <v>2.64</v>
      </c>
      <c r="X2016" t="n">
        <v>0.25</v>
      </c>
      <c r="Y2016" t="n">
        <v>1</v>
      </c>
      <c r="Z2016" t="n">
        <v>10</v>
      </c>
    </row>
    <row r="2017">
      <c r="A2017" t="n">
        <v>0</v>
      </c>
      <c r="B2017" t="n">
        <v>130</v>
      </c>
      <c r="C2017" t="inlineStr">
        <is>
          <t xml:space="preserve">CONCLUIDO	</t>
        </is>
      </c>
      <c r="D2017" t="n">
        <v>2.4322</v>
      </c>
      <c r="E2017" t="n">
        <v>41.12</v>
      </c>
      <c r="F2017" t="n">
        <v>24.13</v>
      </c>
      <c r="G2017" t="n">
        <v>4.99</v>
      </c>
      <c r="H2017" t="n">
        <v>0.07000000000000001</v>
      </c>
      <c r="I2017" t="n">
        <v>290</v>
      </c>
      <c r="J2017" t="n">
        <v>252.85</v>
      </c>
      <c r="K2017" t="n">
        <v>59.19</v>
      </c>
      <c r="L2017" t="n">
        <v>1</v>
      </c>
      <c r="M2017" t="n">
        <v>288</v>
      </c>
      <c r="N2017" t="n">
        <v>62.65</v>
      </c>
      <c r="O2017" t="n">
        <v>31418.63</v>
      </c>
      <c r="P2017" t="n">
        <v>398.26</v>
      </c>
      <c r="Q2017" t="n">
        <v>467.49</v>
      </c>
      <c r="R2017" t="n">
        <v>337.07</v>
      </c>
      <c r="S2017" t="n">
        <v>39.61</v>
      </c>
      <c r="T2017" t="n">
        <v>142375.91</v>
      </c>
      <c r="U2017" t="n">
        <v>0.12</v>
      </c>
      <c r="V2017" t="n">
        <v>0.48</v>
      </c>
      <c r="W2017" t="n">
        <v>3.1</v>
      </c>
      <c r="X2017" t="n">
        <v>8.789999999999999</v>
      </c>
      <c r="Y2017" t="n">
        <v>1</v>
      </c>
      <c r="Z2017" t="n">
        <v>10</v>
      </c>
    </row>
    <row r="2018">
      <c r="A2018" t="n">
        <v>1</v>
      </c>
      <c r="B2018" t="n">
        <v>130</v>
      </c>
      <c r="C2018" t="inlineStr">
        <is>
          <t xml:space="preserve">CONCLUIDO	</t>
        </is>
      </c>
      <c r="D2018" t="n">
        <v>2.9138</v>
      </c>
      <c r="E2018" t="n">
        <v>34.32</v>
      </c>
      <c r="F2018" t="n">
        <v>21.44</v>
      </c>
      <c r="G2018" t="n">
        <v>6.25</v>
      </c>
      <c r="H2018" t="n">
        <v>0.09</v>
      </c>
      <c r="I2018" t="n">
        <v>206</v>
      </c>
      <c r="J2018" t="n">
        <v>253.3</v>
      </c>
      <c r="K2018" t="n">
        <v>59.19</v>
      </c>
      <c r="L2018" t="n">
        <v>1.25</v>
      </c>
      <c r="M2018" t="n">
        <v>204</v>
      </c>
      <c r="N2018" t="n">
        <v>62.86</v>
      </c>
      <c r="O2018" t="n">
        <v>31474.5</v>
      </c>
      <c r="P2018" t="n">
        <v>353.59</v>
      </c>
      <c r="Q2018" t="n">
        <v>467.64</v>
      </c>
      <c r="R2018" t="n">
        <v>249.49</v>
      </c>
      <c r="S2018" t="n">
        <v>39.61</v>
      </c>
      <c r="T2018" t="n">
        <v>99008.08</v>
      </c>
      <c r="U2018" t="n">
        <v>0.16</v>
      </c>
      <c r="V2018" t="n">
        <v>0.54</v>
      </c>
      <c r="W2018" t="n">
        <v>2.94</v>
      </c>
      <c r="X2018" t="n">
        <v>6.1</v>
      </c>
      <c r="Y2018" t="n">
        <v>1</v>
      </c>
      <c r="Z2018" t="n">
        <v>10</v>
      </c>
    </row>
    <row r="2019">
      <c r="A2019" t="n">
        <v>2</v>
      </c>
      <c r="B2019" t="n">
        <v>130</v>
      </c>
      <c r="C2019" t="inlineStr">
        <is>
          <t xml:space="preserve">CONCLUIDO	</t>
        </is>
      </c>
      <c r="D2019" t="n">
        <v>3.26</v>
      </c>
      <c r="E2019" t="n">
        <v>30.68</v>
      </c>
      <c r="F2019" t="n">
        <v>20.05</v>
      </c>
      <c r="G2019" t="n">
        <v>7.52</v>
      </c>
      <c r="H2019" t="n">
        <v>0.11</v>
      </c>
      <c r="I2019" t="n">
        <v>160</v>
      </c>
      <c r="J2019" t="n">
        <v>253.75</v>
      </c>
      <c r="K2019" t="n">
        <v>59.19</v>
      </c>
      <c r="L2019" t="n">
        <v>1.5</v>
      </c>
      <c r="M2019" t="n">
        <v>158</v>
      </c>
      <c r="N2019" t="n">
        <v>63.06</v>
      </c>
      <c r="O2019" t="n">
        <v>31530.44</v>
      </c>
      <c r="P2019" t="n">
        <v>330.37</v>
      </c>
      <c r="Q2019" t="n">
        <v>467.26</v>
      </c>
      <c r="R2019" t="n">
        <v>203.02</v>
      </c>
      <c r="S2019" t="n">
        <v>39.61</v>
      </c>
      <c r="T2019" t="n">
        <v>75999.60000000001</v>
      </c>
      <c r="U2019" t="n">
        <v>0.2</v>
      </c>
      <c r="V2019" t="n">
        <v>0.58</v>
      </c>
      <c r="W2019" t="n">
        <v>2.89</v>
      </c>
      <c r="X2019" t="n">
        <v>4.71</v>
      </c>
      <c r="Y2019" t="n">
        <v>1</v>
      </c>
      <c r="Z2019" t="n">
        <v>10</v>
      </c>
    </row>
    <row r="2020">
      <c r="A2020" t="n">
        <v>3</v>
      </c>
      <c r="B2020" t="n">
        <v>130</v>
      </c>
      <c r="C2020" t="inlineStr">
        <is>
          <t xml:space="preserve">CONCLUIDO	</t>
        </is>
      </c>
      <c r="D2020" t="n">
        <v>3.5236</v>
      </c>
      <c r="E2020" t="n">
        <v>28.38</v>
      </c>
      <c r="F2020" t="n">
        <v>19.17</v>
      </c>
      <c r="G2020" t="n">
        <v>8.779999999999999</v>
      </c>
      <c r="H2020" t="n">
        <v>0.12</v>
      </c>
      <c r="I2020" t="n">
        <v>131</v>
      </c>
      <c r="J2020" t="n">
        <v>254.21</v>
      </c>
      <c r="K2020" t="n">
        <v>59.19</v>
      </c>
      <c r="L2020" t="n">
        <v>1.75</v>
      </c>
      <c r="M2020" t="n">
        <v>129</v>
      </c>
      <c r="N2020" t="n">
        <v>63.26</v>
      </c>
      <c r="O2020" t="n">
        <v>31586.46</v>
      </c>
      <c r="P2020" t="n">
        <v>315.7</v>
      </c>
      <c r="Q2020" t="n">
        <v>467.18</v>
      </c>
      <c r="R2020" t="n">
        <v>175.02</v>
      </c>
      <c r="S2020" t="n">
        <v>39.61</v>
      </c>
      <c r="T2020" t="n">
        <v>62143.46</v>
      </c>
      <c r="U2020" t="n">
        <v>0.23</v>
      </c>
      <c r="V2020" t="n">
        <v>0.61</v>
      </c>
      <c r="W2020" t="n">
        <v>2.83</v>
      </c>
      <c r="X2020" t="n">
        <v>3.83</v>
      </c>
      <c r="Y2020" t="n">
        <v>1</v>
      </c>
      <c r="Z2020" t="n">
        <v>10</v>
      </c>
    </row>
    <row r="2021">
      <c r="A2021" t="n">
        <v>4</v>
      </c>
      <c r="B2021" t="n">
        <v>130</v>
      </c>
      <c r="C2021" t="inlineStr">
        <is>
          <t xml:space="preserve">CONCLUIDO	</t>
        </is>
      </c>
      <c r="D2021" t="n">
        <v>3.7345</v>
      </c>
      <c r="E2021" t="n">
        <v>26.78</v>
      </c>
      <c r="F2021" t="n">
        <v>18.55</v>
      </c>
      <c r="G2021" t="n">
        <v>10.02</v>
      </c>
      <c r="H2021" t="n">
        <v>0.14</v>
      </c>
      <c r="I2021" t="n">
        <v>111</v>
      </c>
      <c r="J2021" t="n">
        <v>254.66</v>
      </c>
      <c r="K2021" t="n">
        <v>59.19</v>
      </c>
      <c r="L2021" t="n">
        <v>2</v>
      </c>
      <c r="M2021" t="n">
        <v>109</v>
      </c>
      <c r="N2021" t="n">
        <v>63.47</v>
      </c>
      <c r="O2021" t="n">
        <v>31642.55</v>
      </c>
      <c r="P2021" t="n">
        <v>305.16</v>
      </c>
      <c r="Q2021" t="n">
        <v>467.13</v>
      </c>
      <c r="R2021" t="n">
        <v>154.72</v>
      </c>
      <c r="S2021" t="n">
        <v>39.61</v>
      </c>
      <c r="T2021" t="n">
        <v>52096.93</v>
      </c>
      <c r="U2021" t="n">
        <v>0.26</v>
      </c>
      <c r="V2021" t="n">
        <v>0.63</v>
      </c>
      <c r="W2021" t="n">
        <v>2.79</v>
      </c>
      <c r="X2021" t="n">
        <v>3.21</v>
      </c>
      <c r="Y2021" t="n">
        <v>1</v>
      </c>
      <c r="Z2021" t="n">
        <v>10</v>
      </c>
    </row>
    <row r="2022">
      <c r="A2022" t="n">
        <v>5</v>
      </c>
      <c r="B2022" t="n">
        <v>130</v>
      </c>
      <c r="C2022" t="inlineStr">
        <is>
          <t xml:space="preserve">CONCLUIDO	</t>
        </is>
      </c>
      <c r="D2022" t="n">
        <v>3.8943</v>
      </c>
      <c r="E2022" t="n">
        <v>25.68</v>
      </c>
      <c r="F2022" t="n">
        <v>18.13</v>
      </c>
      <c r="G2022" t="n">
        <v>11.22</v>
      </c>
      <c r="H2022" t="n">
        <v>0.16</v>
      </c>
      <c r="I2022" t="n">
        <v>97</v>
      </c>
      <c r="J2022" t="n">
        <v>255.12</v>
      </c>
      <c r="K2022" t="n">
        <v>59.19</v>
      </c>
      <c r="L2022" t="n">
        <v>2.25</v>
      </c>
      <c r="M2022" t="n">
        <v>95</v>
      </c>
      <c r="N2022" t="n">
        <v>63.67</v>
      </c>
      <c r="O2022" t="n">
        <v>31698.72</v>
      </c>
      <c r="P2022" t="n">
        <v>298.11</v>
      </c>
      <c r="Q2022" t="n">
        <v>467.25</v>
      </c>
      <c r="R2022" t="n">
        <v>140.98</v>
      </c>
      <c r="S2022" t="n">
        <v>39.61</v>
      </c>
      <c r="T2022" t="n">
        <v>45294.27</v>
      </c>
      <c r="U2022" t="n">
        <v>0.28</v>
      </c>
      <c r="V2022" t="n">
        <v>0.64</v>
      </c>
      <c r="W2022" t="n">
        <v>2.77</v>
      </c>
      <c r="X2022" t="n">
        <v>2.79</v>
      </c>
      <c r="Y2022" t="n">
        <v>1</v>
      </c>
      <c r="Z2022" t="n">
        <v>10</v>
      </c>
    </row>
    <row r="2023">
      <c r="A2023" t="n">
        <v>6</v>
      </c>
      <c r="B2023" t="n">
        <v>130</v>
      </c>
      <c r="C2023" t="inlineStr">
        <is>
          <t xml:space="preserve">CONCLUIDO	</t>
        </is>
      </c>
      <c r="D2023" t="n">
        <v>4.0434</v>
      </c>
      <c r="E2023" t="n">
        <v>24.73</v>
      </c>
      <c r="F2023" t="n">
        <v>17.77</v>
      </c>
      <c r="G2023" t="n">
        <v>12.54</v>
      </c>
      <c r="H2023" t="n">
        <v>0.17</v>
      </c>
      <c r="I2023" t="n">
        <v>85</v>
      </c>
      <c r="J2023" t="n">
        <v>255.57</v>
      </c>
      <c r="K2023" t="n">
        <v>59.19</v>
      </c>
      <c r="L2023" t="n">
        <v>2.5</v>
      </c>
      <c r="M2023" t="n">
        <v>83</v>
      </c>
      <c r="N2023" t="n">
        <v>63.88</v>
      </c>
      <c r="O2023" t="n">
        <v>31754.97</v>
      </c>
      <c r="P2023" t="n">
        <v>291.97</v>
      </c>
      <c r="Q2023" t="n">
        <v>467.21</v>
      </c>
      <c r="R2023" t="n">
        <v>129.48</v>
      </c>
      <c r="S2023" t="n">
        <v>39.61</v>
      </c>
      <c r="T2023" t="n">
        <v>39607.08</v>
      </c>
      <c r="U2023" t="n">
        <v>0.31</v>
      </c>
      <c r="V2023" t="n">
        <v>0.66</v>
      </c>
      <c r="W2023" t="n">
        <v>2.74</v>
      </c>
      <c r="X2023" t="n">
        <v>2.43</v>
      </c>
      <c r="Y2023" t="n">
        <v>1</v>
      </c>
      <c r="Z2023" t="n">
        <v>10</v>
      </c>
    </row>
    <row r="2024">
      <c r="A2024" t="n">
        <v>7</v>
      </c>
      <c r="B2024" t="n">
        <v>130</v>
      </c>
      <c r="C2024" t="inlineStr">
        <is>
          <t xml:space="preserve">CONCLUIDO	</t>
        </is>
      </c>
      <c r="D2024" t="n">
        <v>4.1488</v>
      </c>
      <c r="E2024" t="n">
        <v>24.1</v>
      </c>
      <c r="F2024" t="n">
        <v>17.53</v>
      </c>
      <c r="G2024" t="n">
        <v>13.66</v>
      </c>
      <c r="H2024" t="n">
        <v>0.19</v>
      </c>
      <c r="I2024" t="n">
        <v>77</v>
      </c>
      <c r="J2024" t="n">
        <v>256.03</v>
      </c>
      <c r="K2024" t="n">
        <v>59.19</v>
      </c>
      <c r="L2024" t="n">
        <v>2.75</v>
      </c>
      <c r="M2024" t="n">
        <v>75</v>
      </c>
      <c r="N2024" t="n">
        <v>64.09</v>
      </c>
      <c r="O2024" t="n">
        <v>31811.29</v>
      </c>
      <c r="P2024" t="n">
        <v>287.8</v>
      </c>
      <c r="Q2024" t="n">
        <v>467.14</v>
      </c>
      <c r="R2024" t="n">
        <v>121.71</v>
      </c>
      <c r="S2024" t="n">
        <v>39.61</v>
      </c>
      <c r="T2024" t="n">
        <v>35761.55</v>
      </c>
      <c r="U2024" t="n">
        <v>0.33</v>
      </c>
      <c r="V2024" t="n">
        <v>0.67</v>
      </c>
      <c r="W2024" t="n">
        <v>2.73</v>
      </c>
      <c r="X2024" t="n">
        <v>2.2</v>
      </c>
      <c r="Y2024" t="n">
        <v>1</v>
      </c>
      <c r="Z2024" t="n">
        <v>10</v>
      </c>
    </row>
    <row r="2025">
      <c r="A2025" t="n">
        <v>8</v>
      </c>
      <c r="B2025" t="n">
        <v>130</v>
      </c>
      <c r="C2025" t="inlineStr">
        <is>
          <t xml:space="preserve">CONCLUIDO	</t>
        </is>
      </c>
      <c r="D2025" t="n">
        <v>4.2586</v>
      </c>
      <c r="E2025" t="n">
        <v>23.48</v>
      </c>
      <c r="F2025" t="n">
        <v>17.3</v>
      </c>
      <c r="G2025" t="n">
        <v>15.05</v>
      </c>
      <c r="H2025" t="n">
        <v>0.21</v>
      </c>
      <c r="I2025" t="n">
        <v>69</v>
      </c>
      <c r="J2025" t="n">
        <v>256.49</v>
      </c>
      <c r="K2025" t="n">
        <v>59.19</v>
      </c>
      <c r="L2025" t="n">
        <v>3</v>
      </c>
      <c r="M2025" t="n">
        <v>67</v>
      </c>
      <c r="N2025" t="n">
        <v>64.29000000000001</v>
      </c>
      <c r="O2025" t="n">
        <v>31867.69</v>
      </c>
      <c r="P2025" t="n">
        <v>283.77</v>
      </c>
      <c r="Q2025" t="n">
        <v>467.09</v>
      </c>
      <c r="R2025" t="n">
        <v>114.24</v>
      </c>
      <c r="S2025" t="n">
        <v>39.61</v>
      </c>
      <c r="T2025" t="n">
        <v>32065.4</v>
      </c>
      <c r="U2025" t="n">
        <v>0.35</v>
      </c>
      <c r="V2025" t="n">
        <v>0.67</v>
      </c>
      <c r="W2025" t="n">
        <v>2.72</v>
      </c>
      <c r="X2025" t="n">
        <v>1.97</v>
      </c>
      <c r="Y2025" t="n">
        <v>1</v>
      </c>
      <c r="Z2025" t="n">
        <v>10</v>
      </c>
    </row>
    <row r="2026">
      <c r="A2026" t="n">
        <v>9</v>
      </c>
      <c r="B2026" t="n">
        <v>130</v>
      </c>
      <c r="C2026" t="inlineStr">
        <is>
          <t xml:space="preserve">CONCLUIDO	</t>
        </is>
      </c>
      <c r="D2026" t="n">
        <v>4.3456</v>
      </c>
      <c r="E2026" t="n">
        <v>23.01</v>
      </c>
      <c r="F2026" t="n">
        <v>17.13</v>
      </c>
      <c r="G2026" t="n">
        <v>16.31</v>
      </c>
      <c r="H2026" t="n">
        <v>0.23</v>
      </c>
      <c r="I2026" t="n">
        <v>63</v>
      </c>
      <c r="J2026" t="n">
        <v>256.95</v>
      </c>
      <c r="K2026" t="n">
        <v>59.19</v>
      </c>
      <c r="L2026" t="n">
        <v>3.25</v>
      </c>
      <c r="M2026" t="n">
        <v>61</v>
      </c>
      <c r="N2026" t="n">
        <v>64.5</v>
      </c>
      <c r="O2026" t="n">
        <v>31924.29</v>
      </c>
      <c r="P2026" t="n">
        <v>280.75</v>
      </c>
      <c r="Q2026" t="n">
        <v>467.17</v>
      </c>
      <c r="R2026" t="n">
        <v>108.38</v>
      </c>
      <c r="S2026" t="n">
        <v>39.61</v>
      </c>
      <c r="T2026" t="n">
        <v>29165.17</v>
      </c>
      <c r="U2026" t="n">
        <v>0.37</v>
      </c>
      <c r="V2026" t="n">
        <v>0.68</v>
      </c>
      <c r="W2026" t="n">
        <v>2.71</v>
      </c>
      <c r="X2026" t="n">
        <v>1.79</v>
      </c>
      <c r="Y2026" t="n">
        <v>1</v>
      </c>
      <c r="Z2026" t="n">
        <v>10</v>
      </c>
    </row>
    <row r="2027">
      <c r="A2027" t="n">
        <v>10</v>
      </c>
      <c r="B2027" t="n">
        <v>130</v>
      </c>
      <c r="C2027" t="inlineStr">
        <is>
          <t xml:space="preserve">CONCLUIDO	</t>
        </is>
      </c>
      <c r="D2027" t="n">
        <v>4.4196</v>
      </c>
      <c r="E2027" t="n">
        <v>22.63</v>
      </c>
      <c r="F2027" t="n">
        <v>16.99</v>
      </c>
      <c r="G2027" t="n">
        <v>17.57</v>
      </c>
      <c r="H2027" t="n">
        <v>0.24</v>
      </c>
      <c r="I2027" t="n">
        <v>58</v>
      </c>
      <c r="J2027" t="n">
        <v>257.41</v>
      </c>
      <c r="K2027" t="n">
        <v>59.19</v>
      </c>
      <c r="L2027" t="n">
        <v>3.5</v>
      </c>
      <c r="M2027" t="n">
        <v>56</v>
      </c>
      <c r="N2027" t="n">
        <v>64.70999999999999</v>
      </c>
      <c r="O2027" t="n">
        <v>31980.84</v>
      </c>
      <c r="P2027" t="n">
        <v>278.04</v>
      </c>
      <c r="Q2027" t="n">
        <v>467.1</v>
      </c>
      <c r="R2027" t="n">
        <v>103.53</v>
      </c>
      <c r="S2027" t="n">
        <v>39.61</v>
      </c>
      <c r="T2027" t="n">
        <v>26763.88</v>
      </c>
      <c r="U2027" t="n">
        <v>0.38</v>
      </c>
      <c r="V2027" t="n">
        <v>0.6899999999999999</v>
      </c>
      <c r="W2027" t="n">
        <v>2.71</v>
      </c>
      <c r="X2027" t="n">
        <v>1.65</v>
      </c>
      <c r="Y2027" t="n">
        <v>1</v>
      </c>
      <c r="Z2027" t="n">
        <v>10</v>
      </c>
    </row>
    <row r="2028">
      <c r="A2028" t="n">
        <v>11</v>
      </c>
      <c r="B2028" t="n">
        <v>130</v>
      </c>
      <c r="C2028" t="inlineStr">
        <is>
          <t xml:space="preserve">CONCLUIDO	</t>
        </is>
      </c>
      <c r="D2028" t="n">
        <v>4.4802</v>
      </c>
      <c r="E2028" t="n">
        <v>22.32</v>
      </c>
      <c r="F2028" t="n">
        <v>16.88</v>
      </c>
      <c r="G2028" t="n">
        <v>18.75</v>
      </c>
      <c r="H2028" t="n">
        <v>0.26</v>
      </c>
      <c r="I2028" t="n">
        <v>54</v>
      </c>
      <c r="J2028" t="n">
        <v>257.86</v>
      </c>
      <c r="K2028" t="n">
        <v>59.19</v>
      </c>
      <c r="L2028" t="n">
        <v>3.75</v>
      </c>
      <c r="M2028" t="n">
        <v>52</v>
      </c>
      <c r="N2028" t="n">
        <v>64.92</v>
      </c>
      <c r="O2028" t="n">
        <v>32037.48</v>
      </c>
      <c r="P2028" t="n">
        <v>276.15</v>
      </c>
      <c r="Q2028" t="n">
        <v>467.14</v>
      </c>
      <c r="R2028" t="n">
        <v>99.98999999999999</v>
      </c>
      <c r="S2028" t="n">
        <v>39.61</v>
      </c>
      <c r="T2028" t="n">
        <v>25017.94</v>
      </c>
      <c r="U2028" t="n">
        <v>0.4</v>
      </c>
      <c r="V2028" t="n">
        <v>0.6899999999999999</v>
      </c>
      <c r="W2028" t="n">
        <v>2.7</v>
      </c>
      <c r="X2028" t="n">
        <v>1.54</v>
      </c>
      <c r="Y2028" t="n">
        <v>1</v>
      </c>
      <c r="Z2028" t="n">
        <v>10</v>
      </c>
    </row>
    <row r="2029">
      <c r="A2029" t="n">
        <v>12</v>
      </c>
      <c r="B2029" t="n">
        <v>130</v>
      </c>
      <c r="C2029" t="inlineStr">
        <is>
          <t xml:space="preserve">CONCLUIDO	</t>
        </is>
      </c>
      <c r="D2029" t="n">
        <v>4.5293</v>
      </c>
      <c r="E2029" t="n">
        <v>22.08</v>
      </c>
      <c r="F2029" t="n">
        <v>16.78</v>
      </c>
      <c r="G2029" t="n">
        <v>19.74</v>
      </c>
      <c r="H2029" t="n">
        <v>0.28</v>
      </c>
      <c r="I2029" t="n">
        <v>51</v>
      </c>
      <c r="J2029" t="n">
        <v>258.32</v>
      </c>
      <c r="K2029" t="n">
        <v>59.19</v>
      </c>
      <c r="L2029" t="n">
        <v>4</v>
      </c>
      <c r="M2029" t="n">
        <v>49</v>
      </c>
      <c r="N2029" t="n">
        <v>65.13</v>
      </c>
      <c r="O2029" t="n">
        <v>32094.19</v>
      </c>
      <c r="P2029" t="n">
        <v>274.4</v>
      </c>
      <c r="Q2029" t="n">
        <v>467.09</v>
      </c>
      <c r="R2029" t="n">
        <v>97.25</v>
      </c>
      <c r="S2029" t="n">
        <v>39.61</v>
      </c>
      <c r="T2029" t="n">
        <v>23659.57</v>
      </c>
      <c r="U2029" t="n">
        <v>0.41</v>
      </c>
      <c r="V2029" t="n">
        <v>0.7</v>
      </c>
      <c r="W2029" t="n">
        <v>2.69</v>
      </c>
      <c r="X2029" t="n">
        <v>1.45</v>
      </c>
      <c r="Y2029" t="n">
        <v>1</v>
      </c>
      <c r="Z2029" t="n">
        <v>10</v>
      </c>
    </row>
    <row r="2030">
      <c r="A2030" t="n">
        <v>13</v>
      </c>
      <c r="B2030" t="n">
        <v>130</v>
      </c>
      <c r="C2030" t="inlineStr">
        <is>
          <t xml:space="preserve">CONCLUIDO	</t>
        </is>
      </c>
      <c r="D2030" t="n">
        <v>4.5975</v>
      </c>
      <c r="E2030" t="n">
        <v>21.75</v>
      </c>
      <c r="F2030" t="n">
        <v>16.65</v>
      </c>
      <c r="G2030" t="n">
        <v>21.25</v>
      </c>
      <c r="H2030" t="n">
        <v>0.29</v>
      </c>
      <c r="I2030" t="n">
        <v>47</v>
      </c>
      <c r="J2030" t="n">
        <v>258.78</v>
      </c>
      <c r="K2030" t="n">
        <v>59.19</v>
      </c>
      <c r="L2030" t="n">
        <v>4.25</v>
      </c>
      <c r="M2030" t="n">
        <v>45</v>
      </c>
      <c r="N2030" t="n">
        <v>65.34</v>
      </c>
      <c r="O2030" t="n">
        <v>32150.98</v>
      </c>
      <c r="P2030" t="n">
        <v>272.04</v>
      </c>
      <c r="Q2030" t="n">
        <v>467.17</v>
      </c>
      <c r="R2030" t="n">
        <v>92.97</v>
      </c>
      <c r="S2030" t="n">
        <v>39.61</v>
      </c>
      <c r="T2030" t="n">
        <v>21542.27</v>
      </c>
      <c r="U2030" t="n">
        <v>0.43</v>
      </c>
      <c r="V2030" t="n">
        <v>0.7</v>
      </c>
      <c r="W2030" t="n">
        <v>2.68</v>
      </c>
      <c r="X2030" t="n">
        <v>1.31</v>
      </c>
      <c r="Y2030" t="n">
        <v>1</v>
      </c>
      <c r="Z2030" t="n">
        <v>10</v>
      </c>
    </row>
    <row r="2031">
      <c r="A2031" t="n">
        <v>14</v>
      </c>
      <c r="B2031" t="n">
        <v>130</v>
      </c>
      <c r="C2031" t="inlineStr">
        <is>
          <t xml:space="preserve">CONCLUIDO	</t>
        </is>
      </c>
      <c r="D2031" t="n">
        <v>4.6287</v>
      </c>
      <c r="E2031" t="n">
        <v>21.6</v>
      </c>
      <c r="F2031" t="n">
        <v>16.6</v>
      </c>
      <c r="G2031" t="n">
        <v>22.13</v>
      </c>
      <c r="H2031" t="n">
        <v>0.31</v>
      </c>
      <c r="I2031" t="n">
        <v>45</v>
      </c>
      <c r="J2031" t="n">
        <v>259.25</v>
      </c>
      <c r="K2031" t="n">
        <v>59.19</v>
      </c>
      <c r="L2031" t="n">
        <v>4.5</v>
      </c>
      <c r="M2031" t="n">
        <v>43</v>
      </c>
      <c r="N2031" t="n">
        <v>65.55</v>
      </c>
      <c r="O2031" t="n">
        <v>32207.85</v>
      </c>
      <c r="P2031" t="n">
        <v>271.06</v>
      </c>
      <c r="Q2031" t="n">
        <v>467.11</v>
      </c>
      <c r="R2031" t="n">
        <v>91.23</v>
      </c>
      <c r="S2031" t="n">
        <v>39.61</v>
      </c>
      <c r="T2031" t="n">
        <v>20680.89</v>
      </c>
      <c r="U2031" t="n">
        <v>0.43</v>
      </c>
      <c r="V2031" t="n">
        <v>0.7</v>
      </c>
      <c r="W2031" t="n">
        <v>2.68</v>
      </c>
      <c r="X2031" t="n">
        <v>1.27</v>
      </c>
      <c r="Y2031" t="n">
        <v>1</v>
      </c>
      <c r="Z2031" t="n">
        <v>10</v>
      </c>
    </row>
    <row r="2032">
      <c r="A2032" t="n">
        <v>15</v>
      </c>
      <c r="B2032" t="n">
        <v>130</v>
      </c>
      <c r="C2032" t="inlineStr">
        <is>
          <t xml:space="preserve">CONCLUIDO	</t>
        </is>
      </c>
      <c r="D2032" t="n">
        <v>4.6814</v>
      </c>
      <c r="E2032" t="n">
        <v>21.36</v>
      </c>
      <c r="F2032" t="n">
        <v>16.5</v>
      </c>
      <c r="G2032" t="n">
        <v>23.58</v>
      </c>
      <c r="H2032" t="n">
        <v>0.33</v>
      </c>
      <c r="I2032" t="n">
        <v>42</v>
      </c>
      <c r="J2032" t="n">
        <v>259.71</v>
      </c>
      <c r="K2032" t="n">
        <v>59.19</v>
      </c>
      <c r="L2032" t="n">
        <v>4.75</v>
      </c>
      <c r="M2032" t="n">
        <v>40</v>
      </c>
      <c r="N2032" t="n">
        <v>65.76000000000001</v>
      </c>
      <c r="O2032" t="n">
        <v>32264.79</v>
      </c>
      <c r="P2032" t="n">
        <v>269.28</v>
      </c>
      <c r="Q2032" t="n">
        <v>467.12</v>
      </c>
      <c r="R2032" t="n">
        <v>88.02</v>
      </c>
      <c r="S2032" t="n">
        <v>39.61</v>
      </c>
      <c r="T2032" t="n">
        <v>19091.66</v>
      </c>
      <c r="U2032" t="n">
        <v>0.45</v>
      </c>
      <c r="V2032" t="n">
        <v>0.71</v>
      </c>
      <c r="W2032" t="n">
        <v>2.68</v>
      </c>
      <c r="X2032" t="n">
        <v>1.17</v>
      </c>
      <c r="Y2032" t="n">
        <v>1</v>
      </c>
      <c r="Z2032" t="n">
        <v>10</v>
      </c>
    </row>
    <row r="2033">
      <c r="A2033" t="n">
        <v>16</v>
      </c>
      <c r="B2033" t="n">
        <v>130</v>
      </c>
      <c r="C2033" t="inlineStr">
        <is>
          <t xml:space="preserve">CONCLUIDO	</t>
        </is>
      </c>
      <c r="D2033" t="n">
        <v>4.7125</v>
      </c>
      <c r="E2033" t="n">
        <v>21.22</v>
      </c>
      <c r="F2033" t="n">
        <v>16.46</v>
      </c>
      <c r="G2033" t="n">
        <v>24.69</v>
      </c>
      <c r="H2033" t="n">
        <v>0.34</v>
      </c>
      <c r="I2033" t="n">
        <v>40</v>
      </c>
      <c r="J2033" t="n">
        <v>260.17</v>
      </c>
      <c r="K2033" t="n">
        <v>59.19</v>
      </c>
      <c r="L2033" t="n">
        <v>5</v>
      </c>
      <c r="M2033" t="n">
        <v>38</v>
      </c>
      <c r="N2033" t="n">
        <v>65.98</v>
      </c>
      <c r="O2033" t="n">
        <v>32321.82</v>
      </c>
      <c r="P2033" t="n">
        <v>268.21</v>
      </c>
      <c r="Q2033" t="n">
        <v>467.07</v>
      </c>
      <c r="R2033" t="n">
        <v>86.33</v>
      </c>
      <c r="S2033" t="n">
        <v>39.61</v>
      </c>
      <c r="T2033" t="n">
        <v>18255.69</v>
      </c>
      <c r="U2033" t="n">
        <v>0.46</v>
      </c>
      <c r="V2033" t="n">
        <v>0.71</v>
      </c>
      <c r="W2033" t="n">
        <v>2.68</v>
      </c>
      <c r="X2033" t="n">
        <v>1.12</v>
      </c>
      <c r="Y2033" t="n">
        <v>1</v>
      </c>
      <c r="Z2033" t="n">
        <v>10</v>
      </c>
    </row>
    <row r="2034">
      <c r="A2034" t="n">
        <v>17</v>
      </c>
      <c r="B2034" t="n">
        <v>130</v>
      </c>
      <c r="C2034" t="inlineStr">
        <is>
          <t xml:space="preserve">CONCLUIDO	</t>
        </is>
      </c>
      <c r="D2034" t="n">
        <v>4.7465</v>
      </c>
      <c r="E2034" t="n">
        <v>21.07</v>
      </c>
      <c r="F2034" t="n">
        <v>16.41</v>
      </c>
      <c r="G2034" t="n">
        <v>25.9</v>
      </c>
      <c r="H2034" t="n">
        <v>0.36</v>
      </c>
      <c r="I2034" t="n">
        <v>38</v>
      </c>
      <c r="J2034" t="n">
        <v>260.63</v>
      </c>
      <c r="K2034" t="n">
        <v>59.19</v>
      </c>
      <c r="L2034" t="n">
        <v>5.25</v>
      </c>
      <c r="M2034" t="n">
        <v>36</v>
      </c>
      <c r="N2034" t="n">
        <v>66.19</v>
      </c>
      <c r="O2034" t="n">
        <v>32378.93</v>
      </c>
      <c r="P2034" t="n">
        <v>267.19</v>
      </c>
      <c r="Q2034" t="n">
        <v>467.12</v>
      </c>
      <c r="R2034" t="n">
        <v>84.84999999999999</v>
      </c>
      <c r="S2034" t="n">
        <v>39.61</v>
      </c>
      <c r="T2034" t="n">
        <v>17523.77</v>
      </c>
      <c r="U2034" t="n">
        <v>0.47</v>
      </c>
      <c r="V2034" t="n">
        <v>0.71</v>
      </c>
      <c r="W2034" t="n">
        <v>2.67</v>
      </c>
      <c r="X2034" t="n">
        <v>1.07</v>
      </c>
      <c r="Y2034" t="n">
        <v>1</v>
      </c>
      <c r="Z2034" t="n">
        <v>10</v>
      </c>
    </row>
    <row r="2035">
      <c r="A2035" t="n">
        <v>18</v>
      </c>
      <c r="B2035" t="n">
        <v>130</v>
      </c>
      <c r="C2035" t="inlineStr">
        <is>
          <t xml:space="preserve">CONCLUIDO	</t>
        </is>
      </c>
      <c r="D2035" t="n">
        <v>4.7806</v>
      </c>
      <c r="E2035" t="n">
        <v>20.92</v>
      </c>
      <c r="F2035" t="n">
        <v>16.35</v>
      </c>
      <c r="G2035" t="n">
        <v>27.26</v>
      </c>
      <c r="H2035" t="n">
        <v>0.37</v>
      </c>
      <c r="I2035" t="n">
        <v>36</v>
      </c>
      <c r="J2035" t="n">
        <v>261.1</v>
      </c>
      <c r="K2035" t="n">
        <v>59.19</v>
      </c>
      <c r="L2035" t="n">
        <v>5.5</v>
      </c>
      <c r="M2035" t="n">
        <v>34</v>
      </c>
      <c r="N2035" t="n">
        <v>66.40000000000001</v>
      </c>
      <c r="O2035" t="n">
        <v>32436.11</v>
      </c>
      <c r="P2035" t="n">
        <v>266.13</v>
      </c>
      <c r="Q2035" t="n">
        <v>467.12</v>
      </c>
      <c r="R2035" t="n">
        <v>82.95999999999999</v>
      </c>
      <c r="S2035" t="n">
        <v>39.61</v>
      </c>
      <c r="T2035" t="n">
        <v>16592.79</v>
      </c>
      <c r="U2035" t="n">
        <v>0.48</v>
      </c>
      <c r="V2035" t="n">
        <v>0.71</v>
      </c>
      <c r="W2035" t="n">
        <v>2.67</v>
      </c>
      <c r="X2035" t="n">
        <v>1.02</v>
      </c>
      <c r="Y2035" t="n">
        <v>1</v>
      </c>
      <c r="Z2035" t="n">
        <v>10</v>
      </c>
    </row>
    <row r="2036">
      <c r="A2036" t="n">
        <v>19</v>
      </c>
      <c r="B2036" t="n">
        <v>130</v>
      </c>
      <c r="C2036" t="inlineStr">
        <is>
          <t xml:space="preserve">CONCLUIDO	</t>
        </is>
      </c>
      <c r="D2036" t="n">
        <v>4.8218</v>
      </c>
      <c r="E2036" t="n">
        <v>20.74</v>
      </c>
      <c r="F2036" t="n">
        <v>16.27</v>
      </c>
      <c r="G2036" t="n">
        <v>28.72</v>
      </c>
      <c r="H2036" t="n">
        <v>0.39</v>
      </c>
      <c r="I2036" t="n">
        <v>34</v>
      </c>
      <c r="J2036" t="n">
        <v>261.56</v>
      </c>
      <c r="K2036" t="n">
        <v>59.19</v>
      </c>
      <c r="L2036" t="n">
        <v>5.75</v>
      </c>
      <c r="M2036" t="n">
        <v>32</v>
      </c>
      <c r="N2036" t="n">
        <v>66.62</v>
      </c>
      <c r="O2036" t="n">
        <v>32493.38</v>
      </c>
      <c r="P2036" t="n">
        <v>264.68</v>
      </c>
      <c r="Q2036" t="n">
        <v>467.19</v>
      </c>
      <c r="R2036" t="n">
        <v>80.73</v>
      </c>
      <c r="S2036" t="n">
        <v>39.61</v>
      </c>
      <c r="T2036" t="n">
        <v>15483.55</v>
      </c>
      <c r="U2036" t="n">
        <v>0.49</v>
      </c>
      <c r="V2036" t="n">
        <v>0.72</v>
      </c>
      <c r="W2036" t="n">
        <v>2.66</v>
      </c>
      <c r="X2036" t="n">
        <v>0.9399999999999999</v>
      </c>
      <c r="Y2036" t="n">
        <v>1</v>
      </c>
      <c r="Z2036" t="n">
        <v>10</v>
      </c>
    </row>
    <row r="2037">
      <c r="A2037" t="n">
        <v>20</v>
      </c>
      <c r="B2037" t="n">
        <v>130</v>
      </c>
      <c r="C2037" t="inlineStr">
        <is>
          <t xml:space="preserve">CONCLUIDO	</t>
        </is>
      </c>
      <c r="D2037" t="n">
        <v>4.8388</v>
      </c>
      <c r="E2037" t="n">
        <v>20.67</v>
      </c>
      <c r="F2037" t="n">
        <v>16.25</v>
      </c>
      <c r="G2037" t="n">
        <v>29.54</v>
      </c>
      <c r="H2037" t="n">
        <v>0.41</v>
      </c>
      <c r="I2037" t="n">
        <v>33</v>
      </c>
      <c r="J2037" t="n">
        <v>262.03</v>
      </c>
      <c r="K2037" t="n">
        <v>59.19</v>
      </c>
      <c r="L2037" t="n">
        <v>6</v>
      </c>
      <c r="M2037" t="n">
        <v>31</v>
      </c>
      <c r="N2037" t="n">
        <v>66.83</v>
      </c>
      <c r="O2037" t="n">
        <v>32550.72</v>
      </c>
      <c r="P2037" t="n">
        <v>264.03</v>
      </c>
      <c r="Q2037" t="n">
        <v>467.09</v>
      </c>
      <c r="R2037" t="n">
        <v>79.72</v>
      </c>
      <c r="S2037" t="n">
        <v>39.61</v>
      </c>
      <c r="T2037" t="n">
        <v>14987.13</v>
      </c>
      <c r="U2037" t="n">
        <v>0.5</v>
      </c>
      <c r="V2037" t="n">
        <v>0.72</v>
      </c>
      <c r="W2037" t="n">
        <v>2.66</v>
      </c>
      <c r="X2037" t="n">
        <v>0.91</v>
      </c>
      <c r="Y2037" t="n">
        <v>1</v>
      </c>
      <c r="Z2037" t="n">
        <v>10</v>
      </c>
    </row>
    <row r="2038">
      <c r="A2038" t="n">
        <v>21</v>
      </c>
      <c r="B2038" t="n">
        <v>130</v>
      </c>
      <c r="C2038" t="inlineStr">
        <is>
          <t xml:space="preserve">CONCLUIDO	</t>
        </is>
      </c>
      <c r="D2038" t="n">
        <v>4.8554</v>
      </c>
      <c r="E2038" t="n">
        <v>20.6</v>
      </c>
      <c r="F2038" t="n">
        <v>16.23</v>
      </c>
      <c r="G2038" t="n">
        <v>30.42</v>
      </c>
      <c r="H2038" t="n">
        <v>0.42</v>
      </c>
      <c r="I2038" t="n">
        <v>32</v>
      </c>
      <c r="J2038" t="n">
        <v>262.49</v>
      </c>
      <c r="K2038" t="n">
        <v>59.19</v>
      </c>
      <c r="L2038" t="n">
        <v>6.25</v>
      </c>
      <c r="M2038" t="n">
        <v>30</v>
      </c>
      <c r="N2038" t="n">
        <v>67.05</v>
      </c>
      <c r="O2038" t="n">
        <v>32608.15</v>
      </c>
      <c r="P2038" t="n">
        <v>263.65</v>
      </c>
      <c r="Q2038" t="n">
        <v>467.12</v>
      </c>
      <c r="R2038" t="n">
        <v>79.06999999999999</v>
      </c>
      <c r="S2038" t="n">
        <v>39.61</v>
      </c>
      <c r="T2038" t="n">
        <v>14664.62</v>
      </c>
      <c r="U2038" t="n">
        <v>0.5</v>
      </c>
      <c r="V2038" t="n">
        <v>0.72</v>
      </c>
      <c r="W2038" t="n">
        <v>2.66</v>
      </c>
      <c r="X2038" t="n">
        <v>0.89</v>
      </c>
      <c r="Y2038" t="n">
        <v>1</v>
      </c>
      <c r="Z2038" t="n">
        <v>10</v>
      </c>
    </row>
    <row r="2039">
      <c r="A2039" t="n">
        <v>22</v>
      </c>
      <c r="B2039" t="n">
        <v>130</v>
      </c>
      <c r="C2039" t="inlineStr">
        <is>
          <t xml:space="preserve">CONCLUIDO	</t>
        </is>
      </c>
      <c r="D2039" t="n">
        <v>4.8916</v>
      </c>
      <c r="E2039" t="n">
        <v>20.44</v>
      </c>
      <c r="F2039" t="n">
        <v>16.17</v>
      </c>
      <c r="G2039" t="n">
        <v>32.34</v>
      </c>
      <c r="H2039" t="n">
        <v>0.44</v>
      </c>
      <c r="I2039" t="n">
        <v>30</v>
      </c>
      <c r="J2039" t="n">
        <v>262.96</v>
      </c>
      <c r="K2039" t="n">
        <v>59.19</v>
      </c>
      <c r="L2039" t="n">
        <v>6.5</v>
      </c>
      <c r="M2039" t="n">
        <v>28</v>
      </c>
      <c r="N2039" t="n">
        <v>67.26000000000001</v>
      </c>
      <c r="O2039" t="n">
        <v>32665.66</v>
      </c>
      <c r="P2039" t="n">
        <v>262.46</v>
      </c>
      <c r="Q2039" t="n">
        <v>467.09</v>
      </c>
      <c r="R2039" t="n">
        <v>77.25</v>
      </c>
      <c r="S2039" t="n">
        <v>39.61</v>
      </c>
      <c r="T2039" t="n">
        <v>13767.3</v>
      </c>
      <c r="U2039" t="n">
        <v>0.51</v>
      </c>
      <c r="V2039" t="n">
        <v>0.72</v>
      </c>
      <c r="W2039" t="n">
        <v>2.66</v>
      </c>
      <c r="X2039" t="n">
        <v>0.84</v>
      </c>
      <c r="Y2039" t="n">
        <v>1</v>
      </c>
      <c r="Z2039" t="n">
        <v>10</v>
      </c>
    </row>
    <row r="2040">
      <c r="A2040" t="n">
        <v>23</v>
      </c>
      <c r="B2040" t="n">
        <v>130</v>
      </c>
      <c r="C2040" t="inlineStr">
        <is>
          <t xml:space="preserve">CONCLUIDO	</t>
        </is>
      </c>
      <c r="D2040" t="n">
        <v>4.9111</v>
      </c>
      <c r="E2040" t="n">
        <v>20.36</v>
      </c>
      <c r="F2040" t="n">
        <v>16.14</v>
      </c>
      <c r="G2040" t="n">
        <v>33.39</v>
      </c>
      <c r="H2040" t="n">
        <v>0.46</v>
      </c>
      <c r="I2040" t="n">
        <v>29</v>
      </c>
      <c r="J2040" t="n">
        <v>263.42</v>
      </c>
      <c r="K2040" t="n">
        <v>59.19</v>
      </c>
      <c r="L2040" t="n">
        <v>6.75</v>
      </c>
      <c r="M2040" t="n">
        <v>27</v>
      </c>
      <c r="N2040" t="n">
        <v>67.48</v>
      </c>
      <c r="O2040" t="n">
        <v>32723.25</v>
      </c>
      <c r="P2040" t="n">
        <v>261.59</v>
      </c>
      <c r="Q2040" t="n">
        <v>467.08</v>
      </c>
      <c r="R2040" t="n">
        <v>76.34</v>
      </c>
      <c r="S2040" t="n">
        <v>39.61</v>
      </c>
      <c r="T2040" t="n">
        <v>13318.07</v>
      </c>
      <c r="U2040" t="n">
        <v>0.52</v>
      </c>
      <c r="V2040" t="n">
        <v>0.72</v>
      </c>
      <c r="W2040" t="n">
        <v>2.65</v>
      </c>
      <c r="X2040" t="n">
        <v>0.8100000000000001</v>
      </c>
      <c r="Y2040" t="n">
        <v>1</v>
      </c>
      <c r="Z2040" t="n">
        <v>10</v>
      </c>
    </row>
    <row r="2041">
      <c r="A2041" t="n">
        <v>24</v>
      </c>
      <c r="B2041" t="n">
        <v>130</v>
      </c>
      <c r="C2041" t="inlineStr">
        <is>
          <t xml:space="preserve">CONCLUIDO	</t>
        </is>
      </c>
      <c r="D2041" t="n">
        <v>4.9313</v>
      </c>
      <c r="E2041" t="n">
        <v>20.28</v>
      </c>
      <c r="F2041" t="n">
        <v>16.1</v>
      </c>
      <c r="G2041" t="n">
        <v>34.51</v>
      </c>
      <c r="H2041" t="n">
        <v>0.47</v>
      </c>
      <c r="I2041" t="n">
        <v>28</v>
      </c>
      <c r="J2041" t="n">
        <v>263.89</v>
      </c>
      <c r="K2041" t="n">
        <v>59.19</v>
      </c>
      <c r="L2041" t="n">
        <v>7</v>
      </c>
      <c r="M2041" t="n">
        <v>26</v>
      </c>
      <c r="N2041" t="n">
        <v>67.7</v>
      </c>
      <c r="O2041" t="n">
        <v>32780.92</v>
      </c>
      <c r="P2041" t="n">
        <v>260.96</v>
      </c>
      <c r="Q2041" t="n">
        <v>467.12</v>
      </c>
      <c r="R2041" t="n">
        <v>74.91</v>
      </c>
      <c r="S2041" t="n">
        <v>39.61</v>
      </c>
      <c r="T2041" t="n">
        <v>12605.69</v>
      </c>
      <c r="U2041" t="n">
        <v>0.53</v>
      </c>
      <c r="V2041" t="n">
        <v>0.72</v>
      </c>
      <c r="W2041" t="n">
        <v>2.66</v>
      </c>
      <c r="X2041" t="n">
        <v>0.77</v>
      </c>
      <c r="Y2041" t="n">
        <v>1</v>
      </c>
      <c r="Z2041" t="n">
        <v>10</v>
      </c>
    </row>
    <row r="2042">
      <c r="A2042" t="n">
        <v>25</v>
      </c>
      <c r="B2042" t="n">
        <v>130</v>
      </c>
      <c r="C2042" t="inlineStr">
        <is>
          <t xml:space="preserve">CONCLUIDO	</t>
        </is>
      </c>
      <c r="D2042" t="n">
        <v>4.9479</v>
      </c>
      <c r="E2042" t="n">
        <v>20.21</v>
      </c>
      <c r="F2042" t="n">
        <v>16.09</v>
      </c>
      <c r="G2042" t="n">
        <v>35.75</v>
      </c>
      <c r="H2042" t="n">
        <v>0.49</v>
      </c>
      <c r="I2042" t="n">
        <v>27</v>
      </c>
      <c r="J2042" t="n">
        <v>264.36</v>
      </c>
      <c r="K2042" t="n">
        <v>59.19</v>
      </c>
      <c r="L2042" t="n">
        <v>7.25</v>
      </c>
      <c r="M2042" t="n">
        <v>25</v>
      </c>
      <c r="N2042" t="n">
        <v>67.92</v>
      </c>
      <c r="O2042" t="n">
        <v>32838.68</v>
      </c>
      <c r="P2042" t="n">
        <v>260.59</v>
      </c>
      <c r="Q2042" t="n">
        <v>467.08</v>
      </c>
      <c r="R2042" t="n">
        <v>74.59</v>
      </c>
      <c r="S2042" t="n">
        <v>39.61</v>
      </c>
      <c r="T2042" t="n">
        <v>12448.63</v>
      </c>
      <c r="U2042" t="n">
        <v>0.53</v>
      </c>
      <c r="V2042" t="n">
        <v>0.73</v>
      </c>
      <c r="W2042" t="n">
        <v>2.65</v>
      </c>
      <c r="X2042" t="n">
        <v>0.75</v>
      </c>
      <c r="Y2042" t="n">
        <v>1</v>
      </c>
      <c r="Z2042" t="n">
        <v>10</v>
      </c>
    </row>
    <row r="2043">
      <c r="A2043" t="n">
        <v>26</v>
      </c>
      <c r="B2043" t="n">
        <v>130</v>
      </c>
      <c r="C2043" t="inlineStr">
        <is>
          <t xml:space="preserve">CONCLUIDO	</t>
        </is>
      </c>
      <c r="D2043" t="n">
        <v>4.9734</v>
      </c>
      <c r="E2043" t="n">
        <v>20.11</v>
      </c>
      <c r="F2043" t="n">
        <v>16.03</v>
      </c>
      <c r="G2043" t="n">
        <v>36.99</v>
      </c>
      <c r="H2043" t="n">
        <v>0.5</v>
      </c>
      <c r="I2043" t="n">
        <v>26</v>
      </c>
      <c r="J2043" t="n">
        <v>264.83</v>
      </c>
      <c r="K2043" t="n">
        <v>59.19</v>
      </c>
      <c r="L2043" t="n">
        <v>7.5</v>
      </c>
      <c r="M2043" t="n">
        <v>24</v>
      </c>
      <c r="N2043" t="n">
        <v>68.14</v>
      </c>
      <c r="O2043" t="n">
        <v>32896.51</v>
      </c>
      <c r="P2043" t="n">
        <v>259.45</v>
      </c>
      <c r="Q2043" t="n">
        <v>467.08</v>
      </c>
      <c r="R2043" t="n">
        <v>72.77</v>
      </c>
      <c r="S2043" t="n">
        <v>39.61</v>
      </c>
      <c r="T2043" t="n">
        <v>11544.49</v>
      </c>
      <c r="U2043" t="n">
        <v>0.54</v>
      </c>
      <c r="V2043" t="n">
        <v>0.73</v>
      </c>
      <c r="W2043" t="n">
        <v>2.65</v>
      </c>
      <c r="X2043" t="n">
        <v>0.7</v>
      </c>
      <c r="Y2043" t="n">
        <v>1</v>
      </c>
      <c r="Z2043" t="n">
        <v>10</v>
      </c>
    </row>
    <row r="2044">
      <c r="A2044" t="n">
        <v>27</v>
      </c>
      <c r="B2044" t="n">
        <v>130</v>
      </c>
      <c r="C2044" t="inlineStr">
        <is>
          <t xml:space="preserve">CONCLUIDO	</t>
        </is>
      </c>
      <c r="D2044" t="n">
        <v>4.9875</v>
      </c>
      <c r="E2044" t="n">
        <v>20.05</v>
      </c>
      <c r="F2044" t="n">
        <v>16.02</v>
      </c>
      <c r="G2044" t="n">
        <v>38.46</v>
      </c>
      <c r="H2044" t="n">
        <v>0.52</v>
      </c>
      <c r="I2044" t="n">
        <v>25</v>
      </c>
      <c r="J2044" t="n">
        <v>265.3</v>
      </c>
      <c r="K2044" t="n">
        <v>59.19</v>
      </c>
      <c r="L2044" t="n">
        <v>7.75</v>
      </c>
      <c r="M2044" t="n">
        <v>23</v>
      </c>
      <c r="N2044" t="n">
        <v>68.36</v>
      </c>
      <c r="O2044" t="n">
        <v>32954.43</v>
      </c>
      <c r="P2044" t="n">
        <v>259.01</v>
      </c>
      <c r="Q2044" t="n">
        <v>467.07</v>
      </c>
      <c r="R2044" t="n">
        <v>72.54000000000001</v>
      </c>
      <c r="S2044" t="n">
        <v>39.61</v>
      </c>
      <c r="T2044" t="n">
        <v>11437.54</v>
      </c>
      <c r="U2044" t="n">
        <v>0.55</v>
      </c>
      <c r="V2044" t="n">
        <v>0.73</v>
      </c>
      <c r="W2044" t="n">
        <v>2.65</v>
      </c>
      <c r="X2044" t="n">
        <v>0.6899999999999999</v>
      </c>
      <c r="Y2044" t="n">
        <v>1</v>
      </c>
      <c r="Z2044" t="n">
        <v>10</v>
      </c>
    </row>
    <row r="2045">
      <c r="A2045" t="n">
        <v>28</v>
      </c>
      <c r="B2045" t="n">
        <v>130</v>
      </c>
      <c r="C2045" t="inlineStr">
        <is>
          <t xml:space="preserve">CONCLUIDO	</t>
        </is>
      </c>
      <c r="D2045" t="n">
        <v>4.9887</v>
      </c>
      <c r="E2045" t="n">
        <v>20.05</v>
      </c>
      <c r="F2045" t="n">
        <v>16.02</v>
      </c>
      <c r="G2045" t="n">
        <v>38.44</v>
      </c>
      <c r="H2045" t="n">
        <v>0.54</v>
      </c>
      <c r="I2045" t="n">
        <v>25</v>
      </c>
      <c r="J2045" t="n">
        <v>265.77</v>
      </c>
      <c r="K2045" t="n">
        <v>59.19</v>
      </c>
      <c r="L2045" t="n">
        <v>8</v>
      </c>
      <c r="M2045" t="n">
        <v>23</v>
      </c>
      <c r="N2045" t="n">
        <v>68.58</v>
      </c>
      <c r="O2045" t="n">
        <v>33012.44</v>
      </c>
      <c r="P2045" t="n">
        <v>258.71</v>
      </c>
      <c r="Q2045" t="n">
        <v>467.09</v>
      </c>
      <c r="R2045" t="n">
        <v>72.41</v>
      </c>
      <c r="S2045" t="n">
        <v>39.61</v>
      </c>
      <c r="T2045" t="n">
        <v>11369.14</v>
      </c>
      <c r="U2045" t="n">
        <v>0.55</v>
      </c>
      <c r="V2045" t="n">
        <v>0.73</v>
      </c>
      <c r="W2045" t="n">
        <v>2.64</v>
      </c>
      <c r="X2045" t="n">
        <v>0.68</v>
      </c>
      <c r="Y2045" t="n">
        <v>1</v>
      </c>
      <c r="Z2045" t="n">
        <v>10</v>
      </c>
    </row>
    <row r="2046">
      <c r="A2046" t="n">
        <v>29</v>
      </c>
      <c r="B2046" t="n">
        <v>130</v>
      </c>
      <c r="C2046" t="inlineStr">
        <is>
          <t xml:space="preserve">CONCLUIDO	</t>
        </is>
      </c>
      <c r="D2046" t="n">
        <v>5.0058</v>
      </c>
      <c r="E2046" t="n">
        <v>19.98</v>
      </c>
      <c r="F2046" t="n">
        <v>16</v>
      </c>
      <c r="G2046" t="n">
        <v>40</v>
      </c>
      <c r="H2046" t="n">
        <v>0.55</v>
      </c>
      <c r="I2046" t="n">
        <v>24</v>
      </c>
      <c r="J2046" t="n">
        <v>266.24</v>
      </c>
      <c r="K2046" t="n">
        <v>59.19</v>
      </c>
      <c r="L2046" t="n">
        <v>8.25</v>
      </c>
      <c r="M2046" t="n">
        <v>22</v>
      </c>
      <c r="N2046" t="n">
        <v>68.8</v>
      </c>
      <c r="O2046" t="n">
        <v>33070.52</v>
      </c>
      <c r="P2046" t="n">
        <v>258.2</v>
      </c>
      <c r="Q2046" t="n">
        <v>467.1</v>
      </c>
      <c r="R2046" t="n">
        <v>71.69</v>
      </c>
      <c r="S2046" t="n">
        <v>39.61</v>
      </c>
      <c r="T2046" t="n">
        <v>11016.44</v>
      </c>
      <c r="U2046" t="n">
        <v>0.55</v>
      </c>
      <c r="V2046" t="n">
        <v>0.73</v>
      </c>
      <c r="W2046" t="n">
        <v>2.65</v>
      </c>
      <c r="X2046" t="n">
        <v>0.66</v>
      </c>
      <c r="Y2046" t="n">
        <v>1</v>
      </c>
      <c r="Z2046" t="n">
        <v>10</v>
      </c>
    </row>
    <row r="2047">
      <c r="A2047" t="n">
        <v>30</v>
      </c>
      <c r="B2047" t="n">
        <v>130</v>
      </c>
      <c r="C2047" t="inlineStr">
        <is>
          <t xml:space="preserve">CONCLUIDO	</t>
        </is>
      </c>
      <c r="D2047" t="n">
        <v>5.023</v>
      </c>
      <c r="E2047" t="n">
        <v>19.91</v>
      </c>
      <c r="F2047" t="n">
        <v>15.98</v>
      </c>
      <c r="G2047" t="n">
        <v>41.68</v>
      </c>
      <c r="H2047" t="n">
        <v>0.57</v>
      </c>
      <c r="I2047" t="n">
        <v>23</v>
      </c>
      <c r="J2047" t="n">
        <v>266.71</v>
      </c>
      <c r="K2047" t="n">
        <v>59.19</v>
      </c>
      <c r="L2047" t="n">
        <v>8.5</v>
      </c>
      <c r="M2047" t="n">
        <v>21</v>
      </c>
      <c r="N2047" t="n">
        <v>69.02</v>
      </c>
      <c r="O2047" t="n">
        <v>33128.7</v>
      </c>
      <c r="P2047" t="n">
        <v>257.8</v>
      </c>
      <c r="Q2047" t="n">
        <v>467.07</v>
      </c>
      <c r="R2047" t="n">
        <v>70.95999999999999</v>
      </c>
      <c r="S2047" t="n">
        <v>39.61</v>
      </c>
      <c r="T2047" t="n">
        <v>10654.6</v>
      </c>
      <c r="U2047" t="n">
        <v>0.5600000000000001</v>
      </c>
      <c r="V2047" t="n">
        <v>0.73</v>
      </c>
      <c r="W2047" t="n">
        <v>2.65</v>
      </c>
      <c r="X2047" t="n">
        <v>0.65</v>
      </c>
      <c r="Y2047" t="n">
        <v>1</v>
      </c>
      <c r="Z2047" t="n">
        <v>10</v>
      </c>
    </row>
    <row r="2048">
      <c r="A2048" t="n">
        <v>31</v>
      </c>
      <c r="B2048" t="n">
        <v>130</v>
      </c>
      <c r="C2048" t="inlineStr">
        <is>
          <t xml:space="preserve">CONCLUIDO	</t>
        </is>
      </c>
      <c r="D2048" t="n">
        <v>5.0526</v>
      </c>
      <c r="E2048" t="n">
        <v>19.79</v>
      </c>
      <c r="F2048" t="n">
        <v>15.91</v>
      </c>
      <c r="G2048" t="n">
        <v>43.39</v>
      </c>
      <c r="H2048" t="n">
        <v>0.58</v>
      </c>
      <c r="I2048" t="n">
        <v>22</v>
      </c>
      <c r="J2048" t="n">
        <v>267.18</v>
      </c>
      <c r="K2048" t="n">
        <v>59.19</v>
      </c>
      <c r="L2048" t="n">
        <v>8.75</v>
      </c>
      <c r="M2048" t="n">
        <v>20</v>
      </c>
      <c r="N2048" t="n">
        <v>69.23999999999999</v>
      </c>
      <c r="O2048" t="n">
        <v>33186.95</v>
      </c>
      <c r="P2048" t="n">
        <v>256.32</v>
      </c>
      <c r="Q2048" t="n">
        <v>467.1</v>
      </c>
      <c r="R2048" t="n">
        <v>68.88</v>
      </c>
      <c r="S2048" t="n">
        <v>39.61</v>
      </c>
      <c r="T2048" t="n">
        <v>9619.77</v>
      </c>
      <c r="U2048" t="n">
        <v>0.58</v>
      </c>
      <c r="V2048" t="n">
        <v>0.73</v>
      </c>
      <c r="W2048" t="n">
        <v>2.64</v>
      </c>
      <c r="X2048" t="n">
        <v>0.58</v>
      </c>
      <c r="Y2048" t="n">
        <v>1</v>
      </c>
      <c r="Z2048" t="n">
        <v>10</v>
      </c>
    </row>
    <row r="2049">
      <c r="A2049" t="n">
        <v>32</v>
      </c>
      <c r="B2049" t="n">
        <v>130</v>
      </c>
      <c r="C2049" t="inlineStr">
        <is>
          <t xml:space="preserve">CONCLUIDO	</t>
        </is>
      </c>
      <c r="D2049" t="n">
        <v>5.0445</v>
      </c>
      <c r="E2049" t="n">
        <v>19.82</v>
      </c>
      <c r="F2049" t="n">
        <v>15.94</v>
      </c>
      <c r="G2049" t="n">
        <v>43.48</v>
      </c>
      <c r="H2049" t="n">
        <v>0.6</v>
      </c>
      <c r="I2049" t="n">
        <v>22</v>
      </c>
      <c r="J2049" t="n">
        <v>267.66</v>
      </c>
      <c r="K2049" t="n">
        <v>59.19</v>
      </c>
      <c r="L2049" t="n">
        <v>9</v>
      </c>
      <c r="M2049" t="n">
        <v>20</v>
      </c>
      <c r="N2049" t="n">
        <v>69.45999999999999</v>
      </c>
      <c r="O2049" t="n">
        <v>33245.29</v>
      </c>
      <c r="P2049" t="n">
        <v>256.67</v>
      </c>
      <c r="Q2049" t="n">
        <v>467.07</v>
      </c>
      <c r="R2049" t="n">
        <v>69.7</v>
      </c>
      <c r="S2049" t="n">
        <v>39.61</v>
      </c>
      <c r="T2049" t="n">
        <v>10028.56</v>
      </c>
      <c r="U2049" t="n">
        <v>0.57</v>
      </c>
      <c r="V2049" t="n">
        <v>0.73</v>
      </c>
      <c r="W2049" t="n">
        <v>2.65</v>
      </c>
      <c r="X2049" t="n">
        <v>0.61</v>
      </c>
      <c r="Y2049" t="n">
        <v>1</v>
      </c>
      <c r="Z2049" t="n">
        <v>10</v>
      </c>
    </row>
    <row r="2050">
      <c r="A2050" t="n">
        <v>33</v>
      </c>
      <c r="B2050" t="n">
        <v>130</v>
      </c>
      <c r="C2050" t="inlineStr">
        <is>
          <t xml:space="preserve">CONCLUIDO	</t>
        </is>
      </c>
      <c r="D2050" t="n">
        <v>5.0705</v>
      </c>
      <c r="E2050" t="n">
        <v>19.72</v>
      </c>
      <c r="F2050" t="n">
        <v>15.89</v>
      </c>
      <c r="G2050" t="n">
        <v>45.4</v>
      </c>
      <c r="H2050" t="n">
        <v>0.61</v>
      </c>
      <c r="I2050" t="n">
        <v>21</v>
      </c>
      <c r="J2050" t="n">
        <v>268.13</v>
      </c>
      <c r="K2050" t="n">
        <v>59.19</v>
      </c>
      <c r="L2050" t="n">
        <v>9.25</v>
      </c>
      <c r="M2050" t="n">
        <v>19</v>
      </c>
      <c r="N2050" t="n">
        <v>69.69</v>
      </c>
      <c r="O2050" t="n">
        <v>33303.72</v>
      </c>
      <c r="P2050" t="n">
        <v>255.65</v>
      </c>
      <c r="Q2050" t="n">
        <v>467.09</v>
      </c>
      <c r="R2050" t="n">
        <v>68.01000000000001</v>
      </c>
      <c r="S2050" t="n">
        <v>39.61</v>
      </c>
      <c r="T2050" t="n">
        <v>9191.360000000001</v>
      </c>
      <c r="U2050" t="n">
        <v>0.58</v>
      </c>
      <c r="V2050" t="n">
        <v>0.73</v>
      </c>
      <c r="W2050" t="n">
        <v>2.64</v>
      </c>
      <c r="X2050" t="n">
        <v>0.5600000000000001</v>
      </c>
      <c r="Y2050" t="n">
        <v>1</v>
      </c>
      <c r="Z2050" t="n">
        <v>10</v>
      </c>
    </row>
    <row r="2051">
      <c r="A2051" t="n">
        <v>34</v>
      </c>
      <c r="B2051" t="n">
        <v>130</v>
      </c>
      <c r="C2051" t="inlineStr">
        <is>
          <t xml:space="preserve">CONCLUIDO	</t>
        </is>
      </c>
      <c r="D2051" t="n">
        <v>5.0651</v>
      </c>
      <c r="E2051" t="n">
        <v>19.74</v>
      </c>
      <c r="F2051" t="n">
        <v>15.91</v>
      </c>
      <c r="G2051" t="n">
        <v>45.46</v>
      </c>
      <c r="H2051" t="n">
        <v>0.63</v>
      </c>
      <c r="I2051" t="n">
        <v>21</v>
      </c>
      <c r="J2051" t="n">
        <v>268.61</v>
      </c>
      <c r="K2051" t="n">
        <v>59.19</v>
      </c>
      <c r="L2051" t="n">
        <v>9.5</v>
      </c>
      <c r="M2051" t="n">
        <v>19</v>
      </c>
      <c r="N2051" t="n">
        <v>69.91</v>
      </c>
      <c r="O2051" t="n">
        <v>33362.23</v>
      </c>
      <c r="P2051" t="n">
        <v>255.51</v>
      </c>
      <c r="Q2051" t="n">
        <v>467.07</v>
      </c>
      <c r="R2051" t="n">
        <v>68.77</v>
      </c>
      <c r="S2051" t="n">
        <v>39.61</v>
      </c>
      <c r="T2051" t="n">
        <v>9568.459999999999</v>
      </c>
      <c r="U2051" t="n">
        <v>0.58</v>
      </c>
      <c r="V2051" t="n">
        <v>0.73</v>
      </c>
      <c r="W2051" t="n">
        <v>2.64</v>
      </c>
      <c r="X2051" t="n">
        <v>0.58</v>
      </c>
      <c r="Y2051" t="n">
        <v>1</v>
      </c>
      <c r="Z2051" t="n">
        <v>10</v>
      </c>
    </row>
    <row r="2052">
      <c r="A2052" t="n">
        <v>35</v>
      </c>
      <c r="B2052" t="n">
        <v>130</v>
      </c>
      <c r="C2052" t="inlineStr">
        <is>
          <t xml:space="preserve">CONCLUIDO	</t>
        </is>
      </c>
      <c r="D2052" t="n">
        <v>5.0844</v>
      </c>
      <c r="E2052" t="n">
        <v>19.67</v>
      </c>
      <c r="F2052" t="n">
        <v>15.89</v>
      </c>
      <c r="G2052" t="n">
        <v>47.66</v>
      </c>
      <c r="H2052" t="n">
        <v>0.64</v>
      </c>
      <c r="I2052" t="n">
        <v>20</v>
      </c>
      <c r="J2052" t="n">
        <v>269.08</v>
      </c>
      <c r="K2052" t="n">
        <v>59.19</v>
      </c>
      <c r="L2052" t="n">
        <v>9.75</v>
      </c>
      <c r="M2052" t="n">
        <v>18</v>
      </c>
      <c r="N2052" t="n">
        <v>70.14</v>
      </c>
      <c r="O2052" t="n">
        <v>33420.83</v>
      </c>
      <c r="P2052" t="n">
        <v>255.32</v>
      </c>
      <c r="Q2052" t="n">
        <v>467.08</v>
      </c>
      <c r="R2052" t="n">
        <v>68.11</v>
      </c>
      <c r="S2052" t="n">
        <v>39.61</v>
      </c>
      <c r="T2052" t="n">
        <v>9245.92</v>
      </c>
      <c r="U2052" t="n">
        <v>0.58</v>
      </c>
      <c r="V2052" t="n">
        <v>0.73</v>
      </c>
      <c r="W2052" t="n">
        <v>2.64</v>
      </c>
      <c r="X2052" t="n">
        <v>0.55</v>
      </c>
      <c r="Y2052" t="n">
        <v>1</v>
      </c>
      <c r="Z2052" t="n">
        <v>10</v>
      </c>
    </row>
    <row r="2053">
      <c r="A2053" t="n">
        <v>36</v>
      </c>
      <c r="B2053" t="n">
        <v>130</v>
      </c>
      <c r="C2053" t="inlineStr">
        <is>
          <t xml:space="preserve">CONCLUIDO	</t>
        </is>
      </c>
      <c r="D2053" t="n">
        <v>5.0881</v>
      </c>
      <c r="E2053" t="n">
        <v>19.65</v>
      </c>
      <c r="F2053" t="n">
        <v>15.87</v>
      </c>
      <c r="G2053" t="n">
        <v>47.61</v>
      </c>
      <c r="H2053" t="n">
        <v>0.66</v>
      </c>
      <c r="I2053" t="n">
        <v>20</v>
      </c>
      <c r="J2053" t="n">
        <v>269.56</v>
      </c>
      <c r="K2053" t="n">
        <v>59.19</v>
      </c>
      <c r="L2053" t="n">
        <v>10</v>
      </c>
      <c r="M2053" t="n">
        <v>18</v>
      </c>
      <c r="N2053" t="n">
        <v>70.36</v>
      </c>
      <c r="O2053" t="n">
        <v>33479.51</v>
      </c>
      <c r="P2053" t="n">
        <v>254.87</v>
      </c>
      <c r="Q2053" t="n">
        <v>467.09</v>
      </c>
      <c r="R2053" t="n">
        <v>67.42</v>
      </c>
      <c r="S2053" t="n">
        <v>39.61</v>
      </c>
      <c r="T2053" t="n">
        <v>8899.35</v>
      </c>
      <c r="U2053" t="n">
        <v>0.59</v>
      </c>
      <c r="V2053" t="n">
        <v>0.73</v>
      </c>
      <c r="W2053" t="n">
        <v>2.64</v>
      </c>
      <c r="X2053" t="n">
        <v>0.54</v>
      </c>
      <c r="Y2053" t="n">
        <v>1</v>
      </c>
      <c r="Z2053" t="n">
        <v>10</v>
      </c>
    </row>
    <row r="2054">
      <c r="A2054" t="n">
        <v>37</v>
      </c>
      <c r="B2054" t="n">
        <v>130</v>
      </c>
      <c r="C2054" t="inlineStr">
        <is>
          <t xml:space="preserve">CONCLUIDO	</t>
        </is>
      </c>
      <c r="D2054" t="n">
        <v>5.1026</v>
      </c>
      <c r="E2054" t="n">
        <v>19.6</v>
      </c>
      <c r="F2054" t="n">
        <v>15.86</v>
      </c>
      <c r="G2054" t="n">
        <v>50.1</v>
      </c>
      <c r="H2054" t="n">
        <v>0.68</v>
      </c>
      <c r="I2054" t="n">
        <v>19</v>
      </c>
      <c r="J2054" t="n">
        <v>270.03</v>
      </c>
      <c r="K2054" t="n">
        <v>59.19</v>
      </c>
      <c r="L2054" t="n">
        <v>10.25</v>
      </c>
      <c r="M2054" t="n">
        <v>17</v>
      </c>
      <c r="N2054" t="n">
        <v>70.59</v>
      </c>
      <c r="O2054" t="n">
        <v>33538.28</v>
      </c>
      <c r="P2054" t="n">
        <v>254.7</v>
      </c>
      <c r="Q2054" t="n">
        <v>467.07</v>
      </c>
      <c r="R2054" t="n">
        <v>67.31</v>
      </c>
      <c r="S2054" t="n">
        <v>39.61</v>
      </c>
      <c r="T2054" t="n">
        <v>8849.18</v>
      </c>
      <c r="U2054" t="n">
        <v>0.59</v>
      </c>
      <c r="V2054" t="n">
        <v>0.74</v>
      </c>
      <c r="W2054" t="n">
        <v>2.64</v>
      </c>
      <c r="X2054" t="n">
        <v>0.53</v>
      </c>
      <c r="Y2054" t="n">
        <v>1</v>
      </c>
      <c r="Z2054" t="n">
        <v>10</v>
      </c>
    </row>
    <row r="2055">
      <c r="A2055" t="n">
        <v>38</v>
      </c>
      <c r="B2055" t="n">
        <v>130</v>
      </c>
      <c r="C2055" t="inlineStr">
        <is>
          <t xml:space="preserve">CONCLUIDO	</t>
        </is>
      </c>
      <c r="D2055" t="n">
        <v>5.1069</v>
      </c>
      <c r="E2055" t="n">
        <v>19.58</v>
      </c>
      <c r="F2055" t="n">
        <v>15.85</v>
      </c>
      <c r="G2055" t="n">
        <v>50.04</v>
      </c>
      <c r="H2055" t="n">
        <v>0.6899999999999999</v>
      </c>
      <c r="I2055" t="n">
        <v>19</v>
      </c>
      <c r="J2055" t="n">
        <v>270.51</v>
      </c>
      <c r="K2055" t="n">
        <v>59.19</v>
      </c>
      <c r="L2055" t="n">
        <v>10.5</v>
      </c>
      <c r="M2055" t="n">
        <v>17</v>
      </c>
      <c r="N2055" t="n">
        <v>70.81999999999999</v>
      </c>
      <c r="O2055" t="n">
        <v>33597.14</v>
      </c>
      <c r="P2055" t="n">
        <v>254.13</v>
      </c>
      <c r="Q2055" t="n">
        <v>467.07</v>
      </c>
      <c r="R2055" t="n">
        <v>66.77</v>
      </c>
      <c r="S2055" t="n">
        <v>39.61</v>
      </c>
      <c r="T2055" t="n">
        <v>8581.91</v>
      </c>
      <c r="U2055" t="n">
        <v>0.59</v>
      </c>
      <c r="V2055" t="n">
        <v>0.74</v>
      </c>
      <c r="W2055" t="n">
        <v>2.64</v>
      </c>
      <c r="X2055" t="n">
        <v>0.51</v>
      </c>
      <c r="Y2055" t="n">
        <v>1</v>
      </c>
      <c r="Z2055" t="n">
        <v>10</v>
      </c>
    </row>
    <row r="2056">
      <c r="A2056" t="n">
        <v>39</v>
      </c>
      <c r="B2056" t="n">
        <v>130</v>
      </c>
      <c r="C2056" t="inlineStr">
        <is>
          <t xml:space="preserve">CONCLUIDO	</t>
        </is>
      </c>
      <c r="D2056" t="n">
        <v>5.1274</v>
      </c>
      <c r="E2056" t="n">
        <v>19.5</v>
      </c>
      <c r="F2056" t="n">
        <v>15.82</v>
      </c>
      <c r="G2056" t="n">
        <v>52.73</v>
      </c>
      <c r="H2056" t="n">
        <v>0.71</v>
      </c>
      <c r="I2056" t="n">
        <v>18</v>
      </c>
      <c r="J2056" t="n">
        <v>270.99</v>
      </c>
      <c r="K2056" t="n">
        <v>59.19</v>
      </c>
      <c r="L2056" t="n">
        <v>10.75</v>
      </c>
      <c r="M2056" t="n">
        <v>16</v>
      </c>
      <c r="N2056" t="n">
        <v>71.04000000000001</v>
      </c>
      <c r="O2056" t="n">
        <v>33656.08</v>
      </c>
      <c r="P2056" t="n">
        <v>253.55</v>
      </c>
      <c r="Q2056" t="n">
        <v>467.07</v>
      </c>
      <c r="R2056" t="n">
        <v>65.81</v>
      </c>
      <c r="S2056" t="n">
        <v>39.61</v>
      </c>
      <c r="T2056" t="n">
        <v>8104.34</v>
      </c>
      <c r="U2056" t="n">
        <v>0.6</v>
      </c>
      <c r="V2056" t="n">
        <v>0.74</v>
      </c>
      <c r="W2056" t="n">
        <v>2.64</v>
      </c>
      <c r="X2056" t="n">
        <v>0.48</v>
      </c>
      <c r="Y2056" t="n">
        <v>1</v>
      </c>
      <c r="Z2056" t="n">
        <v>10</v>
      </c>
    </row>
    <row r="2057">
      <c r="A2057" t="n">
        <v>40</v>
      </c>
      <c r="B2057" t="n">
        <v>130</v>
      </c>
      <c r="C2057" t="inlineStr">
        <is>
          <t xml:space="preserve">CONCLUIDO	</t>
        </is>
      </c>
      <c r="D2057" t="n">
        <v>5.13</v>
      </c>
      <c r="E2057" t="n">
        <v>19.49</v>
      </c>
      <c r="F2057" t="n">
        <v>15.81</v>
      </c>
      <c r="G2057" t="n">
        <v>52.69</v>
      </c>
      <c r="H2057" t="n">
        <v>0.72</v>
      </c>
      <c r="I2057" t="n">
        <v>18</v>
      </c>
      <c r="J2057" t="n">
        <v>271.47</v>
      </c>
      <c r="K2057" t="n">
        <v>59.19</v>
      </c>
      <c r="L2057" t="n">
        <v>11</v>
      </c>
      <c r="M2057" t="n">
        <v>16</v>
      </c>
      <c r="N2057" t="n">
        <v>71.27</v>
      </c>
      <c r="O2057" t="n">
        <v>33715.11</v>
      </c>
      <c r="P2057" t="n">
        <v>253.14</v>
      </c>
      <c r="Q2057" t="n">
        <v>467.07</v>
      </c>
      <c r="R2057" t="n">
        <v>65.43000000000001</v>
      </c>
      <c r="S2057" t="n">
        <v>39.61</v>
      </c>
      <c r="T2057" t="n">
        <v>7915.91</v>
      </c>
      <c r="U2057" t="n">
        <v>0.61</v>
      </c>
      <c r="V2057" t="n">
        <v>0.74</v>
      </c>
      <c r="W2057" t="n">
        <v>2.64</v>
      </c>
      <c r="X2057" t="n">
        <v>0.47</v>
      </c>
      <c r="Y2057" t="n">
        <v>1</v>
      </c>
      <c r="Z2057" t="n">
        <v>10</v>
      </c>
    </row>
    <row r="2058">
      <c r="A2058" t="n">
        <v>41</v>
      </c>
      <c r="B2058" t="n">
        <v>130</v>
      </c>
      <c r="C2058" t="inlineStr">
        <is>
          <t xml:space="preserve">CONCLUIDO	</t>
        </is>
      </c>
      <c r="D2058" t="n">
        <v>5.1275</v>
      </c>
      <c r="E2058" t="n">
        <v>19.5</v>
      </c>
      <c r="F2058" t="n">
        <v>15.82</v>
      </c>
      <c r="G2058" t="n">
        <v>52.73</v>
      </c>
      <c r="H2058" t="n">
        <v>0.74</v>
      </c>
      <c r="I2058" t="n">
        <v>18</v>
      </c>
      <c r="J2058" t="n">
        <v>271.95</v>
      </c>
      <c r="K2058" t="n">
        <v>59.19</v>
      </c>
      <c r="L2058" t="n">
        <v>11.25</v>
      </c>
      <c r="M2058" t="n">
        <v>16</v>
      </c>
      <c r="N2058" t="n">
        <v>71.5</v>
      </c>
      <c r="O2058" t="n">
        <v>33774.23</v>
      </c>
      <c r="P2058" t="n">
        <v>252.75</v>
      </c>
      <c r="Q2058" t="n">
        <v>467.09</v>
      </c>
      <c r="R2058" t="n">
        <v>65.79000000000001</v>
      </c>
      <c r="S2058" t="n">
        <v>39.61</v>
      </c>
      <c r="T2058" t="n">
        <v>8095.71</v>
      </c>
      <c r="U2058" t="n">
        <v>0.6</v>
      </c>
      <c r="V2058" t="n">
        <v>0.74</v>
      </c>
      <c r="W2058" t="n">
        <v>2.64</v>
      </c>
      <c r="X2058" t="n">
        <v>0.48</v>
      </c>
      <c r="Y2058" t="n">
        <v>1</v>
      </c>
      <c r="Z2058" t="n">
        <v>10</v>
      </c>
    </row>
    <row r="2059">
      <c r="A2059" t="n">
        <v>42</v>
      </c>
      <c r="B2059" t="n">
        <v>130</v>
      </c>
      <c r="C2059" t="inlineStr">
        <is>
          <t xml:space="preserve">CONCLUIDO	</t>
        </is>
      </c>
      <c r="D2059" t="n">
        <v>5.1475</v>
      </c>
      <c r="E2059" t="n">
        <v>19.43</v>
      </c>
      <c r="F2059" t="n">
        <v>15.79</v>
      </c>
      <c r="G2059" t="n">
        <v>55.73</v>
      </c>
      <c r="H2059" t="n">
        <v>0.75</v>
      </c>
      <c r="I2059" t="n">
        <v>17</v>
      </c>
      <c r="J2059" t="n">
        <v>272.43</v>
      </c>
      <c r="K2059" t="n">
        <v>59.19</v>
      </c>
      <c r="L2059" t="n">
        <v>11.5</v>
      </c>
      <c r="M2059" t="n">
        <v>15</v>
      </c>
      <c r="N2059" t="n">
        <v>71.73</v>
      </c>
      <c r="O2059" t="n">
        <v>33833.57</v>
      </c>
      <c r="P2059" t="n">
        <v>252.25</v>
      </c>
      <c r="Q2059" t="n">
        <v>467.08</v>
      </c>
      <c r="R2059" t="n">
        <v>64.95</v>
      </c>
      <c r="S2059" t="n">
        <v>39.61</v>
      </c>
      <c r="T2059" t="n">
        <v>7679.47</v>
      </c>
      <c r="U2059" t="n">
        <v>0.61</v>
      </c>
      <c r="V2059" t="n">
        <v>0.74</v>
      </c>
      <c r="W2059" t="n">
        <v>2.63</v>
      </c>
      <c r="X2059" t="n">
        <v>0.46</v>
      </c>
      <c r="Y2059" t="n">
        <v>1</v>
      </c>
      <c r="Z2059" t="n">
        <v>10</v>
      </c>
    </row>
    <row r="2060">
      <c r="A2060" t="n">
        <v>43</v>
      </c>
      <c r="B2060" t="n">
        <v>130</v>
      </c>
      <c r="C2060" t="inlineStr">
        <is>
          <t xml:space="preserve">CONCLUIDO	</t>
        </is>
      </c>
      <c r="D2060" t="n">
        <v>5.1459</v>
      </c>
      <c r="E2060" t="n">
        <v>19.43</v>
      </c>
      <c r="F2060" t="n">
        <v>15.8</v>
      </c>
      <c r="G2060" t="n">
        <v>55.75</v>
      </c>
      <c r="H2060" t="n">
        <v>0.77</v>
      </c>
      <c r="I2060" t="n">
        <v>17</v>
      </c>
      <c r="J2060" t="n">
        <v>272.91</v>
      </c>
      <c r="K2060" t="n">
        <v>59.19</v>
      </c>
      <c r="L2060" t="n">
        <v>11.75</v>
      </c>
      <c r="M2060" t="n">
        <v>15</v>
      </c>
      <c r="N2060" t="n">
        <v>71.95999999999999</v>
      </c>
      <c r="O2060" t="n">
        <v>33892.87</v>
      </c>
      <c r="P2060" t="n">
        <v>252.31</v>
      </c>
      <c r="Q2060" t="n">
        <v>467.16</v>
      </c>
      <c r="R2060" t="n">
        <v>64.94</v>
      </c>
      <c r="S2060" t="n">
        <v>39.61</v>
      </c>
      <c r="T2060" t="n">
        <v>7675.31</v>
      </c>
      <c r="U2060" t="n">
        <v>0.61</v>
      </c>
      <c r="V2060" t="n">
        <v>0.74</v>
      </c>
      <c r="W2060" t="n">
        <v>2.64</v>
      </c>
      <c r="X2060" t="n">
        <v>0.46</v>
      </c>
      <c r="Y2060" t="n">
        <v>1</v>
      </c>
      <c r="Z2060" t="n">
        <v>10</v>
      </c>
    </row>
    <row r="2061">
      <c r="A2061" t="n">
        <v>44</v>
      </c>
      <c r="B2061" t="n">
        <v>130</v>
      </c>
      <c r="C2061" t="inlineStr">
        <is>
          <t xml:space="preserve">CONCLUIDO	</t>
        </is>
      </c>
      <c r="D2061" t="n">
        <v>5.1451</v>
      </c>
      <c r="E2061" t="n">
        <v>19.44</v>
      </c>
      <c r="F2061" t="n">
        <v>15.8</v>
      </c>
      <c r="G2061" t="n">
        <v>55.76</v>
      </c>
      <c r="H2061" t="n">
        <v>0.78</v>
      </c>
      <c r="I2061" t="n">
        <v>17</v>
      </c>
      <c r="J2061" t="n">
        <v>273.39</v>
      </c>
      <c r="K2061" t="n">
        <v>59.19</v>
      </c>
      <c r="L2061" t="n">
        <v>12</v>
      </c>
      <c r="M2061" t="n">
        <v>15</v>
      </c>
      <c r="N2061" t="n">
        <v>72.2</v>
      </c>
      <c r="O2061" t="n">
        <v>33952.26</v>
      </c>
      <c r="P2061" t="n">
        <v>252.1</v>
      </c>
      <c r="Q2061" t="n">
        <v>467.16</v>
      </c>
      <c r="R2061" t="n">
        <v>65.23</v>
      </c>
      <c r="S2061" t="n">
        <v>39.61</v>
      </c>
      <c r="T2061" t="n">
        <v>7823.08</v>
      </c>
      <c r="U2061" t="n">
        <v>0.61</v>
      </c>
      <c r="V2061" t="n">
        <v>0.74</v>
      </c>
      <c r="W2061" t="n">
        <v>2.63</v>
      </c>
      <c r="X2061" t="n">
        <v>0.47</v>
      </c>
      <c r="Y2061" t="n">
        <v>1</v>
      </c>
      <c r="Z2061" t="n">
        <v>10</v>
      </c>
    </row>
    <row r="2062">
      <c r="A2062" t="n">
        <v>45</v>
      </c>
      <c r="B2062" t="n">
        <v>130</v>
      </c>
      <c r="C2062" t="inlineStr">
        <is>
          <t xml:space="preserve">CONCLUIDO	</t>
        </is>
      </c>
      <c r="D2062" t="n">
        <v>5.1692</v>
      </c>
      <c r="E2062" t="n">
        <v>19.35</v>
      </c>
      <c r="F2062" t="n">
        <v>15.76</v>
      </c>
      <c r="G2062" t="n">
        <v>59.09</v>
      </c>
      <c r="H2062" t="n">
        <v>0.8</v>
      </c>
      <c r="I2062" t="n">
        <v>16</v>
      </c>
      <c r="J2062" t="n">
        <v>273.87</v>
      </c>
      <c r="K2062" t="n">
        <v>59.19</v>
      </c>
      <c r="L2062" t="n">
        <v>12.25</v>
      </c>
      <c r="M2062" t="n">
        <v>14</v>
      </c>
      <c r="N2062" t="n">
        <v>72.43000000000001</v>
      </c>
      <c r="O2062" t="n">
        <v>34011.74</v>
      </c>
      <c r="P2062" t="n">
        <v>251.31</v>
      </c>
      <c r="Q2062" t="n">
        <v>467.07</v>
      </c>
      <c r="R2062" t="n">
        <v>63.84</v>
      </c>
      <c r="S2062" t="n">
        <v>39.61</v>
      </c>
      <c r="T2062" t="n">
        <v>7129.57</v>
      </c>
      <c r="U2062" t="n">
        <v>0.62</v>
      </c>
      <c r="V2062" t="n">
        <v>0.74</v>
      </c>
      <c r="W2062" t="n">
        <v>2.63</v>
      </c>
      <c r="X2062" t="n">
        <v>0.42</v>
      </c>
      <c r="Y2062" t="n">
        <v>1</v>
      </c>
      <c r="Z2062" t="n">
        <v>10</v>
      </c>
    </row>
    <row r="2063">
      <c r="A2063" t="n">
        <v>46</v>
      </c>
      <c r="B2063" t="n">
        <v>130</v>
      </c>
      <c r="C2063" t="inlineStr">
        <is>
          <t xml:space="preserve">CONCLUIDO	</t>
        </is>
      </c>
      <c r="D2063" t="n">
        <v>5.1646</v>
      </c>
      <c r="E2063" t="n">
        <v>19.36</v>
      </c>
      <c r="F2063" t="n">
        <v>15.78</v>
      </c>
      <c r="G2063" t="n">
        <v>59.16</v>
      </c>
      <c r="H2063" t="n">
        <v>0.8100000000000001</v>
      </c>
      <c r="I2063" t="n">
        <v>16</v>
      </c>
      <c r="J2063" t="n">
        <v>274.35</v>
      </c>
      <c r="K2063" t="n">
        <v>59.19</v>
      </c>
      <c r="L2063" t="n">
        <v>12.5</v>
      </c>
      <c r="M2063" t="n">
        <v>14</v>
      </c>
      <c r="N2063" t="n">
        <v>72.66</v>
      </c>
      <c r="O2063" t="n">
        <v>34071.31</v>
      </c>
      <c r="P2063" t="n">
        <v>251.7</v>
      </c>
      <c r="Q2063" t="n">
        <v>467.08</v>
      </c>
      <c r="R2063" t="n">
        <v>64.38</v>
      </c>
      <c r="S2063" t="n">
        <v>39.61</v>
      </c>
      <c r="T2063" t="n">
        <v>7402.57</v>
      </c>
      <c r="U2063" t="n">
        <v>0.62</v>
      </c>
      <c r="V2063" t="n">
        <v>0.74</v>
      </c>
      <c r="W2063" t="n">
        <v>2.63</v>
      </c>
      <c r="X2063" t="n">
        <v>0.44</v>
      </c>
      <c r="Y2063" t="n">
        <v>1</v>
      </c>
      <c r="Z2063" t="n">
        <v>10</v>
      </c>
    </row>
    <row r="2064">
      <c r="A2064" t="n">
        <v>47</v>
      </c>
      <c r="B2064" t="n">
        <v>130</v>
      </c>
      <c r="C2064" t="inlineStr">
        <is>
          <t xml:space="preserve">CONCLUIDO	</t>
        </is>
      </c>
      <c r="D2064" t="n">
        <v>5.1658</v>
      </c>
      <c r="E2064" t="n">
        <v>19.36</v>
      </c>
      <c r="F2064" t="n">
        <v>15.77</v>
      </c>
      <c r="G2064" t="n">
        <v>59.14</v>
      </c>
      <c r="H2064" t="n">
        <v>0.83</v>
      </c>
      <c r="I2064" t="n">
        <v>16</v>
      </c>
      <c r="J2064" t="n">
        <v>274.84</v>
      </c>
      <c r="K2064" t="n">
        <v>59.19</v>
      </c>
      <c r="L2064" t="n">
        <v>12.75</v>
      </c>
      <c r="M2064" t="n">
        <v>14</v>
      </c>
      <c r="N2064" t="n">
        <v>72.89</v>
      </c>
      <c r="O2064" t="n">
        <v>34130.98</v>
      </c>
      <c r="P2064" t="n">
        <v>251.2</v>
      </c>
      <c r="Q2064" t="n">
        <v>467.1</v>
      </c>
      <c r="R2064" t="n">
        <v>64.31999999999999</v>
      </c>
      <c r="S2064" t="n">
        <v>39.61</v>
      </c>
      <c r="T2064" t="n">
        <v>7369.95</v>
      </c>
      <c r="U2064" t="n">
        <v>0.62</v>
      </c>
      <c r="V2064" t="n">
        <v>0.74</v>
      </c>
      <c r="W2064" t="n">
        <v>2.63</v>
      </c>
      <c r="X2064" t="n">
        <v>0.44</v>
      </c>
      <c r="Y2064" t="n">
        <v>1</v>
      </c>
      <c r="Z2064" t="n">
        <v>10</v>
      </c>
    </row>
    <row r="2065">
      <c r="A2065" t="n">
        <v>48</v>
      </c>
      <c r="B2065" t="n">
        <v>130</v>
      </c>
      <c r="C2065" t="inlineStr">
        <is>
          <t xml:space="preserve">CONCLUIDO	</t>
        </is>
      </c>
      <c r="D2065" t="n">
        <v>5.1911</v>
      </c>
      <c r="E2065" t="n">
        <v>19.26</v>
      </c>
      <c r="F2065" t="n">
        <v>15.73</v>
      </c>
      <c r="G2065" t="n">
        <v>62.9</v>
      </c>
      <c r="H2065" t="n">
        <v>0.84</v>
      </c>
      <c r="I2065" t="n">
        <v>15</v>
      </c>
      <c r="J2065" t="n">
        <v>275.32</v>
      </c>
      <c r="K2065" t="n">
        <v>59.19</v>
      </c>
      <c r="L2065" t="n">
        <v>13</v>
      </c>
      <c r="M2065" t="n">
        <v>13</v>
      </c>
      <c r="N2065" t="n">
        <v>73.13</v>
      </c>
      <c r="O2065" t="n">
        <v>34190.73</v>
      </c>
      <c r="P2065" t="n">
        <v>250.04</v>
      </c>
      <c r="Q2065" t="n">
        <v>467.11</v>
      </c>
      <c r="R2065" t="n">
        <v>62.66</v>
      </c>
      <c r="S2065" t="n">
        <v>39.61</v>
      </c>
      <c r="T2065" t="n">
        <v>6546.55</v>
      </c>
      <c r="U2065" t="n">
        <v>0.63</v>
      </c>
      <c r="V2065" t="n">
        <v>0.74</v>
      </c>
      <c r="W2065" t="n">
        <v>2.63</v>
      </c>
      <c r="X2065" t="n">
        <v>0.39</v>
      </c>
      <c r="Y2065" t="n">
        <v>1</v>
      </c>
      <c r="Z2065" t="n">
        <v>10</v>
      </c>
    </row>
    <row r="2066">
      <c r="A2066" t="n">
        <v>49</v>
      </c>
      <c r="B2066" t="n">
        <v>130</v>
      </c>
      <c r="C2066" t="inlineStr">
        <is>
          <t xml:space="preserve">CONCLUIDO	</t>
        </is>
      </c>
      <c r="D2066" t="n">
        <v>5.1937</v>
      </c>
      <c r="E2066" t="n">
        <v>19.25</v>
      </c>
      <c r="F2066" t="n">
        <v>15.72</v>
      </c>
      <c r="G2066" t="n">
        <v>62.86</v>
      </c>
      <c r="H2066" t="n">
        <v>0.86</v>
      </c>
      <c r="I2066" t="n">
        <v>15</v>
      </c>
      <c r="J2066" t="n">
        <v>275.81</v>
      </c>
      <c r="K2066" t="n">
        <v>59.19</v>
      </c>
      <c r="L2066" t="n">
        <v>13.25</v>
      </c>
      <c r="M2066" t="n">
        <v>13</v>
      </c>
      <c r="N2066" t="n">
        <v>73.36</v>
      </c>
      <c r="O2066" t="n">
        <v>34250.57</v>
      </c>
      <c r="P2066" t="n">
        <v>249.87</v>
      </c>
      <c r="Q2066" t="n">
        <v>467.07</v>
      </c>
      <c r="R2066" t="n">
        <v>62.43</v>
      </c>
      <c r="S2066" t="n">
        <v>39.61</v>
      </c>
      <c r="T2066" t="n">
        <v>6432.26</v>
      </c>
      <c r="U2066" t="n">
        <v>0.63</v>
      </c>
      <c r="V2066" t="n">
        <v>0.74</v>
      </c>
      <c r="W2066" t="n">
        <v>2.63</v>
      </c>
      <c r="X2066" t="n">
        <v>0.38</v>
      </c>
      <c r="Y2066" t="n">
        <v>1</v>
      </c>
      <c r="Z2066" t="n">
        <v>10</v>
      </c>
    </row>
    <row r="2067">
      <c r="A2067" t="n">
        <v>50</v>
      </c>
      <c r="B2067" t="n">
        <v>130</v>
      </c>
      <c r="C2067" t="inlineStr">
        <is>
          <t xml:space="preserve">CONCLUIDO	</t>
        </is>
      </c>
      <c r="D2067" t="n">
        <v>5.1923</v>
      </c>
      <c r="E2067" t="n">
        <v>19.26</v>
      </c>
      <c r="F2067" t="n">
        <v>15.72</v>
      </c>
      <c r="G2067" t="n">
        <v>62.88</v>
      </c>
      <c r="H2067" t="n">
        <v>0.87</v>
      </c>
      <c r="I2067" t="n">
        <v>15</v>
      </c>
      <c r="J2067" t="n">
        <v>276.29</v>
      </c>
      <c r="K2067" t="n">
        <v>59.19</v>
      </c>
      <c r="L2067" t="n">
        <v>13.5</v>
      </c>
      <c r="M2067" t="n">
        <v>13</v>
      </c>
      <c r="N2067" t="n">
        <v>73.59999999999999</v>
      </c>
      <c r="O2067" t="n">
        <v>34310.51</v>
      </c>
      <c r="P2067" t="n">
        <v>249.73</v>
      </c>
      <c r="Q2067" t="n">
        <v>467.07</v>
      </c>
      <c r="R2067" t="n">
        <v>62.58</v>
      </c>
      <c r="S2067" t="n">
        <v>39.61</v>
      </c>
      <c r="T2067" t="n">
        <v>6508.21</v>
      </c>
      <c r="U2067" t="n">
        <v>0.63</v>
      </c>
      <c r="V2067" t="n">
        <v>0.74</v>
      </c>
      <c r="W2067" t="n">
        <v>2.63</v>
      </c>
      <c r="X2067" t="n">
        <v>0.39</v>
      </c>
      <c r="Y2067" t="n">
        <v>1</v>
      </c>
      <c r="Z2067" t="n">
        <v>10</v>
      </c>
    </row>
    <row r="2068">
      <c r="A2068" t="n">
        <v>51</v>
      </c>
      <c r="B2068" t="n">
        <v>130</v>
      </c>
      <c r="C2068" t="inlineStr">
        <is>
          <t xml:space="preserve">CONCLUIDO	</t>
        </is>
      </c>
      <c r="D2068" t="n">
        <v>5.2104</v>
      </c>
      <c r="E2068" t="n">
        <v>19.19</v>
      </c>
      <c r="F2068" t="n">
        <v>15.7</v>
      </c>
      <c r="G2068" t="n">
        <v>67.3</v>
      </c>
      <c r="H2068" t="n">
        <v>0.88</v>
      </c>
      <c r="I2068" t="n">
        <v>14</v>
      </c>
      <c r="J2068" t="n">
        <v>276.78</v>
      </c>
      <c r="K2068" t="n">
        <v>59.19</v>
      </c>
      <c r="L2068" t="n">
        <v>13.75</v>
      </c>
      <c r="M2068" t="n">
        <v>12</v>
      </c>
      <c r="N2068" t="n">
        <v>73.84</v>
      </c>
      <c r="O2068" t="n">
        <v>34370.54</v>
      </c>
      <c r="P2068" t="n">
        <v>249.26</v>
      </c>
      <c r="Q2068" t="n">
        <v>467.08</v>
      </c>
      <c r="R2068" t="n">
        <v>62.01</v>
      </c>
      <c r="S2068" t="n">
        <v>39.61</v>
      </c>
      <c r="T2068" t="n">
        <v>6225.59</v>
      </c>
      <c r="U2068" t="n">
        <v>0.64</v>
      </c>
      <c r="V2068" t="n">
        <v>0.74</v>
      </c>
      <c r="W2068" t="n">
        <v>2.63</v>
      </c>
      <c r="X2068" t="n">
        <v>0.37</v>
      </c>
      <c r="Y2068" t="n">
        <v>1</v>
      </c>
      <c r="Z2068" t="n">
        <v>10</v>
      </c>
    </row>
    <row r="2069">
      <c r="A2069" t="n">
        <v>52</v>
      </c>
      <c r="B2069" t="n">
        <v>130</v>
      </c>
      <c r="C2069" t="inlineStr">
        <is>
          <t xml:space="preserve">CONCLUIDO	</t>
        </is>
      </c>
      <c r="D2069" t="n">
        <v>5.211</v>
      </c>
      <c r="E2069" t="n">
        <v>19.19</v>
      </c>
      <c r="F2069" t="n">
        <v>15.7</v>
      </c>
      <c r="G2069" t="n">
        <v>67.29000000000001</v>
      </c>
      <c r="H2069" t="n">
        <v>0.9</v>
      </c>
      <c r="I2069" t="n">
        <v>14</v>
      </c>
      <c r="J2069" t="n">
        <v>277.27</v>
      </c>
      <c r="K2069" t="n">
        <v>59.19</v>
      </c>
      <c r="L2069" t="n">
        <v>14</v>
      </c>
      <c r="M2069" t="n">
        <v>12</v>
      </c>
      <c r="N2069" t="n">
        <v>74.06999999999999</v>
      </c>
      <c r="O2069" t="n">
        <v>34430.66</v>
      </c>
      <c r="P2069" t="n">
        <v>249.34</v>
      </c>
      <c r="Q2069" t="n">
        <v>467.09</v>
      </c>
      <c r="R2069" t="n">
        <v>61.9</v>
      </c>
      <c r="S2069" t="n">
        <v>39.61</v>
      </c>
      <c r="T2069" t="n">
        <v>6173.08</v>
      </c>
      <c r="U2069" t="n">
        <v>0.64</v>
      </c>
      <c r="V2069" t="n">
        <v>0.74</v>
      </c>
      <c r="W2069" t="n">
        <v>2.63</v>
      </c>
      <c r="X2069" t="n">
        <v>0.37</v>
      </c>
      <c r="Y2069" t="n">
        <v>1</v>
      </c>
      <c r="Z2069" t="n">
        <v>10</v>
      </c>
    </row>
    <row r="2070">
      <c r="A2070" t="n">
        <v>53</v>
      </c>
      <c r="B2070" t="n">
        <v>130</v>
      </c>
      <c r="C2070" t="inlineStr">
        <is>
          <t xml:space="preserve">CONCLUIDO	</t>
        </is>
      </c>
      <c r="D2070" t="n">
        <v>5.2068</v>
      </c>
      <c r="E2070" t="n">
        <v>19.21</v>
      </c>
      <c r="F2070" t="n">
        <v>15.72</v>
      </c>
      <c r="G2070" t="n">
        <v>67.36</v>
      </c>
      <c r="H2070" t="n">
        <v>0.91</v>
      </c>
      <c r="I2070" t="n">
        <v>14</v>
      </c>
      <c r="J2070" t="n">
        <v>277.76</v>
      </c>
      <c r="K2070" t="n">
        <v>59.19</v>
      </c>
      <c r="L2070" t="n">
        <v>14.25</v>
      </c>
      <c r="M2070" t="n">
        <v>12</v>
      </c>
      <c r="N2070" t="n">
        <v>74.31</v>
      </c>
      <c r="O2070" t="n">
        <v>34490.87</v>
      </c>
      <c r="P2070" t="n">
        <v>249.27</v>
      </c>
      <c r="Q2070" t="n">
        <v>467.07</v>
      </c>
      <c r="R2070" t="n">
        <v>62.44</v>
      </c>
      <c r="S2070" t="n">
        <v>39.61</v>
      </c>
      <c r="T2070" t="n">
        <v>6440.4</v>
      </c>
      <c r="U2070" t="n">
        <v>0.63</v>
      </c>
      <c r="V2070" t="n">
        <v>0.74</v>
      </c>
      <c r="W2070" t="n">
        <v>2.63</v>
      </c>
      <c r="X2070" t="n">
        <v>0.38</v>
      </c>
      <c r="Y2070" t="n">
        <v>1</v>
      </c>
      <c r="Z2070" t="n">
        <v>10</v>
      </c>
    </row>
    <row r="2071">
      <c r="A2071" t="n">
        <v>54</v>
      </c>
      <c r="B2071" t="n">
        <v>130</v>
      </c>
      <c r="C2071" t="inlineStr">
        <is>
          <t xml:space="preserve">CONCLUIDO	</t>
        </is>
      </c>
      <c r="D2071" t="n">
        <v>5.2095</v>
      </c>
      <c r="E2071" t="n">
        <v>19.2</v>
      </c>
      <c r="F2071" t="n">
        <v>15.71</v>
      </c>
      <c r="G2071" t="n">
        <v>67.31</v>
      </c>
      <c r="H2071" t="n">
        <v>0.93</v>
      </c>
      <c r="I2071" t="n">
        <v>14</v>
      </c>
      <c r="J2071" t="n">
        <v>278.25</v>
      </c>
      <c r="K2071" t="n">
        <v>59.19</v>
      </c>
      <c r="L2071" t="n">
        <v>14.5</v>
      </c>
      <c r="M2071" t="n">
        <v>12</v>
      </c>
      <c r="N2071" t="n">
        <v>74.55</v>
      </c>
      <c r="O2071" t="n">
        <v>34551.18</v>
      </c>
      <c r="P2071" t="n">
        <v>248.77</v>
      </c>
      <c r="Q2071" t="n">
        <v>467.07</v>
      </c>
      <c r="R2071" t="n">
        <v>62.08</v>
      </c>
      <c r="S2071" t="n">
        <v>39.61</v>
      </c>
      <c r="T2071" t="n">
        <v>6258.49</v>
      </c>
      <c r="U2071" t="n">
        <v>0.64</v>
      </c>
      <c r="V2071" t="n">
        <v>0.74</v>
      </c>
      <c r="W2071" t="n">
        <v>2.63</v>
      </c>
      <c r="X2071" t="n">
        <v>0.37</v>
      </c>
      <c r="Y2071" t="n">
        <v>1</v>
      </c>
      <c r="Z2071" t="n">
        <v>10</v>
      </c>
    </row>
    <row r="2072">
      <c r="A2072" t="n">
        <v>55</v>
      </c>
      <c r="B2072" t="n">
        <v>130</v>
      </c>
      <c r="C2072" t="inlineStr">
        <is>
          <t xml:space="preserve">CONCLUIDO	</t>
        </is>
      </c>
      <c r="D2072" t="n">
        <v>5.2065</v>
      </c>
      <c r="E2072" t="n">
        <v>19.21</v>
      </c>
      <c r="F2072" t="n">
        <v>15.72</v>
      </c>
      <c r="G2072" t="n">
        <v>67.36</v>
      </c>
      <c r="H2072" t="n">
        <v>0.9399999999999999</v>
      </c>
      <c r="I2072" t="n">
        <v>14</v>
      </c>
      <c r="J2072" t="n">
        <v>278.74</v>
      </c>
      <c r="K2072" t="n">
        <v>59.19</v>
      </c>
      <c r="L2072" t="n">
        <v>14.75</v>
      </c>
      <c r="M2072" t="n">
        <v>12</v>
      </c>
      <c r="N2072" t="n">
        <v>74.79000000000001</v>
      </c>
      <c r="O2072" t="n">
        <v>34611.59</v>
      </c>
      <c r="P2072" t="n">
        <v>248.24</v>
      </c>
      <c r="Q2072" t="n">
        <v>467.09</v>
      </c>
      <c r="R2072" t="n">
        <v>62.49</v>
      </c>
      <c r="S2072" t="n">
        <v>39.61</v>
      </c>
      <c r="T2072" t="n">
        <v>6467.62</v>
      </c>
      <c r="U2072" t="n">
        <v>0.63</v>
      </c>
      <c r="V2072" t="n">
        <v>0.74</v>
      </c>
      <c r="W2072" t="n">
        <v>2.63</v>
      </c>
      <c r="X2072" t="n">
        <v>0.38</v>
      </c>
      <c r="Y2072" t="n">
        <v>1</v>
      </c>
      <c r="Z2072" t="n">
        <v>10</v>
      </c>
    </row>
    <row r="2073">
      <c r="A2073" t="n">
        <v>56</v>
      </c>
      <c r="B2073" t="n">
        <v>130</v>
      </c>
      <c r="C2073" t="inlineStr">
        <is>
          <t xml:space="preserve">CONCLUIDO	</t>
        </is>
      </c>
      <c r="D2073" t="n">
        <v>5.2299</v>
      </c>
      <c r="E2073" t="n">
        <v>19.12</v>
      </c>
      <c r="F2073" t="n">
        <v>15.68</v>
      </c>
      <c r="G2073" t="n">
        <v>72.37</v>
      </c>
      <c r="H2073" t="n">
        <v>0.96</v>
      </c>
      <c r="I2073" t="n">
        <v>13</v>
      </c>
      <c r="J2073" t="n">
        <v>279.23</v>
      </c>
      <c r="K2073" t="n">
        <v>59.19</v>
      </c>
      <c r="L2073" t="n">
        <v>15</v>
      </c>
      <c r="M2073" t="n">
        <v>11</v>
      </c>
      <c r="N2073" t="n">
        <v>75.03</v>
      </c>
      <c r="O2073" t="n">
        <v>34672.08</v>
      </c>
      <c r="P2073" t="n">
        <v>248.16</v>
      </c>
      <c r="Q2073" t="n">
        <v>467.11</v>
      </c>
      <c r="R2073" t="n">
        <v>61.2</v>
      </c>
      <c r="S2073" t="n">
        <v>39.61</v>
      </c>
      <c r="T2073" t="n">
        <v>5825.85</v>
      </c>
      <c r="U2073" t="n">
        <v>0.65</v>
      </c>
      <c r="V2073" t="n">
        <v>0.74</v>
      </c>
      <c r="W2073" t="n">
        <v>2.63</v>
      </c>
      <c r="X2073" t="n">
        <v>0.35</v>
      </c>
      <c r="Y2073" t="n">
        <v>1</v>
      </c>
      <c r="Z2073" t="n">
        <v>10</v>
      </c>
    </row>
    <row r="2074">
      <c r="A2074" t="n">
        <v>57</v>
      </c>
      <c r="B2074" t="n">
        <v>130</v>
      </c>
      <c r="C2074" t="inlineStr">
        <is>
          <t xml:space="preserve">CONCLUIDO	</t>
        </is>
      </c>
      <c r="D2074" t="n">
        <v>5.2324</v>
      </c>
      <c r="E2074" t="n">
        <v>19.11</v>
      </c>
      <c r="F2074" t="n">
        <v>15.67</v>
      </c>
      <c r="G2074" t="n">
        <v>72.33</v>
      </c>
      <c r="H2074" t="n">
        <v>0.97</v>
      </c>
      <c r="I2074" t="n">
        <v>13</v>
      </c>
      <c r="J2074" t="n">
        <v>279.72</v>
      </c>
      <c r="K2074" t="n">
        <v>59.19</v>
      </c>
      <c r="L2074" t="n">
        <v>15.25</v>
      </c>
      <c r="M2074" t="n">
        <v>11</v>
      </c>
      <c r="N2074" t="n">
        <v>75.27</v>
      </c>
      <c r="O2074" t="n">
        <v>34732.68</v>
      </c>
      <c r="P2074" t="n">
        <v>248.35</v>
      </c>
      <c r="Q2074" t="n">
        <v>467.08</v>
      </c>
      <c r="R2074" t="n">
        <v>60.96</v>
      </c>
      <c r="S2074" t="n">
        <v>39.61</v>
      </c>
      <c r="T2074" t="n">
        <v>5704.74</v>
      </c>
      <c r="U2074" t="n">
        <v>0.65</v>
      </c>
      <c r="V2074" t="n">
        <v>0.74</v>
      </c>
      <c r="W2074" t="n">
        <v>2.63</v>
      </c>
      <c r="X2074" t="n">
        <v>0.34</v>
      </c>
      <c r="Y2074" t="n">
        <v>1</v>
      </c>
      <c r="Z2074" t="n">
        <v>10</v>
      </c>
    </row>
    <row r="2075">
      <c r="A2075" t="n">
        <v>58</v>
      </c>
      <c r="B2075" t="n">
        <v>130</v>
      </c>
      <c r="C2075" t="inlineStr">
        <is>
          <t xml:space="preserve">CONCLUIDO	</t>
        </is>
      </c>
      <c r="D2075" t="n">
        <v>5.2291</v>
      </c>
      <c r="E2075" t="n">
        <v>19.12</v>
      </c>
      <c r="F2075" t="n">
        <v>15.68</v>
      </c>
      <c r="G2075" t="n">
        <v>72.38</v>
      </c>
      <c r="H2075" t="n">
        <v>0.98</v>
      </c>
      <c r="I2075" t="n">
        <v>13</v>
      </c>
      <c r="J2075" t="n">
        <v>280.21</v>
      </c>
      <c r="K2075" t="n">
        <v>59.19</v>
      </c>
      <c r="L2075" t="n">
        <v>15.5</v>
      </c>
      <c r="M2075" t="n">
        <v>11</v>
      </c>
      <c r="N2075" t="n">
        <v>75.52</v>
      </c>
      <c r="O2075" t="n">
        <v>34793.36</v>
      </c>
      <c r="P2075" t="n">
        <v>248.41</v>
      </c>
      <c r="Q2075" t="n">
        <v>467.08</v>
      </c>
      <c r="R2075" t="n">
        <v>61.41</v>
      </c>
      <c r="S2075" t="n">
        <v>39.61</v>
      </c>
      <c r="T2075" t="n">
        <v>5933.41</v>
      </c>
      <c r="U2075" t="n">
        <v>0.64</v>
      </c>
      <c r="V2075" t="n">
        <v>0.74</v>
      </c>
      <c r="W2075" t="n">
        <v>2.63</v>
      </c>
      <c r="X2075" t="n">
        <v>0.35</v>
      </c>
      <c r="Y2075" t="n">
        <v>1</v>
      </c>
      <c r="Z2075" t="n">
        <v>10</v>
      </c>
    </row>
    <row r="2076">
      <c r="A2076" t="n">
        <v>59</v>
      </c>
      <c r="B2076" t="n">
        <v>130</v>
      </c>
      <c r="C2076" t="inlineStr">
        <is>
          <t xml:space="preserve">CONCLUIDO	</t>
        </is>
      </c>
      <c r="D2076" t="n">
        <v>5.2269</v>
      </c>
      <c r="E2076" t="n">
        <v>19.13</v>
      </c>
      <c r="F2076" t="n">
        <v>15.69</v>
      </c>
      <c r="G2076" t="n">
        <v>72.42</v>
      </c>
      <c r="H2076" t="n">
        <v>1</v>
      </c>
      <c r="I2076" t="n">
        <v>13</v>
      </c>
      <c r="J2076" t="n">
        <v>280.7</v>
      </c>
      <c r="K2076" t="n">
        <v>59.19</v>
      </c>
      <c r="L2076" t="n">
        <v>15.75</v>
      </c>
      <c r="M2076" t="n">
        <v>11</v>
      </c>
      <c r="N2076" t="n">
        <v>75.76000000000001</v>
      </c>
      <c r="O2076" t="n">
        <v>34854.15</v>
      </c>
      <c r="P2076" t="n">
        <v>248.1</v>
      </c>
      <c r="Q2076" t="n">
        <v>467.08</v>
      </c>
      <c r="R2076" t="n">
        <v>61.55</v>
      </c>
      <c r="S2076" t="n">
        <v>39.61</v>
      </c>
      <c r="T2076" t="n">
        <v>6001.17</v>
      </c>
      <c r="U2076" t="n">
        <v>0.64</v>
      </c>
      <c r="V2076" t="n">
        <v>0.74</v>
      </c>
      <c r="W2076" t="n">
        <v>2.63</v>
      </c>
      <c r="X2076" t="n">
        <v>0.36</v>
      </c>
      <c r="Y2076" t="n">
        <v>1</v>
      </c>
      <c r="Z2076" t="n">
        <v>10</v>
      </c>
    </row>
    <row r="2077">
      <c r="A2077" t="n">
        <v>60</v>
      </c>
      <c r="B2077" t="n">
        <v>130</v>
      </c>
      <c r="C2077" t="inlineStr">
        <is>
          <t xml:space="preserve">CONCLUIDO	</t>
        </is>
      </c>
      <c r="D2077" t="n">
        <v>5.2307</v>
      </c>
      <c r="E2077" t="n">
        <v>19.12</v>
      </c>
      <c r="F2077" t="n">
        <v>15.68</v>
      </c>
      <c r="G2077" t="n">
        <v>72.36</v>
      </c>
      <c r="H2077" t="n">
        <v>1.01</v>
      </c>
      <c r="I2077" t="n">
        <v>13</v>
      </c>
      <c r="J2077" t="n">
        <v>281.2</v>
      </c>
      <c r="K2077" t="n">
        <v>59.19</v>
      </c>
      <c r="L2077" t="n">
        <v>16</v>
      </c>
      <c r="M2077" t="n">
        <v>11</v>
      </c>
      <c r="N2077" t="n">
        <v>76</v>
      </c>
      <c r="O2077" t="n">
        <v>34915.03</v>
      </c>
      <c r="P2077" t="n">
        <v>247.12</v>
      </c>
      <c r="Q2077" t="n">
        <v>467.07</v>
      </c>
      <c r="R2077" t="n">
        <v>61.26</v>
      </c>
      <c r="S2077" t="n">
        <v>39.61</v>
      </c>
      <c r="T2077" t="n">
        <v>5857.36</v>
      </c>
      <c r="U2077" t="n">
        <v>0.65</v>
      </c>
      <c r="V2077" t="n">
        <v>0.74</v>
      </c>
      <c r="W2077" t="n">
        <v>2.63</v>
      </c>
      <c r="X2077" t="n">
        <v>0.34</v>
      </c>
      <c r="Y2077" t="n">
        <v>1</v>
      </c>
      <c r="Z2077" t="n">
        <v>10</v>
      </c>
    </row>
    <row r="2078">
      <c r="A2078" t="n">
        <v>61</v>
      </c>
      <c r="B2078" t="n">
        <v>130</v>
      </c>
      <c r="C2078" t="inlineStr">
        <is>
          <t xml:space="preserve">CONCLUIDO	</t>
        </is>
      </c>
      <c r="D2078" t="n">
        <v>5.2516</v>
      </c>
      <c r="E2078" t="n">
        <v>19.04</v>
      </c>
      <c r="F2078" t="n">
        <v>15.65</v>
      </c>
      <c r="G2078" t="n">
        <v>78.25</v>
      </c>
      <c r="H2078" t="n">
        <v>1.03</v>
      </c>
      <c r="I2078" t="n">
        <v>12</v>
      </c>
      <c r="J2078" t="n">
        <v>281.69</v>
      </c>
      <c r="K2078" t="n">
        <v>59.19</v>
      </c>
      <c r="L2078" t="n">
        <v>16.25</v>
      </c>
      <c r="M2078" t="n">
        <v>10</v>
      </c>
      <c r="N2078" t="n">
        <v>76.25</v>
      </c>
      <c r="O2078" t="n">
        <v>34976</v>
      </c>
      <c r="P2078" t="n">
        <v>246.54</v>
      </c>
      <c r="Q2078" t="n">
        <v>467.08</v>
      </c>
      <c r="R2078" t="n">
        <v>60.16</v>
      </c>
      <c r="S2078" t="n">
        <v>39.61</v>
      </c>
      <c r="T2078" t="n">
        <v>5309.54</v>
      </c>
      <c r="U2078" t="n">
        <v>0.66</v>
      </c>
      <c r="V2078" t="n">
        <v>0.75</v>
      </c>
      <c r="W2078" t="n">
        <v>2.63</v>
      </c>
      <c r="X2078" t="n">
        <v>0.32</v>
      </c>
      <c r="Y2078" t="n">
        <v>1</v>
      </c>
      <c r="Z2078" t="n">
        <v>10</v>
      </c>
    </row>
    <row r="2079">
      <c r="A2079" t="n">
        <v>62</v>
      </c>
      <c r="B2079" t="n">
        <v>130</v>
      </c>
      <c r="C2079" t="inlineStr">
        <is>
          <t xml:space="preserve">CONCLUIDO	</t>
        </is>
      </c>
      <c r="D2079" t="n">
        <v>5.2523</v>
      </c>
      <c r="E2079" t="n">
        <v>19.04</v>
      </c>
      <c r="F2079" t="n">
        <v>15.65</v>
      </c>
      <c r="G2079" t="n">
        <v>78.23999999999999</v>
      </c>
      <c r="H2079" t="n">
        <v>1.04</v>
      </c>
      <c r="I2079" t="n">
        <v>12</v>
      </c>
      <c r="J2079" t="n">
        <v>282.19</v>
      </c>
      <c r="K2079" t="n">
        <v>59.19</v>
      </c>
      <c r="L2079" t="n">
        <v>16.5</v>
      </c>
      <c r="M2079" t="n">
        <v>10</v>
      </c>
      <c r="N2079" t="n">
        <v>76.48999999999999</v>
      </c>
      <c r="O2079" t="n">
        <v>35037.08</v>
      </c>
      <c r="P2079" t="n">
        <v>246.82</v>
      </c>
      <c r="Q2079" t="n">
        <v>467.07</v>
      </c>
      <c r="R2079" t="n">
        <v>60.22</v>
      </c>
      <c r="S2079" t="n">
        <v>39.61</v>
      </c>
      <c r="T2079" t="n">
        <v>5343.32</v>
      </c>
      <c r="U2079" t="n">
        <v>0.66</v>
      </c>
      <c r="V2079" t="n">
        <v>0.75</v>
      </c>
      <c r="W2079" t="n">
        <v>2.63</v>
      </c>
      <c r="X2079" t="n">
        <v>0.31</v>
      </c>
      <c r="Y2079" t="n">
        <v>1</v>
      </c>
      <c r="Z2079" t="n">
        <v>10</v>
      </c>
    </row>
    <row r="2080">
      <c r="A2080" t="n">
        <v>63</v>
      </c>
      <c r="B2080" t="n">
        <v>130</v>
      </c>
      <c r="C2080" t="inlineStr">
        <is>
          <t xml:space="preserve">CONCLUIDO	</t>
        </is>
      </c>
      <c r="D2080" t="n">
        <v>5.2532</v>
      </c>
      <c r="E2080" t="n">
        <v>19.04</v>
      </c>
      <c r="F2080" t="n">
        <v>15.64</v>
      </c>
      <c r="G2080" t="n">
        <v>78.22</v>
      </c>
      <c r="H2080" t="n">
        <v>1.06</v>
      </c>
      <c r="I2080" t="n">
        <v>12</v>
      </c>
      <c r="J2080" t="n">
        <v>282.68</v>
      </c>
      <c r="K2080" t="n">
        <v>59.19</v>
      </c>
      <c r="L2080" t="n">
        <v>16.75</v>
      </c>
      <c r="M2080" t="n">
        <v>10</v>
      </c>
      <c r="N2080" t="n">
        <v>76.73999999999999</v>
      </c>
      <c r="O2080" t="n">
        <v>35098.25</v>
      </c>
      <c r="P2080" t="n">
        <v>246.79</v>
      </c>
      <c r="Q2080" t="n">
        <v>467.07</v>
      </c>
      <c r="R2080" t="n">
        <v>60.04</v>
      </c>
      <c r="S2080" t="n">
        <v>39.61</v>
      </c>
      <c r="T2080" t="n">
        <v>5252.97</v>
      </c>
      <c r="U2080" t="n">
        <v>0.66</v>
      </c>
      <c r="V2080" t="n">
        <v>0.75</v>
      </c>
      <c r="W2080" t="n">
        <v>2.63</v>
      </c>
      <c r="X2080" t="n">
        <v>0.31</v>
      </c>
      <c r="Y2080" t="n">
        <v>1</v>
      </c>
      <c r="Z2080" t="n">
        <v>10</v>
      </c>
    </row>
    <row r="2081">
      <c r="A2081" t="n">
        <v>64</v>
      </c>
      <c r="B2081" t="n">
        <v>130</v>
      </c>
      <c r="C2081" t="inlineStr">
        <is>
          <t xml:space="preserve">CONCLUIDO	</t>
        </is>
      </c>
      <c r="D2081" t="n">
        <v>5.2533</v>
      </c>
      <c r="E2081" t="n">
        <v>19.04</v>
      </c>
      <c r="F2081" t="n">
        <v>15.64</v>
      </c>
      <c r="G2081" t="n">
        <v>78.22</v>
      </c>
      <c r="H2081" t="n">
        <v>1.07</v>
      </c>
      <c r="I2081" t="n">
        <v>12</v>
      </c>
      <c r="J2081" t="n">
        <v>283.18</v>
      </c>
      <c r="K2081" t="n">
        <v>59.19</v>
      </c>
      <c r="L2081" t="n">
        <v>17</v>
      </c>
      <c r="M2081" t="n">
        <v>10</v>
      </c>
      <c r="N2081" t="n">
        <v>76.98</v>
      </c>
      <c r="O2081" t="n">
        <v>35159.52</v>
      </c>
      <c r="P2081" t="n">
        <v>246.3</v>
      </c>
      <c r="Q2081" t="n">
        <v>467.07</v>
      </c>
      <c r="R2081" t="n">
        <v>60.19</v>
      </c>
      <c r="S2081" t="n">
        <v>39.61</v>
      </c>
      <c r="T2081" t="n">
        <v>5328.17</v>
      </c>
      <c r="U2081" t="n">
        <v>0.66</v>
      </c>
      <c r="V2081" t="n">
        <v>0.75</v>
      </c>
      <c r="W2081" t="n">
        <v>2.62</v>
      </c>
      <c r="X2081" t="n">
        <v>0.31</v>
      </c>
      <c r="Y2081" t="n">
        <v>1</v>
      </c>
      <c r="Z2081" t="n">
        <v>10</v>
      </c>
    </row>
    <row r="2082">
      <c r="A2082" t="n">
        <v>65</v>
      </c>
      <c r="B2082" t="n">
        <v>130</v>
      </c>
      <c r="C2082" t="inlineStr">
        <is>
          <t xml:space="preserve">CONCLUIDO	</t>
        </is>
      </c>
      <c r="D2082" t="n">
        <v>5.2536</v>
      </c>
      <c r="E2082" t="n">
        <v>19.03</v>
      </c>
      <c r="F2082" t="n">
        <v>15.64</v>
      </c>
      <c r="G2082" t="n">
        <v>78.22</v>
      </c>
      <c r="H2082" t="n">
        <v>1.08</v>
      </c>
      <c r="I2082" t="n">
        <v>12</v>
      </c>
      <c r="J2082" t="n">
        <v>283.68</v>
      </c>
      <c r="K2082" t="n">
        <v>59.19</v>
      </c>
      <c r="L2082" t="n">
        <v>17.25</v>
      </c>
      <c r="M2082" t="n">
        <v>10</v>
      </c>
      <c r="N2082" t="n">
        <v>77.23</v>
      </c>
      <c r="O2082" t="n">
        <v>35220.89</v>
      </c>
      <c r="P2082" t="n">
        <v>246.03</v>
      </c>
      <c r="Q2082" t="n">
        <v>467.07</v>
      </c>
      <c r="R2082" t="n">
        <v>60.07</v>
      </c>
      <c r="S2082" t="n">
        <v>39.61</v>
      </c>
      <c r="T2082" t="n">
        <v>5265.56</v>
      </c>
      <c r="U2082" t="n">
        <v>0.66</v>
      </c>
      <c r="V2082" t="n">
        <v>0.75</v>
      </c>
      <c r="W2082" t="n">
        <v>2.63</v>
      </c>
      <c r="X2082" t="n">
        <v>0.31</v>
      </c>
      <c r="Y2082" t="n">
        <v>1</v>
      </c>
      <c r="Z2082" t="n">
        <v>10</v>
      </c>
    </row>
    <row r="2083">
      <c r="A2083" t="n">
        <v>66</v>
      </c>
      <c r="B2083" t="n">
        <v>130</v>
      </c>
      <c r="C2083" t="inlineStr">
        <is>
          <t xml:space="preserve">CONCLUIDO	</t>
        </is>
      </c>
      <c r="D2083" t="n">
        <v>5.2518</v>
      </c>
      <c r="E2083" t="n">
        <v>19.04</v>
      </c>
      <c r="F2083" t="n">
        <v>15.65</v>
      </c>
      <c r="G2083" t="n">
        <v>78.25</v>
      </c>
      <c r="H2083" t="n">
        <v>1.1</v>
      </c>
      <c r="I2083" t="n">
        <v>12</v>
      </c>
      <c r="J2083" t="n">
        <v>284.17</v>
      </c>
      <c r="K2083" t="n">
        <v>59.19</v>
      </c>
      <c r="L2083" t="n">
        <v>17.5</v>
      </c>
      <c r="M2083" t="n">
        <v>10</v>
      </c>
      <c r="N2083" t="n">
        <v>77.48</v>
      </c>
      <c r="O2083" t="n">
        <v>35282.36</v>
      </c>
      <c r="P2083" t="n">
        <v>245.71</v>
      </c>
      <c r="Q2083" t="n">
        <v>467.1</v>
      </c>
      <c r="R2083" t="n">
        <v>60.29</v>
      </c>
      <c r="S2083" t="n">
        <v>39.61</v>
      </c>
      <c r="T2083" t="n">
        <v>5374.49</v>
      </c>
      <c r="U2083" t="n">
        <v>0.66</v>
      </c>
      <c r="V2083" t="n">
        <v>0.75</v>
      </c>
      <c r="W2083" t="n">
        <v>2.63</v>
      </c>
      <c r="X2083" t="n">
        <v>0.32</v>
      </c>
      <c r="Y2083" t="n">
        <v>1</v>
      </c>
      <c r="Z2083" t="n">
        <v>10</v>
      </c>
    </row>
    <row r="2084">
      <c r="A2084" t="n">
        <v>67</v>
      </c>
      <c r="B2084" t="n">
        <v>130</v>
      </c>
      <c r="C2084" t="inlineStr">
        <is>
          <t xml:space="preserve">CONCLUIDO	</t>
        </is>
      </c>
      <c r="D2084" t="n">
        <v>5.2779</v>
      </c>
      <c r="E2084" t="n">
        <v>18.95</v>
      </c>
      <c r="F2084" t="n">
        <v>15.6</v>
      </c>
      <c r="G2084" t="n">
        <v>85.11</v>
      </c>
      <c r="H2084" t="n">
        <v>1.11</v>
      </c>
      <c r="I2084" t="n">
        <v>11</v>
      </c>
      <c r="J2084" t="n">
        <v>284.67</v>
      </c>
      <c r="K2084" t="n">
        <v>59.19</v>
      </c>
      <c r="L2084" t="n">
        <v>17.75</v>
      </c>
      <c r="M2084" t="n">
        <v>9</v>
      </c>
      <c r="N2084" t="n">
        <v>77.73</v>
      </c>
      <c r="O2084" t="n">
        <v>35343.92</v>
      </c>
      <c r="P2084" t="n">
        <v>244.86</v>
      </c>
      <c r="Q2084" t="n">
        <v>467.08</v>
      </c>
      <c r="R2084" t="n">
        <v>58.8</v>
      </c>
      <c r="S2084" t="n">
        <v>39.61</v>
      </c>
      <c r="T2084" t="n">
        <v>4637.08</v>
      </c>
      <c r="U2084" t="n">
        <v>0.67</v>
      </c>
      <c r="V2084" t="n">
        <v>0.75</v>
      </c>
      <c r="W2084" t="n">
        <v>2.62</v>
      </c>
      <c r="X2084" t="n">
        <v>0.27</v>
      </c>
      <c r="Y2084" t="n">
        <v>1</v>
      </c>
      <c r="Z2084" t="n">
        <v>10</v>
      </c>
    </row>
    <row r="2085">
      <c r="A2085" t="n">
        <v>68</v>
      </c>
      <c r="B2085" t="n">
        <v>130</v>
      </c>
      <c r="C2085" t="inlineStr">
        <is>
          <t xml:space="preserve">CONCLUIDO	</t>
        </is>
      </c>
      <c r="D2085" t="n">
        <v>5.2787</v>
      </c>
      <c r="E2085" t="n">
        <v>18.94</v>
      </c>
      <c r="F2085" t="n">
        <v>15.6</v>
      </c>
      <c r="G2085" t="n">
        <v>85.09999999999999</v>
      </c>
      <c r="H2085" t="n">
        <v>1.12</v>
      </c>
      <c r="I2085" t="n">
        <v>11</v>
      </c>
      <c r="J2085" t="n">
        <v>285.17</v>
      </c>
      <c r="K2085" t="n">
        <v>59.19</v>
      </c>
      <c r="L2085" t="n">
        <v>18</v>
      </c>
      <c r="M2085" t="n">
        <v>9</v>
      </c>
      <c r="N2085" t="n">
        <v>77.98</v>
      </c>
      <c r="O2085" t="n">
        <v>35405.59</v>
      </c>
      <c r="P2085" t="n">
        <v>244.72</v>
      </c>
      <c r="Q2085" t="n">
        <v>467.1</v>
      </c>
      <c r="R2085" t="n">
        <v>58.71</v>
      </c>
      <c r="S2085" t="n">
        <v>39.61</v>
      </c>
      <c r="T2085" t="n">
        <v>4588.68</v>
      </c>
      <c r="U2085" t="n">
        <v>0.67</v>
      </c>
      <c r="V2085" t="n">
        <v>0.75</v>
      </c>
      <c r="W2085" t="n">
        <v>2.62</v>
      </c>
      <c r="X2085" t="n">
        <v>0.27</v>
      </c>
      <c r="Y2085" t="n">
        <v>1</v>
      </c>
      <c r="Z2085" t="n">
        <v>10</v>
      </c>
    </row>
    <row r="2086">
      <c r="A2086" t="n">
        <v>69</v>
      </c>
      <c r="B2086" t="n">
        <v>130</v>
      </c>
      <c r="C2086" t="inlineStr">
        <is>
          <t xml:space="preserve">CONCLUIDO	</t>
        </is>
      </c>
      <c r="D2086" t="n">
        <v>5.2735</v>
      </c>
      <c r="E2086" t="n">
        <v>18.96</v>
      </c>
      <c r="F2086" t="n">
        <v>15.62</v>
      </c>
      <c r="G2086" t="n">
        <v>85.2</v>
      </c>
      <c r="H2086" t="n">
        <v>1.14</v>
      </c>
      <c r="I2086" t="n">
        <v>11</v>
      </c>
      <c r="J2086" t="n">
        <v>285.67</v>
      </c>
      <c r="K2086" t="n">
        <v>59.19</v>
      </c>
      <c r="L2086" t="n">
        <v>18.25</v>
      </c>
      <c r="M2086" t="n">
        <v>9</v>
      </c>
      <c r="N2086" t="n">
        <v>78.23</v>
      </c>
      <c r="O2086" t="n">
        <v>35467.36</v>
      </c>
      <c r="P2086" t="n">
        <v>244.92</v>
      </c>
      <c r="Q2086" t="n">
        <v>467.08</v>
      </c>
      <c r="R2086" t="n">
        <v>59.27</v>
      </c>
      <c r="S2086" t="n">
        <v>39.61</v>
      </c>
      <c r="T2086" t="n">
        <v>4870.79</v>
      </c>
      <c r="U2086" t="n">
        <v>0.67</v>
      </c>
      <c r="V2086" t="n">
        <v>0.75</v>
      </c>
      <c r="W2086" t="n">
        <v>2.63</v>
      </c>
      <c r="X2086" t="n">
        <v>0.29</v>
      </c>
      <c r="Y2086" t="n">
        <v>1</v>
      </c>
      <c r="Z2086" t="n">
        <v>10</v>
      </c>
    </row>
    <row r="2087">
      <c r="A2087" t="n">
        <v>70</v>
      </c>
      <c r="B2087" t="n">
        <v>130</v>
      </c>
      <c r="C2087" t="inlineStr">
        <is>
          <t xml:space="preserve">CONCLUIDO	</t>
        </is>
      </c>
      <c r="D2087" t="n">
        <v>5.274</v>
      </c>
      <c r="E2087" t="n">
        <v>18.96</v>
      </c>
      <c r="F2087" t="n">
        <v>15.62</v>
      </c>
      <c r="G2087" t="n">
        <v>85.19</v>
      </c>
      <c r="H2087" t="n">
        <v>1.15</v>
      </c>
      <c r="I2087" t="n">
        <v>11</v>
      </c>
      <c r="J2087" t="n">
        <v>286.18</v>
      </c>
      <c r="K2087" t="n">
        <v>59.19</v>
      </c>
      <c r="L2087" t="n">
        <v>18.5</v>
      </c>
      <c r="M2087" t="n">
        <v>9</v>
      </c>
      <c r="N2087" t="n">
        <v>78.48</v>
      </c>
      <c r="O2087" t="n">
        <v>35529.23</v>
      </c>
      <c r="P2087" t="n">
        <v>244.92</v>
      </c>
      <c r="Q2087" t="n">
        <v>467.07</v>
      </c>
      <c r="R2087" t="n">
        <v>59.3</v>
      </c>
      <c r="S2087" t="n">
        <v>39.61</v>
      </c>
      <c r="T2087" t="n">
        <v>4884.41</v>
      </c>
      <c r="U2087" t="n">
        <v>0.67</v>
      </c>
      <c r="V2087" t="n">
        <v>0.75</v>
      </c>
      <c r="W2087" t="n">
        <v>2.63</v>
      </c>
      <c r="X2087" t="n">
        <v>0.28</v>
      </c>
      <c r="Y2087" t="n">
        <v>1</v>
      </c>
      <c r="Z2087" t="n">
        <v>10</v>
      </c>
    </row>
    <row r="2088">
      <c r="A2088" t="n">
        <v>71</v>
      </c>
      <c r="B2088" t="n">
        <v>130</v>
      </c>
      <c r="C2088" t="inlineStr">
        <is>
          <t xml:space="preserve">CONCLUIDO	</t>
        </is>
      </c>
      <c r="D2088" t="n">
        <v>5.2728</v>
      </c>
      <c r="E2088" t="n">
        <v>18.97</v>
      </c>
      <c r="F2088" t="n">
        <v>15.62</v>
      </c>
      <c r="G2088" t="n">
        <v>85.20999999999999</v>
      </c>
      <c r="H2088" t="n">
        <v>1.16</v>
      </c>
      <c r="I2088" t="n">
        <v>11</v>
      </c>
      <c r="J2088" t="n">
        <v>286.68</v>
      </c>
      <c r="K2088" t="n">
        <v>59.19</v>
      </c>
      <c r="L2088" t="n">
        <v>18.75</v>
      </c>
      <c r="M2088" t="n">
        <v>9</v>
      </c>
      <c r="N2088" t="n">
        <v>78.73999999999999</v>
      </c>
      <c r="O2088" t="n">
        <v>35591.33</v>
      </c>
      <c r="P2088" t="n">
        <v>245.1</v>
      </c>
      <c r="Q2088" t="n">
        <v>467.11</v>
      </c>
      <c r="R2088" t="n">
        <v>59.26</v>
      </c>
      <c r="S2088" t="n">
        <v>39.61</v>
      </c>
      <c r="T2088" t="n">
        <v>4867.83</v>
      </c>
      <c r="U2088" t="n">
        <v>0.67</v>
      </c>
      <c r="V2088" t="n">
        <v>0.75</v>
      </c>
      <c r="W2088" t="n">
        <v>2.63</v>
      </c>
      <c r="X2088" t="n">
        <v>0.29</v>
      </c>
      <c r="Y2088" t="n">
        <v>1</v>
      </c>
      <c r="Z2088" t="n">
        <v>10</v>
      </c>
    </row>
    <row r="2089">
      <c r="A2089" t="n">
        <v>72</v>
      </c>
      <c r="B2089" t="n">
        <v>130</v>
      </c>
      <c r="C2089" t="inlineStr">
        <is>
          <t xml:space="preserve">CONCLUIDO	</t>
        </is>
      </c>
      <c r="D2089" t="n">
        <v>5.2767</v>
      </c>
      <c r="E2089" t="n">
        <v>18.95</v>
      </c>
      <c r="F2089" t="n">
        <v>15.61</v>
      </c>
      <c r="G2089" t="n">
        <v>85.14</v>
      </c>
      <c r="H2089" t="n">
        <v>1.18</v>
      </c>
      <c r="I2089" t="n">
        <v>11</v>
      </c>
      <c r="J2089" t="n">
        <v>287.18</v>
      </c>
      <c r="K2089" t="n">
        <v>59.19</v>
      </c>
      <c r="L2089" t="n">
        <v>19</v>
      </c>
      <c r="M2089" t="n">
        <v>9</v>
      </c>
      <c r="N2089" t="n">
        <v>78.98999999999999</v>
      </c>
      <c r="O2089" t="n">
        <v>35653.4</v>
      </c>
      <c r="P2089" t="n">
        <v>244.22</v>
      </c>
      <c r="Q2089" t="n">
        <v>467.07</v>
      </c>
      <c r="R2089" t="n">
        <v>59.01</v>
      </c>
      <c r="S2089" t="n">
        <v>39.61</v>
      </c>
      <c r="T2089" t="n">
        <v>4739.88</v>
      </c>
      <c r="U2089" t="n">
        <v>0.67</v>
      </c>
      <c r="V2089" t="n">
        <v>0.75</v>
      </c>
      <c r="W2089" t="n">
        <v>2.62</v>
      </c>
      <c r="X2089" t="n">
        <v>0.28</v>
      </c>
      <c r="Y2089" t="n">
        <v>1</v>
      </c>
      <c r="Z2089" t="n">
        <v>10</v>
      </c>
    </row>
    <row r="2090">
      <c r="A2090" t="n">
        <v>73</v>
      </c>
      <c r="B2090" t="n">
        <v>130</v>
      </c>
      <c r="C2090" t="inlineStr">
        <is>
          <t xml:space="preserve">CONCLUIDO	</t>
        </is>
      </c>
      <c r="D2090" t="n">
        <v>5.2719</v>
      </c>
      <c r="E2090" t="n">
        <v>18.97</v>
      </c>
      <c r="F2090" t="n">
        <v>15.63</v>
      </c>
      <c r="G2090" t="n">
        <v>85.23</v>
      </c>
      <c r="H2090" t="n">
        <v>1.19</v>
      </c>
      <c r="I2090" t="n">
        <v>11</v>
      </c>
      <c r="J2090" t="n">
        <v>287.69</v>
      </c>
      <c r="K2090" t="n">
        <v>59.19</v>
      </c>
      <c r="L2090" t="n">
        <v>19.25</v>
      </c>
      <c r="M2090" t="n">
        <v>9</v>
      </c>
      <c r="N2090" t="n">
        <v>79.23999999999999</v>
      </c>
      <c r="O2090" t="n">
        <v>35715.58</v>
      </c>
      <c r="P2090" t="n">
        <v>243.98</v>
      </c>
      <c r="Q2090" t="n">
        <v>467.07</v>
      </c>
      <c r="R2090" t="n">
        <v>59.59</v>
      </c>
      <c r="S2090" t="n">
        <v>39.61</v>
      </c>
      <c r="T2090" t="n">
        <v>5031.24</v>
      </c>
      <c r="U2090" t="n">
        <v>0.66</v>
      </c>
      <c r="V2090" t="n">
        <v>0.75</v>
      </c>
      <c r="W2090" t="n">
        <v>2.62</v>
      </c>
      <c r="X2090" t="n">
        <v>0.29</v>
      </c>
      <c r="Y2090" t="n">
        <v>1</v>
      </c>
      <c r="Z2090" t="n">
        <v>10</v>
      </c>
    </row>
    <row r="2091">
      <c r="A2091" t="n">
        <v>74</v>
      </c>
      <c r="B2091" t="n">
        <v>130</v>
      </c>
      <c r="C2091" t="inlineStr">
        <is>
          <t xml:space="preserve">CONCLUIDO	</t>
        </is>
      </c>
      <c r="D2091" t="n">
        <v>5.2946</v>
      </c>
      <c r="E2091" t="n">
        <v>18.89</v>
      </c>
      <c r="F2091" t="n">
        <v>15.59</v>
      </c>
      <c r="G2091" t="n">
        <v>93.56</v>
      </c>
      <c r="H2091" t="n">
        <v>1.2</v>
      </c>
      <c r="I2091" t="n">
        <v>10</v>
      </c>
      <c r="J2091" t="n">
        <v>288.19</v>
      </c>
      <c r="K2091" t="n">
        <v>59.19</v>
      </c>
      <c r="L2091" t="n">
        <v>19.5</v>
      </c>
      <c r="M2091" t="n">
        <v>8</v>
      </c>
      <c r="N2091" t="n">
        <v>79.5</v>
      </c>
      <c r="O2091" t="n">
        <v>35777.86</v>
      </c>
      <c r="P2091" t="n">
        <v>243.4</v>
      </c>
      <c r="Q2091" t="n">
        <v>467.08</v>
      </c>
      <c r="R2091" t="n">
        <v>58.38</v>
      </c>
      <c r="S2091" t="n">
        <v>39.61</v>
      </c>
      <c r="T2091" t="n">
        <v>4432.58</v>
      </c>
      <c r="U2091" t="n">
        <v>0.68</v>
      </c>
      <c r="V2091" t="n">
        <v>0.75</v>
      </c>
      <c r="W2091" t="n">
        <v>2.63</v>
      </c>
      <c r="X2091" t="n">
        <v>0.26</v>
      </c>
      <c r="Y2091" t="n">
        <v>1</v>
      </c>
      <c r="Z2091" t="n">
        <v>10</v>
      </c>
    </row>
    <row r="2092">
      <c r="A2092" t="n">
        <v>75</v>
      </c>
      <c r="B2092" t="n">
        <v>130</v>
      </c>
      <c r="C2092" t="inlineStr">
        <is>
          <t xml:space="preserve">CONCLUIDO	</t>
        </is>
      </c>
      <c r="D2092" t="n">
        <v>5.2966</v>
      </c>
      <c r="E2092" t="n">
        <v>18.88</v>
      </c>
      <c r="F2092" t="n">
        <v>15.59</v>
      </c>
      <c r="G2092" t="n">
        <v>93.52</v>
      </c>
      <c r="H2092" t="n">
        <v>1.22</v>
      </c>
      <c r="I2092" t="n">
        <v>10</v>
      </c>
      <c r="J2092" t="n">
        <v>288.7</v>
      </c>
      <c r="K2092" t="n">
        <v>59.19</v>
      </c>
      <c r="L2092" t="n">
        <v>19.75</v>
      </c>
      <c r="M2092" t="n">
        <v>8</v>
      </c>
      <c r="N2092" t="n">
        <v>79.75</v>
      </c>
      <c r="O2092" t="n">
        <v>35840.25</v>
      </c>
      <c r="P2092" t="n">
        <v>243.43</v>
      </c>
      <c r="Q2092" t="n">
        <v>467.09</v>
      </c>
      <c r="R2092" t="n">
        <v>58.23</v>
      </c>
      <c r="S2092" t="n">
        <v>39.61</v>
      </c>
      <c r="T2092" t="n">
        <v>4357.92</v>
      </c>
      <c r="U2092" t="n">
        <v>0.68</v>
      </c>
      <c r="V2092" t="n">
        <v>0.75</v>
      </c>
      <c r="W2092" t="n">
        <v>2.62</v>
      </c>
      <c r="X2092" t="n">
        <v>0.25</v>
      </c>
      <c r="Y2092" t="n">
        <v>1</v>
      </c>
      <c r="Z2092" t="n">
        <v>10</v>
      </c>
    </row>
    <row r="2093">
      <c r="A2093" t="n">
        <v>76</v>
      </c>
      <c r="B2093" t="n">
        <v>130</v>
      </c>
      <c r="C2093" t="inlineStr">
        <is>
          <t xml:space="preserve">CONCLUIDO	</t>
        </is>
      </c>
      <c r="D2093" t="n">
        <v>5.294</v>
      </c>
      <c r="E2093" t="n">
        <v>18.89</v>
      </c>
      <c r="F2093" t="n">
        <v>15.6</v>
      </c>
      <c r="G2093" t="n">
        <v>93.56999999999999</v>
      </c>
      <c r="H2093" t="n">
        <v>1.23</v>
      </c>
      <c r="I2093" t="n">
        <v>10</v>
      </c>
      <c r="J2093" t="n">
        <v>289.2</v>
      </c>
      <c r="K2093" t="n">
        <v>59.19</v>
      </c>
      <c r="L2093" t="n">
        <v>20</v>
      </c>
      <c r="M2093" t="n">
        <v>8</v>
      </c>
      <c r="N2093" t="n">
        <v>80.01000000000001</v>
      </c>
      <c r="O2093" t="n">
        <v>35902.74</v>
      </c>
      <c r="P2093" t="n">
        <v>243.68</v>
      </c>
      <c r="Q2093" t="n">
        <v>467.07</v>
      </c>
      <c r="R2093" t="n">
        <v>58.3</v>
      </c>
      <c r="S2093" t="n">
        <v>39.61</v>
      </c>
      <c r="T2093" t="n">
        <v>4391.93</v>
      </c>
      <c r="U2093" t="n">
        <v>0.68</v>
      </c>
      <c r="V2093" t="n">
        <v>0.75</v>
      </c>
      <c r="W2093" t="n">
        <v>2.63</v>
      </c>
      <c r="X2093" t="n">
        <v>0.26</v>
      </c>
      <c r="Y2093" t="n">
        <v>1</v>
      </c>
      <c r="Z2093" t="n">
        <v>10</v>
      </c>
    </row>
    <row r="2094">
      <c r="A2094" t="n">
        <v>77</v>
      </c>
      <c r="B2094" t="n">
        <v>130</v>
      </c>
      <c r="C2094" t="inlineStr">
        <is>
          <t xml:space="preserve">CONCLUIDO	</t>
        </is>
      </c>
      <c r="D2094" t="n">
        <v>5.2924</v>
      </c>
      <c r="E2094" t="n">
        <v>18.9</v>
      </c>
      <c r="F2094" t="n">
        <v>15.6</v>
      </c>
      <c r="G2094" t="n">
        <v>93.61</v>
      </c>
      <c r="H2094" t="n">
        <v>1.24</v>
      </c>
      <c r="I2094" t="n">
        <v>10</v>
      </c>
      <c r="J2094" t="n">
        <v>289.71</v>
      </c>
      <c r="K2094" t="n">
        <v>59.19</v>
      </c>
      <c r="L2094" t="n">
        <v>20.25</v>
      </c>
      <c r="M2094" t="n">
        <v>8</v>
      </c>
      <c r="N2094" t="n">
        <v>80.27</v>
      </c>
      <c r="O2094" t="n">
        <v>35965.33</v>
      </c>
      <c r="P2094" t="n">
        <v>243.66</v>
      </c>
      <c r="Q2094" t="n">
        <v>467.07</v>
      </c>
      <c r="R2094" t="n">
        <v>58.69</v>
      </c>
      <c r="S2094" t="n">
        <v>39.61</v>
      </c>
      <c r="T2094" t="n">
        <v>4584.41</v>
      </c>
      <c r="U2094" t="n">
        <v>0.67</v>
      </c>
      <c r="V2094" t="n">
        <v>0.75</v>
      </c>
      <c r="W2094" t="n">
        <v>2.63</v>
      </c>
      <c r="X2094" t="n">
        <v>0.27</v>
      </c>
      <c r="Y2094" t="n">
        <v>1</v>
      </c>
      <c r="Z2094" t="n">
        <v>10</v>
      </c>
    </row>
    <row r="2095">
      <c r="A2095" t="n">
        <v>78</v>
      </c>
      <c r="B2095" t="n">
        <v>130</v>
      </c>
      <c r="C2095" t="inlineStr">
        <is>
          <t xml:space="preserve">CONCLUIDO	</t>
        </is>
      </c>
      <c r="D2095" t="n">
        <v>5.294</v>
      </c>
      <c r="E2095" t="n">
        <v>18.89</v>
      </c>
      <c r="F2095" t="n">
        <v>15.6</v>
      </c>
      <c r="G2095" t="n">
        <v>93.56999999999999</v>
      </c>
      <c r="H2095" t="n">
        <v>1.26</v>
      </c>
      <c r="I2095" t="n">
        <v>10</v>
      </c>
      <c r="J2095" t="n">
        <v>290.22</v>
      </c>
      <c r="K2095" t="n">
        <v>59.19</v>
      </c>
      <c r="L2095" t="n">
        <v>20.5</v>
      </c>
      <c r="M2095" t="n">
        <v>8</v>
      </c>
      <c r="N2095" t="n">
        <v>80.53</v>
      </c>
      <c r="O2095" t="n">
        <v>36028.03</v>
      </c>
      <c r="P2095" t="n">
        <v>243.43</v>
      </c>
      <c r="Q2095" t="n">
        <v>467.07</v>
      </c>
      <c r="R2095" t="n">
        <v>58.44</v>
      </c>
      <c r="S2095" t="n">
        <v>39.61</v>
      </c>
      <c r="T2095" t="n">
        <v>4458.99</v>
      </c>
      <c r="U2095" t="n">
        <v>0.68</v>
      </c>
      <c r="V2095" t="n">
        <v>0.75</v>
      </c>
      <c r="W2095" t="n">
        <v>2.63</v>
      </c>
      <c r="X2095" t="n">
        <v>0.26</v>
      </c>
      <c r="Y2095" t="n">
        <v>1</v>
      </c>
      <c r="Z2095" t="n">
        <v>10</v>
      </c>
    </row>
    <row r="2096">
      <c r="A2096" t="n">
        <v>79</v>
      </c>
      <c r="B2096" t="n">
        <v>130</v>
      </c>
      <c r="C2096" t="inlineStr">
        <is>
          <t xml:space="preserve">CONCLUIDO	</t>
        </is>
      </c>
      <c r="D2096" t="n">
        <v>5.2915</v>
      </c>
      <c r="E2096" t="n">
        <v>18.9</v>
      </c>
      <c r="F2096" t="n">
        <v>15.6</v>
      </c>
      <c r="G2096" t="n">
        <v>93.62</v>
      </c>
      <c r="H2096" t="n">
        <v>1.27</v>
      </c>
      <c r="I2096" t="n">
        <v>10</v>
      </c>
      <c r="J2096" t="n">
        <v>290.73</v>
      </c>
      <c r="K2096" t="n">
        <v>59.19</v>
      </c>
      <c r="L2096" t="n">
        <v>20.75</v>
      </c>
      <c r="M2096" t="n">
        <v>8</v>
      </c>
      <c r="N2096" t="n">
        <v>80.79000000000001</v>
      </c>
      <c r="O2096" t="n">
        <v>36090.84</v>
      </c>
      <c r="P2096" t="n">
        <v>243.24</v>
      </c>
      <c r="Q2096" t="n">
        <v>467.07</v>
      </c>
      <c r="R2096" t="n">
        <v>58.75</v>
      </c>
      <c r="S2096" t="n">
        <v>39.61</v>
      </c>
      <c r="T2096" t="n">
        <v>4616.05</v>
      </c>
      <c r="U2096" t="n">
        <v>0.67</v>
      </c>
      <c r="V2096" t="n">
        <v>0.75</v>
      </c>
      <c r="W2096" t="n">
        <v>2.63</v>
      </c>
      <c r="X2096" t="n">
        <v>0.27</v>
      </c>
      <c r="Y2096" t="n">
        <v>1</v>
      </c>
      <c r="Z2096" t="n">
        <v>10</v>
      </c>
    </row>
    <row r="2097">
      <c r="A2097" t="n">
        <v>80</v>
      </c>
      <c r="B2097" t="n">
        <v>130</v>
      </c>
      <c r="C2097" t="inlineStr">
        <is>
          <t xml:space="preserve">CONCLUIDO	</t>
        </is>
      </c>
      <c r="D2097" t="n">
        <v>5.2957</v>
      </c>
      <c r="E2097" t="n">
        <v>18.88</v>
      </c>
      <c r="F2097" t="n">
        <v>15.59</v>
      </c>
      <c r="G2097" t="n">
        <v>93.54000000000001</v>
      </c>
      <c r="H2097" t="n">
        <v>1.28</v>
      </c>
      <c r="I2097" t="n">
        <v>10</v>
      </c>
      <c r="J2097" t="n">
        <v>291.24</v>
      </c>
      <c r="K2097" t="n">
        <v>59.19</v>
      </c>
      <c r="L2097" t="n">
        <v>21</v>
      </c>
      <c r="M2097" t="n">
        <v>8</v>
      </c>
      <c r="N2097" t="n">
        <v>81.05</v>
      </c>
      <c r="O2097" t="n">
        <v>36153.75</v>
      </c>
      <c r="P2097" t="n">
        <v>242.45</v>
      </c>
      <c r="Q2097" t="n">
        <v>467.08</v>
      </c>
      <c r="R2097" t="n">
        <v>58.25</v>
      </c>
      <c r="S2097" t="n">
        <v>39.61</v>
      </c>
      <c r="T2097" t="n">
        <v>4364.76</v>
      </c>
      <c r="U2097" t="n">
        <v>0.68</v>
      </c>
      <c r="V2097" t="n">
        <v>0.75</v>
      </c>
      <c r="W2097" t="n">
        <v>2.63</v>
      </c>
      <c r="X2097" t="n">
        <v>0.26</v>
      </c>
      <c r="Y2097" t="n">
        <v>1</v>
      </c>
      <c r="Z2097" t="n">
        <v>10</v>
      </c>
    </row>
    <row r="2098">
      <c r="A2098" t="n">
        <v>81</v>
      </c>
      <c r="B2098" t="n">
        <v>130</v>
      </c>
      <c r="C2098" t="inlineStr">
        <is>
          <t xml:space="preserve">CONCLUIDO	</t>
        </is>
      </c>
      <c r="D2098" t="n">
        <v>5.2958</v>
      </c>
      <c r="E2098" t="n">
        <v>18.88</v>
      </c>
      <c r="F2098" t="n">
        <v>15.59</v>
      </c>
      <c r="G2098" t="n">
        <v>93.53</v>
      </c>
      <c r="H2098" t="n">
        <v>1.3</v>
      </c>
      <c r="I2098" t="n">
        <v>10</v>
      </c>
      <c r="J2098" t="n">
        <v>291.75</v>
      </c>
      <c r="K2098" t="n">
        <v>59.19</v>
      </c>
      <c r="L2098" t="n">
        <v>21.25</v>
      </c>
      <c r="M2098" t="n">
        <v>8</v>
      </c>
      <c r="N2098" t="n">
        <v>81.31</v>
      </c>
      <c r="O2098" t="n">
        <v>36216.77</v>
      </c>
      <c r="P2098" t="n">
        <v>241.61</v>
      </c>
      <c r="Q2098" t="n">
        <v>467.07</v>
      </c>
      <c r="R2098" t="n">
        <v>58.19</v>
      </c>
      <c r="S2098" t="n">
        <v>39.61</v>
      </c>
      <c r="T2098" t="n">
        <v>4333.52</v>
      </c>
      <c r="U2098" t="n">
        <v>0.68</v>
      </c>
      <c r="V2098" t="n">
        <v>0.75</v>
      </c>
      <c r="W2098" t="n">
        <v>2.63</v>
      </c>
      <c r="X2098" t="n">
        <v>0.26</v>
      </c>
      <c r="Y2098" t="n">
        <v>1</v>
      </c>
      <c r="Z2098" t="n">
        <v>10</v>
      </c>
    </row>
    <row r="2099">
      <c r="A2099" t="n">
        <v>82</v>
      </c>
      <c r="B2099" t="n">
        <v>130</v>
      </c>
      <c r="C2099" t="inlineStr">
        <is>
          <t xml:space="preserve">CONCLUIDO	</t>
        </is>
      </c>
      <c r="D2099" t="n">
        <v>5.318</v>
      </c>
      <c r="E2099" t="n">
        <v>18.8</v>
      </c>
      <c r="F2099" t="n">
        <v>15.56</v>
      </c>
      <c r="G2099" t="n">
        <v>103.73</v>
      </c>
      <c r="H2099" t="n">
        <v>1.31</v>
      </c>
      <c r="I2099" t="n">
        <v>9</v>
      </c>
      <c r="J2099" t="n">
        <v>292.26</v>
      </c>
      <c r="K2099" t="n">
        <v>59.19</v>
      </c>
      <c r="L2099" t="n">
        <v>21.5</v>
      </c>
      <c r="M2099" t="n">
        <v>7</v>
      </c>
      <c r="N2099" t="n">
        <v>81.56999999999999</v>
      </c>
      <c r="O2099" t="n">
        <v>36279.9</v>
      </c>
      <c r="P2099" t="n">
        <v>240.39</v>
      </c>
      <c r="Q2099" t="n">
        <v>467.1</v>
      </c>
      <c r="R2099" t="n">
        <v>57.35</v>
      </c>
      <c r="S2099" t="n">
        <v>39.61</v>
      </c>
      <c r="T2099" t="n">
        <v>3921.21</v>
      </c>
      <c r="U2099" t="n">
        <v>0.6899999999999999</v>
      </c>
      <c r="V2099" t="n">
        <v>0.75</v>
      </c>
      <c r="W2099" t="n">
        <v>2.62</v>
      </c>
      <c r="X2099" t="n">
        <v>0.23</v>
      </c>
      <c r="Y2099" t="n">
        <v>1</v>
      </c>
      <c r="Z2099" t="n">
        <v>10</v>
      </c>
    </row>
    <row r="2100">
      <c r="A2100" t="n">
        <v>83</v>
      </c>
      <c r="B2100" t="n">
        <v>130</v>
      </c>
      <c r="C2100" t="inlineStr">
        <is>
          <t xml:space="preserve">CONCLUIDO	</t>
        </is>
      </c>
      <c r="D2100" t="n">
        <v>5.3217</v>
      </c>
      <c r="E2100" t="n">
        <v>18.79</v>
      </c>
      <c r="F2100" t="n">
        <v>15.55</v>
      </c>
      <c r="G2100" t="n">
        <v>103.64</v>
      </c>
      <c r="H2100" t="n">
        <v>1.32</v>
      </c>
      <c r="I2100" t="n">
        <v>9</v>
      </c>
      <c r="J2100" t="n">
        <v>292.77</v>
      </c>
      <c r="K2100" t="n">
        <v>59.19</v>
      </c>
      <c r="L2100" t="n">
        <v>21.75</v>
      </c>
      <c r="M2100" t="n">
        <v>7</v>
      </c>
      <c r="N2100" t="n">
        <v>81.83</v>
      </c>
      <c r="O2100" t="n">
        <v>36343.13</v>
      </c>
      <c r="P2100" t="n">
        <v>240.43</v>
      </c>
      <c r="Q2100" t="n">
        <v>467.07</v>
      </c>
      <c r="R2100" t="n">
        <v>56.83</v>
      </c>
      <c r="S2100" t="n">
        <v>39.61</v>
      </c>
      <c r="T2100" t="n">
        <v>3659.84</v>
      </c>
      <c r="U2100" t="n">
        <v>0.7</v>
      </c>
      <c r="V2100" t="n">
        <v>0.75</v>
      </c>
      <c r="W2100" t="n">
        <v>2.62</v>
      </c>
      <c r="X2100" t="n">
        <v>0.21</v>
      </c>
      <c r="Y2100" t="n">
        <v>1</v>
      </c>
      <c r="Z2100" t="n">
        <v>10</v>
      </c>
    </row>
    <row r="2101">
      <c r="A2101" t="n">
        <v>84</v>
      </c>
      <c r="B2101" t="n">
        <v>130</v>
      </c>
      <c r="C2101" t="inlineStr">
        <is>
          <t xml:space="preserve">CONCLUIDO	</t>
        </is>
      </c>
      <c r="D2101" t="n">
        <v>5.3191</v>
      </c>
      <c r="E2101" t="n">
        <v>18.8</v>
      </c>
      <c r="F2101" t="n">
        <v>15.55</v>
      </c>
      <c r="G2101" t="n">
        <v>103.7</v>
      </c>
      <c r="H2101" t="n">
        <v>1.34</v>
      </c>
      <c r="I2101" t="n">
        <v>9</v>
      </c>
      <c r="J2101" t="n">
        <v>293.29</v>
      </c>
      <c r="K2101" t="n">
        <v>59.19</v>
      </c>
      <c r="L2101" t="n">
        <v>22</v>
      </c>
      <c r="M2101" t="n">
        <v>7</v>
      </c>
      <c r="N2101" t="n">
        <v>82.09</v>
      </c>
      <c r="O2101" t="n">
        <v>36406.47</v>
      </c>
      <c r="P2101" t="n">
        <v>240.86</v>
      </c>
      <c r="Q2101" t="n">
        <v>467.07</v>
      </c>
      <c r="R2101" t="n">
        <v>57.22</v>
      </c>
      <c r="S2101" t="n">
        <v>39.61</v>
      </c>
      <c r="T2101" t="n">
        <v>3854.53</v>
      </c>
      <c r="U2101" t="n">
        <v>0.6899999999999999</v>
      </c>
      <c r="V2101" t="n">
        <v>0.75</v>
      </c>
      <c r="W2101" t="n">
        <v>2.62</v>
      </c>
      <c r="X2101" t="n">
        <v>0.22</v>
      </c>
      <c r="Y2101" t="n">
        <v>1</v>
      </c>
      <c r="Z2101" t="n">
        <v>10</v>
      </c>
    </row>
    <row r="2102">
      <c r="A2102" t="n">
        <v>85</v>
      </c>
      <c r="B2102" t="n">
        <v>130</v>
      </c>
      <c r="C2102" t="inlineStr">
        <is>
          <t xml:space="preserve">CONCLUIDO	</t>
        </is>
      </c>
      <c r="D2102" t="n">
        <v>5.3181</v>
      </c>
      <c r="E2102" t="n">
        <v>18.8</v>
      </c>
      <c r="F2102" t="n">
        <v>15.56</v>
      </c>
      <c r="G2102" t="n">
        <v>103.72</v>
      </c>
      <c r="H2102" t="n">
        <v>1.35</v>
      </c>
      <c r="I2102" t="n">
        <v>9</v>
      </c>
      <c r="J2102" t="n">
        <v>293.8</v>
      </c>
      <c r="K2102" t="n">
        <v>59.19</v>
      </c>
      <c r="L2102" t="n">
        <v>22.25</v>
      </c>
      <c r="M2102" t="n">
        <v>7</v>
      </c>
      <c r="N2102" t="n">
        <v>82.36</v>
      </c>
      <c r="O2102" t="n">
        <v>36469.92</v>
      </c>
      <c r="P2102" t="n">
        <v>241.28</v>
      </c>
      <c r="Q2102" t="n">
        <v>467.07</v>
      </c>
      <c r="R2102" t="n">
        <v>57.23</v>
      </c>
      <c r="S2102" t="n">
        <v>39.61</v>
      </c>
      <c r="T2102" t="n">
        <v>3861.66</v>
      </c>
      <c r="U2102" t="n">
        <v>0.6899999999999999</v>
      </c>
      <c r="V2102" t="n">
        <v>0.75</v>
      </c>
      <c r="W2102" t="n">
        <v>2.62</v>
      </c>
      <c r="X2102" t="n">
        <v>0.23</v>
      </c>
      <c r="Y2102" t="n">
        <v>1</v>
      </c>
      <c r="Z2102" t="n">
        <v>10</v>
      </c>
    </row>
    <row r="2103">
      <c r="A2103" t="n">
        <v>86</v>
      </c>
      <c r="B2103" t="n">
        <v>130</v>
      </c>
      <c r="C2103" t="inlineStr">
        <is>
          <t xml:space="preserve">CONCLUIDO	</t>
        </is>
      </c>
      <c r="D2103" t="n">
        <v>5.32</v>
      </c>
      <c r="E2103" t="n">
        <v>18.8</v>
      </c>
      <c r="F2103" t="n">
        <v>15.55</v>
      </c>
      <c r="G2103" t="n">
        <v>103.68</v>
      </c>
      <c r="H2103" t="n">
        <v>1.36</v>
      </c>
      <c r="I2103" t="n">
        <v>9</v>
      </c>
      <c r="J2103" t="n">
        <v>294.32</v>
      </c>
      <c r="K2103" t="n">
        <v>59.19</v>
      </c>
      <c r="L2103" t="n">
        <v>22.5</v>
      </c>
      <c r="M2103" t="n">
        <v>7</v>
      </c>
      <c r="N2103" t="n">
        <v>82.62</v>
      </c>
      <c r="O2103" t="n">
        <v>36533.49</v>
      </c>
      <c r="P2103" t="n">
        <v>241.24</v>
      </c>
      <c r="Q2103" t="n">
        <v>467.07</v>
      </c>
      <c r="R2103" t="n">
        <v>57.12</v>
      </c>
      <c r="S2103" t="n">
        <v>39.61</v>
      </c>
      <c r="T2103" t="n">
        <v>3803.94</v>
      </c>
      <c r="U2103" t="n">
        <v>0.6899999999999999</v>
      </c>
      <c r="V2103" t="n">
        <v>0.75</v>
      </c>
      <c r="W2103" t="n">
        <v>2.62</v>
      </c>
      <c r="X2103" t="n">
        <v>0.22</v>
      </c>
      <c r="Y2103" t="n">
        <v>1</v>
      </c>
      <c r="Z2103" t="n">
        <v>10</v>
      </c>
    </row>
    <row r="2104">
      <c r="A2104" t="n">
        <v>87</v>
      </c>
      <c r="B2104" t="n">
        <v>130</v>
      </c>
      <c r="C2104" t="inlineStr">
        <is>
          <t xml:space="preserve">CONCLUIDO	</t>
        </is>
      </c>
      <c r="D2104" t="n">
        <v>5.3179</v>
      </c>
      <c r="E2104" t="n">
        <v>18.8</v>
      </c>
      <c r="F2104" t="n">
        <v>15.56</v>
      </c>
      <c r="G2104" t="n">
        <v>103.73</v>
      </c>
      <c r="H2104" t="n">
        <v>1.37</v>
      </c>
      <c r="I2104" t="n">
        <v>9</v>
      </c>
      <c r="J2104" t="n">
        <v>294.83</v>
      </c>
      <c r="K2104" t="n">
        <v>59.19</v>
      </c>
      <c r="L2104" t="n">
        <v>22.75</v>
      </c>
      <c r="M2104" t="n">
        <v>7</v>
      </c>
      <c r="N2104" t="n">
        <v>82.89</v>
      </c>
      <c r="O2104" t="n">
        <v>36597.16</v>
      </c>
      <c r="P2104" t="n">
        <v>241.55</v>
      </c>
      <c r="Q2104" t="n">
        <v>467.07</v>
      </c>
      <c r="R2104" t="n">
        <v>57.29</v>
      </c>
      <c r="S2104" t="n">
        <v>39.61</v>
      </c>
      <c r="T2104" t="n">
        <v>3890.58</v>
      </c>
      <c r="U2104" t="n">
        <v>0.6899999999999999</v>
      </c>
      <c r="V2104" t="n">
        <v>0.75</v>
      </c>
      <c r="W2104" t="n">
        <v>2.62</v>
      </c>
      <c r="X2104" t="n">
        <v>0.23</v>
      </c>
      <c r="Y2104" t="n">
        <v>1</v>
      </c>
      <c r="Z2104" t="n">
        <v>10</v>
      </c>
    </row>
    <row r="2105">
      <c r="A2105" t="n">
        <v>88</v>
      </c>
      <c r="B2105" t="n">
        <v>130</v>
      </c>
      <c r="C2105" t="inlineStr">
        <is>
          <t xml:space="preserve">CONCLUIDO	</t>
        </is>
      </c>
      <c r="D2105" t="n">
        <v>5.3129</v>
      </c>
      <c r="E2105" t="n">
        <v>18.82</v>
      </c>
      <c r="F2105" t="n">
        <v>15.58</v>
      </c>
      <c r="G2105" t="n">
        <v>103.85</v>
      </c>
      <c r="H2105" t="n">
        <v>1.39</v>
      </c>
      <c r="I2105" t="n">
        <v>9</v>
      </c>
      <c r="J2105" t="n">
        <v>295.35</v>
      </c>
      <c r="K2105" t="n">
        <v>59.19</v>
      </c>
      <c r="L2105" t="n">
        <v>23</v>
      </c>
      <c r="M2105" t="n">
        <v>7</v>
      </c>
      <c r="N2105" t="n">
        <v>83.16</v>
      </c>
      <c r="O2105" t="n">
        <v>36660.94</v>
      </c>
      <c r="P2105" t="n">
        <v>241.88</v>
      </c>
      <c r="Q2105" t="n">
        <v>467.07</v>
      </c>
      <c r="R2105" t="n">
        <v>57.78</v>
      </c>
      <c r="S2105" t="n">
        <v>39.61</v>
      </c>
      <c r="T2105" t="n">
        <v>4138.14</v>
      </c>
      <c r="U2105" t="n">
        <v>0.6899999999999999</v>
      </c>
      <c r="V2105" t="n">
        <v>0.75</v>
      </c>
      <c r="W2105" t="n">
        <v>2.63</v>
      </c>
      <c r="X2105" t="n">
        <v>0.24</v>
      </c>
      <c r="Y2105" t="n">
        <v>1</v>
      </c>
      <c r="Z2105" t="n">
        <v>10</v>
      </c>
    </row>
    <row r="2106">
      <c r="A2106" t="n">
        <v>89</v>
      </c>
      <c r="B2106" t="n">
        <v>130</v>
      </c>
      <c r="C2106" t="inlineStr">
        <is>
          <t xml:space="preserve">CONCLUIDO	</t>
        </is>
      </c>
      <c r="D2106" t="n">
        <v>5.3156</v>
      </c>
      <c r="E2106" t="n">
        <v>18.81</v>
      </c>
      <c r="F2106" t="n">
        <v>15.57</v>
      </c>
      <c r="G2106" t="n">
        <v>103.78</v>
      </c>
      <c r="H2106" t="n">
        <v>1.4</v>
      </c>
      <c r="I2106" t="n">
        <v>9</v>
      </c>
      <c r="J2106" t="n">
        <v>295.87</v>
      </c>
      <c r="K2106" t="n">
        <v>59.19</v>
      </c>
      <c r="L2106" t="n">
        <v>23.25</v>
      </c>
      <c r="M2106" t="n">
        <v>7</v>
      </c>
      <c r="N2106" t="n">
        <v>83.43000000000001</v>
      </c>
      <c r="O2106" t="n">
        <v>36724.83</v>
      </c>
      <c r="P2106" t="n">
        <v>241.18</v>
      </c>
      <c r="Q2106" t="n">
        <v>467.07</v>
      </c>
      <c r="R2106" t="n">
        <v>57.61</v>
      </c>
      <c r="S2106" t="n">
        <v>39.61</v>
      </c>
      <c r="T2106" t="n">
        <v>4050.85</v>
      </c>
      <c r="U2106" t="n">
        <v>0.6899999999999999</v>
      </c>
      <c r="V2106" t="n">
        <v>0.75</v>
      </c>
      <c r="W2106" t="n">
        <v>2.62</v>
      </c>
      <c r="X2106" t="n">
        <v>0.23</v>
      </c>
      <c r="Y2106" t="n">
        <v>1</v>
      </c>
      <c r="Z2106" t="n">
        <v>10</v>
      </c>
    </row>
    <row r="2107">
      <c r="A2107" t="n">
        <v>90</v>
      </c>
      <c r="B2107" t="n">
        <v>130</v>
      </c>
      <c r="C2107" t="inlineStr">
        <is>
          <t xml:space="preserve">CONCLUIDO	</t>
        </is>
      </c>
      <c r="D2107" t="n">
        <v>5.3173</v>
      </c>
      <c r="E2107" t="n">
        <v>18.81</v>
      </c>
      <c r="F2107" t="n">
        <v>15.56</v>
      </c>
      <c r="G2107" t="n">
        <v>103.74</v>
      </c>
      <c r="H2107" t="n">
        <v>1.41</v>
      </c>
      <c r="I2107" t="n">
        <v>9</v>
      </c>
      <c r="J2107" t="n">
        <v>296.39</v>
      </c>
      <c r="K2107" t="n">
        <v>59.19</v>
      </c>
      <c r="L2107" t="n">
        <v>23.5</v>
      </c>
      <c r="M2107" t="n">
        <v>7</v>
      </c>
      <c r="N2107" t="n">
        <v>83.69</v>
      </c>
      <c r="O2107" t="n">
        <v>36788.84</v>
      </c>
      <c r="P2107" t="n">
        <v>240.84</v>
      </c>
      <c r="Q2107" t="n">
        <v>467.07</v>
      </c>
      <c r="R2107" t="n">
        <v>57.46</v>
      </c>
      <c r="S2107" t="n">
        <v>39.61</v>
      </c>
      <c r="T2107" t="n">
        <v>3975.69</v>
      </c>
      <c r="U2107" t="n">
        <v>0.6899999999999999</v>
      </c>
      <c r="V2107" t="n">
        <v>0.75</v>
      </c>
      <c r="W2107" t="n">
        <v>2.62</v>
      </c>
      <c r="X2107" t="n">
        <v>0.23</v>
      </c>
      <c r="Y2107" t="n">
        <v>1</v>
      </c>
      <c r="Z2107" t="n">
        <v>10</v>
      </c>
    </row>
    <row r="2108">
      <c r="A2108" t="n">
        <v>91</v>
      </c>
      <c r="B2108" t="n">
        <v>130</v>
      </c>
      <c r="C2108" t="inlineStr">
        <is>
          <t xml:space="preserve">CONCLUIDO	</t>
        </is>
      </c>
      <c r="D2108" t="n">
        <v>5.314</v>
      </c>
      <c r="E2108" t="n">
        <v>18.82</v>
      </c>
      <c r="F2108" t="n">
        <v>15.57</v>
      </c>
      <c r="G2108" t="n">
        <v>103.82</v>
      </c>
      <c r="H2108" t="n">
        <v>1.42</v>
      </c>
      <c r="I2108" t="n">
        <v>9</v>
      </c>
      <c r="J2108" t="n">
        <v>296.91</v>
      </c>
      <c r="K2108" t="n">
        <v>59.19</v>
      </c>
      <c r="L2108" t="n">
        <v>23.75</v>
      </c>
      <c r="M2108" t="n">
        <v>7</v>
      </c>
      <c r="N2108" t="n">
        <v>83.95999999999999</v>
      </c>
      <c r="O2108" t="n">
        <v>36852.96</v>
      </c>
      <c r="P2108" t="n">
        <v>240.51</v>
      </c>
      <c r="Q2108" t="n">
        <v>467.07</v>
      </c>
      <c r="R2108" t="n">
        <v>57.84</v>
      </c>
      <c r="S2108" t="n">
        <v>39.61</v>
      </c>
      <c r="T2108" t="n">
        <v>4166.64</v>
      </c>
      <c r="U2108" t="n">
        <v>0.68</v>
      </c>
      <c r="V2108" t="n">
        <v>0.75</v>
      </c>
      <c r="W2108" t="n">
        <v>2.62</v>
      </c>
      <c r="X2108" t="n">
        <v>0.24</v>
      </c>
      <c r="Y2108" t="n">
        <v>1</v>
      </c>
      <c r="Z2108" t="n">
        <v>10</v>
      </c>
    </row>
    <row r="2109">
      <c r="A2109" t="n">
        <v>92</v>
      </c>
      <c r="B2109" t="n">
        <v>130</v>
      </c>
      <c r="C2109" t="inlineStr">
        <is>
          <t xml:space="preserve">CONCLUIDO	</t>
        </is>
      </c>
      <c r="D2109" t="n">
        <v>5.3141</v>
      </c>
      <c r="E2109" t="n">
        <v>18.82</v>
      </c>
      <c r="F2109" t="n">
        <v>15.57</v>
      </c>
      <c r="G2109" t="n">
        <v>103.82</v>
      </c>
      <c r="H2109" t="n">
        <v>1.44</v>
      </c>
      <c r="I2109" t="n">
        <v>9</v>
      </c>
      <c r="J2109" t="n">
        <v>297.43</v>
      </c>
      <c r="K2109" t="n">
        <v>59.19</v>
      </c>
      <c r="L2109" t="n">
        <v>24</v>
      </c>
      <c r="M2109" t="n">
        <v>7</v>
      </c>
      <c r="N2109" t="n">
        <v>84.23999999999999</v>
      </c>
      <c r="O2109" t="n">
        <v>36917.19</v>
      </c>
      <c r="P2109" t="n">
        <v>240.29</v>
      </c>
      <c r="Q2109" t="n">
        <v>467.07</v>
      </c>
      <c r="R2109" t="n">
        <v>57.76</v>
      </c>
      <c r="S2109" t="n">
        <v>39.61</v>
      </c>
      <c r="T2109" t="n">
        <v>4127.06</v>
      </c>
      <c r="U2109" t="n">
        <v>0.6899999999999999</v>
      </c>
      <c r="V2109" t="n">
        <v>0.75</v>
      </c>
      <c r="W2109" t="n">
        <v>2.62</v>
      </c>
      <c r="X2109" t="n">
        <v>0.24</v>
      </c>
      <c r="Y2109" t="n">
        <v>1</v>
      </c>
      <c r="Z2109" t="n">
        <v>10</v>
      </c>
    </row>
    <row r="2110">
      <c r="A2110" t="n">
        <v>93</v>
      </c>
      <c r="B2110" t="n">
        <v>130</v>
      </c>
      <c r="C2110" t="inlineStr">
        <is>
          <t xml:space="preserve">CONCLUIDO	</t>
        </is>
      </c>
      <c r="D2110" t="n">
        <v>5.3158</v>
      </c>
      <c r="E2110" t="n">
        <v>18.81</v>
      </c>
      <c r="F2110" t="n">
        <v>15.57</v>
      </c>
      <c r="G2110" t="n">
        <v>103.78</v>
      </c>
      <c r="H2110" t="n">
        <v>1.45</v>
      </c>
      <c r="I2110" t="n">
        <v>9</v>
      </c>
      <c r="J2110" t="n">
        <v>297.95</v>
      </c>
      <c r="K2110" t="n">
        <v>59.19</v>
      </c>
      <c r="L2110" t="n">
        <v>24.25</v>
      </c>
      <c r="M2110" t="n">
        <v>7</v>
      </c>
      <c r="N2110" t="n">
        <v>84.51000000000001</v>
      </c>
      <c r="O2110" t="n">
        <v>36981.53</v>
      </c>
      <c r="P2110" t="n">
        <v>239.75</v>
      </c>
      <c r="Q2110" t="n">
        <v>467.07</v>
      </c>
      <c r="R2110" t="n">
        <v>57.59</v>
      </c>
      <c r="S2110" t="n">
        <v>39.61</v>
      </c>
      <c r="T2110" t="n">
        <v>4040.78</v>
      </c>
      <c r="U2110" t="n">
        <v>0.6899999999999999</v>
      </c>
      <c r="V2110" t="n">
        <v>0.75</v>
      </c>
      <c r="W2110" t="n">
        <v>2.62</v>
      </c>
      <c r="X2110" t="n">
        <v>0.23</v>
      </c>
      <c r="Y2110" t="n">
        <v>1</v>
      </c>
      <c r="Z2110" t="n">
        <v>10</v>
      </c>
    </row>
    <row r="2111">
      <c r="A2111" t="n">
        <v>94</v>
      </c>
      <c r="B2111" t="n">
        <v>130</v>
      </c>
      <c r="C2111" t="inlineStr">
        <is>
          <t xml:space="preserve">CONCLUIDO	</t>
        </is>
      </c>
      <c r="D2111" t="n">
        <v>5.342</v>
      </c>
      <c r="E2111" t="n">
        <v>18.72</v>
      </c>
      <c r="F2111" t="n">
        <v>15.52</v>
      </c>
      <c r="G2111" t="n">
        <v>116.42</v>
      </c>
      <c r="H2111" t="n">
        <v>1.46</v>
      </c>
      <c r="I2111" t="n">
        <v>8</v>
      </c>
      <c r="J2111" t="n">
        <v>298.47</v>
      </c>
      <c r="K2111" t="n">
        <v>59.19</v>
      </c>
      <c r="L2111" t="n">
        <v>24.5</v>
      </c>
      <c r="M2111" t="n">
        <v>6</v>
      </c>
      <c r="N2111" t="n">
        <v>84.78</v>
      </c>
      <c r="O2111" t="n">
        <v>37045.99</v>
      </c>
      <c r="P2111" t="n">
        <v>238.42</v>
      </c>
      <c r="Q2111" t="n">
        <v>467.07</v>
      </c>
      <c r="R2111" t="n">
        <v>56.07</v>
      </c>
      <c r="S2111" t="n">
        <v>39.61</v>
      </c>
      <c r="T2111" t="n">
        <v>3284.63</v>
      </c>
      <c r="U2111" t="n">
        <v>0.71</v>
      </c>
      <c r="V2111" t="n">
        <v>0.75</v>
      </c>
      <c r="W2111" t="n">
        <v>2.62</v>
      </c>
      <c r="X2111" t="n">
        <v>0.19</v>
      </c>
      <c r="Y2111" t="n">
        <v>1</v>
      </c>
      <c r="Z2111" t="n">
        <v>10</v>
      </c>
    </row>
    <row r="2112">
      <c r="A2112" t="n">
        <v>95</v>
      </c>
      <c r="B2112" t="n">
        <v>130</v>
      </c>
      <c r="C2112" t="inlineStr">
        <is>
          <t xml:space="preserve">CONCLUIDO	</t>
        </is>
      </c>
      <c r="D2112" t="n">
        <v>5.34</v>
      </c>
      <c r="E2112" t="n">
        <v>18.73</v>
      </c>
      <c r="F2112" t="n">
        <v>15.53</v>
      </c>
      <c r="G2112" t="n">
        <v>116.48</v>
      </c>
      <c r="H2112" t="n">
        <v>1.47</v>
      </c>
      <c r="I2112" t="n">
        <v>8</v>
      </c>
      <c r="J2112" t="n">
        <v>299</v>
      </c>
      <c r="K2112" t="n">
        <v>59.19</v>
      </c>
      <c r="L2112" t="n">
        <v>24.75</v>
      </c>
      <c r="M2112" t="n">
        <v>6</v>
      </c>
      <c r="N2112" t="n">
        <v>85.05</v>
      </c>
      <c r="O2112" t="n">
        <v>37110.57</v>
      </c>
      <c r="P2112" t="n">
        <v>238.61</v>
      </c>
      <c r="Q2112" t="n">
        <v>467.07</v>
      </c>
      <c r="R2112" t="n">
        <v>56.32</v>
      </c>
      <c r="S2112" t="n">
        <v>39.61</v>
      </c>
      <c r="T2112" t="n">
        <v>3411.16</v>
      </c>
      <c r="U2112" t="n">
        <v>0.7</v>
      </c>
      <c r="V2112" t="n">
        <v>0.75</v>
      </c>
      <c r="W2112" t="n">
        <v>2.62</v>
      </c>
      <c r="X2112" t="n">
        <v>0.2</v>
      </c>
      <c r="Y2112" t="n">
        <v>1</v>
      </c>
      <c r="Z2112" t="n">
        <v>10</v>
      </c>
    </row>
    <row r="2113">
      <c r="A2113" t="n">
        <v>96</v>
      </c>
      <c r="B2113" t="n">
        <v>130</v>
      </c>
      <c r="C2113" t="inlineStr">
        <is>
          <t xml:space="preserve">CONCLUIDO	</t>
        </is>
      </c>
      <c r="D2113" t="n">
        <v>5.3393</v>
      </c>
      <c r="E2113" t="n">
        <v>18.73</v>
      </c>
      <c r="F2113" t="n">
        <v>15.53</v>
      </c>
      <c r="G2113" t="n">
        <v>116.5</v>
      </c>
      <c r="H2113" t="n">
        <v>1.49</v>
      </c>
      <c r="I2113" t="n">
        <v>8</v>
      </c>
      <c r="J2113" t="n">
        <v>299.52</v>
      </c>
      <c r="K2113" t="n">
        <v>59.19</v>
      </c>
      <c r="L2113" t="n">
        <v>25</v>
      </c>
      <c r="M2113" t="n">
        <v>6</v>
      </c>
      <c r="N2113" t="n">
        <v>85.33</v>
      </c>
      <c r="O2113" t="n">
        <v>37175.38</v>
      </c>
      <c r="P2113" t="n">
        <v>238.89</v>
      </c>
      <c r="Q2113" t="n">
        <v>467.07</v>
      </c>
      <c r="R2113" t="n">
        <v>56.43</v>
      </c>
      <c r="S2113" t="n">
        <v>39.61</v>
      </c>
      <c r="T2113" t="n">
        <v>3467.01</v>
      </c>
      <c r="U2113" t="n">
        <v>0.7</v>
      </c>
      <c r="V2113" t="n">
        <v>0.75</v>
      </c>
      <c r="W2113" t="n">
        <v>2.62</v>
      </c>
      <c r="X2113" t="n">
        <v>0.2</v>
      </c>
      <c r="Y2113" t="n">
        <v>1</v>
      </c>
      <c r="Z2113" t="n">
        <v>10</v>
      </c>
    </row>
    <row r="2114">
      <c r="A2114" t="n">
        <v>97</v>
      </c>
      <c r="B2114" t="n">
        <v>130</v>
      </c>
      <c r="C2114" t="inlineStr">
        <is>
          <t xml:space="preserve">CONCLUIDO	</t>
        </is>
      </c>
      <c r="D2114" t="n">
        <v>5.3412</v>
      </c>
      <c r="E2114" t="n">
        <v>18.72</v>
      </c>
      <c r="F2114" t="n">
        <v>15.53</v>
      </c>
      <c r="G2114" t="n">
        <v>116.45</v>
      </c>
      <c r="H2114" t="n">
        <v>1.5</v>
      </c>
      <c r="I2114" t="n">
        <v>8</v>
      </c>
      <c r="J2114" t="n">
        <v>300.05</v>
      </c>
      <c r="K2114" t="n">
        <v>59.19</v>
      </c>
      <c r="L2114" t="n">
        <v>25.25</v>
      </c>
      <c r="M2114" t="n">
        <v>6</v>
      </c>
      <c r="N2114" t="n">
        <v>85.59999999999999</v>
      </c>
      <c r="O2114" t="n">
        <v>37240.19</v>
      </c>
      <c r="P2114" t="n">
        <v>238.89</v>
      </c>
      <c r="Q2114" t="n">
        <v>467.07</v>
      </c>
      <c r="R2114" t="n">
        <v>56.27</v>
      </c>
      <c r="S2114" t="n">
        <v>39.61</v>
      </c>
      <c r="T2114" t="n">
        <v>3383.97</v>
      </c>
      <c r="U2114" t="n">
        <v>0.7</v>
      </c>
      <c r="V2114" t="n">
        <v>0.75</v>
      </c>
      <c r="W2114" t="n">
        <v>2.62</v>
      </c>
      <c r="X2114" t="n">
        <v>0.19</v>
      </c>
      <c r="Y2114" t="n">
        <v>1</v>
      </c>
      <c r="Z2114" t="n">
        <v>10</v>
      </c>
    </row>
    <row r="2115">
      <c r="A2115" t="n">
        <v>98</v>
      </c>
      <c r="B2115" t="n">
        <v>130</v>
      </c>
      <c r="C2115" t="inlineStr">
        <is>
          <t xml:space="preserve">CONCLUIDO	</t>
        </is>
      </c>
      <c r="D2115" t="n">
        <v>5.3388</v>
      </c>
      <c r="E2115" t="n">
        <v>18.73</v>
      </c>
      <c r="F2115" t="n">
        <v>15.53</v>
      </c>
      <c r="G2115" t="n">
        <v>116.51</v>
      </c>
      <c r="H2115" t="n">
        <v>1.51</v>
      </c>
      <c r="I2115" t="n">
        <v>8</v>
      </c>
      <c r="J2115" t="n">
        <v>300.57</v>
      </c>
      <c r="K2115" t="n">
        <v>59.19</v>
      </c>
      <c r="L2115" t="n">
        <v>25.5</v>
      </c>
      <c r="M2115" t="n">
        <v>6</v>
      </c>
      <c r="N2115" t="n">
        <v>85.88</v>
      </c>
      <c r="O2115" t="n">
        <v>37305.12</v>
      </c>
      <c r="P2115" t="n">
        <v>238.98</v>
      </c>
      <c r="Q2115" t="n">
        <v>467.07</v>
      </c>
      <c r="R2115" t="n">
        <v>56.55</v>
      </c>
      <c r="S2115" t="n">
        <v>39.61</v>
      </c>
      <c r="T2115" t="n">
        <v>3524.14</v>
      </c>
      <c r="U2115" t="n">
        <v>0.7</v>
      </c>
      <c r="V2115" t="n">
        <v>0.75</v>
      </c>
      <c r="W2115" t="n">
        <v>2.62</v>
      </c>
      <c r="X2115" t="n">
        <v>0.2</v>
      </c>
      <c r="Y2115" t="n">
        <v>1</v>
      </c>
      <c r="Z2115" t="n">
        <v>10</v>
      </c>
    </row>
    <row r="2116">
      <c r="A2116" t="n">
        <v>99</v>
      </c>
      <c r="B2116" t="n">
        <v>130</v>
      </c>
      <c r="C2116" t="inlineStr">
        <is>
          <t xml:space="preserve">CONCLUIDO	</t>
        </is>
      </c>
      <c r="D2116" t="n">
        <v>5.3411</v>
      </c>
      <c r="E2116" t="n">
        <v>18.72</v>
      </c>
      <c r="F2116" t="n">
        <v>15.53</v>
      </c>
      <c r="G2116" t="n">
        <v>116.45</v>
      </c>
      <c r="H2116" t="n">
        <v>1.52</v>
      </c>
      <c r="I2116" t="n">
        <v>8</v>
      </c>
      <c r="J2116" t="n">
        <v>301.1</v>
      </c>
      <c r="K2116" t="n">
        <v>59.19</v>
      </c>
      <c r="L2116" t="n">
        <v>25.75</v>
      </c>
      <c r="M2116" t="n">
        <v>6</v>
      </c>
      <c r="N2116" t="n">
        <v>86.16</v>
      </c>
      <c r="O2116" t="n">
        <v>37370.16</v>
      </c>
      <c r="P2116" t="n">
        <v>238.88</v>
      </c>
      <c r="Q2116" t="n">
        <v>467.07</v>
      </c>
      <c r="R2116" t="n">
        <v>56.17</v>
      </c>
      <c r="S2116" t="n">
        <v>39.61</v>
      </c>
      <c r="T2116" t="n">
        <v>3335.63</v>
      </c>
      <c r="U2116" t="n">
        <v>0.71</v>
      </c>
      <c r="V2116" t="n">
        <v>0.75</v>
      </c>
      <c r="W2116" t="n">
        <v>2.62</v>
      </c>
      <c r="X2116" t="n">
        <v>0.19</v>
      </c>
      <c r="Y2116" t="n">
        <v>1</v>
      </c>
      <c r="Z2116" t="n">
        <v>10</v>
      </c>
    </row>
    <row r="2117">
      <c r="A2117" t="n">
        <v>100</v>
      </c>
      <c r="B2117" t="n">
        <v>130</v>
      </c>
      <c r="C2117" t="inlineStr">
        <is>
          <t xml:space="preserve">CONCLUIDO	</t>
        </is>
      </c>
      <c r="D2117" t="n">
        <v>5.3412</v>
      </c>
      <c r="E2117" t="n">
        <v>18.72</v>
      </c>
      <c r="F2117" t="n">
        <v>15.53</v>
      </c>
      <c r="G2117" t="n">
        <v>116.45</v>
      </c>
      <c r="H2117" t="n">
        <v>1.54</v>
      </c>
      <c r="I2117" t="n">
        <v>8</v>
      </c>
      <c r="J2117" t="n">
        <v>301.63</v>
      </c>
      <c r="K2117" t="n">
        <v>59.19</v>
      </c>
      <c r="L2117" t="n">
        <v>26</v>
      </c>
      <c r="M2117" t="n">
        <v>6</v>
      </c>
      <c r="N2117" t="n">
        <v>86.44</v>
      </c>
      <c r="O2117" t="n">
        <v>37435.32</v>
      </c>
      <c r="P2117" t="n">
        <v>239.11</v>
      </c>
      <c r="Q2117" t="n">
        <v>467.07</v>
      </c>
      <c r="R2117" t="n">
        <v>56.2</v>
      </c>
      <c r="S2117" t="n">
        <v>39.61</v>
      </c>
      <c r="T2117" t="n">
        <v>3348.8</v>
      </c>
      <c r="U2117" t="n">
        <v>0.7</v>
      </c>
      <c r="V2117" t="n">
        <v>0.75</v>
      </c>
      <c r="W2117" t="n">
        <v>2.62</v>
      </c>
      <c r="X2117" t="n">
        <v>0.19</v>
      </c>
      <c r="Y2117" t="n">
        <v>1</v>
      </c>
      <c r="Z2117" t="n">
        <v>10</v>
      </c>
    </row>
    <row r="2118">
      <c r="A2118" t="n">
        <v>101</v>
      </c>
      <c r="B2118" t="n">
        <v>130</v>
      </c>
      <c r="C2118" t="inlineStr">
        <is>
          <t xml:space="preserve">CONCLUIDO	</t>
        </is>
      </c>
      <c r="D2118" t="n">
        <v>5.3393</v>
      </c>
      <c r="E2118" t="n">
        <v>18.73</v>
      </c>
      <c r="F2118" t="n">
        <v>15.53</v>
      </c>
      <c r="G2118" t="n">
        <v>116.5</v>
      </c>
      <c r="H2118" t="n">
        <v>1.55</v>
      </c>
      <c r="I2118" t="n">
        <v>8</v>
      </c>
      <c r="J2118" t="n">
        <v>302.16</v>
      </c>
      <c r="K2118" t="n">
        <v>59.19</v>
      </c>
      <c r="L2118" t="n">
        <v>26.25</v>
      </c>
      <c r="M2118" t="n">
        <v>6</v>
      </c>
      <c r="N2118" t="n">
        <v>86.72</v>
      </c>
      <c r="O2118" t="n">
        <v>37500.6</v>
      </c>
      <c r="P2118" t="n">
        <v>238.91</v>
      </c>
      <c r="Q2118" t="n">
        <v>467.07</v>
      </c>
      <c r="R2118" t="n">
        <v>56.4</v>
      </c>
      <c r="S2118" t="n">
        <v>39.61</v>
      </c>
      <c r="T2118" t="n">
        <v>3453.1</v>
      </c>
      <c r="U2118" t="n">
        <v>0.7</v>
      </c>
      <c r="V2118" t="n">
        <v>0.75</v>
      </c>
      <c r="W2118" t="n">
        <v>2.62</v>
      </c>
      <c r="X2118" t="n">
        <v>0.2</v>
      </c>
      <c r="Y2118" t="n">
        <v>1</v>
      </c>
      <c r="Z2118" t="n">
        <v>10</v>
      </c>
    </row>
    <row r="2119">
      <c r="A2119" t="n">
        <v>102</v>
      </c>
      <c r="B2119" t="n">
        <v>130</v>
      </c>
      <c r="C2119" t="inlineStr">
        <is>
          <t xml:space="preserve">CONCLUIDO	</t>
        </is>
      </c>
      <c r="D2119" t="n">
        <v>5.3387</v>
      </c>
      <c r="E2119" t="n">
        <v>18.73</v>
      </c>
      <c r="F2119" t="n">
        <v>15.54</v>
      </c>
      <c r="G2119" t="n">
        <v>116.51</v>
      </c>
      <c r="H2119" t="n">
        <v>1.56</v>
      </c>
      <c r="I2119" t="n">
        <v>8</v>
      </c>
      <c r="J2119" t="n">
        <v>302.69</v>
      </c>
      <c r="K2119" t="n">
        <v>59.19</v>
      </c>
      <c r="L2119" t="n">
        <v>26.5</v>
      </c>
      <c r="M2119" t="n">
        <v>6</v>
      </c>
      <c r="N2119" t="n">
        <v>87</v>
      </c>
      <c r="O2119" t="n">
        <v>37566</v>
      </c>
      <c r="P2119" t="n">
        <v>238.62</v>
      </c>
      <c r="Q2119" t="n">
        <v>467.07</v>
      </c>
      <c r="R2119" t="n">
        <v>56.55</v>
      </c>
      <c r="S2119" t="n">
        <v>39.61</v>
      </c>
      <c r="T2119" t="n">
        <v>3524.26</v>
      </c>
      <c r="U2119" t="n">
        <v>0.7</v>
      </c>
      <c r="V2119" t="n">
        <v>0.75</v>
      </c>
      <c r="W2119" t="n">
        <v>2.62</v>
      </c>
      <c r="X2119" t="n">
        <v>0.2</v>
      </c>
      <c r="Y2119" t="n">
        <v>1</v>
      </c>
      <c r="Z2119" t="n">
        <v>10</v>
      </c>
    </row>
    <row r="2120">
      <c r="A2120" t="n">
        <v>103</v>
      </c>
      <c r="B2120" t="n">
        <v>130</v>
      </c>
      <c r="C2120" t="inlineStr">
        <is>
          <t xml:space="preserve">CONCLUIDO	</t>
        </is>
      </c>
      <c r="D2120" t="n">
        <v>5.3398</v>
      </c>
      <c r="E2120" t="n">
        <v>18.73</v>
      </c>
      <c r="F2120" t="n">
        <v>15.53</v>
      </c>
      <c r="G2120" t="n">
        <v>116.48</v>
      </c>
      <c r="H2120" t="n">
        <v>1.57</v>
      </c>
      <c r="I2120" t="n">
        <v>8</v>
      </c>
      <c r="J2120" t="n">
        <v>303.22</v>
      </c>
      <c r="K2120" t="n">
        <v>59.19</v>
      </c>
      <c r="L2120" t="n">
        <v>26.75</v>
      </c>
      <c r="M2120" t="n">
        <v>6</v>
      </c>
      <c r="N2120" t="n">
        <v>87.28</v>
      </c>
      <c r="O2120" t="n">
        <v>37631.52</v>
      </c>
      <c r="P2120" t="n">
        <v>237.96</v>
      </c>
      <c r="Q2120" t="n">
        <v>467.07</v>
      </c>
      <c r="R2120" t="n">
        <v>56.4</v>
      </c>
      <c r="S2120" t="n">
        <v>39.61</v>
      </c>
      <c r="T2120" t="n">
        <v>3448.91</v>
      </c>
      <c r="U2120" t="n">
        <v>0.7</v>
      </c>
      <c r="V2120" t="n">
        <v>0.75</v>
      </c>
      <c r="W2120" t="n">
        <v>2.62</v>
      </c>
      <c r="X2120" t="n">
        <v>0.2</v>
      </c>
      <c r="Y2120" t="n">
        <v>1</v>
      </c>
      <c r="Z2120" t="n">
        <v>10</v>
      </c>
    </row>
    <row r="2121">
      <c r="A2121" t="n">
        <v>104</v>
      </c>
      <c r="B2121" t="n">
        <v>130</v>
      </c>
      <c r="C2121" t="inlineStr">
        <is>
          <t xml:space="preserve">CONCLUIDO	</t>
        </is>
      </c>
      <c r="D2121" t="n">
        <v>5.3364</v>
      </c>
      <c r="E2121" t="n">
        <v>18.74</v>
      </c>
      <c r="F2121" t="n">
        <v>15.54</v>
      </c>
      <c r="G2121" t="n">
        <v>116.57</v>
      </c>
      <c r="H2121" t="n">
        <v>1.58</v>
      </c>
      <c r="I2121" t="n">
        <v>8</v>
      </c>
      <c r="J2121" t="n">
        <v>303.75</v>
      </c>
      <c r="K2121" t="n">
        <v>59.19</v>
      </c>
      <c r="L2121" t="n">
        <v>27</v>
      </c>
      <c r="M2121" t="n">
        <v>6</v>
      </c>
      <c r="N2121" t="n">
        <v>87.56</v>
      </c>
      <c r="O2121" t="n">
        <v>37697.16</v>
      </c>
      <c r="P2121" t="n">
        <v>237.67</v>
      </c>
      <c r="Q2121" t="n">
        <v>467.07</v>
      </c>
      <c r="R2121" t="n">
        <v>56.7</v>
      </c>
      <c r="S2121" t="n">
        <v>39.61</v>
      </c>
      <c r="T2121" t="n">
        <v>3599.8</v>
      </c>
      <c r="U2121" t="n">
        <v>0.7</v>
      </c>
      <c r="V2121" t="n">
        <v>0.75</v>
      </c>
      <c r="W2121" t="n">
        <v>2.63</v>
      </c>
      <c r="X2121" t="n">
        <v>0.21</v>
      </c>
      <c r="Y2121" t="n">
        <v>1</v>
      </c>
      <c r="Z2121" t="n">
        <v>10</v>
      </c>
    </row>
    <row r="2122">
      <c r="A2122" t="n">
        <v>105</v>
      </c>
      <c r="B2122" t="n">
        <v>130</v>
      </c>
      <c r="C2122" t="inlineStr">
        <is>
          <t xml:space="preserve">CONCLUIDO	</t>
        </is>
      </c>
      <c r="D2122" t="n">
        <v>5.3397</v>
      </c>
      <c r="E2122" t="n">
        <v>18.73</v>
      </c>
      <c r="F2122" t="n">
        <v>15.53</v>
      </c>
      <c r="G2122" t="n">
        <v>116.49</v>
      </c>
      <c r="H2122" t="n">
        <v>1.6</v>
      </c>
      <c r="I2122" t="n">
        <v>8</v>
      </c>
      <c r="J2122" t="n">
        <v>304.29</v>
      </c>
      <c r="K2122" t="n">
        <v>59.19</v>
      </c>
      <c r="L2122" t="n">
        <v>27.25</v>
      </c>
      <c r="M2122" t="n">
        <v>6</v>
      </c>
      <c r="N2122" t="n">
        <v>87.84</v>
      </c>
      <c r="O2122" t="n">
        <v>37762.92</v>
      </c>
      <c r="P2122" t="n">
        <v>237.3</v>
      </c>
      <c r="Q2122" t="n">
        <v>467.07</v>
      </c>
      <c r="R2122" t="n">
        <v>56.46</v>
      </c>
      <c r="S2122" t="n">
        <v>39.61</v>
      </c>
      <c r="T2122" t="n">
        <v>3478.46</v>
      </c>
      <c r="U2122" t="n">
        <v>0.7</v>
      </c>
      <c r="V2122" t="n">
        <v>0.75</v>
      </c>
      <c r="W2122" t="n">
        <v>2.62</v>
      </c>
      <c r="X2122" t="n">
        <v>0.2</v>
      </c>
      <c r="Y2122" t="n">
        <v>1</v>
      </c>
      <c r="Z2122" t="n">
        <v>10</v>
      </c>
    </row>
    <row r="2123">
      <c r="A2123" t="n">
        <v>106</v>
      </c>
      <c r="B2123" t="n">
        <v>130</v>
      </c>
      <c r="C2123" t="inlineStr">
        <is>
          <t xml:space="preserve">CONCLUIDO	</t>
        </is>
      </c>
      <c r="D2123" t="n">
        <v>5.3409</v>
      </c>
      <c r="E2123" t="n">
        <v>18.72</v>
      </c>
      <c r="F2123" t="n">
        <v>15.53</v>
      </c>
      <c r="G2123" t="n">
        <v>116.45</v>
      </c>
      <c r="H2123" t="n">
        <v>1.61</v>
      </c>
      <c r="I2123" t="n">
        <v>8</v>
      </c>
      <c r="J2123" t="n">
        <v>304.82</v>
      </c>
      <c r="K2123" t="n">
        <v>59.19</v>
      </c>
      <c r="L2123" t="n">
        <v>27.5</v>
      </c>
      <c r="M2123" t="n">
        <v>6</v>
      </c>
      <c r="N2123" t="n">
        <v>88.13</v>
      </c>
      <c r="O2123" t="n">
        <v>37828.81</v>
      </c>
      <c r="P2123" t="n">
        <v>237.36</v>
      </c>
      <c r="Q2123" t="n">
        <v>467.07</v>
      </c>
      <c r="R2123" t="n">
        <v>56.41</v>
      </c>
      <c r="S2123" t="n">
        <v>39.61</v>
      </c>
      <c r="T2123" t="n">
        <v>3456.05</v>
      </c>
      <c r="U2123" t="n">
        <v>0.7</v>
      </c>
      <c r="V2123" t="n">
        <v>0.75</v>
      </c>
      <c r="W2123" t="n">
        <v>2.62</v>
      </c>
      <c r="X2123" t="n">
        <v>0.19</v>
      </c>
      <c r="Y2123" t="n">
        <v>1</v>
      </c>
      <c r="Z2123" t="n">
        <v>10</v>
      </c>
    </row>
    <row r="2124">
      <c r="A2124" t="n">
        <v>107</v>
      </c>
      <c r="B2124" t="n">
        <v>130</v>
      </c>
      <c r="C2124" t="inlineStr">
        <is>
          <t xml:space="preserve">CONCLUIDO	</t>
        </is>
      </c>
      <c r="D2124" t="n">
        <v>5.3393</v>
      </c>
      <c r="E2124" t="n">
        <v>18.73</v>
      </c>
      <c r="F2124" t="n">
        <v>15.53</v>
      </c>
      <c r="G2124" t="n">
        <v>116.5</v>
      </c>
      <c r="H2124" t="n">
        <v>1.62</v>
      </c>
      <c r="I2124" t="n">
        <v>8</v>
      </c>
      <c r="J2124" t="n">
        <v>305.36</v>
      </c>
      <c r="K2124" t="n">
        <v>59.19</v>
      </c>
      <c r="L2124" t="n">
        <v>27.75</v>
      </c>
      <c r="M2124" t="n">
        <v>6</v>
      </c>
      <c r="N2124" t="n">
        <v>88.41</v>
      </c>
      <c r="O2124" t="n">
        <v>37894.82</v>
      </c>
      <c r="P2124" t="n">
        <v>236.85</v>
      </c>
      <c r="Q2124" t="n">
        <v>467.08</v>
      </c>
      <c r="R2124" t="n">
        <v>56.47</v>
      </c>
      <c r="S2124" t="n">
        <v>39.61</v>
      </c>
      <c r="T2124" t="n">
        <v>3486.27</v>
      </c>
      <c r="U2124" t="n">
        <v>0.7</v>
      </c>
      <c r="V2124" t="n">
        <v>0.75</v>
      </c>
      <c r="W2124" t="n">
        <v>2.62</v>
      </c>
      <c r="X2124" t="n">
        <v>0.2</v>
      </c>
      <c r="Y2124" t="n">
        <v>1</v>
      </c>
      <c r="Z2124" t="n">
        <v>10</v>
      </c>
    </row>
    <row r="2125">
      <c r="A2125" t="n">
        <v>108</v>
      </c>
      <c r="B2125" t="n">
        <v>130</v>
      </c>
      <c r="C2125" t="inlineStr">
        <is>
          <t xml:space="preserve">CONCLUIDO	</t>
        </is>
      </c>
      <c r="D2125" t="n">
        <v>5.3327</v>
      </c>
      <c r="E2125" t="n">
        <v>18.75</v>
      </c>
      <c r="F2125" t="n">
        <v>15.56</v>
      </c>
      <c r="G2125" t="n">
        <v>116.67</v>
      </c>
      <c r="H2125" t="n">
        <v>1.63</v>
      </c>
      <c r="I2125" t="n">
        <v>8</v>
      </c>
      <c r="J2125" t="n">
        <v>305.89</v>
      </c>
      <c r="K2125" t="n">
        <v>59.19</v>
      </c>
      <c r="L2125" t="n">
        <v>28</v>
      </c>
      <c r="M2125" t="n">
        <v>6</v>
      </c>
      <c r="N2125" t="n">
        <v>88.7</v>
      </c>
      <c r="O2125" t="n">
        <v>37960.95</v>
      </c>
      <c r="P2125" t="n">
        <v>236.24</v>
      </c>
      <c r="Q2125" t="n">
        <v>467.07</v>
      </c>
      <c r="R2125" t="n">
        <v>57.18</v>
      </c>
      <c r="S2125" t="n">
        <v>39.61</v>
      </c>
      <c r="T2125" t="n">
        <v>3842.23</v>
      </c>
      <c r="U2125" t="n">
        <v>0.6899999999999999</v>
      </c>
      <c r="V2125" t="n">
        <v>0.75</v>
      </c>
      <c r="W2125" t="n">
        <v>2.62</v>
      </c>
      <c r="X2125" t="n">
        <v>0.22</v>
      </c>
      <c r="Y2125" t="n">
        <v>1</v>
      </c>
      <c r="Z2125" t="n">
        <v>10</v>
      </c>
    </row>
    <row r="2126">
      <c r="A2126" t="n">
        <v>109</v>
      </c>
      <c r="B2126" t="n">
        <v>130</v>
      </c>
      <c r="C2126" t="inlineStr">
        <is>
          <t xml:space="preserve">CONCLUIDO	</t>
        </is>
      </c>
      <c r="D2126" t="n">
        <v>5.3594</v>
      </c>
      <c r="E2126" t="n">
        <v>18.66</v>
      </c>
      <c r="F2126" t="n">
        <v>15.51</v>
      </c>
      <c r="G2126" t="n">
        <v>132.96</v>
      </c>
      <c r="H2126" t="n">
        <v>1.64</v>
      </c>
      <c r="I2126" t="n">
        <v>7</v>
      </c>
      <c r="J2126" t="n">
        <v>306.43</v>
      </c>
      <c r="K2126" t="n">
        <v>59.19</v>
      </c>
      <c r="L2126" t="n">
        <v>28.25</v>
      </c>
      <c r="M2126" t="n">
        <v>5</v>
      </c>
      <c r="N2126" t="n">
        <v>88.98999999999999</v>
      </c>
      <c r="O2126" t="n">
        <v>38027.2</v>
      </c>
      <c r="P2126" t="n">
        <v>235.61</v>
      </c>
      <c r="Q2126" t="n">
        <v>467.07</v>
      </c>
      <c r="R2126" t="n">
        <v>55.81</v>
      </c>
      <c r="S2126" t="n">
        <v>39.61</v>
      </c>
      <c r="T2126" t="n">
        <v>3160.11</v>
      </c>
      <c r="U2126" t="n">
        <v>0.71</v>
      </c>
      <c r="V2126" t="n">
        <v>0.75</v>
      </c>
      <c r="W2126" t="n">
        <v>2.62</v>
      </c>
      <c r="X2126" t="n">
        <v>0.18</v>
      </c>
      <c r="Y2126" t="n">
        <v>1</v>
      </c>
      <c r="Z2126" t="n">
        <v>10</v>
      </c>
    </row>
    <row r="2127">
      <c r="A2127" t="n">
        <v>110</v>
      </c>
      <c r="B2127" t="n">
        <v>130</v>
      </c>
      <c r="C2127" t="inlineStr">
        <is>
          <t xml:space="preserve">CONCLUIDO	</t>
        </is>
      </c>
      <c r="D2127" t="n">
        <v>5.3582</v>
      </c>
      <c r="E2127" t="n">
        <v>18.66</v>
      </c>
      <c r="F2127" t="n">
        <v>15.52</v>
      </c>
      <c r="G2127" t="n">
        <v>132.99</v>
      </c>
      <c r="H2127" t="n">
        <v>1.65</v>
      </c>
      <c r="I2127" t="n">
        <v>7</v>
      </c>
      <c r="J2127" t="n">
        <v>306.97</v>
      </c>
      <c r="K2127" t="n">
        <v>59.19</v>
      </c>
      <c r="L2127" t="n">
        <v>28.5</v>
      </c>
      <c r="M2127" t="n">
        <v>5</v>
      </c>
      <c r="N2127" t="n">
        <v>89.27</v>
      </c>
      <c r="O2127" t="n">
        <v>38093.58</v>
      </c>
      <c r="P2127" t="n">
        <v>236</v>
      </c>
      <c r="Q2127" t="n">
        <v>467.07</v>
      </c>
      <c r="R2127" t="n">
        <v>55.89</v>
      </c>
      <c r="S2127" t="n">
        <v>39.61</v>
      </c>
      <c r="T2127" t="n">
        <v>3200.82</v>
      </c>
      <c r="U2127" t="n">
        <v>0.71</v>
      </c>
      <c r="V2127" t="n">
        <v>0.75</v>
      </c>
      <c r="W2127" t="n">
        <v>2.62</v>
      </c>
      <c r="X2127" t="n">
        <v>0.18</v>
      </c>
      <c r="Y2127" t="n">
        <v>1</v>
      </c>
      <c r="Z2127" t="n">
        <v>10</v>
      </c>
    </row>
    <row r="2128">
      <c r="A2128" t="n">
        <v>111</v>
      </c>
      <c r="B2128" t="n">
        <v>130</v>
      </c>
      <c r="C2128" t="inlineStr">
        <is>
          <t xml:space="preserve">CONCLUIDO	</t>
        </is>
      </c>
      <c r="D2128" t="n">
        <v>5.3587</v>
      </c>
      <c r="E2128" t="n">
        <v>18.66</v>
      </c>
      <c r="F2128" t="n">
        <v>15.51</v>
      </c>
      <c r="G2128" t="n">
        <v>132.98</v>
      </c>
      <c r="H2128" t="n">
        <v>1.67</v>
      </c>
      <c r="I2128" t="n">
        <v>7</v>
      </c>
      <c r="J2128" t="n">
        <v>307.51</v>
      </c>
      <c r="K2128" t="n">
        <v>59.19</v>
      </c>
      <c r="L2128" t="n">
        <v>28.75</v>
      </c>
      <c r="M2128" t="n">
        <v>5</v>
      </c>
      <c r="N2128" t="n">
        <v>89.56</v>
      </c>
      <c r="O2128" t="n">
        <v>38160.09</v>
      </c>
      <c r="P2128" t="n">
        <v>236.38</v>
      </c>
      <c r="Q2128" t="n">
        <v>467.07</v>
      </c>
      <c r="R2128" t="n">
        <v>55.98</v>
      </c>
      <c r="S2128" t="n">
        <v>39.61</v>
      </c>
      <c r="T2128" t="n">
        <v>3245.84</v>
      </c>
      <c r="U2128" t="n">
        <v>0.71</v>
      </c>
      <c r="V2128" t="n">
        <v>0.75</v>
      </c>
      <c r="W2128" t="n">
        <v>2.62</v>
      </c>
      <c r="X2128" t="n">
        <v>0.18</v>
      </c>
      <c r="Y2128" t="n">
        <v>1</v>
      </c>
      <c r="Z2128" t="n">
        <v>10</v>
      </c>
    </row>
    <row r="2129">
      <c r="A2129" t="n">
        <v>112</v>
      </c>
      <c r="B2129" t="n">
        <v>130</v>
      </c>
      <c r="C2129" t="inlineStr">
        <is>
          <t xml:space="preserve">CONCLUIDO	</t>
        </is>
      </c>
      <c r="D2129" t="n">
        <v>5.3599</v>
      </c>
      <c r="E2129" t="n">
        <v>18.66</v>
      </c>
      <c r="F2129" t="n">
        <v>15.51</v>
      </c>
      <c r="G2129" t="n">
        <v>132.94</v>
      </c>
      <c r="H2129" t="n">
        <v>1.68</v>
      </c>
      <c r="I2129" t="n">
        <v>7</v>
      </c>
      <c r="J2129" t="n">
        <v>308.05</v>
      </c>
      <c r="K2129" t="n">
        <v>59.19</v>
      </c>
      <c r="L2129" t="n">
        <v>29</v>
      </c>
      <c r="M2129" t="n">
        <v>5</v>
      </c>
      <c r="N2129" t="n">
        <v>89.84999999999999</v>
      </c>
      <c r="O2129" t="n">
        <v>38226.72</v>
      </c>
      <c r="P2129" t="n">
        <v>236.73</v>
      </c>
      <c r="Q2129" t="n">
        <v>467.07</v>
      </c>
      <c r="R2129" t="n">
        <v>55.8</v>
      </c>
      <c r="S2129" t="n">
        <v>39.61</v>
      </c>
      <c r="T2129" t="n">
        <v>3155.62</v>
      </c>
      <c r="U2129" t="n">
        <v>0.71</v>
      </c>
      <c r="V2129" t="n">
        <v>0.75</v>
      </c>
      <c r="W2129" t="n">
        <v>2.62</v>
      </c>
      <c r="X2129" t="n">
        <v>0.18</v>
      </c>
      <c r="Y2129" t="n">
        <v>1</v>
      </c>
      <c r="Z2129" t="n">
        <v>10</v>
      </c>
    </row>
    <row r="2130">
      <c r="A2130" t="n">
        <v>113</v>
      </c>
      <c r="B2130" t="n">
        <v>130</v>
      </c>
      <c r="C2130" t="inlineStr">
        <is>
          <t xml:space="preserve">CONCLUIDO	</t>
        </is>
      </c>
      <c r="D2130" t="n">
        <v>5.3598</v>
      </c>
      <c r="E2130" t="n">
        <v>18.66</v>
      </c>
      <c r="F2130" t="n">
        <v>15.51</v>
      </c>
      <c r="G2130" t="n">
        <v>132.95</v>
      </c>
      <c r="H2130" t="n">
        <v>1.69</v>
      </c>
      <c r="I2130" t="n">
        <v>7</v>
      </c>
      <c r="J2130" t="n">
        <v>308.59</v>
      </c>
      <c r="K2130" t="n">
        <v>59.19</v>
      </c>
      <c r="L2130" t="n">
        <v>29.25</v>
      </c>
      <c r="M2130" t="n">
        <v>5</v>
      </c>
      <c r="N2130" t="n">
        <v>90.14</v>
      </c>
      <c r="O2130" t="n">
        <v>38293.47</v>
      </c>
      <c r="P2130" t="n">
        <v>236.74</v>
      </c>
      <c r="Q2130" t="n">
        <v>467.07</v>
      </c>
      <c r="R2130" t="n">
        <v>55.75</v>
      </c>
      <c r="S2130" t="n">
        <v>39.61</v>
      </c>
      <c r="T2130" t="n">
        <v>3132.54</v>
      </c>
      <c r="U2130" t="n">
        <v>0.71</v>
      </c>
      <c r="V2130" t="n">
        <v>0.75</v>
      </c>
      <c r="W2130" t="n">
        <v>2.62</v>
      </c>
      <c r="X2130" t="n">
        <v>0.18</v>
      </c>
      <c r="Y2130" t="n">
        <v>1</v>
      </c>
      <c r="Z2130" t="n">
        <v>10</v>
      </c>
    </row>
    <row r="2131">
      <c r="A2131" t="n">
        <v>114</v>
      </c>
      <c r="B2131" t="n">
        <v>130</v>
      </c>
      <c r="C2131" t="inlineStr">
        <is>
          <t xml:space="preserve">CONCLUIDO	</t>
        </is>
      </c>
      <c r="D2131" t="n">
        <v>5.3588</v>
      </c>
      <c r="E2131" t="n">
        <v>18.66</v>
      </c>
      <c r="F2131" t="n">
        <v>15.51</v>
      </c>
      <c r="G2131" t="n">
        <v>132.97</v>
      </c>
      <c r="H2131" t="n">
        <v>1.7</v>
      </c>
      <c r="I2131" t="n">
        <v>7</v>
      </c>
      <c r="J2131" t="n">
        <v>309.13</v>
      </c>
      <c r="K2131" t="n">
        <v>59.19</v>
      </c>
      <c r="L2131" t="n">
        <v>29.5</v>
      </c>
      <c r="M2131" t="n">
        <v>5</v>
      </c>
      <c r="N2131" t="n">
        <v>90.44</v>
      </c>
      <c r="O2131" t="n">
        <v>38360.36</v>
      </c>
      <c r="P2131" t="n">
        <v>237.21</v>
      </c>
      <c r="Q2131" t="n">
        <v>467.07</v>
      </c>
      <c r="R2131" t="n">
        <v>55.9</v>
      </c>
      <c r="S2131" t="n">
        <v>39.61</v>
      </c>
      <c r="T2131" t="n">
        <v>3206.3</v>
      </c>
      <c r="U2131" t="n">
        <v>0.71</v>
      </c>
      <c r="V2131" t="n">
        <v>0.75</v>
      </c>
      <c r="W2131" t="n">
        <v>2.62</v>
      </c>
      <c r="X2131" t="n">
        <v>0.18</v>
      </c>
      <c r="Y2131" t="n">
        <v>1</v>
      </c>
      <c r="Z2131" t="n">
        <v>10</v>
      </c>
    </row>
    <row r="2132">
      <c r="A2132" t="n">
        <v>115</v>
      </c>
      <c r="B2132" t="n">
        <v>130</v>
      </c>
      <c r="C2132" t="inlineStr">
        <is>
          <t xml:space="preserve">CONCLUIDO	</t>
        </is>
      </c>
      <c r="D2132" t="n">
        <v>5.3594</v>
      </c>
      <c r="E2132" t="n">
        <v>18.66</v>
      </c>
      <c r="F2132" t="n">
        <v>15.51</v>
      </c>
      <c r="G2132" t="n">
        <v>132.96</v>
      </c>
      <c r="H2132" t="n">
        <v>1.71</v>
      </c>
      <c r="I2132" t="n">
        <v>7</v>
      </c>
      <c r="J2132" t="n">
        <v>309.67</v>
      </c>
      <c r="K2132" t="n">
        <v>59.19</v>
      </c>
      <c r="L2132" t="n">
        <v>29.75</v>
      </c>
      <c r="M2132" t="n">
        <v>5</v>
      </c>
      <c r="N2132" t="n">
        <v>90.73</v>
      </c>
      <c r="O2132" t="n">
        <v>38427.37</v>
      </c>
      <c r="P2132" t="n">
        <v>237.41</v>
      </c>
      <c r="Q2132" t="n">
        <v>467.07</v>
      </c>
      <c r="R2132" t="n">
        <v>55.79</v>
      </c>
      <c r="S2132" t="n">
        <v>39.61</v>
      </c>
      <c r="T2132" t="n">
        <v>3153.25</v>
      </c>
      <c r="U2132" t="n">
        <v>0.71</v>
      </c>
      <c r="V2132" t="n">
        <v>0.75</v>
      </c>
      <c r="W2132" t="n">
        <v>2.62</v>
      </c>
      <c r="X2132" t="n">
        <v>0.18</v>
      </c>
      <c r="Y2132" t="n">
        <v>1</v>
      </c>
      <c r="Z2132" t="n">
        <v>10</v>
      </c>
    </row>
    <row r="2133">
      <c r="A2133" t="n">
        <v>116</v>
      </c>
      <c r="B2133" t="n">
        <v>130</v>
      </c>
      <c r="C2133" t="inlineStr">
        <is>
          <t xml:space="preserve">CONCLUIDO	</t>
        </is>
      </c>
      <c r="D2133" t="n">
        <v>5.3601</v>
      </c>
      <c r="E2133" t="n">
        <v>18.66</v>
      </c>
      <c r="F2133" t="n">
        <v>15.51</v>
      </c>
      <c r="G2133" t="n">
        <v>132.94</v>
      </c>
      <c r="H2133" t="n">
        <v>1.72</v>
      </c>
      <c r="I2133" t="n">
        <v>7</v>
      </c>
      <c r="J2133" t="n">
        <v>310.22</v>
      </c>
      <c r="K2133" t="n">
        <v>59.19</v>
      </c>
      <c r="L2133" t="n">
        <v>30</v>
      </c>
      <c r="M2133" t="n">
        <v>5</v>
      </c>
      <c r="N2133" t="n">
        <v>91.02</v>
      </c>
      <c r="O2133" t="n">
        <v>38494.52</v>
      </c>
      <c r="P2133" t="n">
        <v>237.45</v>
      </c>
      <c r="Q2133" t="n">
        <v>467.07</v>
      </c>
      <c r="R2133" t="n">
        <v>55.68</v>
      </c>
      <c r="S2133" t="n">
        <v>39.61</v>
      </c>
      <c r="T2133" t="n">
        <v>3096.82</v>
      </c>
      <c r="U2133" t="n">
        <v>0.71</v>
      </c>
      <c r="V2133" t="n">
        <v>0.75</v>
      </c>
      <c r="W2133" t="n">
        <v>2.62</v>
      </c>
      <c r="X2133" t="n">
        <v>0.18</v>
      </c>
      <c r="Y2133" t="n">
        <v>1</v>
      </c>
      <c r="Z2133" t="n">
        <v>10</v>
      </c>
    </row>
    <row r="2134">
      <c r="A2134" t="n">
        <v>117</v>
      </c>
      <c r="B2134" t="n">
        <v>130</v>
      </c>
      <c r="C2134" t="inlineStr">
        <is>
          <t xml:space="preserve">CONCLUIDO	</t>
        </is>
      </c>
      <c r="D2134" t="n">
        <v>5.3583</v>
      </c>
      <c r="E2134" t="n">
        <v>18.66</v>
      </c>
      <c r="F2134" t="n">
        <v>15.52</v>
      </c>
      <c r="G2134" t="n">
        <v>132.99</v>
      </c>
      <c r="H2134" t="n">
        <v>1.73</v>
      </c>
      <c r="I2134" t="n">
        <v>7</v>
      </c>
      <c r="J2134" t="n">
        <v>310.76</v>
      </c>
      <c r="K2134" t="n">
        <v>59.19</v>
      </c>
      <c r="L2134" t="n">
        <v>30.25</v>
      </c>
      <c r="M2134" t="n">
        <v>5</v>
      </c>
      <c r="N2134" t="n">
        <v>91.31999999999999</v>
      </c>
      <c r="O2134" t="n">
        <v>38561.79</v>
      </c>
      <c r="P2134" t="n">
        <v>237.16</v>
      </c>
      <c r="Q2134" t="n">
        <v>467.07</v>
      </c>
      <c r="R2134" t="n">
        <v>55.9</v>
      </c>
      <c r="S2134" t="n">
        <v>39.61</v>
      </c>
      <c r="T2134" t="n">
        <v>3206.64</v>
      </c>
      <c r="U2134" t="n">
        <v>0.71</v>
      </c>
      <c r="V2134" t="n">
        <v>0.75</v>
      </c>
      <c r="W2134" t="n">
        <v>2.62</v>
      </c>
      <c r="X2134" t="n">
        <v>0.18</v>
      </c>
      <c r="Y2134" t="n">
        <v>1</v>
      </c>
      <c r="Z2134" t="n">
        <v>10</v>
      </c>
    </row>
    <row r="2135">
      <c r="A2135" t="n">
        <v>118</v>
      </c>
      <c r="B2135" t="n">
        <v>130</v>
      </c>
      <c r="C2135" t="inlineStr">
        <is>
          <t xml:space="preserve">CONCLUIDO	</t>
        </is>
      </c>
      <c r="D2135" t="n">
        <v>5.3619</v>
      </c>
      <c r="E2135" t="n">
        <v>18.65</v>
      </c>
      <c r="F2135" t="n">
        <v>15.5</v>
      </c>
      <c r="G2135" t="n">
        <v>132.88</v>
      </c>
      <c r="H2135" t="n">
        <v>1.75</v>
      </c>
      <c r="I2135" t="n">
        <v>7</v>
      </c>
      <c r="J2135" t="n">
        <v>311.31</v>
      </c>
      <c r="K2135" t="n">
        <v>59.19</v>
      </c>
      <c r="L2135" t="n">
        <v>30.5</v>
      </c>
      <c r="M2135" t="n">
        <v>5</v>
      </c>
      <c r="N2135" t="n">
        <v>91.62</v>
      </c>
      <c r="O2135" t="n">
        <v>38629.19</v>
      </c>
      <c r="P2135" t="n">
        <v>236.53</v>
      </c>
      <c r="Q2135" t="n">
        <v>467.07</v>
      </c>
      <c r="R2135" t="n">
        <v>55.5</v>
      </c>
      <c r="S2135" t="n">
        <v>39.61</v>
      </c>
      <c r="T2135" t="n">
        <v>3005.14</v>
      </c>
      <c r="U2135" t="n">
        <v>0.71</v>
      </c>
      <c r="V2135" t="n">
        <v>0.75</v>
      </c>
      <c r="W2135" t="n">
        <v>2.62</v>
      </c>
      <c r="X2135" t="n">
        <v>0.17</v>
      </c>
      <c r="Y2135" t="n">
        <v>1</v>
      </c>
      <c r="Z2135" t="n">
        <v>10</v>
      </c>
    </row>
    <row r="2136">
      <c r="A2136" t="n">
        <v>119</v>
      </c>
      <c r="B2136" t="n">
        <v>130</v>
      </c>
      <c r="C2136" t="inlineStr">
        <is>
          <t xml:space="preserve">CONCLUIDO	</t>
        </is>
      </c>
      <c r="D2136" t="n">
        <v>5.3634</v>
      </c>
      <c r="E2136" t="n">
        <v>18.64</v>
      </c>
      <c r="F2136" t="n">
        <v>15.5</v>
      </c>
      <c r="G2136" t="n">
        <v>132.84</v>
      </c>
      <c r="H2136" t="n">
        <v>1.76</v>
      </c>
      <c r="I2136" t="n">
        <v>7</v>
      </c>
      <c r="J2136" t="n">
        <v>311.86</v>
      </c>
      <c r="K2136" t="n">
        <v>59.19</v>
      </c>
      <c r="L2136" t="n">
        <v>30.75</v>
      </c>
      <c r="M2136" t="n">
        <v>5</v>
      </c>
      <c r="N2136" t="n">
        <v>91.91</v>
      </c>
      <c r="O2136" t="n">
        <v>38696.85</v>
      </c>
      <c r="P2136" t="n">
        <v>236.22</v>
      </c>
      <c r="Q2136" t="n">
        <v>467.07</v>
      </c>
      <c r="R2136" t="n">
        <v>55.33</v>
      </c>
      <c r="S2136" t="n">
        <v>39.61</v>
      </c>
      <c r="T2136" t="n">
        <v>2920.4</v>
      </c>
      <c r="U2136" t="n">
        <v>0.72</v>
      </c>
      <c r="V2136" t="n">
        <v>0.75</v>
      </c>
      <c r="W2136" t="n">
        <v>2.62</v>
      </c>
      <c r="X2136" t="n">
        <v>0.16</v>
      </c>
      <c r="Y2136" t="n">
        <v>1</v>
      </c>
      <c r="Z2136" t="n">
        <v>10</v>
      </c>
    </row>
    <row r="2137">
      <c r="A2137" t="n">
        <v>120</v>
      </c>
      <c r="B2137" t="n">
        <v>130</v>
      </c>
      <c r="C2137" t="inlineStr">
        <is>
          <t xml:space="preserve">CONCLUIDO	</t>
        </is>
      </c>
      <c r="D2137" t="n">
        <v>5.3636</v>
      </c>
      <c r="E2137" t="n">
        <v>18.64</v>
      </c>
      <c r="F2137" t="n">
        <v>15.5</v>
      </c>
      <c r="G2137" t="n">
        <v>132.83</v>
      </c>
      <c r="H2137" t="n">
        <v>1.77</v>
      </c>
      <c r="I2137" t="n">
        <v>7</v>
      </c>
      <c r="J2137" t="n">
        <v>312.41</v>
      </c>
      <c r="K2137" t="n">
        <v>59.19</v>
      </c>
      <c r="L2137" t="n">
        <v>31</v>
      </c>
      <c r="M2137" t="n">
        <v>5</v>
      </c>
      <c r="N2137" t="n">
        <v>92.20999999999999</v>
      </c>
      <c r="O2137" t="n">
        <v>38764.53</v>
      </c>
      <c r="P2137" t="n">
        <v>236.23</v>
      </c>
      <c r="Q2137" t="n">
        <v>467.07</v>
      </c>
      <c r="R2137" t="n">
        <v>55.32</v>
      </c>
      <c r="S2137" t="n">
        <v>39.61</v>
      </c>
      <c r="T2137" t="n">
        <v>2913.93</v>
      </c>
      <c r="U2137" t="n">
        <v>0.72</v>
      </c>
      <c r="V2137" t="n">
        <v>0.75</v>
      </c>
      <c r="W2137" t="n">
        <v>2.62</v>
      </c>
      <c r="X2137" t="n">
        <v>0.16</v>
      </c>
      <c r="Y2137" t="n">
        <v>1</v>
      </c>
      <c r="Z2137" t="n">
        <v>10</v>
      </c>
    </row>
    <row r="2138">
      <c r="A2138" t="n">
        <v>121</v>
      </c>
      <c r="B2138" t="n">
        <v>130</v>
      </c>
      <c r="C2138" t="inlineStr">
        <is>
          <t xml:space="preserve">CONCLUIDO	</t>
        </is>
      </c>
      <c r="D2138" t="n">
        <v>5.3618</v>
      </c>
      <c r="E2138" t="n">
        <v>18.65</v>
      </c>
      <c r="F2138" t="n">
        <v>15.5</v>
      </c>
      <c r="G2138" t="n">
        <v>132.89</v>
      </c>
      <c r="H2138" t="n">
        <v>1.78</v>
      </c>
      <c r="I2138" t="n">
        <v>7</v>
      </c>
      <c r="J2138" t="n">
        <v>312.96</v>
      </c>
      <c r="K2138" t="n">
        <v>59.19</v>
      </c>
      <c r="L2138" t="n">
        <v>31.25</v>
      </c>
      <c r="M2138" t="n">
        <v>5</v>
      </c>
      <c r="N2138" t="n">
        <v>92.51000000000001</v>
      </c>
      <c r="O2138" t="n">
        <v>38832.33</v>
      </c>
      <c r="P2138" t="n">
        <v>236.1</v>
      </c>
      <c r="Q2138" t="n">
        <v>467.07</v>
      </c>
      <c r="R2138" t="n">
        <v>55.43</v>
      </c>
      <c r="S2138" t="n">
        <v>39.61</v>
      </c>
      <c r="T2138" t="n">
        <v>2972.53</v>
      </c>
      <c r="U2138" t="n">
        <v>0.71</v>
      </c>
      <c r="V2138" t="n">
        <v>0.75</v>
      </c>
      <c r="W2138" t="n">
        <v>2.62</v>
      </c>
      <c r="X2138" t="n">
        <v>0.17</v>
      </c>
      <c r="Y2138" t="n">
        <v>1</v>
      </c>
      <c r="Z2138" t="n">
        <v>10</v>
      </c>
    </row>
    <row r="2139">
      <c r="A2139" t="n">
        <v>122</v>
      </c>
      <c r="B2139" t="n">
        <v>130</v>
      </c>
      <c r="C2139" t="inlineStr">
        <is>
          <t xml:space="preserve">CONCLUIDO	</t>
        </is>
      </c>
      <c r="D2139" t="n">
        <v>5.3632</v>
      </c>
      <c r="E2139" t="n">
        <v>18.65</v>
      </c>
      <c r="F2139" t="n">
        <v>15.5</v>
      </c>
      <c r="G2139" t="n">
        <v>132.84</v>
      </c>
      <c r="H2139" t="n">
        <v>1.79</v>
      </c>
      <c r="I2139" t="n">
        <v>7</v>
      </c>
      <c r="J2139" t="n">
        <v>313.51</v>
      </c>
      <c r="K2139" t="n">
        <v>59.19</v>
      </c>
      <c r="L2139" t="n">
        <v>31.5</v>
      </c>
      <c r="M2139" t="n">
        <v>5</v>
      </c>
      <c r="N2139" t="n">
        <v>92.81</v>
      </c>
      <c r="O2139" t="n">
        <v>38900.27</v>
      </c>
      <c r="P2139" t="n">
        <v>235.76</v>
      </c>
      <c r="Q2139" t="n">
        <v>467.07</v>
      </c>
      <c r="R2139" t="n">
        <v>55.33</v>
      </c>
      <c r="S2139" t="n">
        <v>39.61</v>
      </c>
      <c r="T2139" t="n">
        <v>2918.6</v>
      </c>
      <c r="U2139" t="n">
        <v>0.72</v>
      </c>
      <c r="V2139" t="n">
        <v>0.75</v>
      </c>
      <c r="W2139" t="n">
        <v>2.62</v>
      </c>
      <c r="X2139" t="n">
        <v>0.17</v>
      </c>
      <c r="Y2139" t="n">
        <v>1</v>
      </c>
      <c r="Z2139" t="n">
        <v>10</v>
      </c>
    </row>
    <row r="2140">
      <c r="A2140" t="n">
        <v>123</v>
      </c>
      <c r="B2140" t="n">
        <v>130</v>
      </c>
      <c r="C2140" t="inlineStr">
        <is>
          <t xml:space="preserve">CONCLUIDO	</t>
        </is>
      </c>
      <c r="D2140" t="n">
        <v>5.3654</v>
      </c>
      <c r="E2140" t="n">
        <v>18.64</v>
      </c>
      <c r="F2140" t="n">
        <v>15.49</v>
      </c>
      <c r="G2140" t="n">
        <v>132.78</v>
      </c>
      <c r="H2140" t="n">
        <v>1.8</v>
      </c>
      <c r="I2140" t="n">
        <v>7</v>
      </c>
      <c r="J2140" t="n">
        <v>314.06</v>
      </c>
      <c r="K2140" t="n">
        <v>59.19</v>
      </c>
      <c r="L2140" t="n">
        <v>31.75</v>
      </c>
      <c r="M2140" t="n">
        <v>5</v>
      </c>
      <c r="N2140" t="n">
        <v>93.12</v>
      </c>
      <c r="O2140" t="n">
        <v>38968.34</v>
      </c>
      <c r="P2140" t="n">
        <v>235.32</v>
      </c>
      <c r="Q2140" t="n">
        <v>467.08</v>
      </c>
      <c r="R2140" t="n">
        <v>55.08</v>
      </c>
      <c r="S2140" t="n">
        <v>39.61</v>
      </c>
      <c r="T2140" t="n">
        <v>2796.88</v>
      </c>
      <c r="U2140" t="n">
        <v>0.72</v>
      </c>
      <c r="V2140" t="n">
        <v>0.75</v>
      </c>
      <c r="W2140" t="n">
        <v>2.62</v>
      </c>
      <c r="X2140" t="n">
        <v>0.16</v>
      </c>
      <c r="Y2140" t="n">
        <v>1</v>
      </c>
      <c r="Z2140" t="n">
        <v>10</v>
      </c>
    </row>
    <row r="2141">
      <c r="A2141" t="n">
        <v>124</v>
      </c>
      <c r="B2141" t="n">
        <v>130</v>
      </c>
      <c r="C2141" t="inlineStr">
        <is>
          <t xml:space="preserve">CONCLUIDO	</t>
        </is>
      </c>
      <c r="D2141" t="n">
        <v>5.3648</v>
      </c>
      <c r="E2141" t="n">
        <v>18.64</v>
      </c>
      <c r="F2141" t="n">
        <v>15.49</v>
      </c>
      <c r="G2141" t="n">
        <v>132.8</v>
      </c>
      <c r="H2141" t="n">
        <v>1.81</v>
      </c>
      <c r="I2141" t="n">
        <v>7</v>
      </c>
      <c r="J2141" t="n">
        <v>314.61</v>
      </c>
      <c r="K2141" t="n">
        <v>59.19</v>
      </c>
      <c r="L2141" t="n">
        <v>32</v>
      </c>
      <c r="M2141" t="n">
        <v>5</v>
      </c>
      <c r="N2141" t="n">
        <v>93.42</v>
      </c>
      <c r="O2141" t="n">
        <v>39036.55</v>
      </c>
      <c r="P2141" t="n">
        <v>235.16</v>
      </c>
      <c r="Q2141" t="n">
        <v>467.09</v>
      </c>
      <c r="R2141" t="n">
        <v>55.12</v>
      </c>
      <c r="S2141" t="n">
        <v>39.61</v>
      </c>
      <c r="T2141" t="n">
        <v>2814.1</v>
      </c>
      <c r="U2141" t="n">
        <v>0.72</v>
      </c>
      <c r="V2141" t="n">
        <v>0.75</v>
      </c>
      <c r="W2141" t="n">
        <v>2.62</v>
      </c>
      <c r="X2141" t="n">
        <v>0.16</v>
      </c>
      <c r="Y2141" t="n">
        <v>1</v>
      </c>
      <c r="Z2141" t="n">
        <v>10</v>
      </c>
    </row>
    <row r="2142">
      <c r="A2142" t="n">
        <v>125</v>
      </c>
      <c r="B2142" t="n">
        <v>130</v>
      </c>
      <c r="C2142" t="inlineStr">
        <is>
          <t xml:space="preserve">CONCLUIDO	</t>
        </is>
      </c>
      <c r="D2142" t="n">
        <v>5.3631</v>
      </c>
      <c r="E2142" t="n">
        <v>18.65</v>
      </c>
      <c r="F2142" t="n">
        <v>15.5</v>
      </c>
      <c r="G2142" t="n">
        <v>132.85</v>
      </c>
      <c r="H2142" t="n">
        <v>1.82</v>
      </c>
      <c r="I2142" t="n">
        <v>7</v>
      </c>
      <c r="J2142" t="n">
        <v>315.17</v>
      </c>
      <c r="K2142" t="n">
        <v>59.19</v>
      </c>
      <c r="L2142" t="n">
        <v>32.25</v>
      </c>
      <c r="M2142" t="n">
        <v>5</v>
      </c>
      <c r="N2142" t="n">
        <v>93.72</v>
      </c>
      <c r="O2142" t="n">
        <v>39104.89</v>
      </c>
      <c r="P2142" t="n">
        <v>235.07</v>
      </c>
      <c r="Q2142" t="n">
        <v>467.07</v>
      </c>
      <c r="R2142" t="n">
        <v>55.42</v>
      </c>
      <c r="S2142" t="n">
        <v>39.61</v>
      </c>
      <c r="T2142" t="n">
        <v>2966.54</v>
      </c>
      <c r="U2142" t="n">
        <v>0.71</v>
      </c>
      <c r="V2142" t="n">
        <v>0.75</v>
      </c>
      <c r="W2142" t="n">
        <v>2.62</v>
      </c>
      <c r="X2142" t="n">
        <v>0.17</v>
      </c>
      <c r="Y2142" t="n">
        <v>1</v>
      </c>
      <c r="Z2142" t="n">
        <v>10</v>
      </c>
    </row>
    <row r="2143">
      <c r="A2143" t="n">
        <v>126</v>
      </c>
      <c r="B2143" t="n">
        <v>130</v>
      </c>
      <c r="C2143" t="inlineStr">
        <is>
          <t xml:space="preserve">CONCLUIDO	</t>
        </is>
      </c>
      <c r="D2143" t="n">
        <v>5.3607</v>
      </c>
      <c r="E2143" t="n">
        <v>18.65</v>
      </c>
      <c r="F2143" t="n">
        <v>15.51</v>
      </c>
      <c r="G2143" t="n">
        <v>132.92</v>
      </c>
      <c r="H2143" t="n">
        <v>1.83</v>
      </c>
      <c r="I2143" t="n">
        <v>7</v>
      </c>
      <c r="J2143" t="n">
        <v>315.72</v>
      </c>
      <c r="K2143" t="n">
        <v>59.19</v>
      </c>
      <c r="L2143" t="n">
        <v>32.5</v>
      </c>
      <c r="M2143" t="n">
        <v>5</v>
      </c>
      <c r="N2143" t="n">
        <v>94.03</v>
      </c>
      <c r="O2143" t="n">
        <v>39173.37</v>
      </c>
      <c r="P2143" t="n">
        <v>234.9</v>
      </c>
      <c r="Q2143" t="n">
        <v>467.07</v>
      </c>
      <c r="R2143" t="n">
        <v>55.56</v>
      </c>
      <c r="S2143" t="n">
        <v>39.61</v>
      </c>
      <c r="T2143" t="n">
        <v>3034.12</v>
      </c>
      <c r="U2143" t="n">
        <v>0.71</v>
      </c>
      <c r="V2143" t="n">
        <v>0.75</v>
      </c>
      <c r="W2143" t="n">
        <v>2.62</v>
      </c>
      <c r="X2143" t="n">
        <v>0.17</v>
      </c>
      <c r="Y2143" t="n">
        <v>1</v>
      </c>
      <c r="Z2143" t="n">
        <v>10</v>
      </c>
    </row>
    <row r="2144">
      <c r="A2144" t="n">
        <v>127</v>
      </c>
      <c r="B2144" t="n">
        <v>130</v>
      </c>
      <c r="C2144" t="inlineStr">
        <is>
          <t xml:space="preserve">CONCLUIDO	</t>
        </is>
      </c>
      <c r="D2144" t="n">
        <v>5.3616</v>
      </c>
      <c r="E2144" t="n">
        <v>18.65</v>
      </c>
      <c r="F2144" t="n">
        <v>15.5</v>
      </c>
      <c r="G2144" t="n">
        <v>132.89</v>
      </c>
      <c r="H2144" t="n">
        <v>1.84</v>
      </c>
      <c r="I2144" t="n">
        <v>7</v>
      </c>
      <c r="J2144" t="n">
        <v>316.28</v>
      </c>
      <c r="K2144" t="n">
        <v>59.19</v>
      </c>
      <c r="L2144" t="n">
        <v>32.75</v>
      </c>
      <c r="M2144" t="n">
        <v>5</v>
      </c>
      <c r="N2144" t="n">
        <v>94.33</v>
      </c>
      <c r="O2144" t="n">
        <v>39241.99</v>
      </c>
      <c r="P2144" t="n">
        <v>234.62</v>
      </c>
      <c r="Q2144" t="n">
        <v>467.07</v>
      </c>
      <c r="R2144" t="n">
        <v>55.45</v>
      </c>
      <c r="S2144" t="n">
        <v>39.61</v>
      </c>
      <c r="T2144" t="n">
        <v>2981.07</v>
      </c>
      <c r="U2144" t="n">
        <v>0.71</v>
      </c>
      <c r="V2144" t="n">
        <v>0.75</v>
      </c>
      <c r="W2144" t="n">
        <v>2.62</v>
      </c>
      <c r="X2144" t="n">
        <v>0.17</v>
      </c>
      <c r="Y2144" t="n">
        <v>1</v>
      </c>
      <c r="Z2144" t="n">
        <v>10</v>
      </c>
    </row>
    <row r="2145">
      <c r="A2145" t="n">
        <v>128</v>
      </c>
      <c r="B2145" t="n">
        <v>130</v>
      </c>
      <c r="C2145" t="inlineStr">
        <is>
          <t xml:space="preserve">CONCLUIDO	</t>
        </is>
      </c>
      <c r="D2145" t="n">
        <v>5.3634</v>
      </c>
      <c r="E2145" t="n">
        <v>18.64</v>
      </c>
      <c r="F2145" t="n">
        <v>15.5</v>
      </c>
      <c r="G2145" t="n">
        <v>132.84</v>
      </c>
      <c r="H2145" t="n">
        <v>1.86</v>
      </c>
      <c r="I2145" t="n">
        <v>7</v>
      </c>
      <c r="J2145" t="n">
        <v>316.84</v>
      </c>
      <c r="K2145" t="n">
        <v>59.19</v>
      </c>
      <c r="L2145" t="n">
        <v>33</v>
      </c>
      <c r="M2145" t="n">
        <v>5</v>
      </c>
      <c r="N2145" t="n">
        <v>94.64</v>
      </c>
      <c r="O2145" t="n">
        <v>39310.75</v>
      </c>
      <c r="P2145" t="n">
        <v>234.27</v>
      </c>
      <c r="Q2145" t="n">
        <v>467.07</v>
      </c>
      <c r="R2145" t="n">
        <v>55.37</v>
      </c>
      <c r="S2145" t="n">
        <v>39.61</v>
      </c>
      <c r="T2145" t="n">
        <v>2942.51</v>
      </c>
      <c r="U2145" t="n">
        <v>0.72</v>
      </c>
      <c r="V2145" t="n">
        <v>0.75</v>
      </c>
      <c r="W2145" t="n">
        <v>2.62</v>
      </c>
      <c r="X2145" t="n">
        <v>0.16</v>
      </c>
      <c r="Y2145" t="n">
        <v>1</v>
      </c>
      <c r="Z2145" t="n">
        <v>10</v>
      </c>
    </row>
    <row r="2146">
      <c r="A2146" t="n">
        <v>129</v>
      </c>
      <c r="B2146" t="n">
        <v>130</v>
      </c>
      <c r="C2146" t="inlineStr">
        <is>
          <t xml:space="preserve">CONCLUIDO	</t>
        </is>
      </c>
      <c r="D2146" t="n">
        <v>5.3862</v>
      </c>
      <c r="E2146" t="n">
        <v>18.57</v>
      </c>
      <c r="F2146" t="n">
        <v>15.47</v>
      </c>
      <c r="G2146" t="n">
        <v>154.68</v>
      </c>
      <c r="H2146" t="n">
        <v>1.87</v>
      </c>
      <c r="I2146" t="n">
        <v>6</v>
      </c>
      <c r="J2146" t="n">
        <v>317.39</v>
      </c>
      <c r="K2146" t="n">
        <v>59.19</v>
      </c>
      <c r="L2146" t="n">
        <v>33.25</v>
      </c>
      <c r="M2146" t="n">
        <v>4</v>
      </c>
      <c r="N2146" t="n">
        <v>94.95</v>
      </c>
      <c r="O2146" t="n">
        <v>39379.65</v>
      </c>
      <c r="P2146" t="n">
        <v>232.46</v>
      </c>
      <c r="Q2146" t="n">
        <v>467.07</v>
      </c>
      <c r="R2146" t="n">
        <v>54.35</v>
      </c>
      <c r="S2146" t="n">
        <v>39.61</v>
      </c>
      <c r="T2146" t="n">
        <v>2435</v>
      </c>
      <c r="U2146" t="n">
        <v>0.73</v>
      </c>
      <c r="V2146" t="n">
        <v>0.75</v>
      </c>
      <c r="W2146" t="n">
        <v>2.62</v>
      </c>
      <c r="X2146" t="n">
        <v>0.13</v>
      </c>
      <c r="Y2146" t="n">
        <v>1</v>
      </c>
      <c r="Z2146" t="n">
        <v>10</v>
      </c>
    </row>
    <row r="2147">
      <c r="A2147" t="n">
        <v>130</v>
      </c>
      <c r="B2147" t="n">
        <v>130</v>
      </c>
      <c r="C2147" t="inlineStr">
        <is>
          <t xml:space="preserve">CONCLUIDO	</t>
        </is>
      </c>
      <c r="D2147" t="n">
        <v>5.3863</v>
      </c>
      <c r="E2147" t="n">
        <v>18.57</v>
      </c>
      <c r="F2147" t="n">
        <v>15.47</v>
      </c>
      <c r="G2147" t="n">
        <v>154.67</v>
      </c>
      <c r="H2147" t="n">
        <v>1.88</v>
      </c>
      <c r="I2147" t="n">
        <v>6</v>
      </c>
      <c r="J2147" t="n">
        <v>317.95</v>
      </c>
      <c r="K2147" t="n">
        <v>59.19</v>
      </c>
      <c r="L2147" t="n">
        <v>33.5</v>
      </c>
      <c r="M2147" t="n">
        <v>4</v>
      </c>
      <c r="N2147" t="n">
        <v>95.26000000000001</v>
      </c>
      <c r="O2147" t="n">
        <v>39448.69</v>
      </c>
      <c r="P2147" t="n">
        <v>232.6</v>
      </c>
      <c r="Q2147" t="n">
        <v>467.07</v>
      </c>
      <c r="R2147" t="n">
        <v>54.28</v>
      </c>
      <c r="S2147" t="n">
        <v>39.61</v>
      </c>
      <c r="T2147" t="n">
        <v>2403.31</v>
      </c>
      <c r="U2147" t="n">
        <v>0.73</v>
      </c>
      <c r="V2147" t="n">
        <v>0.75</v>
      </c>
      <c r="W2147" t="n">
        <v>2.62</v>
      </c>
      <c r="X2147" t="n">
        <v>0.13</v>
      </c>
      <c r="Y2147" t="n">
        <v>1</v>
      </c>
      <c r="Z2147" t="n">
        <v>10</v>
      </c>
    </row>
    <row r="2148">
      <c r="A2148" t="n">
        <v>131</v>
      </c>
      <c r="B2148" t="n">
        <v>130</v>
      </c>
      <c r="C2148" t="inlineStr">
        <is>
          <t xml:space="preserve">CONCLUIDO	</t>
        </is>
      </c>
      <c r="D2148" t="n">
        <v>5.3861</v>
      </c>
      <c r="E2148" t="n">
        <v>18.57</v>
      </c>
      <c r="F2148" t="n">
        <v>15.47</v>
      </c>
      <c r="G2148" t="n">
        <v>154.68</v>
      </c>
      <c r="H2148" t="n">
        <v>1.89</v>
      </c>
      <c r="I2148" t="n">
        <v>6</v>
      </c>
      <c r="J2148" t="n">
        <v>318.52</v>
      </c>
      <c r="K2148" t="n">
        <v>59.19</v>
      </c>
      <c r="L2148" t="n">
        <v>33.75</v>
      </c>
      <c r="M2148" t="n">
        <v>4</v>
      </c>
      <c r="N2148" t="n">
        <v>95.56999999999999</v>
      </c>
      <c r="O2148" t="n">
        <v>39517.87</v>
      </c>
      <c r="P2148" t="n">
        <v>232.64</v>
      </c>
      <c r="Q2148" t="n">
        <v>467.07</v>
      </c>
      <c r="R2148" t="n">
        <v>54.34</v>
      </c>
      <c r="S2148" t="n">
        <v>39.61</v>
      </c>
      <c r="T2148" t="n">
        <v>2430.05</v>
      </c>
      <c r="U2148" t="n">
        <v>0.73</v>
      </c>
      <c r="V2148" t="n">
        <v>0.75</v>
      </c>
      <c r="W2148" t="n">
        <v>2.62</v>
      </c>
      <c r="X2148" t="n">
        <v>0.14</v>
      </c>
      <c r="Y2148" t="n">
        <v>1</v>
      </c>
      <c r="Z2148" t="n">
        <v>10</v>
      </c>
    </row>
    <row r="2149">
      <c r="A2149" t="n">
        <v>132</v>
      </c>
      <c r="B2149" t="n">
        <v>130</v>
      </c>
      <c r="C2149" t="inlineStr">
        <is>
          <t xml:space="preserve">CONCLUIDO	</t>
        </is>
      </c>
      <c r="D2149" t="n">
        <v>5.3854</v>
      </c>
      <c r="E2149" t="n">
        <v>18.57</v>
      </c>
      <c r="F2149" t="n">
        <v>15.47</v>
      </c>
      <c r="G2149" t="n">
        <v>154.7</v>
      </c>
      <c r="H2149" t="n">
        <v>1.9</v>
      </c>
      <c r="I2149" t="n">
        <v>6</v>
      </c>
      <c r="J2149" t="n">
        <v>319.08</v>
      </c>
      <c r="K2149" t="n">
        <v>59.19</v>
      </c>
      <c r="L2149" t="n">
        <v>34</v>
      </c>
      <c r="M2149" t="n">
        <v>4</v>
      </c>
      <c r="N2149" t="n">
        <v>95.88</v>
      </c>
      <c r="O2149" t="n">
        <v>39587.19</v>
      </c>
      <c r="P2149" t="n">
        <v>233.09</v>
      </c>
      <c r="Q2149" t="n">
        <v>467.07</v>
      </c>
      <c r="R2149" t="n">
        <v>54.39</v>
      </c>
      <c r="S2149" t="n">
        <v>39.61</v>
      </c>
      <c r="T2149" t="n">
        <v>2455.99</v>
      </c>
      <c r="U2149" t="n">
        <v>0.73</v>
      </c>
      <c r="V2149" t="n">
        <v>0.75</v>
      </c>
      <c r="W2149" t="n">
        <v>2.62</v>
      </c>
      <c r="X2149" t="n">
        <v>0.14</v>
      </c>
      <c r="Y2149" t="n">
        <v>1</v>
      </c>
      <c r="Z2149" t="n">
        <v>10</v>
      </c>
    </row>
    <row r="2150">
      <c r="A2150" t="n">
        <v>133</v>
      </c>
      <c r="B2150" t="n">
        <v>130</v>
      </c>
      <c r="C2150" t="inlineStr">
        <is>
          <t xml:space="preserve">CONCLUIDO	</t>
        </is>
      </c>
      <c r="D2150" t="n">
        <v>5.3837</v>
      </c>
      <c r="E2150" t="n">
        <v>18.57</v>
      </c>
      <c r="F2150" t="n">
        <v>15.48</v>
      </c>
      <c r="G2150" t="n">
        <v>154.76</v>
      </c>
      <c r="H2150" t="n">
        <v>1.91</v>
      </c>
      <c r="I2150" t="n">
        <v>6</v>
      </c>
      <c r="J2150" t="n">
        <v>319.64</v>
      </c>
      <c r="K2150" t="n">
        <v>59.19</v>
      </c>
      <c r="L2150" t="n">
        <v>34.25</v>
      </c>
      <c r="M2150" t="n">
        <v>4</v>
      </c>
      <c r="N2150" t="n">
        <v>96.2</v>
      </c>
      <c r="O2150" t="n">
        <v>39656.65</v>
      </c>
      <c r="P2150" t="n">
        <v>233.28</v>
      </c>
      <c r="Q2150" t="n">
        <v>467.07</v>
      </c>
      <c r="R2150" t="n">
        <v>54.61</v>
      </c>
      <c r="S2150" t="n">
        <v>39.61</v>
      </c>
      <c r="T2150" t="n">
        <v>2564.3</v>
      </c>
      <c r="U2150" t="n">
        <v>0.73</v>
      </c>
      <c r="V2150" t="n">
        <v>0.75</v>
      </c>
      <c r="W2150" t="n">
        <v>2.62</v>
      </c>
      <c r="X2150" t="n">
        <v>0.14</v>
      </c>
      <c r="Y2150" t="n">
        <v>1</v>
      </c>
      <c r="Z2150" t="n">
        <v>10</v>
      </c>
    </row>
    <row r="2151">
      <c r="A2151" t="n">
        <v>134</v>
      </c>
      <c r="B2151" t="n">
        <v>130</v>
      </c>
      <c r="C2151" t="inlineStr">
        <is>
          <t xml:space="preserve">CONCLUIDO	</t>
        </is>
      </c>
      <c r="D2151" t="n">
        <v>5.382</v>
      </c>
      <c r="E2151" t="n">
        <v>18.58</v>
      </c>
      <c r="F2151" t="n">
        <v>15.48</v>
      </c>
      <c r="G2151" t="n">
        <v>154.82</v>
      </c>
      <c r="H2151" t="n">
        <v>1.92</v>
      </c>
      <c r="I2151" t="n">
        <v>6</v>
      </c>
      <c r="J2151" t="n">
        <v>320.21</v>
      </c>
      <c r="K2151" t="n">
        <v>59.19</v>
      </c>
      <c r="L2151" t="n">
        <v>34.5</v>
      </c>
      <c r="M2151" t="n">
        <v>4</v>
      </c>
      <c r="N2151" t="n">
        <v>96.51000000000001</v>
      </c>
      <c r="O2151" t="n">
        <v>39726.26</v>
      </c>
      <c r="P2151" t="n">
        <v>233.44</v>
      </c>
      <c r="Q2151" t="n">
        <v>467.07</v>
      </c>
      <c r="R2151" t="n">
        <v>54.82</v>
      </c>
      <c r="S2151" t="n">
        <v>39.61</v>
      </c>
      <c r="T2151" t="n">
        <v>2670.88</v>
      </c>
      <c r="U2151" t="n">
        <v>0.72</v>
      </c>
      <c r="V2151" t="n">
        <v>0.75</v>
      </c>
      <c r="W2151" t="n">
        <v>2.62</v>
      </c>
      <c r="X2151" t="n">
        <v>0.15</v>
      </c>
      <c r="Y2151" t="n">
        <v>1</v>
      </c>
      <c r="Z2151" t="n">
        <v>10</v>
      </c>
    </row>
    <row r="2152">
      <c r="A2152" t="n">
        <v>135</v>
      </c>
      <c r="B2152" t="n">
        <v>130</v>
      </c>
      <c r="C2152" t="inlineStr">
        <is>
          <t xml:space="preserve">CONCLUIDO	</t>
        </is>
      </c>
      <c r="D2152" t="n">
        <v>5.3826</v>
      </c>
      <c r="E2152" t="n">
        <v>18.58</v>
      </c>
      <c r="F2152" t="n">
        <v>15.48</v>
      </c>
      <c r="G2152" t="n">
        <v>154.8</v>
      </c>
      <c r="H2152" t="n">
        <v>1.93</v>
      </c>
      <c r="I2152" t="n">
        <v>6</v>
      </c>
      <c r="J2152" t="n">
        <v>320.77</v>
      </c>
      <c r="K2152" t="n">
        <v>59.19</v>
      </c>
      <c r="L2152" t="n">
        <v>34.75</v>
      </c>
      <c r="M2152" t="n">
        <v>4</v>
      </c>
      <c r="N2152" t="n">
        <v>96.83</v>
      </c>
      <c r="O2152" t="n">
        <v>39796.01</v>
      </c>
      <c r="P2152" t="n">
        <v>233.37</v>
      </c>
      <c r="Q2152" t="n">
        <v>467.07</v>
      </c>
      <c r="R2152" t="n">
        <v>54.71</v>
      </c>
      <c r="S2152" t="n">
        <v>39.61</v>
      </c>
      <c r="T2152" t="n">
        <v>2615.1</v>
      </c>
      <c r="U2152" t="n">
        <v>0.72</v>
      </c>
      <c r="V2152" t="n">
        <v>0.75</v>
      </c>
      <c r="W2152" t="n">
        <v>2.62</v>
      </c>
      <c r="X2152" t="n">
        <v>0.15</v>
      </c>
      <c r="Y2152" t="n">
        <v>1</v>
      </c>
      <c r="Z2152" t="n">
        <v>10</v>
      </c>
    </row>
    <row r="2153">
      <c r="A2153" t="n">
        <v>136</v>
      </c>
      <c r="B2153" t="n">
        <v>130</v>
      </c>
      <c r="C2153" t="inlineStr">
        <is>
          <t xml:space="preserve">CONCLUIDO	</t>
        </is>
      </c>
      <c r="D2153" t="n">
        <v>5.3828</v>
      </c>
      <c r="E2153" t="n">
        <v>18.58</v>
      </c>
      <c r="F2153" t="n">
        <v>15.48</v>
      </c>
      <c r="G2153" t="n">
        <v>154.79</v>
      </c>
      <c r="H2153" t="n">
        <v>1.94</v>
      </c>
      <c r="I2153" t="n">
        <v>6</v>
      </c>
      <c r="J2153" t="n">
        <v>321.34</v>
      </c>
      <c r="K2153" t="n">
        <v>59.19</v>
      </c>
      <c r="L2153" t="n">
        <v>35</v>
      </c>
      <c r="M2153" t="n">
        <v>4</v>
      </c>
      <c r="N2153" t="n">
        <v>97.14</v>
      </c>
      <c r="O2153" t="n">
        <v>39865.91</v>
      </c>
      <c r="P2153" t="n">
        <v>233.24</v>
      </c>
      <c r="Q2153" t="n">
        <v>467.07</v>
      </c>
      <c r="R2153" t="n">
        <v>54.71</v>
      </c>
      <c r="S2153" t="n">
        <v>39.61</v>
      </c>
      <c r="T2153" t="n">
        <v>2618.26</v>
      </c>
      <c r="U2153" t="n">
        <v>0.72</v>
      </c>
      <c r="V2153" t="n">
        <v>0.75</v>
      </c>
      <c r="W2153" t="n">
        <v>2.62</v>
      </c>
      <c r="X2153" t="n">
        <v>0.15</v>
      </c>
      <c r="Y2153" t="n">
        <v>1</v>
      </c>
      <c r="Z2153" t="n">
        <v>10</v>
      </c>
    </row>
    <row r="2154">
      <c r="A2154" t="n">
        <v>137</v>
      </c>
      <c r="B2154" t="n">
        <v>130</v>
      </c>
      <c r="C2154" t="inlineStr">
        <is>
          <t xml:space="preserve">CONCLUIDO	</t>
        </is>
      </c>
      <c r="D2154" t="n">
        <v>5.387</v>
      </c>
      <c r="E2154" t="n">
        <v>18.56</v>
      </c>
      <c r="F2154" t="n">
        <v>15.46</v>
      </c>
      <c r="G2154" t="n">
        <v>154.65</v>
      </c>
      <c r="H2154" t="n">
        <v>1.95</v>
      </c>
      <c r="I2154" t="n">
        <v>6</v>
      </c>
      <c r="J2154" t="n">
        <v>321.91</v>
      </c>
      <c r="K2154" t="n">
        <v>59.19</v>
      </c>
      <c r="L2154" t="n">
        <v>35.25</v>
      </c>
      <c r="M2154" t="n">
        <v>4</v>
      </c>
      <c r="N2154" t="n">
        <v>97.45999999999999</v>
      </c>
      <c r="O2154" t="n">
        <v>39935.96</v>
      </c>
      <c r="P2154" t="n">
        <v>233.09</v>
      </c>
      <c r="Q2154" t="n">
        <v>467.07</v>
      </c>
      <c r="R2154" t="n">
        <v>54.29</v>
      </c>
      <c r="S2154" t="n">
        <v>39.61</v>
      </c>
      <c r="T2154" t="n">
        <v>2407.65</v>
      </c>
      <c r="U2154" t="n">
        <v>0.73</v>
      </c>
      <c r="V2154" t="n">
        <v>0.75</v>
      </c>
      <c r="W2154" t="n">
        <v>2.62</v>
      </c>
      <c r="X2154" t="n">
        <v>0.13</v>
      </c>
      <c r="Y2154" t="n">
        <v>1</v>
      </c>
      <c r="Z2154" t="n">
        <v>10</v>
      </c>
    </row>
    <row r="2155">
      <c r="A2155" t="n">
        <v>138</v>
      </c>
      <c r="B2155" t="n">
        <v>130</v>
      </c>
      <c r="C2155" t="inlineStr">
        <is>
          <t xml:space="preserve">CONCLUIDO	</t>
        </is>
      </c>
      <c r="D2155" t="n">
        <v>5.3883</v>
      </c>
      <c r="E2155" t="n">
        <v>18.56</v>
      </c>
      <c r="F2155" t="n">
        <v>15.46</v>
      </c>
      <c r="G2155" t="n">
        <v>154.6</v>
      </c>
      <c r="H2155" t="n">
        <v>1.96</v>
      </c>
      <c r="I2155" t="n">
        <v>6</v>
      </c>
      <c r="J2155" t="n">
        <v>322.47</v>
      </c>
      <c r="K2155" t="n">
        <v>59.19</v>
      </c>
      <c r="L2155" t="n">
        <v>35.5</v>
      </c>
      <c r="M2155" t="n">
        <v>4</v>
      </c>
      <c r="N2155" t="n">
        <v>97.78</v>
      </c>
      <c r="O2155" t="n">
        <v>40006.15</v>
      </c>
      <c r="P2155" t="n">
        <v>233.25</v>
      </c>
      <c r="Q2155" t="n">
        <v>467.07</v>
      </c>
      <c r="R2155" t="n">
        <v>54.08</v>
      </c>
      <c r="S2155" t="n">
        <v>39.61</v>
      </c>
      <c r="T2155" t="n">
        <v>2299.26</v>
      </c>
      <c r="U2155" t="n">
        <v>0.73</v>
      </c>
      <c r="V2155" t="n">
        <v>0.75</v>
      </c>
      <c r="W2155" t="n">
        <v>2.62</v>
      </c>
      <c r="X2155" t="n">
        <v>0.13</v>
      </c>
      <c r="Y2155" t="n">
        <v>1</v>
      </c>
      <c r="Z2155" t="n">
        <v>10</v>
      </c>
    </row>
    <row r="2156">
      <c r="A2156" t="n">
        <v>139</v>
      </c>
      <c r="B2156" t="n">
        <v>130</v>
      </c>
      <c r="C2156" t="inlineStr">
        <is>
          <t xml:space="preserve">CONCLUIDO	</t>
        </is>
      </c>
      <c r="D2156" t="n">
        <v>5.3873</v>
      </c>
      <c r="E2156" t="n">
        <v>18.56</v>
      </c>
      <c r="F2156" t="n">
        <v>15.46</v>
      </c>
      <c r="G2156" t="n">
        <v>154.64</v>
      </c>
      <c r="H2156" t="n">
        <v>1.97</v>
      </c>
      <c r="I2156" t="n">
        <v>6</v>
      </c>
      <c r="J2156" t="n">
        <v>323.04</v>
      </c>
      <c r="K2156" t="n">
        <v>59.19</v>
      </c>
      <c r="L2156" t="n">
        <v>35.75</v>
      </c>
      <c r="M2156" t="n">
        <v>4</v>
      </c>
      <c r="N2156" t="n">
        <v>98.09999999999999</v>
      </c>
      <c r="O2156" t="n">
        <v>40076.49</v>
      </c>
      <c r="P2156" t="n">
        <v>232.93</v>
      </c>
      <c r="Q2156" t="n">
        <v>467.07</v>
      </c>
      <c r="R2156" t="n">
        <v>54.23</v>
      </c>
      <c r="S2156" t="n">
        <v>39.61</v>
      </c>
      <c r="T2156" t="n">
        <v>2376.65</v>
      </c>
      <c r="U2156" t="n">
        <v>0.73</v>
      </c>
      <c r="V2156" t="n">
        <v>0.75</v>
      </c>
      <c r="W2156" t="n">
        <v>2.62</v>
      </c>
      <c r="X2156" t="n">
        <v>0.13</v>
      </c>
      <c r="Y2156" t="n">
        <v>1</v>
      </c>
      <c r="Z2156" t="n">
        <v>10</v>
      </c>
    </row>
    <row r="2157">
      <c r="A2157" t="n">
        <v>140</v>
      </c>
      <c r="B2157" t="n">
        <v>130</v>
      </c>
      <c r="C2157" t="inlineStr">
        <is>
          <t xml:space="preserve">CONCLUIDO	</t>
        </is>
      </c>
      <c r="D2157" t="n">
        <v>5.3866</v>
      </c>
      <c r="E2157" t="n">
        <v>18.56</v>
      </c>
      <c r="F2157" t="n">
        <v>15.47</v>
      </c>
      <c r="G2157" t="n">
        <v>154.66</v>
      </c>
      <c r="H2157" t="n">
        <v>1.98</v>
      </c>
      <c r="I2157" t="n">
        <v>6</v>
      </c>
      <c r="J2157" t="n">
        <v>323.62</v>
      </c>
      <c r="K2157" t="n">
        <v>59.19</v>
      </c>
      <c r="L2157" t="n">
        <v>36</v>
      </c>
      <c r="M2157" t="n">
        <v>4</v>
      </c>
      <c r="N2157" t="n">
        <v>98.42</v>
      </c>
      <c r="O2157" t="n">
        <v>40147.11</v>
      </c>
      <c r="P2157" t="n">
        <v>233.07</v>
      </c>
      <c r="Q2157" t="n">
        <v>467.07</v>
      </c>
      <c r="R2157" t="n">
        <v>54.36</v>
      </c>
      <c r="S2157" t="n">
        <v>39.61</v>
      </c>
      <c r="T2157" t="n">
        <v>2441.25</v>
      </c>
      <c r="U2157" t="n">
        <v>0.73</v>
      </c>
      <c r="V2157" t="n">
        <v>0.75</v>
      </c>
      <c r="W2157" t="n">
        <v>2.62</v>
      </c>
      <c r="X2157" t="n">
        <v>0.13</v>
      </c>
      <c r="Y2157" t="n">
        <v>1</v>
      </c>
      <c r="Z2157" t="n">
        <v>10</v>
      </c>
    </row>
    <row r="2158">
      <c r="A2158" t="n">
        <v>141</v>
      </c>
      <c r="B2158" t="n">
        <v>130</v>
      </c>
      <c r="C2158" t="inlineStr">
        <is>
          <t xml:space="preserve">CONCLUIDO	</t>
        </is>
      </c>
      <c r="D2158" t="n">
        <v>5.3843</v>
      </c>
      <c r="E2158" t="n">
        <v>18.57</v>
      </c>
      <c r="F2158" t="n">
        <v>15.47</v>
      </c>
      <c r="G2158" t="n">
        <v>154.74</v>
      </c>
      <c r="H2158" t="n">
        <v>1.99</v>
      </c>
      <c r="I2158" t="n">
        <v>6</v>
      </c>
      <c r="J2158" t="n">
        <v>324.19</v>
      </c>
      <c r="K2158" t="n">
        <v>59.19</v>
      </c>
      <c r="L2158" t="n">
        <v>36.25</v>
      </c>
      <c r="M2158" t="n">
        <v>4</v>
      </c>
      <c r="N2158" t="n">
        <v>98.75</v>
      </c>
      <c r="O2158" t="n">
        <v>40217.75</v>
      </c>
      <c r="P2158" t="n">
        <v>232.89</v>
      </c>
      <c r="Q2158" t="n">
        <v>467.07</v>
      </c>
      <c r="R2158" t="n">
        <v>54.58</v>
      </c>
      <c r="S2158" t="n">
        <v>39.61</v>
      </c>
      <c r="T2158" t="n">
        <v>2551.98</v>
      </c>
      <c r="U2158" t="n">
        <v>0.73</v>
      </c>
      <c r="V2158" t="n">
        <v>0.75</v>
      </c>
      <c r="W2158" t="n">
        <v>2.62</v>
      </c>
      <c r="X2158" t="n">
        <v>0.14</v>
      </c>
      <c r="Y2158" t="n">
        <v>1</v>
      </c>
      <c r="Z2158" t="n">
        <v>10</v>
      </c>
    </row>
    <row r="2159">
      <c r="A2159" t="n">
        <v>142</v>
      </c>
      <c r="B2159" t="n">
        <v>130</v>
      </c>
      <c r="C2159" t="inlineStr">
        <is>
          <t xml:space="preserve">CONCLUIDO	</t>
        </is>
      </c>
      <c r="D2159" t="n">
        <v>5.3852</v>
      </c>
      <c r="E2159" t="n">
        <v>18.57</v>
      </c>
      <c r="F2159" t="n">
        <v>15.47</v>
      </c>
      <c r="G2159" t="n">
        <v>154.71</v>
      </c>
      <c r="H2159" t="n">
        <v>2</v>
      </c>
      <c r="I2159" t="n">
        <v>6</v>
      </c>
      <c r="J2159" t="n">
        <v>324.76</v>
      </c>
      <c r="K2159" t="n">
        <v>59.19</v>
      </c>
      <c r="L2159" t="n">
        <v>36.5</v>
      </c>
      <c r="M2159" t="n">
        <v>4</v>
      </c>
      <c r="N2159" t="n">
        <v>99.06999999999999</v>
      </c>
      <c r="O2159" t="n">
        <v>40288.55</v>
      </c>
      <c r="P2159" t="n">
        <v>232.48</v>
      </c>
      <c r="Q2159" t="n">
        <v>467.07</v>
      </c>
      <c r="R2159" t="n">
        <v>54.5</v>
      </c>
      <c r="S2159" t="n">
        <v>39.61</v>
      </c>
      <c r="T2159" t="n">
        <v>2509.51</v>
      </c>
      <c r="U2159" t="n">
        <v>0.73</v>
      </c>
      <c r="V2159" t="n">
        <v>0.75</v>
      </c>
      <c r="W2159" t="n">
        <v>2.62</v>
      </c>
      <c r="X2159" t="n">
        <v>0.14</v>
      </c>
      <c r="Y2159" t="n">
        <v>1</v>
      </c>
      <c r="Z2159" t="n">
        <v>10</v>
      </c>
    </row>
    <row r="2160">
      <c r="A2160" t="n">
        <v>143</v>
      </c>
      <c r="B2160" t="n">
        <v>130</v>
      </c>
      <c r="C2160" t="inlineStr">
        <is>
          <t xml:space="preserve">CONCLUIDO	</t>
        </is>
      </c>
      <c r="D2160" t="n">
        <v>5.3833</v>
      </c>
      <c r="E2160" t="n">
        <v>18.58</v>
      </c>
      <c r="F2160" t="n">
        <v>15.48</v>
      </c>
      <c r="G2160" t="n">
        <v>154.78</v>
      </c>
      <c r="H2160" t="n">
        <v>2.01</v>
      </c>
      <c r="I2160" t="n">
        <v>6</v>
      </c>
      <c r="J2160" t="n">
        <v>325.34</v>
      </c>
      <c r="K2160" t="n">
        <v>59.19</v>
      </c>
      <c r="L2160" t="n">
        <v>36.75</v>
      </c>
      <c r="M2160" t="n">
        <v>4</v>
      </c>
      <c r="N2160" t="n">
        <v>99.40000000000001</v>
      </c>
      <c r="O2160" t="n">
        <v>40359.5</v>
      </c>
      <c r="P2160" t="n">
        <v>232.24</v>
      </c>
      <c r="Q2160" t="n">
        <v>467.07</v>
      </c>
      <c r="R2160" t="n">
        <v>54.66</v>
      </c>
      <c r="S2160" t="n">
        <v>39.61</v>
      </c>
      <c r="T2160" t="n">
        <v>2590.42</v>
      </c>
      <c r="U2160" t="n">
        <v>0.72</v>
      </c>
      <c r="V2160" t="n">
        <v>0.75</v>
      </c>
      <c r="W2160" t="n">
        <v>2.62</v>
      </c>
      <c r="X2160" t="n">
        <v>0.14</v>
      </c>
      <c r="Y2160" t="n">
        <v>1</v>
      </c>
      <c r="Z2160" t="n">
        <v>10</v>
      </c>
    </row>
    <row r="2161">
      <c r="A2161" t="n">
        <v>144</v>
      </c>
      <c r="B2161" t="n">
        <v>130</v>
      </c>
      <c r="C2161" t="inlineStr">
        <is>
          <t xml:space="preserve">CONCLUIDO	</t>
        </is>
      </c>
      <c r="D2161" t="n">
        <v>5.3847</v>
      </c>
      <c r="E2161" t="n">
        <v>18.57</v>
      </c>
      <c r="F2161" t="n">
        <v>15.47</v>
      </c>
      <c r="G2161" t="n">
        <v>154.73</v>
      </c>
      <c r="H2161" t="n">
        <v>2.02</v>
      </c>
      <c r="I2161" t="n">
        <v>6</v>
      </c>
      <c r="J2161" t="n">
        <v>325.92</v>
      </c>
      <c r="K2161" t="n">
        <v>59.19</v>
      </c>
      <c r="L2161" t="n">
        <v>37</v>
      </c>
      <c r="M2161" t="n">
        <v>4</v>
      </c>
      <c r="N2161" t="n">
        <v>99.72</v>
      </c>
      <c r="O2161" t="n">
        <v>40430.6</v>
      </c>
      <c r="P2161" t="n">
        <v>231.76</v>
      </c>
      <c r="Q2161" t="n">
        <v>467.07</v>
      </c>
      <c r="R2161" t="n">
        <v>54.49</v>
      </c>
      <c r="S2161" t="n">
        <v>39.61</v>
      </c>
      <c r="T2161" t="n">
        <v>2505.24</v>
      </c>
      <c r="U2161" t="n">
        <v>0.73</v>
      </c>
      <c r="V2161" t="n">
        <v>0.75</v>
      </c>
      <c r="W2161" t="n">
        <v>2.62</v>
      </c>
      <c r="X2161" t="n">
        <v>0.14</v>
      </c>
      <c r="Y2161" t="n">
        <v>1</v>
      </c>
      <c r="Z2161" t="n">
        <v>10</v>
      </c>
    </row>
    <row r="2162">
      <c r="A2162" t="n">
        <v>145</v>
      </c>
      <c r="B2162" t="n">
        <v>130</v>
      </c>
      <c r="C2162" t="inlineStr">
        <is>
          <t xml:space="preserve">CONCLUIDO	</t>
        </is>
      </c>
      <c r="D2162" t="n">
        <v>5.3834</v>
      </c>
      <c r="E2162" t="n">
        <v>18.58</v>
      </c>
      <c r="F2162" t="n">
        <v>15.48</v>
      </c>
      <c r="G2162" t="n">
        <v>154.77</v>
      </c>
      <c r="H2162" t="n">
        <v>2.03</v>
      </c>
      <c r="I2162" t="n">
        <v>6</v>
      </c>
      <c r="J2162" t="n">
        <v>326.49</v>
      </c>
      <c r="K2162" t="n">
        <v>59.19</v>
      </c>
      <c r="L2162" t="n">
        <v>37.25</v>
      </c>
      <c r="M2162" t="n">
        <v>4</v>
      </c>
      <c r="N2162" t="n">
        <v>100.05</v>
      </c>
      <c r="O2162" t="n">
        <v>40501.85</v>
      </c>
      <c r="P2162" t="n">
        <v>232.14</v>
      </c>
      <c r="Q2162" t="n">
        <v>467.07</v>
      </c>
      <c r="R2162" t="n">
        <v>54.72</v>
      </c>
      <c r="S2162" t="n">
        <v>39.61</v>
      </c>
      <c r="T2162" t="n">
        <v>2622.43</v>
      </c>
      <c r="U2162" t="n">
        <v>0.72</v>
      </c>
      <c r="V2162" t="n">
        <v>0.75</v>
      </c>
      <c r="W2162" t="n">
        <v>2.62</v>
      </c>
      <c r="X2162" t="n">
        <v>0.14</v>
      </c>
      <c r="Y2162" t="n">
        <v>1</v>
      </c>
      <c r="Z2162" t="n">
        <v>10</v>
      </c>
    </row>
    <row r="2163">
      <c r="A2163" t="n">
        <v>146</v>
      </c>
      <c r="B2163" t="n">
        <v>130</v>
      </c>
      <c r="C2163" t="inlineStr">
        <is>
          <t xml:space="preserve">CONCLUIDO	</t>
        </is>
      </c>
      <c r="D2163" t="n">
        <v>5.3833</v>
      </c>
      <c r="E2163" t="n">
        <v>18.58</v>
      </c>
      <c r="F2163" t="n">
        <v>15.48</v>
      </c>
      <c r="G2163" t="n">
        <v>154.78</v>
      </c>
      <c r="H2163" t="n">
        <v>2.04</v>
      </c>
      <c r="I2163" t="n">
        <v>6</v>
      </c>
      <c r="J2163" t="n">
        <v>327.07</v>
      </c>
      <c r="K2163" t="n">
        <v>59.19</v>
      </c>
      <c r="L2163" t="n">
        <v>37.5</v>
      </c>
      <c r="M2163" t="n">
        <v>4</v>
      </c>
      <c r="N2163" t="n">
        <v>100.38</v>
      </c>
      <c r="O2163" t="n">
        <v>40573.27</v>
      </c>
      <c r="P2163" t="n">
        <v>232.01</v>
      </c>
      <c r="Q2163" t="n">
        <v>467.07</v>
      </c>
      <c r="R2163" t="n">
        <v>54.61</v>
      </c>
      <c r="S2163" t="n">
        <v>39.61</v>
      </c>
      <c r="T2163" t="n">
        <v>2565.53</v>
      </c>
      <c r="U2163" t="n">
        <v>0.73</v>
      </c>
      <c r="V2163" t="n">
        <v>0.75</v>
      </c>
      <c r="W2163" t="n">
        <v>2.62</v>
      </c>
      <c r="X2163" t="n">
        <v>0.14</v>
      </c>
      <c r="Y2163" t="n">
        <v>1</v>
      </c>
      <c r="Z2163" t="n">
        <v>10</v>
      </c>
    </row>
    <row r="2164">
      <c r="A2164" t="n">
        <v>147</v>
      </c>
      <c r="B2164" t="n">
        <v>130</v>
      </c>
      <c r="C2164" t="inlineStr">
        <is>
          <t xml:space="preserve">CONCLUIDO	</t>
        </is>
      </c>
      <c r="D2164" t="n">
        <v>5.3845</v>
      </c>
      <c r="E2164" t="n">
        <v>18.57</v>
      </c>
      <c r="F2164" t="n">
        <v>15.47</v>
      </c>
      <c r="G2164" t="n">
        <v>154.73</v>
      </c>
      <c r="H2164" t="n">
        <v>2.05</v>
      </c>
      <c r="I2164" t="n">
        <v>6</v>
      </c>
      <c r="J2164" t="n">
        <v>327.65</v>
      </c>
      <c r="K2164" t="n">
        <v>59.19</v>
      </c>
      <c r="L2164" t="n">
        <v>37.75</v>
      </c>
      <c r="M2164" t="n">
        <v>4</v>
      </c>
      <c r="N2164" t="n">
        <v>100.71</v>
      </c>
      <c r="O2164" t="n">
        <v>40644.83</v>
      </c>
      <c r="P2164" t="n">
        <v>231.02</v>
      </c>
      <c r="Q2164" t="n">
        <v>467.07</v>
      </c>
      <c r="R2164" t="n">
        <v>54.61</v>
      </c>
      <c r="S2164" t="n">
        <v>39.61</v>
      </c>
      <c r="T2164" t="n">
        <v>2564.44</v>
      </c>
      <c r="U2164" t="n">
        <v>0.73</v>
      </c>
      <c r="V2164" t="n">
        <v>0.75</v>
      </c>
      <c r="W2164" t="n">
        <v>2.62</v>
      </c>
      <c r="X2164" t="n">
        <v>0.14</v>
      </c>
      <c r="Y2164" t="n">
        <v>1</v>
      </c>
      <c r="Z2164" t="n">
        <v>10</v>
      </c>
    </row>
    <row r="2165">
      <c r="A2165" t="n">
        <v>148</v>
      </c>
      <c r="B2165" t="n">
        <v>130</v>
      </c>
      <c r="C2165" t="inlineStr">
        <is>
          <t xml:space="preserve">CONCLUIDO	</t>
        </is>
      </c>
      <c r="D2165" t="n">
        <v>5.3821</v>
      </c>
      <c r="E2165" t="n">
        <v>18.58</v>
      </c>
      <c r="F2165" t="n">
        <v>15.48</v>
      </c>
      <c r="G2165" t="n">
        <v>154.82</v>
      </c>
      <c r="H2165" t="n">
        <v>2.06</v>
      </c>
      <c r="I2165" t="n">
        <v>6</v>
      </c>
      <c r="J2165" t="n">
        <v>328.23</v>
      </c>
      <c r="K2165" t="n">
        <v>59.19</v>
      </c>
      <c r="L2165" t="n">
        <v>38</v>
      </c>
      <c r="M2165" t="n">
        <v>4</v>
      </c>
      <c r="N2165" t="n">
        <v>101.04</v>
      </c>
      <c r="O2165" t="n">
        <v>40716.56</v>
      </c>
      <c r="P2165" t="n">
        <v>231.35</v>
      </c>
      <c r="Q2165" t="n">
        <v>467.07</v>
      </c>
      <c r="R2165" t="n">
        <v>54.73</v>
      </c>
      <c r="S2165" t="n">
        <v>39.61</v>
      </c>
      <c r="T2165" t="n">
        <v>2628.37</v>
      </c>
      <c r="U2165" t="n">
        <v>0.72</v>
      </c>
      <c r="V2165" t="n">
        <v>0.75</v>
      </c>
      <c r="W2165" t="n">
        <v>2.62</v>
      </c>
      <c r="X2165" t="n">
        <v>0.15</v>
      </c>
      <c r="Y2165" t="n">
        <v>1</v>
      </c>
      <c r="Z2165" t="n">
        <v>10</v>
      </c>
    </row>
    <row r="2166">
      <c r="A2166" t="n">
        <v>149</v>
      </c>
      <c r="B2166" t="n">
        <v>130</v>
      </c>
      <c r="C2166" t="inlineStr">
        <is>
          <t xml:space="preserve">CONCLUIDO	</t>
        </is>
      </c>
      <c r="D2166" t="n">
        <v>5.3829</v>
      </c>
      <c r="E2166" t="n">
        <v>18.58</v>
      </c>
      <c r="F2166" t="n">
        <v>15.48</v>
      </c>
      <c r="G2166" t="n">
        <v>154.79</v>
      </c>
      <c r="H2166" t="n">
        <v>2.07</v>
      </c>
      <c r="I2166" t="n">
        <v>6</v>
      </c>
      <c r="J2166" t="n">
        <v>328.82</v>
      </c>
      <c r="K2166" t="n">
        <v>59.19</v>
      </c>
      <c r="L2166" t="n">
        <v>38.25</v>
      </c>
      <c r="M2166" t="n">
        <v>4</v>
      </c>
      <c r="N2166" t="n">
        <v>101.37</v>
      </c>
      <c r="O2166" t="n">
        <v>40788.44</v>
      </c>
      <c r="P2166" t="n">
        <v>231.01</v>
      </c>
      <c r="Q2166" t="n">
        <v>467.07</v>
      </c>
      <c r="R2166" t="n">
        <v>54.81</v>
      </c>
      <c r="S2166" t="n">
        <v>39.61</v>
      </c>
      <c r="T2166" t="n">
        <v>2668.02</v>
      </c>
      <c r="U2166" t="n">
        <v>0.72</v>
      </c>
      <c r="V2166" t="n">
        <v>0.75</v>
      </c>
      <c r="W2166" t="n">
        <v>2.62</v>
      </c>
      <c r="X2166" t="n">
        <v>0.15</v>
      </c>
      <c r="Y2166" t="n">
        <v>1</v>
      </c>
      <c r="Z2166" t="n">
        <v>10</v>
      </c>
    </row>
    <row r="2167">
      <c r="A2167" t="n">
        <v>150</v>
      </c>
      <c r="B2167" t="n">
        <v>130</v>
      </c>
      <c r="C2167" t="inlineStr">
        <is>
          <t xml:space="preserve">CONCLUIDO	</t>
        </is>
      </c>
      <c r="D2167" t="n">
        <v>5.3838</v>
      </c>
      <c r="E2167" t="n">
        <v>18.57</v>
      </c>
      <c r="F2167" t="n">
        <v>15.48</v>
      </c>
      <c r="G2167" t="n">
        <v>154.76</v>
      </c>
      <c r="H2167" t="n">
        <v>2.08</v>
      </c>
      <c r="I2167" t="n">
        <v>6</v>
      </c>
      <c r="J2167" t="n">
        <v>329.4</v>
      </c>
      <c r="K2167" t="n">
        <v>59.19</v>
      </c>
      <c r="L2167" t="n">
        <v>38.5</v>
      </c>
      <c r="M2167" t="n">
        <v>4</v>
      </c>
      <c r="N2167" t="n">
        <v>101.71</v>
      </c>
      <c r="O2167" t="n">
        <v>40860.49</v>
      </c>
      <c r="P2167" t="n">
        <v>230.39</v>
      </c>
      <c r="Q2167" t="n">
        <v>467.07</v>
      </c>
      <c r="R2167" t="n">
        <v>54.6</v>
      </c>
      <c r="S2167" t="n">
        <v>39.61</v>
      </c>
      <c r="T2167" t="n">
        <v>2558.86</v>
      </c>
      <c r="U2167" t="n">
        <v>0.73</v>
      </c>
      <c r="V2167" t="n">
        <v>0.75</v>
      </c>
      <c r="W2167" t="n">
        <v>2.62</v>
      </c>
      <c r="X2167" t="n">
        <v>0.14</v>
      </c>
      <c r="Y2167" t="n">
        <v>1</v>
      </c>
      <c r="Z2167" t="n">
        <v>10</v>
      </c>
    </row>
    <row r="2168">
      <c r="A2168" t="n">
        <v>151</v>
      </c>
      <c r="B2168" t="n">
        <v>130</v>
      </c>
      <c r="C2168" t="inlineStr">
        <is>
          <t xml:space="preserve">CONCLUIDO	</t>
        </is>
      </c>
      <c r="D2168" t="n">
        <v>5.3847</v>
      </c>
      <c r="E2168" t="n">
        <v>18.57</v>
      </c>
      <c r="F2168" t="n">
        <v>15.47</v>
      </c>
      <c r="G2168" t="n">
        <v>154.73</v>
      </c>
      <c r="H2168" t="n">
        <v>2.09</v>
      </c>
      <c r="I2168" t="n">
        <v>6</v>
      </c>
      <c r="J2168" t="n">
        <v>329.99</v>
      </c>
      <c r="K2168" t="n">
        <v>59.19</v>
      </c>
      <c r="L2168" t="n">
        <v>38.75</v>
      </c>
      <c r="M2168" t="n">
        <v>4</v>
      </c>
      <c r="N2168" t="n">
        <v>102.04</v>
      </c>
      <c r="O2168" t="n">
        <v>40932.69</v>
      </c>
      <c r="P2168" t="n">
        <v>229.54</v>
      </c>
      <c r="Q2168" t="n">
        <v>467.08</v>
      </c>
      <c r="R2168" t="n">
        <v>54.55</v>
      </c>
      <c r="S2168" t="n">
        <v>39.61</v>
      </c>
      <c r="T2168" t="n">
        <v>2534.62</v>
      </c>
      <c r="U2168" t="n">
        <v>0.73</v>
      </c>
      <c r="V2168" t="n">
        <v>0.75</v>
      </c>
      <c r="W2168" t="n">
        <v>2.62</v>
      </c>
      <c r="X2168" t="n">
        <v>0.14</v>
      </c>
      <c r="Y2168" t="n">
        <v>1</v>
      </c>
      <c r="Z2168" t="n">
        <v>10</v>
      </c>
    </row>
    <row r="2169">
      <c r="A2169" t="n">
        <v>152</v>
      </c>
      <c r="B2169" t="n">
        <v>130</v>
      </c>
      <c r="C2169" t="inlineStr">
        <is>
          <t xml:space="preserve">CONCLUIDO	</t>
        </is>
      </c>
      <c r="D2169" t="n">
        <v>5.3856</v>
      </c>
      <c r="E2169" t="n">
        <v>18.57</v>
      </c>
      <c r="F2169" t="n">
        <v>15.47</v>
      </c>
      <c r="G2169" t="n">
        <v>154.7</v>
      </c>
      <c r="H2169" t="n">
        <v>2.1</v>
      </c>
      <c r="I2169" t="n">
        <v>6</v>
      </c>
      <c r="J2169" t="n">
        <v>330.57</v>
      </c>
      <c r="K2169" t="n">
        <v>59.19</v>
      </c>
      <c r="L2169" t="n">
        <v>39</v>
      </c>
      <c r="M2169" t="n">
        <v>4</v>
      </c>
      <c r="N2169" t="n">
        <v>102.38</v>
      </c>
      <c r="O2169" t="n">
        <v>41005.06</v>
      </c>
      <c r="P2169" t="n">
        <v>228.84</v>
      </c>
      <c r="Q2169" t="n">
        <v>467.1</v>
      </c>
      <c r="R2169" t="n">
        <v>54.47</v>
      </c>
      <c r="S2169" t="n">
        <v>39.61</v>
      </c>
      <c r="T2169" t="n">
        <v>2497.08</v>
      </c>
      <c r="U2169" t="n">
        <v>0.73</v>
      </c>
      <c r="V2169" t="n">
        <v>0.75</v>
      </c>
      <c r="W2169" t="n">
        <v>2.62</v>
      </c>
      <c r="X2169" t="n">
        <v>0.14</v>
      </c>
      <c r="Y2169" t="n">
        <v>1</v>
      </c>
      <c r="Z2169" t="n">
        <v>10</v>
      </c>
    </row>
    <row r="2170">
      <c r="A2170" t="n">
        <v>153</v>
      </c>
      <c r="B2170" t="n">
        <v>130</v>
      </c>
      <c r="C2170" t="inlineStr">
        <is>
          <t xml:space="preserve">CONCLUIDO	</t>
        </is>
      </c>
      <c r="D2170" t="n">
        <v>5.3856</v>
      </c>
      <c r="E2170" t="n">
        <v>18.57</v>
      </c>
      <c r="F2170" t="n">
        <v>15.47</v>
      </c>
      <c r="G2170" t="n">
        <v>154.7</v>
      </c>
      <c r="H2170" t="n">
        <v>2.11</v>
      </c>
      <c r="I2170" t="n">
        <v>6</v>
      </c>
      <c r="J2170" t="n">
        <v>331.16</v>
      </c>
      <c r="K2170" t="n">
        <v>59.19</v>
      </c>
      <c r="L2170" t="n">
        <v>39.25</v>
      </c>
      <c r="M2170" t="n">
        <v>4</v>
      </c>
      <c r="N2170" t="n">
        <v>102.72</v>
      </c>
      <c r="O2170" t="n">
        <v>41077.58</v>
      </c>
      <c r="P2170" t="n">
        <v>228.09</v>
      </c>
      <c r="Q2170" t="n">
        <v>467.07</v>
      </c>
      <c r="R2170" t="n">
        <v>54.39</v>
      </c>
      <c r="S2170" t="n">
        <v>39.61</v>
      </c>
      <c r="T2170" t="n">
        <v>2457.75</v>
      </c>
      <c r="U2170" t="n">
        <v>0.73</v>
      </c>
      <c r="V2170" t="n">
        <v>0.75</v>
      </c>
      <c r="W2170" t="n">
        <v>2.62</v>
      </c>
      <c r="X2170" t="n">
        <v>0.14</v>
      </c>
      <c r="Y2170" t="n">
        <v>1</v>
      </c>
      <c r="Z2170" t="n">
        <v>10</v>
      </c>
    </row>
    <row r="2171">
      <c r="A2171" t="n">
        <v>154</v>
      </c>
      <c r="B2171" t="n">
        <v>130</v>
      </c>
      <c r="C2171" t="inlineStr">
        <is>
          <t xml:space="preserve">CONCLUIDO	</t>
        </is>
      </c>
      <c r="D2171" t="n">
        <v>5.3832</v>
      </c>
      <c r="E2171" t="n">
        <v>18.58</v>
      </c>
      <c r="F2171" t="n">
        <v>15.48</v>
      </c>
      <c r="G2171" t="n">
        <v>154.78</v>
      </c>
      <c r="H2171" t="n">
        <v>2.12</v>
      </c>
      <c r="I2171" t="n">
        <v>6</v>
      </c>
      <c r="J2171" t="n">
        <v>331.75</v>
      </c>
      <c r="K2171" t="n">
        <v>59.19</v>
      </c>
      <c r="L2171" t="n">
        <v>39.5</v>
      </c>
      <c r="M2171" t="n">
        <v>4</v>
      </c>
      <c r="N2171" t="n">
        <v>103.06</v>
      </c>
      <c r="O2171" t="n">
        <v>41150.28</v>
      </c>
      <c r="P2171" t="n">
        <v>227.33</v>
      </c>
      <c r="Q2171" t="n">
        <v>467.07</v>
      </c>
      <c r="R2171" t="n">
        <v>54.61</v>
      </c>
      <c r="S2171" t="n">
        <v>39.61</v>
      </c>
      <c r="T2171" t="n">
        <v>2564.81</v>
      </c>
      <c r="U2171" t="n">
        <v>0.73</v>
      </c>
      <c r="V2171" t="n">
        <v>0.75</v>
      </c>
      <c r="W2171" t="n">
        <v>2.62</v>
      </c>
      <c r="X2171" t="n">
        <v>0.14</v>
      </c>
      <c r="Y2171" t="n">
        <v>1</v>
      </c>
      <c r="Z2171" t="n">
        <v>10</v>
      </c>
    </row>
    <row r="2172">
      <c r="A2172" t="n">
        <v>155</v>
      </c>
      <c r="B2172" t="n">
        <v>130</v>
      </c>
      <c r="C2172" t="inlineStr">
        <is>
          <t xml:space="preserve">CONCLUIDO	</t>
        </is>
      </c>
      <c r="D2172" t="n">
        <v>5.3833</v>
      </c>
      <c r="E2172" t="n">
        <v>18.58</v>
      </c>
      <c r="F2172" t="n">
        <v>15.48</v>
      </c>
      <c r="G2172" t="n">
        <v>154.78</v>
      </c>
      <c r="H2172" t="n">
        <v>2.13</v>
      </c>
      <c r="I2172" t="n">
        <v>6</v>
      </c>
      <c r="J2172" t="n">
        <v>332.34</v>
      </c>
      <c r="K2172" t="n">
        <v>59.19</v>
      </c>
      <c r="L2172" t="n">
        <v>39.75</v>
      </c>
      <c r="M2172" t="n">
        <v>4</v>
      </c>
      <c r="N2172" t="n">
        <v>103.4</v>
      </c>
      <c r="O2172" t="n">
        <v>41223.13</v>
      </c>
      <c r="P2172" t="n">
        <v>226.5</v>
      </c>
      <c r="Q2172" t="n">
        <v>467.07</v>
      </c>
      <c r="R2172" t="n">
        <v>54.6</v>
      </c>
      <c r="S2172" t="n">
        <v>39.61</v>
      </c>
      <c r="T2172" t="n">
        <v>2560.62</v>
      </c>
      <c r="U2172" t="n">
        <v>0.73</v>
      </c>
      <c r="V2172" t="n">
        <v>0.75</v>
      </c>
      <c r="W2172" t="n">
        <v>2.62</v>
      </c>
      <c r="X2172" t="n">
        <v>0.14</v>
      </c>
      <c r="Y2172" t="n">
        <v>1</v>
      </c>
      <c r="Z2172" t="n">
        <v>10</v>
      </c>
    </row>
    <row r="2173">
      <c r="A2173" t="n">
        <v>156</v>
      </c>
      <c r="B2173" t="n">
        <v>130</v>
      </c>
      <c r="C2173" t="inlineStr">
        <is>
          <t xml:space="preserve">CONCLUIDO	</t>
        </is>
      </c>
      <c r="D2173" t="n">
        <v>5.3833</v>
      </c>
      <c r="E2173" t="n">
        <v>18.58</v>
      </c>
      <c r="F2173" t="n">
        <v>15.48</v>
      </c>
      <c r="G2173" t="n">
        <v>154.78</v>
      </c>
      <c r="H2173" t="n">
        <v>2.14</v>
      </c>
      <c r="I2173" t="n">
        <v>6</v>
      </c>
      <c r="J2173" t="n">
        <v>332.93</v>
      </c>
      <c r="K2173" t="n">
        <v>59.19</v>
      </c>
      <c r="L2173" t="n">
        <v>40</v>
      </c>
      <c r="M2173" t="n">
        <v>4</v>
      </c>
      <c r="N2173" t="n">
        <v>103.74</v>
      </c>
      <c r="O2173" t="n">
        <v>41296.16</v>
      </c>
      <c r="P2173" t="n">
        <v>226.45</v>
      </c>
      <c r="Q2173" t="n">
        <v>467.07</v>
      </c>
      <c r="R2173" t="n">
        <v>54.71</v>
      </c>
      <c r="S2173" t="n">
        <v>39.61</v>
      </c>
      <c r="T2173" t="n">
        <v>2616.66</v>
      </c>
      <c r="U2173" t="n">
        <v>0.72</v>
      </c>
      <c r="V2173" t="n">
        <v>0.75</v>
      </c>
      <c r="W2173" t="n">
        <v>2.62</v>
      </c>
      <c r="X2173" t="n">
        <v>0.14</v>
      </c>
      <c r="Y2173" t="n">
        <v>1</v>
      </c>
      <c r="Z2173" t="n">
        <v>10</v>
      </c>
    </row>
    <row r="2174">
      <c r="A2174" t="n">
        <v>0</v>
      </c>
      <c r="B2174" t="n">
        <v>75</v>
      </c>
      <c r="C2174" t="inlineStr">
        <is>
          <t xml:space="preserve">CONCLUIDO	</t>
        </is>
      </c>
      <c r="D2174" t="n">
        <v>3.5493</v>
      </c>
      <c r="E2174" t="n">
        <v>28.17</v>
      </c>
      <c r="F2174" t="n">
        <v>20.52</v>
      </c>
      <c r="G2174" t="n">
        <v>7</v>
      </c>
      <c r="H2174" t="n">
        <v>0.12</v>
      </c>
      <c r="I2174" t="n">
        <v>176</v>
      </c>
      <c r="J2174" t="n">
        <v>150.44</v>
      </c>
      <c r="K2174" t="n">
        <v>49.1</v>
      </c>
      <c r="L2174" t="n">
        <v>1</v>
      </c>
      <c r="M2174" t="n">
        <v>174</v>
      </c>
      <c r="N2174" t="n">
        <v>25.34</v>
      </c>
      <c r="O2174" t="n">
        <v>18787.76</v>
      </c>
      <c r="P2174" t="n">
        <v>242.51</v>
      </c>
      <c r="Q2174" t="n">
        <v>467.25</v>
      </c>
      <c r="R2174" t="n">
        <v>219.77</v>
      </c>
      <c r="S2174" t="n">
        <v>39.61</v>
      </c>
      <c r="T2174" t="n">
        <v>84295.35000000001</v>
      </c>
      <c r="U2174" t="n">
        <v>0.18</v>
      </c>
      <c r="V2174" t="n">
        <v>0.57</v>
      </c>
      <c r="W2174" t="n">
        <v>2.88</v>
      </c>
      <c r="X2174" t="n">
        <v>5.18</v>
      </c>
      <c r="Y2174" t="n">
        <v>1</v>
      </c>
      <c r="Z2174" t="n">
        <v>10</v>
      </c>
    </row>
    <row r="2175">
      <c r="A2175" t="n">
        <v>1</v>
      </c>
      <c r="B2175" t="n">
        <v>75</v>
      </c>
      <c r="C2175" t="inlineStr">
        <is>
          <t xml:space="preserve">CONCLUIDO	</t>
        </is>
      </c>
      <c r="D2175" t="n">
        <v>3.9215</v>
      </c>
      <c r="E2175" t="n">
        <v>25.5</v>
      </c>
      <c r="F2175" t="n">
        <v>19.19</v>
      </c>
      <c r="G2175" t="n">
        <v>8.720000000000001</v>
      </c>
      <c r="H2175" t="n">
        <v>0.15</v>
      </c>
      <c r="I2175" t="n">
        <v>132</v>
      </c>
      <c r="J2175" t="n">
        <v>150.78</v>
      </c>
      <c r="K2175" t="n">
        <v>49.1</v>
      </c>
      <c r="L2175" t="n">
        <v>1.25</v>
      </c>
      <c r="M2175" t="n">
        <v>130</v>
      </c>
      <c r="N2175" t="n">
        <v>25.44</v>
      </c>
      <c r="O2175" t="n">
        <v>18830.65</v>
      </c>
      <c r="P2175" t="n">
        <v>226.27</v>
      </c>
      <c r="Q2175" t="n">
        <v>467.14</v>
      </c>
      <c r="R2175" t="n">
        <v>175.54</v>
      </c>
      <c r="S2175" t="n">
        <v>39.61</v>
      </c>
      <c r="T2175" t="n">
        <v>62401.49</v>
      </c>
      <c r="U2175" t="n">
        <v>0.23</v>
      </c>
      <c r="V2175" t="n">
        <v>0.61</v>
      </c>
      <c r="W2175" t="n">
        <v>2.83</v>
      </c>
      <c r="X2175" t="n">
        <v>3.85</v>
      </c>
      <c r="Y2175" t="n">
        <v>1</v>
      </c>
      <c r="Z2175" t="n">
        <v>10</v>
      </c>
    </row>
    <row r="2176">
      <c r="A2176" t="n">
        <v>2</v>
      </c>
      <c r="B2176" t="n">
        <v>75</v>
      </c>
      <c r="C2176" t="inlineStr">
        <is>
          <t xml:space="preserve">CONCLUIDO	</t>
        </is>
      </c>
      <c r="D2176" t="n">
        <v>4.1881</v>
      </c>
      <c r="E2176" t="n">
        <v>23.88</v>
      </c>
      <c r="F2176" t="n">
        <v>18.39</v>
      </c>
      <c r="G2176" t="n">
        <v>10.51</v>
      </c>
      <c r="H2176" t="n">
        <v>0.18</v>
      </c>
      <c r="I2176" t="n">
        <v>105</v>
      </c>
      <c r="J2176" t="n">
        <v>151.13</v>
      </c>
      <c r="K2176" t="n">
        <v>49.1</v>
      </c>
      <c r="L2176" t="n">
        <v>1.5</v>
      </c>
      <c r="M2176" t="n">
        <v>103</v>
      </c>
      <c r="N2176" t="n">
        <v>25.54</v>
      </c>
      <c r="O2176" t="n">
        <v>18873.58</v>
      </c>
      <c r="P2176" t="n">
        <v>216.3</v>
      </c>
      <c r="Q2176" t="n">
        <v>467.26</v>
      </c>
      <c r="R2176" t="n">
        <v>149.44</v>
      </c>
      <c r="S2176" t="n">
        <v>39.61</v>
      </c>
      <c r="T2176" t="n">
        <v>49486.93</v>
      </c>
      <c r="U2176" t="n">
        <v>0.27</v>
      </c>
      <c r="V2176" t="n">
        <v>0.63</v>
      </c>
      <c r="W2176" t="n">
        <v>2.79</v>
      </c>
      <c r="X2176" t="n">
        <v>3.06</v>
      </c>
      <c r="Y2176" t="n">
        <v>1</v>
      </c>
      <c r="Z2176" t="n">
        <v>10</v>
      </c>
    </row>
    <row r="2177">
      <c r="A2177" t="n">
        <v>3</v>
      </c>
      <c r="B2177" t="n">
        <v>75</v>
      </c>
      <c r="C2177" t="inlineStr">
        <is>
          <t xml:space="preserve">CONCLUIDO	</t>
        </is>
      </c>
      <c r="D2177" t="n">
        <v>4.3928</v>
      </c>
      <c r="E2177" t="n">
        <v>22.76</v>
      </c>
      <c r="F2177" t="n">
        <v>17.83</v>
      </c>
      <c r="G2177" t="n">
        <v>12.3</v>
      </c>
      <c r="H2177" t="n">
        <v>0.2</v>
      </c>
      <c r="I2177" t="n">
        <v>87</v>
      </c>
      <c r="J2177" t="n">
        <v>151.48</v>
      </c>
      <c r="K2177" t="n">
        <v>49.1</v>
      </c>
      <c r="L2177" t="n">
        <v>1.75</v>
      </c>
      <c r="M2177" t="n">
        <v>85</v>
      </c>
      <c r="N2177" t="n">
        <v>25.64</v>
      </c>
      <c r="O2177" t="n">
        <v>18916.54</v>
      </c>
      <c r="P2177" t="n">
        <v>209.11</v>
      </c>
      <c r="Q2177" t="n">
        <v>467.09</v>
      </c>
      <c r="R2177" t="n">
        <v>131.58</v>
      </c>
      <c r="S2177" t="n">
        <v>39.61</v>
      </c>
      <c r="T2177" t="n">
        <v>40646.61</v>
      </c>
      <c r="U2177" t="n">
        <v>0.3</v>
      </c>
      <c r="V2177" t="n">
        <v>0.65</v>
      </c>
      <c r="W2177" t="n">
        <v>2.74</v>
      </c>
      <c r="X2177" t="n">
        <v>2.49</v>
      </c>
      <c r="Y2177" t="n">
        <v>1</v>
      </c>
      <c r="Z2177" t="n">
        <v>10</v>
      </c>
    </row>
    <row r="2178">
      <c r="A2178" t="n">
        <v>4</v>
      </c>
      <c r="B2178" t="n">
        <v>75</v>
      </c>
      <c r="C2178" t="inlineStr">
        <is>
          <t xml:space="preserve">CONCLUIDO	</t>
        </is>
      </c>
      <c r="D2178" t="n">
        <v>4.5334</v>
      </c>
      <c r="E2178" t="n">
        <v>22.06</v>
      </c>
      <c r="F2178" t="n">
        <v>17.49</v>
      </c>
      <c r="G2178" t="n">
        <v>13.99</v>
      </c>
      <c r="H2178" t="n">
        <v>0.23</v>
      </c>
      <c r="I2178" t="n">
        <v>75</v>
      </c>
      <c r="J2178" t="n">
        <v>151.83</v>
      </c>
      <c r="K2178" t="n">
        <v>49.1</v>
      </c>
      <c r="L2178" t="n">
        <v>2</v>
      </c>
      <c r="M2178" t="n">
        <v>73</v>
      </c>
      <c r="N2178" t="n">
        <v>25.73</v>
      </c>
      <c r="O2178" t="n">
        <v>18959.54</v>
      </c>
      <c r="P2178" t="n">
        <v>204.56</v>
      </c>
      <c r="Q2178" t="n">
        <v>467.24</v>
      </c>
      <c r="R2178" t="n">
        <v>120.17</v>
      </c>
      <c r="S2178" t="n">
        <v>39.61</v>
      </c>
      <c r="T2178" t="n">
        <v>35000.51</v>
      </c>
      <c r="U2178" t="n">
        <v>0.33</v>
      </c>
      <c r="V2178" t="n">
        <v>0.67</v>
      </c>
      <c r="W2178" t="n">
        <v>2.73</v>
      </c>
      <c r="X2178" t="n">
        <v>2.16</v>
      </c>
      <c r="Y2178" t="n">
        <v>1</v>
      </c>
      <c r="Z2178" t="n">
        <v>10</v>
      </c>
    </row>
    <row r="2179">
      <c r="A2179" t="n">
        <v>5</v>
      </c>
      <c r="B2179" t="n">
        <v>75</v>
      </c>
      <c r="C2179" t="inlineStr">
        <is>
          <t xml:space="preserve">CONCLUIDO	</t>
        </is>
      </c>
      <c r="D2179" t="n">
        <v>4.6609</v>
      </c>
      <c r="E2179" t="n">
        <v>21.46</v>
      </c>
      <c r="F2179" t="n">
        <v>17.19</v>
      </c>
      <c r="G2179" t="n">
        <v>15.87</v>
      </c>
      <c r="H2179" t="n">
        <v>0.26</v>
      </c>
      <c r="I2179" t="n">
        <v>65</v>
      </c>
      <c r="J2179" t="n">
        <v>152.18</v>
      </c>
      <c r="K2179" t="n">
        <v>49.1</v>
      </c>
      <c r="L2179" t="n">
        <v>2.25</v>
      </c>
      <c r="M2179" t="n">
        <v>63</v>
      </c>
      <c r="N2179" t="n">
        <v>25.83</v>
      </c>
      <c r="O2179" t="n">
        <v>19002.56</v>
      </c>
      <c r="P2179" t="n">
        <v>200.58</v>
      </c>
      <c r="Q2179" t="n">
        <v>467.09</v>
      </c>
      <c r="R2179" t="n">
        <v>110.69</v>
      </c>
      <c r="S2179" t="n">
        <v>39.61</v>
      </c>
      <c r="T2179" t="n">
        <v>30313.02</v>
      </c>
      <c r="U2179" t="n">
        <v>0.36</v>
      </c>
      <c r="V2179" t="n">
        <v>0.68</v>
      </c>
      <c r="W2179" t="n">
        <v>2.71</v>
      </c>
      <c r="X2179" t="n">
        <v>1.86</v>
      </c>
      <c r="Y2179" t="n">
        <v>1</v>
      </c>
      <c r="Z2179" t="n">
        <v>10</v>
      </c>
    </row>
    <row r="2180">
      <c r="A2180" t="n">
        <v>6</v>
      </c>
      <c r="B2180" t="n">
        <v>75</v>
      </c>
      <c r="C2180" t="inlineStr">
        <is>
          <t xml:space="preserve">CONCLUIDO	</t>
        </is>
      </c>
      <c r="D2180" t="n">
        <v>4.7534</v>
      </c>
      <c r="E2180" t="n">
        <v>21.04</v>
      </c>
      <c r="F2180" t="n">
        <v>16.99</v>
      </c>
      <c r="G2180" t="n">
        <v>17.57</v>
      </c>
      <c r="H2180" t="n">
        <v>0.29</v>
      </c>
      <c r="I2180" t="n">
        <v>58</v>
      </c>
      <c r="J2180" t="n">
        <v>152.53</v>
      </c>
      <c r="K2180" t="n">
        <v>49.1</v>
      </c>
      <c r="L2180" t="n">
        <v>2.5</v>
      </c>
      <c r="M2180" t="n">
        <v>56</v>
      </c>
      <c r="N2180" t="n">
        <v>25.93</v>
      </c>
      <c r="O2180" t="n">
        <v>19045.63</v>
      </c>
      <c r="P2180" t="n">
        <v>197.67</v>
      </c>
      <c r="Q2180" t="n">
        <v>467.25</v>
      </c>
      <c r="R2180" t="n">
        <v>103.74</v>
      </c>
      <c r="S2180" t="n">
        <v>39.61</v>
      </c>
      <c r="T2180" t="n">
        <v>26871.85</v>
      </c>
      <c r="U2180" t="n">
        <v>0.38</v>
      </c>
      <c r="V2180" t="n">
        <v>0.6899999999999999</v>
      </c>
      <c r="W2180" t="n">
        <v>2.71</v>
      </c>
      <c r="X2180" t="n">
        <v>1.65</v>
      </c>
      <c r="Y2180" t="n">
        <v>1</v>
      </c>
      <c r="Z2180" t="n">
        <v>10</v>
      </c>
    </row>
    <row r="2181">
      <c r="A2181" t="n">
        <v>7</v>
      </c>
      <c r="B2181" t="n">
        <v>75</v>
      </c>
      <c r="C2181" t="inlineStr">
        <is>
          <t xml:space="preserve">CONCLUIDO	</t>
        </is>
      </c>
      <c r="D2181" t="n">
        <v>4.8425</v>
      </c>
      <c r="E2181" t="n">
        <v>20.65</v>
      </c>
      <c r="F2181" t="n">
        <v>16.79</v>
      </c>
      <c r="G2181" t="n">
        <v>19.37</v>
      </c>
      <c r="H2181" t="n">
        <v>0.32</v>
      </c>
      <c r="I2181" t="n">
        <v>52</v>
      </c>
      <c r="J2181" t="n">
        <v>152.88</v>
      </c>
      <c r="K2181" t="n">
        <v>49.1</v>
      </c>
      <c r="L2181" t="n">
        <v>2.75</v>
      </c>
      <c r="M2181" t="n">
        <v>50</v>
      </c>
      <c r="N2181" t="n">
        <v>26.03</v>
      </c>
      <c r="O2181" t="n">
        <v>19088.72</v>
      </c>
      <c r="P2181" t="n">
        <v>194.72</v>
      </c>
      <c r="Q2181" t="n">
        <v>467.16</v>
      </c>
      <c r="R2181" t="n">
        <v>96.95</v>
      </c>
      <c r="S2181" t="n">
        <v>39.61</v>
      </c>
      <c r="T2181" t="n">
        <v>23506.85</v>
      </c>
      <c r="U2181" t="n">
        <v>0.41</v>
      </c>
      <c r="V2181" t="n">
        <v>0.6899999999999999</v>
      </c>
      <c r="W2181" t="n">
        <v>2.7</v>
      </c>
      <c r="X2181" t="n">
        <v>1.45</v>
      </c>
      <c r="Y2181" t="n">
        <v>1</v>
      </c>
      <c r="Z2181" t="n">
        <v>10</v>
      </c>
    </row>
    <row r="2182">
      <c r="A2182" t="n">
        <v>8</v>
      </c>
      <c r="B2182" t="n">
        <v>75</v>
      </c>
      <c r="C2182" t="inlineStr">
        <is>
          <t xml:space="preserve">CONCLUIDO	</t>
        </is>
      </c>
      <c r="D2182" t="n">
        <v>4.8953</v>
      </c>
      <c r="E2182" t="n">
        <v>20.43</v>
      </c>
      <c r="F2182" t="n">
        <v>16.68</v>
      </c>
      <c r="G2182" t="n">
        <v>20.86</v>
      </c>
      <c r="H2182" t="n">
        <v>0.35</v>
      </c>
      <c r="I2182" t="n">
        <v>48</v>
      </c>
      <c r="J2182" t="n">
        <v>153.23</v>
      </c>
      <c r="K2182" t="n">
        <v>49.1</v>
      </c>
      <c r="L2182" t="n">
        <v>3</v>
      </c>
      <c r="M2182" t="n">
        <v>46</v>
      </c>
      <c r="N2182" t="n">
        <v>26.13</v>
      </c>
      <c r="O2182" t="n">
        <v>19131.85</v>
      </c>
      <c r="P2182" t="n">
        <v>193.06</v>
      </c>
      <c r="Q2182" t="n">
        <v>467.13</v>
      </c>
      <c r="R2182" t="n">
        <v>93.67</v>
      </c>
      <c r="S2182" t="n">
        <v>39.61</v>
      </c>
      <c r="T2182" t="n">
        <v>21887.22</v>
      </c>
      <c r="U2182" t="n">
        <v>0.42</v>
      </c>
      <c r="V2182" t="n">
        <v>0.7</v>
      </c>
      <c r="W2182" t="n">
        <v>2.69</v>
      </c>
      <c r="X2182" t="n">
        <v>1.35</v>
      </c>
      <c r="Y2182" t="n">
        <v>1</v>
      </c>
      <c r="Z2182" t="n">
        <v>10</v>
      </c>
    </row>
    <row r="2183">
      <c r="A2183" t="n">
        <v>9</v>
      </c>
      <c r="B2183" t="n">
        <v>75</v>
      </c>
      <c r="C2183" t="inlineStr">
        <is>
          <t xml:space="preserve">CONCLUIDO	</t>
        </is>
      </c>
      <c r="D2183" t="n">
        <v>4.957</v>
      </c>
      <c r="E2183" t="n">
        <v>20.17</v>
      </c>
      <c r="F2183" t="n">
        <v>16.55</v>
      </c>
      <c r="G2183" t="n">
        <v>22.57</v>
      </c>
      <c r="H2183" t="n">
        <v>0.37</v>
      </c>
      <c r="I2183" t="n">
        <v>44</v>
      </c>
      <c r="J2183" t="n">
        <v>153.58</v>
      </c>
      <c r="K2183" t="n">
        <v>49.1</v>
      </c>
      <c r="L2183" t="n">
        <v>3.25</v>
      </c>
      <c r="M2183" t="n">
        <v>42</v>
      </c>
      <c r="N2183" t="n">
        <v>26.23</v>
      </c>
      <c r="O2183" t="n">
        <v>19175.02</v>
      </c>
      <c r="P2183" t="n">
        <v>191.03</v>
      </c>
      <c r="Q2183" t="n">
        <v>467.07</v>
      </c>
      <c r="R2183" t="n">
        <v>89.73</v>
      </c>
      <c r="S2183" t="n">
        <v>39.61</v>
      </c>
      <c r="T2183" t="n">
        <v>19938.15</v>
      </c>
      <c r="U2183" t="n">
        <v>0.44</v>
      </c>
      <c r="V2183" t="n">
        <v>0.7</v>
      </c>
      <c r="W2183" t="n">
        <v>2.68</v>
      </c>
      <c r="X2183" t="n">
        <v>1.22</v>
      </c>
      <c r="Y2183" t="n">
        <v>1</v>
      </c>
      <c r="Z2183" t="n">
        <v>10</v>
      </c>
    </row>
    <row r="2184">
      <c r="A2184" t="n">
        <v>10</v>
      </c>
      <c r="B2184" t="n">
        <v>75</v>
      </c>
      <c r="C2184" t="inlineStr">
        <is>
          <t xml:space="preserve">CONCLUIDO	</t>
        </is>
      </c>
      <c r="D2184" t="n">
        <v>5.0051</v>
      </c>
      <c r="E2184" t="n">
        <v>19.98</v>
      </c>
      <c r="F2184" t="n">
        <v>16.48</v>
      </c>
      <c r="G2184" t="n">
        <v>24.72</v>
      </c>
      <c r="H2184" t="n">
        <v>0.4</v>
      </c>
      <c r="I2184" t="n">
        <v>40</v>
      </c>
      <c r="J2184" t="n">
        <v>153.93</v>
      </c>
      <c r="K2184" t="n">
        <v>49.1</v>
      </c>
      <c r="L2184" t="n">
        <v>3.5</v>
      </c>
      <c r="M2184" t="n">
        <v>38</v>
      </c>
      <c r="N2184" t="n">
        <v>26.33</v>
      </c>
      <c r="O2184" t="n">
        <v>19218.22</v>
      </c>
      <c r="P2184" t="n">
        <v>189.68</v>
      </c>
      <c r="Q2184" t="n">
        <v>467.07</v>
      </c>
      <c r="R2184" t="n">
        <v>87.23999999999999</v>
      </c>
      <c r="S2184" t="n">
        <v>39.61</v>
      </c>
      <c r="T2184" t="n">
        <v>18709.38</v>
      </c>
      <c r="U2184" t="n">
        <v>0.45</v>
      </c>
      <c r="V2184" t="n">
        <v>0.71</v>
      </c>
      <c r="W2184" t="n">
        <v>2.68</v>
      </c>
      <c r="X2184" t="n">
        <v>1.15</v>
      </c>
      <c r="Y2184" t="n">
        <v>1</v>
      </c>
      <c r="Z2184" t="n">
        <v>10</v>
      </c>
    </row>
    <row r="2185">
      <c r="A2185" t="n">
        <v>11</v>
      </c>
      <c r="B2185" t="n">
        <v>75</v>
      </c>
      <c r="C2185" t="inlineStr">
        <is>
          <t xml:space="preserve">CONCLUIDO	</t>
        </is>
      </c>
      <c r="D2185" t="n">
        <v>5.0522</v>
      </c>
      <c r="E2185" t="n">
        <v>19.79</v>
      </c>
      <c r="F2185" t="n">
        <v>16.39</v>
      </c>
      <c r="G2185" t="n">
        <v>26.57</v>
      </c>
      <c r="H2185" t="n">
        <v>0.43</v>
      </c>
      <c r="I2185" t="n">
        <v>37</v>
      </c>
      <c r="J2185" t="n">
        <v>154.28</v>
      </c>
      <c r="K2185" t="n">
        <v>49.1</v>
      </c>
      <c r="L2185" t="n">
        <v>3.75</v>
      </c>
      <c r="M2185" t="n">
        <v>35</v>
      </c>
      <c r="N2185" t="n">
        <v>26.43</v>
      </c>
      <c r="O2185" t="n">
        <v>19261.45</v>
      </c>
      <c r="P2185" t="n">
        <v>187.95</v>
      </c>
      <c r="Q2185" t="n">
        <v>467.12</v>
      </c>
      <c r="R2185" t="n">
        <v>84.34</v>
      </c>
      <c r="S2185" t="n">
        <v>39.61</v>
      </c>
      <c r="T2185" t="n">
        <v>17274.22</v>
      </c>
      <c r="U2185" t="n">
        <v>0.47</v>
      </c>
      <c r="V2185" t="n">
        <v>0.71</v>
      </c>
      <c r="W2185" t="n">
        <v>2.67</v>
      </c>
      <c r="X2185" t="n">
        <v>1.05</v>
      </c>
      <c r="Y2185" t="n">
        <v>1</v>
      </c>
      <c r="Z2185" t="n">
        <v>10</v>
      </c>
    </row>
    <row r="2186">
      <c r="A2186" t="n">
        <v>12</v>
      </c>
      <c r="B2186" t="n">
        <v>75</v>
      </c>
      <c r="C2186" t="inlineStr">
        <is>
          <t xml:space="preserve">CONCLUIDO	</t>
        </is>
      </c>
      <c r="D2186" t="n">
        <v>5.0805</v>
      </c>
      <c r="E2186" t="n">
        <v>19.68</v>
      </c>
      <c r="F2186" t="n">
        <v>16.34</v>
      </c>
      <c r="G2186" t="n">
        <v>28.01</v>
      </c>
      <c r="H2186" t="n">
        <v>0.46</v>
      </c>
      <c r="I2186" t="n">
        <v>35</v>
      </c>
      <c r="J2186" t="n">
        <v>154.63</v>
      </c>
      <c r="K2186" t="n">
        <v>49.1</v>
      </c>
      <c r="L2186" t="n">
        <v>4</v>
      </c>
      <c r="M2186" t="n">
        <v>33</v>
      </c>
      <c r="N2186" t="n">
        <v>26.53</v>
      </c>
      <c r="O2186" t="n">
        <v>19304.72</v>
      </c>
      <c r="P2186" t="n">
        <v>186.96</v>
      </c>
      <c r="Q2186" t="n">
        <v>467.09</v>
      </c>
      <c r="R2186" t="n">
        <v>82.73999999999999</v>
      </c>
      <c r="S2186" t="n">
        <v>39.61</v>
      </c>
      <c r="T2186" t="n">
        <v>16483.43</v>
      </c>
      <c r="U2186" t="n">
        <v>0.48</v>
      </c>
      <c r="V2186" t="n">
        <v>0.71</v>
      </c>
      <c r="W2186" t="n">
        <v>2.67</v>
      </c>
      <c r="X2186" t="n">
        <v>1</v>
      </c>
      <c r="Y2186" t="n">
        <v>1</v>
      </c>
      <c r="Z2186" t="n">
        <v>10</v>
      </c>
    </row>
    <row r="2187">
      <c r="A2187" t="n">
        <v>13</v>
      </c>
      <c r="B2187" t="n">
        <v>75</v>
      </c>
      <c r="C2187" t="inlineStr">
        <is>
          <t xml:space="preserve">CONCLUIDO	</t>
        </is>
      </c>
      <c r="D2187" t="n">
        <v>5.1178</v>
      </c>
      <c r="E2187" t="n">
        <v>19.54</v>
      </c>
      <c r="F2187" t="n">
        <v>16.25</v>
      </c>
      <c r="G2187" t="n">
        <v>29.55</v>
      </c>
      <c r="H2187" t="n">
        <v>0.49</v>
      </c>
      <c r="I2187" t="n">
        <v>33</v>
      </c>
      <c r="J2187" t="n">
        <v>154.98</v>
      </c>
      <c r="K2187" t="n">
        <v>49.1</v>
      </c>
      <c r="L2187" t="n">
        <v>4.25</v>
      </c>
      <c r="M2187" t="n">
        <v>31</v>
      </c>
      <c r="N2187" t="n">
        <v>26.63</v>
      </c>
      <c r="O2187" t="n">
        <v>19348.03</v>
      </c>
      <c r="P2187" t="n">
        <v>185.26</v>
      </c>
      <c r="Q2187" t="n">
        <v>467.07</v>
      </c>
      <c r="R2187" t="n">
        <v>79.77</v>
      </c>
      <c r="S2187" t="n">
        <v>39.61</v>
      </c>
      <c r="T2187" t="n">
        <v>15012.7</v>
      </c>
      <c r="U2187" t="n">
        <v>0.5</v>
      </c>
      <c r="V2187" t="n">
        <v>0.72</v>
      </c>
      <c r="W2187" t="n">
        <v>2.67</v>
      </c>
      <c r="X2187" t="n">
        <v>0.92</v>
      </c>
      <c r="Y2187" t="n">
        <v>1</v>
      </c>
      <c r="Z2187" t="n">
        <v>10</v>
      </c>
    </row>
    <row r="2188">
      <c r="A2188" t="n">
        <v>14</v>
      </c>
      <c r="B2188" t="n">
        <v>75</v>
      </c>
      <c r="C2188" t="inlineStr">
        <is>
          <t xml:space="preserve">CONCLUIDO	</t>
        </is>
      </c>
      <c r="D2188" t="n">
        <v>5.1505</v>
      </c>
      <c r="E2188" t="n">
        <v>19.42</v>
      </c>
      <c r="F2188" t="n">
        <v>16.19</v>
      </c>
      <c r="G2188" t="n">
        <v>31.34</v>
      </c>
      <c r="H2188" t="n">
        <v>0.51</v>
      </c>
      <c r="I2188" t="n">
        <v>31</v>
      </c>
      <c r="J2188" t="n">
        <v>155.33</v>
      </c>
      <c r="K2188" t="n">
        <v>49.1</v>
      </c>
      <c r="L2188" t="n">
        <v>4.5</v>
      </c>
      <c r="M2188" t="n">
        <v>29</v>
      </c>
      <c r="N2188" t="n">
        <v>26.74</v>
      </c>
      <c r="O2188" t="n">
        <v>19391.36</v>
      </c>
      <c r="P2188" t="n">
        <v>184.43</v>
      </c>
      <c r="Q2188" t="n">
        <v>467.08</v>
      </c>
      <c r="R2188" t="n">
        <v>77.61</v>
      </c>
      <c r="S2188" t="n">
        <v>39.61</v>
      </c>
      <c r="T2188" t="n">
        <v>13940.22</v>
      </c>
      <c r="U2188" t="n">
        <v>0.51</v>
      </c>
      <c r="V2188" t="n">
        <v>0.72</v>
      </c>
      <c r="W2188" t="n">
        <v>2.67</v>
      </c>
      <c r="X2188" t="n">
        <v>0.86</v>
      </c>
      <c r="Y2188" t="n">
        <v>1</v>
      </c>
      <c r="Z2188" t="n">
        <v>10</v>
      </c>
    </row>
    <row r="2189">
      <c r="A2189" t="n">
        <v>15</v>
      </c>
      <c r="B2189" t="n">
        <v>75</v>
      </c>
      <c r="C2189" t="inlineStr">
        <is>
          <t xml:space="preserve">CONCLUIDO	</t>
        </is>
      </c>
      <c r="D2189" t="n">
        <v>5.1777</v>
      </c>
      <c r="E2189" t="n">
        <v>19.31</v>
      </c>
      <c r="F2189" t="n">
        <v>16.15</v>
      </c>
      <c r="G2189" t="n">
        <v>33.42</v>
      </c>
      <c r="H2189" t="n">
        <v>0.54</v>
      </c>
      <c r="I2189" t="n">
        <v>29</v>
      </c>
      <c r="J2189" t="n">
        <v>155.68</v>
      </c>
      <c r="K2189" t="n">
        <v>49.1</v>
      </c>
      <c r="L2189" t="n">
        <v>4.75</v>
      </c>
      <c r="M2189" t="n">
        <v>27</v>
      </c>
      <c r="N2189" t="n">
        <v>26.84</v>
      </c>
      <c r="O2189" t="n">
        <v>19434.74</v>
      </c>
      <c r="P2189" t="n">
        <v>183.05</v>
      </c>
      <c r="Q2189" t="n">
        <v>467.08</v>
      </c>
      <c r="R2189" t="n">
        <v>76.75</v>
      </c>
      <c r="S2189" t="n">
        <v>39.61</v>
      </c>
      <c r="T2189" t="n">
        <v>13520.98</v>
      </c>
      <c r="U2189" t="n">
        <v>0.52</v>
      </c>
      <c r="V2189" t="n">
        <v>0.72</v>
      </c>
      <c r="W2189" t="n">
        <v>2.65</v>
      </c>
      <c r="X2189" t="n">
        <v>0.82</v>
      </c>
      <c r="Y2189" t="n">
        <v>1</v>
      </c>
      <c r="Z2189" t="n">
        <v>10</v>
      </c>
    </row>
    <row r="2190">
      <c r="A2190" t="n">
        <v>16</v>
      </c>
      <c r="B2190" t="n">
        <v>75</v>
      </c>
      <c r="C2190" t="inlineStr">
        <is>
          <t xml:space="preserve">CONCLUIDO	</t>
        </is>
      </c>
      <c r="D2190" t="n">
        <v>5.1951</v>
      </c>
      <c r="E2190" t="n">
        <v>19.25</v>
      </c>
      <c r="F2190" t="n">
        <v>16.12</v>
      </c>
      <c r="G2190" t="n">
        <v>34.54</v>
      </c>
      <c r="H2190" t="n">
        <v>0.57</v>
      </c>
      <c r="I2190" t="n">
        <v>28</v>
      </c>
      <c r="J2190" t="n">
        <v>156.03</v>
      </c>
      <c r="K2190" t="n">
        <v>49.1</v>
      </c>
      <c r="L2190" t="n">
        <v>5</v>
      </c>
      <c r="M2190" t="n">
        <v>26</v>
      </c>
      <c r="N2190" t="n">
        <v>26.94</v>
      </c>
      <c r="O2190" t="n">
        <v>19478.15</v>
      </c>
      <c r="P2190" t="n">
        <v>182.27</v>
      </c>
      <c r="Q2190" t="n">
        <v>467.07</v>
      </c>
      <c r="R2190" t="n">
        <v>75.56</v>
      </c>
      <c r="S2190" t="n">
        <v>39.61</v>
      </c>
      <c r="T2190" t="n">
        <v>12933.18</v>
      </c>
      <c r="U2190" t="n">
        <v>0.52</v>
      </c>
      <c r="V2190" t="n">
        <v>0.72</v>
      </c>
      <c r="W2190" t="n">
        <v>2.65</v>
      </c>
      <c r="X2190" t="n">
        <v>0.78</v>
      </c>
      <c r="Y2190" t="n">
        <v>1</v>
      </c>
      <c r="Z2190" t="n">
        <v>10</v>
      </c>
    </row>
    <row r="2191">
      <c r="A2191" t="n">
        <v>17</v>
      </c>
      <c r="B2191" t="n">
        <v>75</v>
      </c>
      <c r="C2191" t="inlineStr">
        <is>
          <t xml:space="preserve">CONCLUIDO	</t>
        </is>
      </c>
      <c r="D2191" t="n">
        <v>5.2324</v>
      </c>
      <c r="E2191" t="n">
        <v>19.11</v>
      </c>
      <c r="F2191" t="n">
        <v>16.04</v>
      </c>
      <c r="G2191" t="n">
        <v>37.02</v>
      </c>
      <c r="H2191" t="n">
        <v>0.59</v>
      </c>
      <c r="I2191" t="n">
        <v>26</v>
      </c>
      <c r="J2191" t="n">
        <v>156.39</v>
      </c>
      <c r="K2191" t="n">
        <v>49.1</v>
      </c>
      <c r="L2191" t="n">
        <v>5.25</v>
      </c>
      <c r="M2191" t="n">
        <v>24</v>
      </c>
      <c r="N2191" t="n">
        <v>27.04</v>
      </c>
      <c r="O2191" t="n">
        <v>19521.59</v>
      </c>
      <c r="P2191" t="n">
        <v>181.16</v>
      </c>
      <c r="Q2191" t="n">
        <v>467.07</v>
      </c>
      <c r="R2191" t="n">
        <v>73.05</v>
      </c>
      <c r="S2191" t="n">
        <v>39.61</v>
      </c>
      <c r="T2191" t="n">
        <v>11683.69</v>
      </c>
      <c r="U2191" t="n">
        <v>0.54</v>
      </c>
      <c r="V2191" t="n">
        <v>0.73</v>
      </c>
      <c r="W2191" t="n">
        <v>2.65</v>
      </c>
      <c r="X2191" t="n">
        <v>0.71</v>
      </c>
      <c r="Y2191" t="n">
        <v>1</v>
      </c>
      <c r="Z2191" t="n">
        <v>10</v>
      </c>
    </row>
    <row r="2192">
      <c r="A2192" t="n">
        <v>18</v>
      </c>
      <c r="B2192" t="n">
        <v>75</v>
      </c>
      <c r="C2192" t="inlineStr">
        <is>
          <t xml:space="preserve">CONCLUIDO	</t>
        </is>
      </c>
      <c r="D2192" t="n">
        <v>5.2403</v>
      </c>
      <c r="E2192" t="n">
        <v>19.08</v>
      </c>
      <c r="F2192" t="n">
        <v>16.04</v>
      </c>
      <c r="G2192" t="n">
        <v>38.5</v>
      </c>
      <c r="H2192" t="n">
        <v>0.62</v>
      </c>
      <c r="I2192" t="n">
        <v>25</v>
      </c>
      <c r="J2192" t="n">
        <v>156.74</v>
      </c>
      <c r="K2192" t="n">
        <v>49.1</v>
      </c>
      <c r="L2192" t="n">
        <v>5.5</v>
      </c>
      <c r="M2192" t="n">
        <v>23</v>
      </c>
      <c r="N2192" t="n">
        <v>27.14</v>
      </c>
      <c r="O2192" t="n">
        <v>19565.07</v>
      </c>
      <c r="P2192" t="n">
        <v>180.49</v>
      </c>
      <c r="Q2192" t="n">
        <v>467.1</v>
      </c>
      <c r="R2192" t="n">
        <v>72.97</v>
      </c>
      <c r="S2192" t="n">
        <v>39.61</v>
      </c>
      <c r="T2192" t="n">
        <v>11652.63</v>
      </c>
      <c r="U2192" t="n">
        <v>0.54</v>
      </c>
      <c r="V2192" t="n">
        <v>0.73</v>
      </c>
      <c r="W2192" t="n">
        <v>2.65</v>
      </c>
      <c r="X2192" t="n">
        <v>0.71</v>
      </c>
      <c r="Y2192" t="n">
        <v>1</v>
      </c>
      <c r="Z2192" t="n">
        <v>10</v>
      </c>
    </row>
    <row r="2193">
      <c r="A2193" t="n">
        <v>19</v>
      </c>
      <c r="B2193" t="n">
        <v>75</v>
      </c>
      <c r="C2193" t="inlineStr">
        <is>
          <t xml:space="preserve">CONCLUIDO	</t>
        </is>
      </c>
      <c r="D2193" t="n">
        <v>5.2619</v>
      </c>
      <c r="E2193" t="n">
        <v>19</v>
      </c>
      <c r="F2193" t="n">
        <v>15.99</v>
      </c>
      <c r="G2193" t="n">
        <v>39.99</v>
      </c>
      <c r="H2193" t="n">
        <v>0.65</v>
      </c>
      <c r="I2193" t="n">
        <v>24</v>
      </c>
      <c r="J2193" t="n">
        <v>157.09</v>
      </c>
      <c r="K2193" t="n">
        <v>49.1</v>
      </c>
      <c r="L2193" t="n">
        <v>5.75</v>
      </c>
      <c r="M2193" t="n">
        <v>22</v>
      </c>
      <c r="N2193" t="n">
        <v>27.25</v>
      </c>
      <c r="O2193" t="n">
        <v>19608.58</v>
      </c>
      <c r="P2193" t="n">
        <v>179.16</v>
      </c>
      <c r="Q2193" t="n">
        <v>467.11</v>
      </c>
      <c r="R2193" t="n">
        <v>71.38</v>
      </c>
      <c r="S2193" t="n">
        <v>39.61</v>
      </c>
      <c r="T2193" t="n">
        <v>10862.76</v>
      </c>
      <c r="U2193" t="n">
        <v>0.55</v>
      </c>
      <c r="V2193" t="n">
        <v>0.73</v>
      </c>
      <c r="W2193" t="n">
        <v>2.65</v>
      </c>
      <c r="X2193" t="n">
        <v>0.66</v>
      </c>
      <c r="Y2193" t="n">
        <v>1</v>
      </c>
      <c r="Z2193" t="n">
        <v>10</v>
      </c>
    </row>
    <row r="2194">
      <c r="A2194" t="n">
        <v>20</v>
      </c>
      <c r="B2194" t="n">
        <v>75</v>
      </c>
      <c r="C2194" t="inlineStr">
        <is>
          <t xml:space="preserve">CONCLUIDO	</t>
        </is>
      </c>
      <c r="D2194" t="n">
        <v>5.278</v>
      </c>
      <c r="E2194" t="n">
        <v>18.95</v>
      </c>
      <c r="F2194" t="n">
        <v>15.97</v>
      </c>
      <c r="G2194" t="n">
        <v>41.65</v>
      </c>
      <c r="H2194" t="n">
        <v>0.67</v>
      </c>
      <c r="I2194" t="n">
        <v>23</v>
      </c>
      <c r="J2194" t="n">
        <v>157.44</v>
      </c>
      <c r="K2194" t="n">
        <v>49.1</v>
      </c>
      <c r="L2194" t="n">
        <v>6</v>
      </c>
      <c r="M2194" t="n">
        <v>21</v>
      </c>
      <c r="N2194" t="n">
        <v>27.35</v>
      </c>
      <c r="O2194" t="n">
        <v>19652.13</v>
      </c>
      <c r="P2194" t="n">
        <v>178.24</v>
      </c>
      <c r="Q2194" t="n">
        <v>467.08</v>
      </c>
      <c r="R2194" t="n">
        <v>70.63</v>
      </c>
      <c r="S2194" t="n">
        <v>39.61</v>
      </c>
      <c r="T2194" t="n">
        <v>10491.37</v>
      </c>
      <c r="U2194" t="n">
        <v>0.5600000000000001</v>
      </c>
      <c r="V2194" t="n">
        <v>0.73</v>
      </c>
      <c r="W2194" t="n">
        <v>2.65</v>
      </c>
      <c r="X2194" t="n">
        <v>0.63</v>
      </c>
      <c r="Y2194" t="n">
        <v>1</v>
      </c>
      <c r="Z2194" t="n">
        <v>10</v>
      </c>
    </row>
    <row r="2195">
      <c r="A2195" t="n">
        <v>21</v>
      </c>
      <c r="B2195" t="n">
        <v>75</v>
      </c>
      <c r="C2195" t="inlineStr">
        <is>
          <t xml:space="preserve">CONCLUIDO	</t>
        </is>
      </c>
      <c r="D2195" t="n">
        <v>5.2965</v>
      </c>
      <c r="E2195" t="n">
        <v>18.88</v>
      </c>
      <c r="F2195" t="n">
        <v>15.93</v>
      </c>
      <c r="G2195" t="n">
        <v>43.45</v>
      </c>
      <c r="H2195" t="n">
        <v>0.7</v>
      </c>
      <c r="I2195" t="n">
        <v>22</v>
      </c>
      <c r="J2195" t="n">
        <v>157.8</v>
      </c>
      <c r="K2195" t="n">
        <v>49.1</v>
      </c>
      <c r="L2195" t="n">
        <v>6.25</v>
      </c>
      <c r="M2195" t="n">
        <v>20</v>
      </c>
      <c r="N2195" t="n">
        <v>27.45</v>
      </c>
      <c r="O2195" t="n">
        <v>19695.71</v>
      </c>
      <c r="P2195" t="n">
        <v>177.38</v>
      </c>
      <c r="Q2195" t="n">
        <v>467.11</v>
      </c>
      <c r="R2195" t="n">
        <v>69.5</v>
      </c>
      <c r="S2195" t="n">
        <v>39.61</v>
      </c>
      <c r="T2195" t="n">
        <v>9928.92</v>
      </c>
      <c r="U2195" t="n">
        <v>0.57</v>
      </c>
      <c r="V2195" t="n">
        <v>0.73</v>
      </c>
      <c r="W2195" t="n">
        <v>2.64</v>
      </c>
      <c r="X2195" t="n">
        <v>0.6</v>
      </c>
      <c r="Y2195" t="n">
        <v>1</v>
      </c>
      <c r="Z2195" t="n">
        <v>10</v>
      </c>
    </row>
    <row r="2196">
      <c r="A2196" t="n">
        <v>22</v>
      </c>
      <c r="B2196" t="n">
        <v>75</v>
      </c>
      <c r="C2196" t="inlineStr">
        <is>
          <t xml:space="preserve">CONCLUIDO	</t>
        </is>
      </c>
      <c r="D2196" t="n">
        <v>5.3115</v>
      </c>
      <c r="E2196" t="n">
        <v>18.83</v>
      </c>
      <c r="F2196" t="n">
        <v>15.91</v>
      </c>
      <c r="G2196" t="n">
        <v>45.45</v>
      </c>
      <c r="H2196" t="n">
        <v>0.73</v>
      </c>
      <c r="I2196" t="n">
        <v>21</v>
      </c>
      <c r="J2196" t="n">
        <v>158.15</v>
      </c>
      <c r="K2196" t="n">
        <v>49.1</v>
      </c>
      <c r="L2196" t="n">
        <v>6.5</v>
      </c>
      <c r="M2196" t="n">
        <v>19</v>
      </c>
      <c r="N2196" t="n">
        <v>27.56</v>
      </c>
      <c r="O2196" t="n">
        <v>19739.33</v>
      </c>
      <c r="P2196" t="n">
        <v>176.6</v>
      </c>
      <c r="Q2196" t="n">
        <v>467.1</v>
      </c>
      <c r="R2196" t="n">
        <v>68.67</v>
      </c>
      <c r="S2196" t="n">
        <v>39.61</v>
      </c>
      <c r="T2196" t="n">
        <v>9519.08</v>
      </c>
      <c r="U2196" t="n">
        <v>0.58</v>
      </c>
      <c r="V2196" t="n">
        <v>0.73</v>
      </c>
      <c r="W2196" t="n">
        <v>2.64</v>
      </c>
      <c r="X2196" t="n">
        <v>0.57</v>
      </c>
      <c r="Y2196" t="n">
        <v>1</v>
      </c>
      <c r="Z2196" t="n">
        <v>10</v>
      </c>
    </row>
    <row r="2197">
      <c r="A2197" t="n">
        <v>23</v>
      </c>
      <c r="B2197" t="n">
        <v>75</v>
      </c>
      <c r="C2197" t="inlineStr">
        <is>
          <t xml:space="preserve">CONCLUIDO	</t>
        </is>
      </c>
      <c r="D2197" t="n">
        <v>5.3299</v>
      </c>
      <c r="E2197" t="n">
        <v>18.76</v>
      </c>
      <c r="F2197" t="n">
        <v>15.87</v>
      </c>
      <c r="G2197" t="n">
        <v>47.62</v>
      </c>
      <c r="H2197" t="n">
        <v>0.75</v>
      </c>
      <c r="I2197" t="n">
        <v>20</v>
      </c>
      <c r="J2197" t="n">
        <v>158.51</v>
      </c>
      <c r="K2197" t="n">
        <v>49.1</v>
      </c>
      <c r="L2197" t="n">
        <v>6.75</v>
      </c>
      <c r="M2197" t="n">
        <v>18</v>
      </c>
      <c r="N2197" t="n">
        <v>27.66</v>
      </c>
      <c r="O2197" t="n">
        <v>19782.99</v>
      </c>
      <c r="P2197" t="n">
        <v>176.15</v>
      </c>
      <c r="Q2197" t="n">
        <v>467.07</v>
      </c>
      <c r="R2197" t="n">
        <v>67.62</v>
      </c>
      <c r="S2197" t="n">
        <v>39.61</v>
      </c>
      <c r="T2197" t="n">
        <v>9000.290000000001</v>
      </c>
      <c r="U2197" t="n">
        <v>0.59</v>
      </c>
      <c r="V2197" t="n">
        <v>0.73</v>
      </c>
      <c r="W2197" t="n">
        <v>2.64</v>
      </c>
      <c r="X2197" t="n">
        <v>0.54</v>
      </c>
      <c r="Y2197" t="n">
        <v>1</v>
      </c>
      <c r="Z2197" t="n">
        <v>10</v>
      </c>
    </row>
    <row r="2198">
      <c r="A2198" t="n">
        <v>24</v>
      </c>
      <c r="B2198" t="n">
        <v>75</v>
      </c>
      <c r="C2198" t="inlineStr">
        <is>
          <t xml:space="preserve">CONCLUIDO	</t>
        </is>
      </c>
      <c r="D2198" t="n">
        <v>5.3431</v>
      </c>
      <c r="E2198" t="n">
        <v>18.72</v>
      </c>
      <c r="F2198" t="n">
        <v>15.86</v>
      </c>
      <c r="G2198" t="n">
        <v>50.08</v>
      </c>
      <c r="H2198" t="n">
        <v>0.78</v>
      </c>
      <c r="I2198" t="n">
        <v>19</v>
      </c>
      <c r="J2198" t="n">
        <v>158.86</v>
      </c>
      <c r="K2198" t="n">
        <v>49.1</v>
      </c>
      <c r="L2198" t="n">
        <v>7</v>
      </c>
      <c r="M2198" t="n">
        <v>17</v>
      </c>
      <c r="N2198" t="n">
        <v>27.77</v>
      </c>
      <c r="O2198" t="n">
        <v>19826.68</v>
      </c>
      <c r="P2198" t="n">
        <v>174.98</v>
      </c>
      <c r="Q2198" t="n">
        <v>467.11</v>
      </c>
      <c r="R2198" t="n">
        <v>67.06</v>
      </c>
      <c r="S2198" t="n">
        <v>39.61</v>
      </c>
      <c r="T2198" t="n">
        <v>8726.190000000001</v>
      </c>
      <c r="U2198" t="n">
        <v>0.59</v>
      </c>
      <c r="V2198" t="n">
        <v>0.74</v>
      </c>
      <c r="W2198" t="n">
        <v>2.64</v>
      </c>
      <c r="X2198" t="n">
        <v>0.52</v>
      </c>
      <c r="Y2198" t="n">
        <v>1</v>
      </c>
      <c r="Z2198" t="n">
        <v>10</v>
      </c>
    </row>
    <row r="2199">
      <c r="A2199" t="n">
        <v>25</v>
      </c>
      <c r="B2199" t="n">
        <v>75</v>
      </c>
      <c r="C2199" t="inlineStr">
        <is>
          <t xml:space="preserve">CONCLUIDO	</t>
        </is>
      </c>
      <c r="D2199" t="n">
        <v>5.34</v>
      </c>
      <c r="E2199" t="n">
        <v>18.73</v>
      </c>
      <c r="F2199" t="n">
        <v>15.87</v>
      </c>
      <c r="G2199" t="n">
        <v>50.11</v>
      </c>
      <c r="H2199" t="n">
        <v>0.8100000000000001</v>
      </c>
      <c r="I2199" t="n">
        <v>19</v>
      </c>
      <c r="J2199" t="n">
        <v>159.22</v>
      </c>
      <c r="K2199" t="n">
        <v>49.1</v>
      </c>
      <c r="L2199" t="n">
        <v>7.25</v>
      </c>
      <c r="M2199" t="n">
        <v>17</v>
      </c>
      <c r="N2199" t="n">
        <v>27.87</v>
      </c>
      <c r="O2199" t="n">
        <v>19870.53</v>
      </c>
      <c r="P2199" t="n">
        <v>174.81</v>
      </c>
      <c r="Q2199" t="n">
        <v>467.07</v>
      </c>
      <c r="R2199" t="n">
        <v>67.39</v>
      </c>
      <c r="S2199" t="n">
        <v>39.61</v>
      </c>
      <c r="T2199" t="n">
        <v>8892.790000000001</v>
      </c>
      <c r="U2199" t="n">
        <v>0.59</v>
      </c>
      <c r="V2199" t="n">
        <v>0.73</v>
      </c>
      <c r="W2199" t="n">
        <v>2.64</v>
      </c>
      <c r="X2199" t="n">
        <v>0.54</v>
      </c>
      <c r="Y2199" t="n">
        <v>1</v>
      </c>
      <c r="Z2199" t="n">
        <v>10</v>
      </c>
    </row>
    <row r="2200">
      <c r="A2200" t="n">
        <v>26</v>
      </c>
      <c r="B2200" t="n">
        <v>75</v>
      </c>
      <c r="C2200" t="inlineStr">
        <is>
          <t xml:space="preserve">CONCLUIDO	</t>
        </is>
      </c>
      <c r="D2200" t="n">
        <v>5.367</v>
      </c>
      <c r="E2200" t="n">
        <v>18.63</v>
      </c>
      <c r="F2200" t="n">
        <v>15.81</v>
      </c>
      <c r="G2200" t="n">
        <v>52.69</v>
      </c>
      <c r="H2200" t="n">
        <v>0.83</v>
      </c>
      <c r="I2200" t="n">
        <v>18</v>
      </c>
      <c r="J2200" t="n">
        <v>159.57</v>
      </c>
      <c r="K2200" t="n">
        <v>49.1</v>
      </c>
      <c r="L2200" t="n">
        <v>7.5</v>
      </c>
      <c r="M2200" t="n">
        <v>16</v>
      </c>
      <c r="N2200" t="n">
        <v>27.98</v>
      </c>
      <c r="O2200" t="n">
        <v>19914.3</v>
      </c>
      <c r="P2200" t="n">
        <v>173.47</v>
      </c>
      <c r="Q2200" t="n">
        <v>467.08</v>
      </c>
      <c r="R2200" t="n">
        <v>65.33</v>
      </c>
      <c r="S2200" t="n">
        <v>39.61</v>
      </c>
      <c r="T2200" t="n">
        <v>7867.24</v>
      </c>
      <c r="U2200" t="n">
        <v>0.61</v>
      </c>
      <c r="V2200" t="n">
        <v>0.74</v>
      </c>
      <c r="W2200" t="n">
        <v>2.64</v>
      </c>
      <c r="X2200" t="n">
        <v>0.47</v>
      </c>
      <c r="Y2200" t="n">
        <v>1</v>
      </c>
      <c r="Z2200" t="n">
        <v>10</v>
      </c>
    </row>
    <row r="2201">
      <c r="A2201" t="n">
        <v>27</v>
      </c>
      <c r="B2201" t="n">
        <v>75</v>
      </c>
      <c r="C2201" t="inlineStr">
        <is>
          <t xml:space="preserve">CONCLUIDO	</t>
        </is>
      </c>
      <c r="D2201" t="n">
        <v>5.3809</v>
      </c>
      <c r="E2201" t="n">
        <v>18.58</v>
      </c>
      <c r="F2201" t="n">
        <v>15.79</v>
      </c>
      <c r="G2201" t="n">
        <v>55.72</v>
      </c>
      <c r="H2201" t="n">
        <v>0.86</v>
      </c>
      <c r="I2201" t="n">
        <v>17</v>
      </c>
      <c r="J2201" t="n">
        <v>159.92</v>
      </c>
      <c r="K2201" t="n">
        <v>49.1</v>
      </c>
      <c r="L2201" t="n">
        <v>7.75</v>
      </c>
      <c r="M2201" t="n">
        <v>15</v>
      </c>
      <c r="N2201" t="n">
        <v>28.08</v>
      </c>
      <c r="O2201" t="n">
        <v>19958.1</v>
      </c>
      <c r="P2201" t="n">
        <v>172.19</v>
      </c>
      <c r="Q2201" t="n">
        <v>467.07</v>
      </c>
      <c r="R2201" t="n">
        <v>64.88</v>
      </c>
      <c r="S2201" t="n">
        <v>39.61</v>
      </c>
      <c r="T2201" t="n">
        <v>7645.96</v>
      </c>
      <c r="U2201" t="n">
        <v>0.61</v>
      </c>
      <c r="V2201" t="n">
        <v>0.74</v>
      </c>
      <c r="W2201" t="n">
        <v>2.63</v>
      </c>
      <c r="X2201" t="n">
        <v>0.45</v>
      </c>
      <c r="Y2201" t="n">
        <v>1</v>
      </c>
      <c r="Z2201" t="n">
        <v>10</v>
      </c>
    </row>
    <row r="2202">
      <c r="A2202" t="n">
        <v>28</v>
      </c>
      <c r="B2202" t="n">
        <v>75</v>
      </c>
      <c r="C2202" t="inlineStr">
        <is>
          <t xml:space="preserve">CONCLUIDO	</t>
        </is>
      </c>
      <c r="D2202" t="n">
        <v>5.3797</v>
      </c>
      <c r="E2202" t="n">
        <v>18.59</v>
      </c>
      <c r="F2202" t="n">
        <v>15.79</v>
      </c>
      <c r="G2202" t="n">
        <v>55.74</v>
      </c>
      <c r="H2202" t="n">
        <v>0.88</v>
      </c>
      <c r="I2202" t="n">
        <v>17</v>
      </c>
      <c r="J2202" t="n">
        <v>160.28</v>
      </c>
      <c r="K2202" t="n">
        <v>49.1</v>
      </c>
      <c r="L2202" t="n">
        <v>8</v>
      </c>
      <c r="M2202" t="n">
        <v>15</v>
      </c>
      <c r="N2202" t="n">
        <v>28.19</v>
      </c>
      <c r="O2202" t="n">
        <v>20001.93</v>
      </c>
      <c r="P2202" t="n">
        <v>172.31</v>
      </c>
      <c r="Q2202" t="n">
        <v>467.09</v>
      </c>
      <c r="R2202" t="n">
        <v>64.95</v>
      </c>
      <c r="S2202" t="n">
        <v>39.61</v>
      </c>
      <c r="T2202" t="n">
        <v>7683.38</v>
      </c>
      <c r="U2202" t="n">
        <v>0.61</v>
      </c>
      <c r="V2202" t="n">
        <v>0.74</v>
      </c>
      <c r="W2202" t="n">
        <v>2.63</v>
      </c>
      <c r="X2202" t="n">
        <v>0.46</v>
      </c>
      <c r="Y2202" t="n">
        <v>1</v>
      </c>
      <c r="Z2202" t="n">
        <v>10</v>
      </c>
    </row>
    <row r="2203">
      <c r="A2203" t="n">
        <v>29</v>
      </c>
      <c r="B2203" t="n">
        <v>75</v>
      </c>
      <c r="C2203" t="inlineStr">
        <is>
          <t xml:space="preserve">CONCLUIDO	</t>
        </is>
      </c>
      <c r="D2203" t="n">
        <v>5.3943</v>
      </c>
      <c r="E2203" t="n">
        <v>18.54</v>
      </c>
      <c r="F2203" t="n">
        <v>15.77</v>
      </c>
      <c r="G2203" t="n">
        <v>59.15</v>
      </c>
      <c r="H2203" t="n">
        <v>0.91</v>
      </c>
      <c r="I2203" t="n">
        <v>16</v>
      </c>
      <c r="J2203" t="n">
        <v>160.64</v>
      </c>
      <c r="K2203" t="n">
        <v>49.1</v>
      </c>
      <c r="L2203" t="n">
        <v>8.25</v>
      </c>
      <c r="M2203" t="n">
        <v>14</v>
      </c>
      <c r="N2203" t="n">
        <v>28.29</v>
      </c>
      <c r="O2203" t="n">
        <v>20045.81</v>
      </c>
      <c r="P2203" t="n">
        <v>171.47</v>
      </c>
      <c r="Q2203" t="n">
        <v>467.11</v>
      </c>
      <c r="R2203" t="n">
        <v>64.37</v>
      </c>
      <c r="S2203" t="n">
        <v>39.61</v>
      </c>
      <c r="T2203" t="n">
        <v>7397.56</v>
      </c>
      <c r="U2203" t="n">
        <v>0.62</v>
      </c>
      <c r="V2203" t="n">
        <v>0.74</v>
      </c>
      <c r="W2203" t="n">
        <v>2.63</v>
      </c>
      <c r="X2203" t="n">
        <v>0.44</v>
      </c>
      <c r="Y2203" t="n">
        <v>1</v>
      </c>
      <c r="Z2203" t="n">
        <v>10</v>
      </c>
    </row>
    <row r="2204">
      <c r="A2204" t="n">
        <v>30</v>
      </c>
      <c r="B2204" t="n">
        <v>75</v>
      </c>
      <c r="C2204" t="inlineStr">
        <is>
          <t xml:space="preserve">CONCLUIDO	</t>
        </is>
      </c>
      <c r="D2204" t="n">
        <v>5.3939</v>
      </c>
      <c r="E2204" t="n">
        <v>18.54</v>
      </c>
      <c r="F2204" t="n">
        <v>15.77</v>
      </c>
      <c r="G2204" t="n">
        <v>59.15</v>
      </c>
      <c r="H2204" t="n">
        <v>0.9399999999999999</v>
      </c>
      <c r="I2204" t="n">
        <v>16</v>
      </c>
      <c r="J2204" t="n">
        <v>160.99</v>
      </c>
      <c r="K2204" t="n">
        <v>49.1</v>
      </c>
      <c r="L2204" t="n">
        <v>8.5</v>
      </c>
      <c r="M2204" t="n">
        <v>14</v>
      </c>
      <c r="N2204" t="n">
        <v>28.4</v>
      </c>
      <c r="O2204" t="n">
        <v>20089.72</v>
      </c>
      <c r="P2204" t="n">
        <v>171.25</v>
      </c>
      <c r="Q2204" t="n">
        <v>467.11</v>
      </c>
      <c r="R2204" t="n">
        <v>64.39</v>
      </c>
      <c r="S2204" t="n">
        <v>39.61</v>
      </c>
      <c r="T2204" t="n">
        <v>7406.52</v>
      </c>
      <c r="U2204" t="n">
        <v>0.62</v>
      </c>
      <c r="V2204" t="n">
        <v>0.74</v>
      </c>
      <c r="W2204" t="n">
        <v>2.63</v>
      </c>
      <c r="X2204" t="n">
        <v>0.44</v>
      </c>
      <c r="Y2204" t="n">
        <v>1</v>
      </c>
      <c r="Z2204" t="n">
        <v>10</v>
      </c>
    </row>
    <row r="2205">
      <c r="A2205" t="n">
        <v>31</v>
      </c>
      <c r="B2205" t="n">
        <v>75</v>
      </c>
      <c r="C2205" t="inlineStr">
        <is>
          <t xml:space="preserve">CONCLUIDO	</t>
        </is>
      </c>
      <c r="D2205" t="n">
        <v>5.4183</v>
      </c>
      <c r="E2205" t="n">
        <v>18.46</v>
      </c>
      <c r="F2205" t="n">
        <v>15.72</v>
      </c>
      <c r="G2205" t="n">
        <v>62.88</v>
      </c>
      <c r="H2205" t="n">
        <v>0.96</v>
      </c>
      <c r="I2205" t="n">
        <v>15</v>
      </c>
      <c r="J2205" t="n">
        <v>161.35</v>
      </c>
      <c r="K2205" t="n">
        <v>49.1</v>
      </c>
      <c r="L2205" t="n">
        <v>8.75</v>
      </c>
      <c r="M2205" t="n">
        <v>13</v>
      </c>
      <c r="N2205" t="n">
        <v>28.5</v>
      </c>
      <c r="O2205" t="n">
        <v>20133.66</v>
      </c>
      <c r="P2205" t="n">
        <v>169.43</v>
      </c>
      <c r="Q2205" t="n">
        <v>467.11</v>
      </c>
      <c r="R2205" t="n">
        <v>62.42</v>
      </c>
      <c r="S2205" t="n">
        <v>39.61</v>
      </c>
      <c r="T2205" t="n">
        <v>6424.59</v>
      </c>
      <c r="U2205" t="n">
        <v>0.63</v>
      </c>
      <c r="V2205" t="n">
        <v>0.74</v>
      </c>
      <c r="W2205" t="n">
        <v>2.64</v>
      </c>
      <c r="X2205" t="n">
        <v>0.39</v>
      </c>
      <c r="Y2205" t="n">
        <v>1</v>
      </c>
      <c r="Z2205" t="n">
        <v>10</v>
      </c>
    </row>
    <row r="2206">
      <c r="A2206" t="n">
        <v>32</v>
      </c>
      <c r="B2206" t="n">
        <v>75</v>
      </c>
      <c r="C2206" t="inlineStr">
        <is>
          <t xml:space="preserve">CONCLUIDO	</t>
        </is>
      </c>
      <c r="D2206" t="n">
        <v>5.4175</v>
      </c>
      <c r="E2206" t="n">
        <v>18.46</v>
      </c>
      <c r="F2206" t="n">
        <v>15.72</v>
      </c>
      <c r="G2206" t="n">
        <v>62.9</v>
      </c>
      <c r="H2206" t="n">
        <v>0.99</v>
      </c>
      <c r="I2206" t="n">
        <v>15</v>
      </c>
      <c r="J2206" t="n">
        <v>161.71</v>
      </c>
      <c r="K2206" t="n">
        <v>49.1</v>
      </c>
      <c r="L2206" t="n">
        <v>9</v>
      </c>
      <c r="M2206" t="n">
        <v>13</v>
      </c>
      <c r="N2206" t="n">
        <v>28.61</v>
      </c>
      <c r="O2206" t="n">
        <v>20177.64</v>
      </c>
      <c r="P2206" t="n">
        <v>169.18</v>
      </c>
      <c r="Q2206" t="n">
        <v>467.07</v>
      </c>
      <c r="R2206" t="n">
        <v>62.65</v>
      </c>
      <c r="S2206" t="n">
        <v>39.61</v>
      </c>
      <c r="T2206" t="n">
        <v>6542.06</v>
      </c>
      <c r="U2206" t="n">
        <v>0.63</v>
      </c>
      <c r="V2206" t="n">
        <v>0.74</v>
      </c>
      <c r="W2206" t="n">
        <v>2.63</v>
      </c>
      <c r="X2206" t="n">
        <v>0.39</v>
      </c>
      <c r="Y2206" t="n">
        <v>1</v>
      </c>
      <c r="Z2206" t="n">
        <v>10</v>
      </c>
    </row>
    <row r="2207">
      <c r="A2207" t="n">
        <v>33</v>
      </c>
      <c r="B2207" t="n">
        <v>75</v>
      </c>
      <c r="C2207" t="inlineStr">
        <is>
          <t xml:space="preserve">CONCLUIDO	</t>
        </is>
      </c>
      <c r="D2207" t="n">
        <v>5.4126</v>
      </c>
      <c r="E2207" t="n">
        <v>18.48</v>
      </c>
      <c r="F2207" t="n">
        <v>15.74</v>
      </c>
      <c r="G2207" t="n">
        <v>62.96</v>
      </c>
      <c r="H2207" t="n">
        <v>1.01</v>
      </c>
      <c r="I2207" t="n">
        <v>15</v>
      </c>
      <c r="J2207" t="n">
        <v>162.06</v>
      </c>
      <c r="K2207" t="n">
        <v>49.1</v>
      </c>
      <c r="L2207" t="n">
        <v>9.25</v>
      </c>
      <c r="M2207" t="n">
        <v>13</v>
      </c>
      <c r="N2207" t="n">
        <v>28.72</v>
      </c>
      <c r="O2207" t="n">
        <v>20221.66</v>
      </c>
      <c r="P2207" t="n">
        <v>169.07</v>
      </c>
      <c r="Q2207" t="n">
        <v>467.07</v>
      </c>
      <c r="R2207" t="n">
        <v>63.25</v>
      </c>
      <c r="S2207" t="n">
        <v>39.61</v>
      </c>
      <c r="T2207" t="n">
        <v>6842.55</v>
      </c>
      <c r="U2207" t="n">
        <v>0.63</v>
      </c>
      <c r="V2207" t="n">
        <v>0.74</v>
      </c>
      <c r="W2207" t="n">
        <v>2.63</v>
      </c>
      <c r="X2207" t="n">
        <v>0.41</v>
      </c>
      <c r="Y2207" t="n">
        <v>1</v>
      </c>
      <c r="Z2207" t="n">
        <v>10</v>
      </c>
    </row>
    <row r="2208">
      <c r="A2208" t="n">
        <v>34</v>
      </c>
      <c r="B2208" t="n">
        <v>75</v>
      </c>
      <c r="C2208" t="inlineStr">
        <is>
          <t xml:space="preserve">CONCLUIDO	</t>
        </is>
      </c>
      <c r="D2208" t="n">
        <v>5.4322</v>
      </c>
      <c r="E2208" t="n">
        <v>18.41</v>
      </c>
      <c r="F2208" t="n">
        <v>15.7</v>
      </c>
      <c r="G2208" t="n">
        <v>67.3</v>
      </c>
      <c r="H2208" t="n">
        <v>1.04</v>
      </c>
      <c r="I2208" t="n">
        <v>14</v>
      </c>
      <c r="J2208" t="n">
        <v>162.42</v>
      </c>
      <c r="K2208" t="n">
        <v>49.1</v>
      </c>
      <c r="L2208" t="n">
        <v>9.5</v>
      </c>
      <c r="M2208" t="n">
        <v>12</v>
      </c>
      <c r="N2208" t="n">
        <v>28.82</v>
      </c>
      <c r="O2208" t="n">
        <v>20265.72</v>
      </c>
      <c r="P2208" t="n">
        <v>168.04</v>
      </c>
      <c r="Q2208" t="n">
        <v>467.08</v>
      </c>
      <c r="R2208" t="n">
        <v>61.98</v>
      </c>
      <c r="S2208" t="n">
        <v>39.61</v>
      </c>
      <c r="T2208" t="n">
        <v>6212.69</v>
      </c>
      <c r="U2208" t="n">
        <v>0.64</v>
      </c>
      <c r="V2208" t="n">
        <v>0.74</v>
      </c>
      <c r="W2208" t="n">
        <v>2.63</v>
      </c>
      <c r="X2208" t="n">
        <v>0.37</v>
      </c>
      <c r="Y2208" t="n">
        <v>1</v>
      </c>
      <c r="Z2208" t="n">
        <v>10</v>
      </c>
    </row>
    <row r="2209">
      <c r="A2209" t="n">
        <v>35</v>
      </c>
      <c r="B2209" t="n">
        <v>75</v>
      </c>
      <c r="C2209" t="inlineStr">
        <is>
          <t xml:space="preserve">CONCLUIDO	</t>
        </is>
      </c>
      <c r="D2209" t="n">
        <v>5.4345</v>
      </c>
      <c r="E2209" t="n">
        <v>18.4</v>
      </c>
      <c r="F2209" t="n">
        <v>15.7</v>
      </c>
      <c r="G2209" t="n">
        <v>67.27</v>
      </c>
      <c r="H2209" t="n">
        <v>1.06</v>
      </c>
      <c r="I2209" t="n">
        <v>14</v>
      </c>
      <c r="J2209" t="n">
        <v>162.78</v>
      </c>
      <c r="K2209" t="n">
        <v>49.1</v>
      </c>
      <c r="L2209" t="n">
        <v>9.75</v>
      </c>
      <c r="M2209" t="n">
        <v>12</v>
      </c>
      <c r="N2209" t="n">
        <v>28.93</v>
      </c>
      <c r="O2209" t="n">
        <v>20309.81</v>
      </c>
      <c r="P2209" t="n">
        <v>166.86</v>
      </c>
      <c r="Q2209" t="n">
        <v>467.09</v>
      </c>
      <c r="R2209" t="n">
        <v>61.87</v>
      </c>
      <c r="S2209" t="n">
        <v>39.61</v>
      </c>
      <c r="T2209" t="n">
        <v>6157.39</v>
      </c>
      <c r="U2209" t="n">
        <v>0.64</v>
      </c>
      <c r="V2209" t="n">
        <v>0.74</v>
      </c>
      <c r="W2209" t="n">
        <v>2.63</v>
      </c>
      <c r="X2209" t="n">
        <v>0.36</v>
      </c>
      <c r="Y2209" t="n">
        <v>1</v>
      </c>
      <c r="Z2209" t="n">
        <v>10</v>
      </c>
    </row>
    <row r="2210">
      <c r="A2210" t="n">
        <v>36</v>
      </c>
      <c r="B2210" t="n">
        <v>75</v>
      </c>
      <c r="C2210" t="inlineStr">
        <is>
          <t xml:space="preserve">CONCLUIDO	</t>
        </is>
      </c>
      <c r="D2210" t="n">
        <v>5.4468</v>
      </c>
      <c r="E2210" t="n">
        <v>18.36</v>
      </c>
      <c r="F2210" t="n">
        <v>15.69</v>
      </c>
      <c r="G2210" t="n">
        <v>72.40000000000001</v>
      </c>
      <c r="H2210" t="n">
        <v>1.09</v>
      </c>
      <c r="I2210" t="n">
        <v>13</v>
      </c>
      <c r="J2210" t="n">
        <v>163.13</v>
      </c>
      <c r="K2210" t="n">
        <v>49.1</v>
      </c>
      <c r="L2210" t="n">
        <v>10</v>
      </c>
      <c r="M2210" t="n">
        <v>11</v>
      </c>
      <c r="N2210" t="n">
        <v>29.04</v>
      </c>
      <c r="O2210" t="n">
        <v>20353.94</v>
      </c>
      <c r="P2210" t="n">
        <v>166.47</v>
      </c>
      <c r="Q2210" t="n">
        <v>467.07</v>
      </c>
      <c r="R2210" t="n">
        <v>61.39</v>
      </c>
      <c r="S2210" t="n">
        <v>39.61</v>
      </c>
      <c r="T2210" t="n">
        <v>5920.09</v>
      </c>
      <c r="U2210" t="n">
        <v>0.65</v>
      </c>
      <c r="V2210" t="n">
        <v>0.74</v>
      </c>
      <c r="W2210" t="n">
        <v>2.63</v>
      </c>
      <c r="X2210" t="n">
        <v>0.35</v>
      </c>
      <c r="Y2210" t="n">
        <v>1</v>
      </c>
      <c r="Z2210" t="n">
        <v>10</v>
      </c>
    </row>
    <row r="2211">
      <c r="A2211" t="n">
        <v>37</v>
      </c>
      <c r="B2211" t="n">
        <v>75</v>
      </c>
      <c r="C2211" t="inlineStr">
        <is>
          <t xml:space="preserve">CONCLUIDO	</t>
        </is>
      </c>
      <c r="D2211" t="n">
        <v>5.4505</v>
      </c>
      <c r="E2211" t="n">
        <v>18.35</v>
      </c>
      <c r="F2211" t="n">
        <v>15.67</v>
      </c>
      <c r="G2211" t="n">
        <v>72.34</v>
      </c>
      <c r="H2211" t="n">
        <v>1.11</v>
      </c>
      <c r="I2211" t="n">
        <v>13</v>
      </c>
      <c r="J2211" t="n">
        <v>163.49</v>
      </c>
      <c r="K2211" t="n">
        <v>49.1</v>
      </c>
      <c r="L2211" t="n">
        <v>10.25</v>
      </c>
      <c r="M2211" t="n">
        <v>11</v>
      </c>
      <c r="N2211" t="n">
        <v>29.15</v>
      </c>
      <c r="O2211" t="n">
        <v>20398.1</v>
      </c>
      <c r="P2211" t="n">
        <v>166.6</v>
      </c>
      <c r="Q2211" t="n">
        <v>467.07</v>
      </c>
      <c r="R2211" t="n">
        <v>60.99</v>
      </c>
      <c r="S2211" t="n">
        <v>39.61</v>
      </c>
      <c r="T2211" t="n">
        <v>5720.83</v>
      </c>
      <c r="U2211" t="n">
        <v>0.65</v>
      </c>
      <c r="V2211" t="n">
        <v>0.74</v>
      </c>
      <c r="W2211" t="n">
        <v>2.63</v>
      </c>
      <c r="X2211" t="n">
        <v>0.34</v>
      </c>
      <c r="Y2211" t="n">
        <v>1</v>
      </c>
      <c r="Z2211" t="n">
        <v>10</v>
      </c>
    </row>
    <row r="2212">
      <c r="A2212" t="n">
        <v>38</v>
      </c>
      <c r="B2212" t="n">
        <v>75</v>
      </c>
      <c r="C2212" t="inlineStr">
        <is>
          <t xml:space="preserve">CONCLUIDO	</t>
        </is>
      </c>
      <c r="D2212" t="n">
        <v>5.4474</v>
      </c>
      <c r="E2212" t="n">
        <v>18.36</v>
      </c>
      <c r="F2212" t="n">
        <v>15.68</v>
      </c>
      <c r="G2212" t="n">
        <v>72.39</v>
      </c>
      <c r="H2212" t="n">
        <v>1.14</v>
      </c>
      <c r="I2212" t="n">
        <v>13</v>
      </c>
      <c r="J2212" t="n">
        <v>163.85</v>
      </c>
      <c r="K2212" t="n">
        <v>49.1</v>
      </c>
      <c r="L2212" t="n">
        <v>10.5</v>
      </c>
      <c r="M2212" t="n">
        <v>11</v>
      </c>
      <c r="N2212" t="n">
        <v>29.26</v>
      </c>
      <c r="O2212" t="n">
        <v>20442.3</v>
      </c>
      <c r="P2212" t="n">
        <v>165.84</v>
      </c>
      <c r="Q2212" t="n">
        <v>467.07</v>
      </c>
      <c r="R2212" t="n">
        <v>61.4</v>
      </c>
      <c r="S2212" t="n">
        <v>39.61</v>
      </c>
      <c r="T2212" t="n">
        <v>5923.46</v>
      </c>
      <c r="U2212" t="n">
        <v>0.65</v>
      </c>
      <c r="V2212" t="n">
        <v>0.74</v>
      </c>
      <c r="W2212" t="n">
        <v>2.63</v>
      </c>
      <c r="X2212" t="n">
        <v>0.35</v>
      </c>
      <c r="Y2212" t="n">
        <v>1</v>
      </c>
      <c r="Z2212" t="n">
        <v>10</v>
      </c>
    </row>
    <row r="2213">
      <c r="A2213" t="n">
        <v>39</v>
      </c>
      <c r="B2213" t="n">
        <v>75</v>
      </c>
      <c r="C2213" t="inlineStr">
        <is>
          <t xml:space="preserve">CONCLUIDO	</t>
        </is>
      </c>
      <c r="D2213" t="n">
        <v>5.4713</v>
      </c>
      <c r="E2213" t="n">
        <v>18.28</v>
      </c>
      <c r="F2213" t="n">
        <v>15.63</v>
      </c>
      <c r="G2213" t="n">
        <v>78.17</v>
      </c>
      <c r="H2213" t="n">
        <v>1.16</v>
      </c>
      <c r="I2213" t="n">
        <v>12</v>
      </c>
      <c r="J2213" t="n">
        <v>164.21</v>
      </c>
      <c r="K2213" t="n">
        <v>49.1</v>
      </c>
      <c r="L2213" t="n">
        <v>10.75</v>
      </c>
      <c r="M2213" t="n">
        <v>10</v>
      </c>
      <c r="N2213" t="n">
        <v>29.36</v>
      </c>
      <c r="O2213" t="n">
        <v>20486.54</v>
      </c>
      <c r="P2213" t="n">
        <v>163.93</v>
      </c>
      <c r="Q2213" t="n">
        <v>467.07</v>
      </c>
      <c r="R2213" t="n">
        <v>59.83</v>
      </c>
      <c r="S2213" t="n">
        <v>39.61</v>
      </c>
      <c r="T2213" t="n">
        <v>5144.86</v>
      </c>
      <c r="U2213" t="n">
        <v>0.66</v>
      </c>
      <c r="V2213" t="n">
        <v>0.75</v>
      </c>
      <c r="W2213" t="n">
        <v>2.63</v>
      </c>
      <c r="X2213" t="n">
        <v>0.3</v>
      </c>
      <c r="Y2213" t="n">
        <v>1</v>
      </c>
      <c r="Z2213" t="n">
        <v>10</v>
      </c>
    </row>
    <row r="2214">
      <c r="A2214" t="n">
        <v>40</v>
      </c>
      <c r="B2214" t="n">
        <v>75</v>
      </c>
      <c r="C2214" t="inlineStr">
        <is>
          <t xml:space="preserve">CONCLUIDO	</t>
        </is>
      </c>
      <c r="D2214" t="n">
        <v>5.4678</v>
      </c>
      <c r="E2214" t="n">
        <v>18.29</v>
      </c>
      <c r="F2214" t="n">
        <v>15.65</v>
      </c>
      <c r="G2214" t="n">
        <v>78.23</v>
      </c>
      <c r="H2214" t="n">
        <v>1.18</v>
      </c>
      <c r="I2214" t="n">
        <v>12</v>
      </c>
      <c r="J2214" t="n">
        <v>164.57</v>
      </c>
      <c r="K2214" t="n">
        <v>49.1</v>
      </c>
      <c r="L2214" t="n">
        <v>11</v>
      </c>
      <c r="M2214" t="n">
        <v>10</v>
      </c>
      <c r="N2214" t="n">
        <v>29.47</v>
      </c>
      <c r="O2214" t="n">
        <v>20530.82</v>
      </c>
      <c r="P2214" t="n">
        <v>164.09</v>
      </c>
      <c r="Q2214" t="n">
        <v>467.07</v>
      </c>
      <c r="R2214" t="n">
        <v>60.09</v>
      </c>
      <c r="S2214" t="n">
        <v>39.61</v>
      </c>
      <c r="T2214" t="n">
        <v>5276.99</v>
      </c>
      <c r="U2214" t="n">
        <v>0.66</v>
      </c>
      <c r="V2214" t="n">
        <v>0.75</v>
      </c>
      <c r="W2214" t="n">
        <v>2.63</v>
      </c>
      <c r="X2214" t="n">
        <v>0.31</v>
      </c>
      <c r="Y2214" t="n">
        <v>1</v>
      </c>
      <c r="Z2214" t="n">
        <v>10</v>
      </c>
    </row>
    <row r="2215">
      <c r="A2215" t="n">
        <v>41</v>
      </c>
      <c r="B2215" t="n">
        <v>75</v>
      </c>
      <c r="C2215" t="inlineStr">
        <is>
          <t xml:space="preserve">CONCLUIDO	</t>
        </is>
      </c>
      <c r="D2215" t="n">
        <v>5.4673</v>
      </c>
      <c r="E2215" t="n">
        <v>18.29</v>
      </c>
      <c r="F2215" t="n">
        <v>15.65</v>
      </c>
      <c r="G2215" t="n">
        <v>78.23999999999999</v>
      </c>
      <c r="H2215" t="n">
        <v>1.21</v>
      </c>
      <c r="I2215" t="n">
        <v>12</v>
      </c>
      <c r="J2215" t="n">
        <v>164.93</v>
      </c>
      <c r="K2215" t="n">
        <v>49.1</v>
      </c>
      <c r="L2215" t="n">
        <v>11.25</v>
      </c>
      <c r="M2215" t="n">
        <v>10</v>
      </c>
      <c r="N2215" t="n">
        <v>29.58</v>
      </c>
      <c r="O2215" t="n">
        <v>20575.13</v>
      </c>
      <c r="P2215" t="n">
        <v>163.4</v>
      </c>
      <c r="Q2215" t="n">
        <v>467.07</v>
      </c>
      <c r="R2215" t="n">
        <v>60.18</v>
      </c>
      <c r="S2215" t="n">
        <v>39.61</v>
      </c>
      <c r="T2215" t="n">
        <v>5319.74</v>
      </c>
      <c r="U2215" t="n">
        <v>0.66</v>
      </c>
      <c r="V2215" t="n">
        <v>0.75</v>
      </c>
      <c r="W2215" t="n">
        <v>2.63</v>
      </c>
      <c r="X2215" t="n">
        <v>0.31</v>
      </c>
      <c r="Y2215" t="n">
        <v>1</v>
      </c>
      <c r="Z2215" t="n">
        <v>10</v>
      </c>
    </row>
    <row r="2216">
      <c r="A2216" t="n">
        <v>42</v>
      </c>
      <c r="B2216" t="n">
        <v>75</v>
      </c>
      <c r="C2216" t="inlineStr">
        <is>
          <t xml:space="preserve">CONCLUIDO	</t>
        </is>
      </c>
      <c r="D2216" t="n">
        <v>5.4666</v>
      </c>
      <c r="E2216" t="n">
        <v>18.29</v>
      </c>
      <c r="F2216" t="n">
        <v>15.65</v>
      </c>
      <c r="G2216" t="n">
        <v>78.25</v>
      </c>
      <c r="H2216" t="n">
        <v>1.23</v>
      </c>
      <c r="I2216" t="n">
        <v>12</v>
      </c>
      <c r="J2216" t="n">
        <v>165.29</v>
      </c>
      <c r="K2216" t="n">
        <v>49.1</v>
      </c>
      <c r="L2216" t="n">
        <v>11.5</v>
      </c>
      <c r="M2216" t="n">
        <v>10</v>
      </c>
      <c r="N2216" t="n">
        <v>29.69</v>
      </c>
      <c r="O2216" t="n">
        <v>20619.48</v>
      </c>
      <c r="P2216" t="n">
        <v>162.29</v>
      </c>
      <c r="Q2216" t="n">
        <v>467.08</v>
      </c>
      <c r="R2216" t="n">
        <v>60.23</v>
      </c>
      <c r="S2216" t="n">
        <v>39.61</v>
      </c>
      <c r="T2216" t="n">
        <v>5346.41</v>
      </c>
      <c r="U2216" t="n">
        <v>0.66</v>
      </c>
      <c r="V2216" t="n">
        <v>0.75</v>
      </c>
      <c r="W2216" t="n">
        <v>2.63</v>
      </c>
      <c r="X2216" t="n">
        <v>0.32</v>
      </c>
      <c r="Y2216" t="n">
        <v>1</v>
      </c>
      <c r="Z2216" t="n">
        <v>10</v>
      </c>
    </row>
    <row r="2217">
      <c r="A2217" t="n">
        <v>43</v>
      </c>
      <c r="B2217" t="n">
        <v>75</v>
      </c>
      <c r="C2217" t="inlineStr">
        <is>
          <t xml:space="preserve">CONCLUIDO	</t>
        </is>
      </c>
      <c r="D2217" t="n">
        <v>5.4879</v>
      </c>
      <c r="E2217" t="n">
        <v>18.22</v>
      </c>
      <c r="F2217" t="n">
        <v>15.61</v>
      </c>
      <c r="G2217" t="n">
        <v>85.14</v>
      </c>
      <c r="H2217" t="n">
        <v>1.26</v>
      </c>
      <c r="I2217" t="n">
        <v>11</v>
      </c>
      <c r="J2217" t="n">
        <v>165.65</v>
      </c>
      <c r="K2217" t="n">
        <v>49.1</v>
      </c>
      <c r="L2217" t="n">
        <v>11.75</v>
      </c>
      <c r="M2217" t="n">
        <v>9</v>
      </c>
      <c r="N2217" t="n">
        <v>29.8</v>
      </c>
      <c r="O2217" t="n">
        <v>20663.87</v>
      </c>
      <c r="P2217" t="n">
        <v>161.55</v>
      </c>
      <c r="Q2217" t="n">
        <v>467.07</v>
      </c>
      <c r="R2217" t="n">
        <v>58.93</v>
      </c>
      <c r="S2217" t="n">
        <v>39.61</v>
      </c>
      <c r="T2217" t="n">
        <v>4698.8</v>
      </c>
      <c r="U2217" t="n">
        <v>0.67</v>
      </c>
      <c r="V2217" t="n">
        <v>0.75</v>
      </c>
      <c r="W2217" t="n">
        <v>2.63</v>
      </c>
      <c r="X2217" t="n">
        <v>0.28</v>
      </c>
      <c r="Y2217" t="n">
        <v>1</v>
      </c>
      <c r="Z2217" t="n">
        <v>10</v>
      </c>
    </row>
    <row r="2218">
      <c r="A2218" t="n">
        <v>44</v>
      </c>
      <c r="B2218" t="n">
        <v>75</v>
      </c>
      <c r="C2218" t="inlineStr">
        <is>
          <t xml:space="preserve">CONCLUIDO	</t>
        </is>
      </c>
      <c r="D2218" t="n">
        <v>5.4827</v>
      </c>
      <c r="E2218" t="n">
        <v>18.24</v>
      </c>
      <c r="F2218" t="n">
        <v>15.63</v>
      </c>
      <c r="G2218" t="n">
        <v>85.23999999999999</v>
      </c>
      <c r="H2218" t="n">
        <v>1.28</v>
      </c>
      <c r="I2218" t="n">
        <v>11</v>
      </c>
      <c r="J2218" t="n">
        <v>166.01</v>
      </c>
      <c r="K2218" t="n">
        <v>49.1</v>
      </c>
      <c r="L2218" t="n">
        <v>12</v>
      </c>
      <c r="M2218" t="n">
        <v>9</v>
      </c>
      <c r="N2218" t="n">
        <v>29.91</v>
      </c>
      <c r="O2218" t="n">
        <v>20708.3</v>
      </c>
      <c r="P2218" t="n">
        <v>161.14</v>
      </c>
      <c r="Q2218" t="n">
        <v>467.07</v>
      </c>
      <c r="R2218" t="n">
        <v>59.38</v>
      </c>
      <c r="S2218" t="n">
        <v>39.61</v>
      </c>
      <c r="T2218" t="n">
        <v>4927.83</v>
      </c>
      <c r="U2218" t="n">
        <v>0.67</v>
      </c>
      <c r="V2218" t="n">
        <v>0.75</v>
      </c>
      <c r="W2218" t="n">
        <v>2.63</v>
      </c>
      <c r="X2218" t="n">
        <v>0.29</v>
      </c>
      <c r="Y2218" t="n">
        <v>1</v>
      </c>
      <c r="Z2218" t="n">
        <v>10</v>
      </c>
    </row>
    <row r="2219">
      <c r="A2219" t="n">
        <v>45</v>
      </c>
      <c r="B2219" t="n">
        <v>75</v>
      </c>
      <c r="C2219" t="inlineStr">
        <is>
          <t xml:space="preserve">CONCLUIDO	</t>
        </is>
      </c>
      <c r="D2219" t="n">
        <v>5.4887</v>
      </c>
      <c r="E2219" t="n">
        <v>18.22</v>
      </c>
      <c r="F2219" t="n">
        <v>15.61</v>
      </c>
      <c r="G2219" t="n">
        <v>85.13</v>
      </c>
      <c r="H2219" t="n">
        <v>1.3</v>
      </c>
      <c r="I2219" t="n">
        <v>11</v>
      </c>
      <c r="J2219" t="n">
        <v>166.37</v>
      </c>
      <c r="K2219" t="n">
        <v>49.1</v>
      </c>
      <c r="L2219" t="n">
        <v>12.25</v>
      </c>
      <c r="M2219" t="n">
        <v>9</v>
      </c>
      <c r="N2219" t="n">
        <v>30.02</v>
      </c>
      <c r="O2219" t="n">
        <v>20752.76</v>
      </c>
      <c r="P2219" t="n">
        <v>161</v>
      </c>
      <c r="Q2219" t="n">
        <v>467.07</v>
      </c>
      <c r="R2219" t="n">
        <v>58.97</v>
      </c>
      <c r="S2219" t="n">
        <v>39.61</v>
      </c>
      <c r="T2219" t="n">
        <v>4721.64</v>
      </c>
      <c r="U2219" t="n">
        <v>0.67</v>
      </c>
      <c r="V2219" t="n">
        <v>0.75</v>
      </c>
      <c r="W2219" t="n">
        <v>2.62</v>
      </c>
      <c r="X2219" t="n">
        <v>0.27</v>
      </c>
      <c r="Y2219" t="n">
        <v>1</v>
      </c>
      <c r="Z2219" t="n">
        <v>10</v>
      </c>
    </row>
    <row r="2220">
      <c r="A2220" t="n">
        <v>46</v>
      </c>
      <c r="B2220" t="n">
        <v>75</v>
      </c>
      <c r="C2220" t="inlineStr">
        <is>
          <t xml:space="preserve">CONCLUIDO	</t>
        </is>
      </c>
      <c r="D2220" t="n">
        <v>5.4847</v>
      </c>
      <c r="E2220" t="n">
        <v>18.23</v>
      </c>
      <c r="F2220" t="n">
        <v>15.62</v>
      </c>
      <c r="G2220" t="n">
        <v>85.2</v>
      </c>
      <c r="H2220" t="n">
        <v>1.33</v>
      </c>
      <c r="I2220" t="n">
        <v>11</v>
      </c>
      <c r="J2220" t="n">
        <v>166.73</v>
      </c>
      <c r="K2220" t="n">
        <v>49.1</v>
      </c>
      <c r="L2220" t="n">
        <v>12.5</v>
      </c>
      <c r="M2220" t="n">
        <v>9</v>
      </c>
      <c r="N2220" t="n">
        <v>30.13</v>
      </c>
      <c r="O2220" t="n">
        <v>20797.26</v>
      </c>
      <c r="P2220" t="n">
        <v>159.68</v>
      </c>
      <c r="Q2220" t="n">
        <v>467.07</v>
      </c>
      <c r="R2220" t="n">
        <v>59.43</v>
      </c>
      <c r="S2220" t="n">
        <v>39.61</v>
      </c>
      <c r="T2220" t="n">
        <v>4951.6</v>
      </c>
      <c r="U2220" t="n">
        <v>0.67</v>
      </c>
      <c r="V2220" t="n">
        <v>0.75</v>
      </c>
      <c r="W2220" t="n">
        <v>2.62</v>
      </c>
      <c r="X2220" t="n">
        <v>0.29</v>
      </c>
      <c r="Y2220" t="n">
        <v>1</v>
      </c>
      <c r="Z2220" t="n">
        <v>10</v>
      </c>
    </row>
    <row r="2221">
      <c r="A2221" t="n">
        <v>47</v>
      </c>
      <c r="B2221" t="n">
        <v>75</v>
      </c>
      <c r="C2221" t="inlineStr">
        <is>
          <t xml:space="preserve">CONCLUIDO	</t>
        </is>
      </c>
      <c r="D2221" t="n">
        <v>5.503</v>
      </c>
      <c r="E2221" t="n">
        <v>18.17</v>
      </c>
      <c r="F2221" t="n">
        <v>15.59</v>
      </c>
      <c r="G2221" t="n">
        <v>93.54000000000001</v>
      </c>
      <c r="H2221" t="n">
        <v>1.35</v>
      </c>
      <c r="I2221" t="n">
        <v>10</v>
      </c>
      <c r="J2221" t="n">
        <v>167.09</v>
      </c>
      <c r="K2221" t="n">
        <v>49.1</v>
      </c>
      <c r="L2221" t="n">
        <v>12.75</v>
      </c>
      <c r="M2221" t="n">
        <v>8</v>
      </c>
      <c r="N2221" t="n">
        <v>30.25</v>
      </c>
      <c r="O2221" t="n">
        <v>20841.8</v>
      </c>
      <c r="P2221" t="n">
        <v>158.91</v>
      </c>
      <c r="Q2221" t="n">
        <v>467.07</v>
      </c>
      <c r="R2221" t="n">
        <v>58.33</v>
      </c>
      <c r="S2221" t="n">
        <v>39.61</v>
      </c>
      <c r="T2221" t="n">
        <v>4407.62</v>
      </c>
      <c r="U2221" t="n">
        <v>0.68</v>
      </c>
      <c r="V2221" t="n">
        <v>0.75</v>
      </c>
      <c r="W2221" t="n">
        <v>2.62</v>
      </c>
      <c r="X2221" t="n">
        <v>0.26</v>
      </c>
      <c r="Y2221" t="n">
        <v>1</v>
      </c>
      <c r="Z2221" t="n">
        <v>10</v>
      </c>
    </row>
    <row r="2222">
      <c r="A2222" t="n">
        <v>48</v>
      </c>
      <c r="B2222" t="n">
        <v>75</v>
      </c>
      <c r="C2222" t="inlineStr">
        <is>
          <t xml:space="preserve">CONCLUIDO	</t>
        </is>
      </c>
      <c r="D2222" t="n">
        <v>5.5038</v>
      </c>
      <c r="E2222" t="n">
        <v>18.17</v>
      </c>
      <c r="F2222" t="n">
        <v>15.59</v>
      </c>
      <c r="G2222" t="n">
        <v>93.52</v>
      </c>
      <c r="H2222" t="n">
        <v>1.38</v>
      </c>
      <c r="I2222" t="n">
        <v>10</v>
      </c>
      <c r="J2222" t="n">
        <v>167.45</v>
      </c>
      <c r="K2222" t="n">
        <v>49.1</v>
      </c>
      <c r="L2222" t="n">
        <v>13</v>
      </c>
      <c r="M2222" t="n">
        <v>8</v>
      </c>
      <c r="N2222" t="n">
        <v>30.36</v>
      </c>
      <c r="O2222" t="n">
        <v>20886.38</v>
      </c>
      <c r="P2222" t="n">
        <v>158.5</v>
      </c>
      <c r="Q2222" t="n">
        <v>467.07</v>
      </c>
      <c r="R2222" t="n">
        <v>58.17</v>
      </c>
      <c r="S2222" t="n">
        <v>39.61</v>
      </c>
      <c r="T2222" t="n">
        <v>4325.78</v>
      </c>
      <c r="U2222" t="n">
        <v>0.68</v>
      </c>
      <c r="V2222" t="n">
        <v>0.75</v>
      </c>
      <c r="W2222" t="n">
        <v>2.63</v>
      </c>
      <c r="X2222" t="n">
        <v>0.25</v>
      </c>
      <c r="Y2222" t="n">
        <v>1</v>
      </c>
      <c r="Z2222" t="n">
        <v>10</v>
      </c>
    </row>
    <row r="2223">
      <c r="A2223" t="n">
        <v>49</v>
      </c>
      <c r="B2223" t="n">
        <v>75</v>
      </c>
      <c r="C2223" t="inlineStr">
        <is>
          <t xml:space="preserve">CONCLUIDO	</t>
        </is>
      </c>
      <c r="D2223" t="n">
        <v>5.5017</v>
      </c>
      <c r="E2223" t="n">
        <v>18.18</v>
      </c>
      <c r="F2223" t="n">
        <v>15.59</v>
      </c>
      <c r="G2223" t="n">
        <v>93.56</v>
      </c>
      <c r="H2223" t="n">
        <v>1.4</v>
      </c>
      <c r="I2223" t="n">
        <v>10</v>
      </c>
      <c r="J2223" t="n">
        <v>167.81</v>
      </c>
      <c r="K2223" t="n">
        <v>49.1</v>
      </c>
      <c r="L2223" t="n">
        <v>13.25</v>
      </c>
      <c r="M2223" t="n">
        <v>8</v>
      </c>
      <c r="N2223" t="n">
        <v>30.47</v>
      </c>
      <c r="O2223" t="n">
        <v>20930.99</v>
      </c>
      <c r="P2223" t="n">
        <v>158.34</v>
      </c>
      <c r="Q2223" t="n">
        <v>467.08</v>
      </c>
      <c r="R2223" t="n">
        <v>58.34</v>
      </c>
      <c r="S2223" t="n">
        <v>39.61</v>
      </c>
      <c r="T2223" t="n">
        <v>4409.79</v>
      </c>
      <c r="U2223" t="n">
        <v>0.68</v>
      </c>
      <c r="V2223" t="n">
        <v>0.75</v>
      </c>
      <c r="W2223" t="n">
        <v>2.63</v>
      </c>
      <c r="X2223" t="n">
        <v>0.26</v>
      </c>
      <c r="Y2223" t="n">
        <v>1</v>
      </c>
      <c r="Z2223" t="n">
        <v>10</v>
      </c>
    </row>
    <row r="2224">
      <c r="A2224" t="n">
        <v>50</v>
      </c>
      <c r="B2224" t="n">
        <v>75</v>
      </c>
      <c r="C2224" t="inlineStr">
        <is>
          <t xml:space="preserve">CONCLUIDO	</t>
        </is>
      </c>
      <c r="D2224" t="n">
        <v>5.5037</v>
      </c>
      <c r="E2224" t="n">
        <v>18.17</v>
      </c>
      <c r="F2224" t="n">
        <v>15.59</v>
      </c>
      <c r="G2224" t="n">
        <v>93.53</v>
      </c>
      <c r="H2224" t="n">
        <v>1.42</v>
      </c>
      <c r="I2224" t="n">
        <v>10</v>
      </c>
      <c r="J2224" t="n">
        <v>168.18</v>
      </c>
      <c r="K2224" t="n">
        <v>49.1</v>
      </c>
      <c r="L2224" t="n">
        <v>13.5</v>
      </c>
      <c r="M2224" t="n">
        <v>8</v>
      </c>
      <c r="N2224" t="n">
        <v>30.58</v>
      </c>
      <c r="O2224" t="n">
        <v>20975.64</v>
      </c>
      <c r="P2224" t="n">
        <v>156.71</v>
      </c>
      <c r="Q2224" t="n">
        <v>467.07</v>
      </c>
      <c r="R2224" t="n">
        <v>58.19</v>
      </c>
      <c r="S2224" t="n">
        <v>39.61</v>
      </c>
      <c r="T2224" t="n">
        <v>4333.78</v>
      </c>
      <c r="U2224" t="n">
        <v>0.68</v>
      </c>
      <c r="V2224" t="n">
        <v>0.75</v>
      </c>
      <c r="W2224" t="n">
        <v>2.63</v>
      </c>
      <c r="X2224" t="n">
        <v>0.25</v>
      </c>
      <c r="Y2224" t="n">
        <v>1</v>
      </c>
      <c r="Z2224" t="n">
        <v>10</v>
      </c>
    </row>
    <row r="2225">
      <c r="A2225" t="n">
        <v>51</v>
      </c>
      <c r="B2225" t="n">
        <v>75</v>
      </c>
      <c r="C2225" t="inlineStr">
        <is>
          <t xml:space="preserve">CONCLUIDO	</t>
        </is>
      </c>
      <c r="D2225" t="n">
        <v>5.5028</v>
      </c>
      <c r="E2225" t="n">
        <v>18.17</v>
      </c>
      <c r="F2225" t="n">
        <v>15.59</v>
      </c>
      <c r="G2225" t="n">
        <v>93.54000000000001</v>
      </c>
      <c r="H2225" t="n">
        <v>1.45</v>
      </c>
      <c r="I2225" t="n">
        <v>10</v>
      </c>
      <c r="J2225" t="n">
        <v>168.54</v>
      </c>
      <c r="K2225" t="n">
        <v>49.1</v>
      </c>
      <c r="L2225" t="n">
        <v>13.75</v>
      </c>
      <c r="M2225" t="n">
        <v>8</v>
      </c>
      <c r="N2225" t="n">
        <v>30.69</v>
      </c>
      <c r="O2225" t="n">
        <v>21020.34</v>
      </c>
      <c r="P2225" t="n">
        <v>154.95</v>
      </c>
      <c r="Q2225" t="n">
        <v>467.07</v>
      </c>
      <c r="R2225" t="n">
        <v>58.38</v>
      </c>
      <c r="S2225" t="n">
        <v>39.61</v>
      </c>
      <c r="T2225" t="n">
        <v>4431.62</v>
      </c>
      <c r="U2225" t="n">
        <v>0.68</v>
      </c>
      <c r="V2225" t="n">
        <v>0.75</v>
      </c>
      <c r="W2225" t="n">
        <v>2.62</v>
      </c>
      <c r="X2225" t="n">
        <v>0.26</v>
      </c>
      <c r="Y2225" t="n">
        <v>1</v>
      </c>
      <c r="Z2225" t="n">
        <v>10</v>
      </c>
    </row>
    <row r="2226">
      <c r="A2226" t="n">
        <v>52</v>
      </c>
      <c r="B2226" t="n">
        <v>75</v>
      </c>
      <c r="C2226" t="inlineStr">
        <is>
          <t xml:space="preserve">CONCLUIDO	</t>
        </is>
      </c>
      <c r="D2226" t="n">
        <v>5.5214</v>
      </c>
      <c r="E2226" t="n">
        <v>18.11</v>
      </c>
      <c r="F2226" t="n">
        <v>15.56</v>
      </c>
      <c r="G2226" t="n">
        <v>103.73</v>
      </c>
      <c r="H2226" t="n">
        <v>1.47</v>
      </c>
      <c r="I2226" t="n">
        <v>9</v>
      </c>
      <c r="J2226" t="n">
        <v>168.9</v>
      </c>
      <c r="K2226" t="n">
        <v>49.1</v>
      </c>
      <c r="L2226" t="n">
        <v>14</v>
      </c>
      <c r="M2226" t="n">
        <v>7</v>
      </c>
      <c r="N2226" t="n">
        <v>30.81</v>
      </c>
      <c r="O2226" t="n">
        <v>21065.06</v>
      </c>
      <c r="P2226" t="n">
        <v>154.27</v>
      </c>
      <c r="Q2226" t="n">
        <v>467.09</v>
      </c>
      <c r="R2226" t="n">
        <v>57.31</v>
      </c>
      <c r="S2226" t="n">
        <v>39.61</v>
      </c>
      <c r="T2226" t="n">
        <v>3901.39</v>
      </c>
      <c r="U2226" t="n">
        <v>0.6899999999999999</v>
      </c>
      <c r="V2226" t="n">
        <v>0.75</v>
      </c>
      <c r="W2226" t="n">
        <v>2.62</v>
      </c>
      <c r="X2226" t="n">
        <v>0.23</v>
      </c>
      <c r="Y2226" t="n">
        <v>1</v>
      </c>
      <c r="Z2226" t="n">
        <v>10</v>
      </c>
    </row>
    <row r="2227">
      <c r="A2227" t="n">
        <v>53</v>
      </c>
      <c r="B2227" t="n">
        <v>75</v>
      </c>
      <c r="C2227" t="inlineStr">
        <is>
          <t xml:space="preserve">CONCLUIDO	</t>
        </is>
      </c>
      <c r="D2227" t="n">
        <v>5.5225</v>
      </c>
      <c r="E2227" t="n">
        <v>18.11</v>
      </c>
      <c r="F2227" t="n">
        <v>15.56</v>
      </c>
      <c r="G2227" t="n">
        <v>103.71</v>
      </c>
      <c r="H2227" t="n">
        <v>1.49</v>
      </c>
      <c r="I2227" t="n">
        <v>9</v>
      </c>
      <c r="J2227" t="n">
        <v>169.26</v>
      </c>
      <c r="K2227" t="n">
        <v>49.1</v>
      </c>
      <c r="L2227" t="n">
        <v>14.25</v>
      </c>
      <c r="M2227" t="n">
        <v>7</v>
      </c>
      <c r="N2227" t="n">
        <v>30.92</v>
      </c>
      <c r="O2227" t="n">
        <v>21109.83</v>
      </c>
      <c r="P2227" t="n">
        <v>154.88</v>
      </c>
      <c r="Q2227" t="n">
        <v>467.1</v>
      </c>
      <c r="R2227" t="n">
        <v>57.27</v>
      </c>
      <c r="S2227" t="n">
        <v>39.61</v>
      </c>
      <c r="T2227" t="n">
        <v>3881.88</v>
      </c>
      <c r="U2227" t="n">
        <v>0.6899999999999999</v>
      </c>
      <c r="V2227" t="n">
        <v>0.75</v>
      </c>
      <c r="W2227" t="n">
        <v>2.62</v>
      </c>
      <c r="X2227" t="n">
        <v>0.22</v>
      </c>
      <c r="Y2227" t="n">
        <v>1</v>
      </c>
      <c r="Z2227" t="n">
        <v>10</v>
      </c>
    </row>
    <row r="2228">
      <c r="A2228" t="n">
        <v>54</v>
      </c>
      <c r="B2228" t="n">
        <v>75</v>
      </c>
      <c r="C2228" t="inlineStr">
        <is>
          <t xml:space="preserve">CONCLUIDO	</t>
        </is>
      </c>
      <c r="D2228" t="n">
        <v>5.5224</v>
      </c>
      <c r="E2228" t="n">
        <v>18.11</v>
      </c>
      <c r="F2228" t="n">
        <v>15.56</v>
      </c>
      <c r="G2228" t="n">
        <v>103.71</v>
      </c>
      <c r="H2228" t="n">
        <v>1.52</v>
      </c>
      <c r="I2228" t="n">
        <v>9</v>
      </c>
      <c r="J2228" t="n">
        <v>169.63</v>
      </c>
      <c r="K2228" t="n">
        <v>49.1</v>
      </c>
      <c r="L2228" t="n">
        <v>14.5</v>
      </c>
      <c r="M2228" t="n">
        <v>7</v>
      </c>
      <c r="N2228" t="n">
        <v>31.03</v>
      </c>
      <c r="O2228" t="n">
        <v>21154.64</v>
      </c>
      <c r="P2228" t="n">
        <v>154.91</v>
      </c>
      <c r="Q2228" t="n">
        <v>467.07</v>
      </c>
      <c r="R2228" t="n">
        <v>57.34</v>
      </c>
      <c r="S2228" t="n">
        <v>39.61</v>
      </c>
      <c r="T2228" t="n">
        <v>3917.98</v>
      </c>
      <c r="U2228" t="n">
        <v>0.6899999999999999</v>
      </c>
      <c r="V2228" t="n">
        <v>0.75</v>
      </c>
      <c r="W2228" t="n">
        <v>2.62</v>
      </c>
      <c r="X2228" t="n">
        <v>0.22</v>
      </c>
      <c r="Y2228" t="n">
        <v>1</v>
      </c>
      <c r="Z2228" t="n">
        <v>10</v>
      </c>
    </row>
    <row r="2229">
      <c r="A2229" t="n">
        <v>55</v>
      </c>
      <c r="B2229" t="n">
        <v>75</v>
      </c>
      <c r="C2229" t="inlineStr">
        <is>
          <t xml:space="preserve">CONCLUIDO	</t>
        </is>
      </c>
      <c r="D2229" t="n">
        <v>5.5208</v>
      </c>
      <c r="E2229" t="n">
        <v>18.11</v>
      </c>
      <c r="F2229" t="n">
        <v>15.56</v>
      </c>
      <c r="G2229" t="n">
        <v>103.75</v>
      </c>
      <c r="H2229" t="n">
        <v>1.54</v>
      </c>
      <c r="I2229" t="n">
        <v>9</v>
      </c>
      <c r="J2229" t="n">
        <v>169.99</v>
      </c>
      <c r="K2229" t="n">
        <v>49.1</v>
      </c>
      <c r="L2229" t="n">
        <v>14.75</v>
      </c>
      <c r="M2229" t="n">
        <v>7</v>
      </c>
      <c r="N2229" t="n">
        <v>31.15</v>
      </c>
      <c r="O2229" t="n">
        <v>21199.48</v>
      </c>
      <c r="P2229" t="n">
        <v>153.46</v>
      </c>
      <c r="Q2229" t="n">
        <v>467.07</v>
      </c>
      <c r="R2229" t="n">
        <v>57.49</v>
      </c>
      <c r="S2229" t="n">
        <v>39.61</v>
      </c>
      <c r="T2229" t="n">
        <v>3992.47</v>
      </c>
      <c r="U2229" t="n">
        <v>0.6899999999999999</v>
      </c>
      <c r="V2229" t="n">
        <v>0.75</v>
      </c>
      <c r="W2229" t="n">
        <v>2.62</v>
      </c>
      <c r="X2229" t="n">
        <v>0.23</v>
      </c>
      <c r="Y2229" t="n">
        <v>1</v>
      </c>
      <c r="Z2229" t="n">
        <v>10</v>
      </c>
    </row>
    <row r="2230">
      <c r="A2230" t="n">
        <v>56</v>
      </c>
      <c r="B2230" t="n">
        <v>75</v>
      </c>
      <c r="C2230" t="inlineStr">
        <is>
          <t xml:space="preserve">CONCLUIDO	</t>
        </is>
      </c>
      <c r="D2230" t="n">
        <v>5.5184</v>
      </c>
      <c r="E2230" t="n">
        <v>18.12</v>
      </c>
      <c r="F2230" t="n">
        <v>15.57</v>
      </c>
      <c r="G2230" t="n">
        <v>103.8</v>
      </c>
      <c r="H2230" t="n">
        <v>1.56</v>
      </c>
      <c r="I2230" t="n">
        <v>9</v>
      </c>
      <c r="J2230" t="n">
        <v>170.35</v>
      </c>
      <c r="K2230" t="n">
        <v>49.1</v>
      </c>
      <c r="L2230" t="n">
        <v>15</v>
      </c>
      <c r="M2230" t="n">
        <v>7</v>
      </c>
      <c r="N2230" t="n">
        <v>31.26</v>
      </c>
      <c r="O2230" t="n">
        <v>21244.37</v>
      </c>
      <c r="P2230" t="n">
        <v>152.68</v>
      </c>
      <c r="Q2230" t="n">
        <v>467.07</v>
      </c>
      <c r="R2230" t="n">
        <v>57.72</v>
      </c>
      <c r="S2230" t="n">
        <v>39.61</v>
      </c>
      <c r="T2230" t="n">
        <v>4107.25</v>
      </c>
      <c r="U2230" t="n">
        <v>0.6899999999999999</v>
      </c>
      <c r="V2230" t="n">
        <v>0.75</v>
      </c>
      <c r="W2230" t="n">
        <v>2.62</v>
      </c>
      <c r="X2230" t="n">
        <v>0.24</v>
      </c>
      <c r="Y2230" t="n">
        <v>1</v>
      </c>
      <c r="Z2230" t="n">
        <v>10</v>
      </c>
    </row>
    <row r="2231">
      <c r="A2231" t="n">
        <v>57</v>
      </c>
      <c r="B2231" t="n">
        <v>75</v>
      </c>
      <c r="C2231" t="inlineStr">
        <is>
          <t xml:space="preserve">CONCLUIDO	</t>
        </is>
      </c>
      <c r="D2231" t="n">
        <v>5.5218</v>
      </c>
      <c r="E2231" t="n">
        <v>18.11</v>
      </c>
      <c r="F2231" t="n">
        <v>15.56</v>
      </c>
      <c r="G2231" t="n">
        <v>103.72</v>
      </c>
      <c r="H2231" t="n">
        <v>1.58</v>
      </c>
      <c r="I2231" t="n">
        <v>9</v>
      </c>
      <c r="J2231" t="n">
        <v>170.72</v>
      </c>
      <c r="K2231" t="n">
        <v>49.1</v>
      </c>
      <c r="L2231" t="n">
        <v>15.25</v>
      </c>
      <c r="M2231" t="n">
        <v>7</v>
      </c>
      <c r="N2231" t="n">
        <v>31.37</v>
      </c>
      <c r="O2231" t="n">
        <v>21289.29</v>
      </c>
      <c r="P2231" t="n">
        <v>151.79</v>
      </c>
      <c r="Q2231" t="n">
        <v>467.09</v>
      </c>
      <c r="R2231" t="n">
        <v>57.33</v>
      </c>
      <c r="S2231" t="n">
        <v>39.61</v>
      </c>
      <c r="T2231" t="n">
        <v>3909.44</v>
      </c>
      <c r="U2231" t="n">
        <v>0.6899999999999999</v>
      </c>
      <c r="V2231" t="n">
        <v>0.75</v>
      </c>
      <c r="W2231" t="n">
        <v>2.62</v>
      </c>
      <c r="X2231" t="n">
        <v>0.23</v>
      </c>
      <c r="Y2231" t="n">
        <v>1</v>
      </c>
      <c r="Z2231" t="n">
        <v>10</v>
      </c>
    </row>
    <row r="2232">
      <c r="A2232" t="n">
        <v>58</v>
      </c>
      <c r="B2232" t="n">
        <v>75</v>
      </c>
      <c r="C2232" t="inlineStr">
        <is>
          <t xml:space="preserve">CONCLUIDO	</t>
        </is>
      </c>
      <c r="D2232" t="n">
        <v>5.5422</v>
      </c>
      <c r="E2232" t="n">
        <v>18.04</v>
      </c>
      <c r="F2232" t="n">
        <v>15.52</v>
      </c>
      <c r="G2232" t="n">
        <v>116.42</v>
      </c>
      <c r="H2232" t="n">
        <v>1.61</v>
      </c>
      <c r="I2232" t="n">
        <v>8</v>
      </c>
      <c r="J2232" t="n">
        <v>171.08</v>
      </c>
      <c r="K2232" t="n">
        <v>49.1</v>
      </c>
      <c r="L2232" t="n">
        <v>15.5</v>
      </c>
      <c r="M2232" t="n">
        <v>6</v>
      </c>
      <c r="N2232" t="n">
        <v>31.49</v>
      </c>
      <c r="O2232" t="n">
        <v>21334.25</v>
      </c>
      <c r="P2232" t="n">
        <v>150.24</v>
      </c>
      <c r="Q2232" t="n">
        <v>467.09</v>
      </c>
      <c r="R2232" t="n">
        <v>56.14</v>
      </c>
      <c r="S2232" t="n">
        <v>39.61</v>
      </c>
      <c r="T2232" t="n">
        <v>3318.92</v>
      </c>
      <c r="U2232" t="n">
        <v>0.71</v>
      </c>
      <c r="V2232" t="n">
        <v>0.75</v>
      </c>
      <c r="W2232" t="n">
        <v>2.62</v>
      </c>
      <c r="X2232" t="n">
        <v>0.19</v>
      </c>
      <c r="Y2232" t="n">
        <v>1</v>
      </c>
      <c r="Z2232" t="n">
        <v>10</v>
      </c>
    </row>
    <row r="2233">
      <c r="A2233" t="n">
        <v>59</v>
      </c>
      <c r="B2233" t="n">
        <v>75</v>
      </c>
      <c r="C2233" t="inlineStr">
        <is>
          <t xml:space="preserve">CONCLUIDO	</t>
        </is>
      </c>
      <c r="D2233" t="n">
        <v>5.541</v>
      </c>
      <c r="E2233" t="n">
        <v>18.05</v>
      </c>
      <c r="F2233" t="n">
        <v>15.53</v>
      </c>
      <c r="G2233" t="n">
        <v>116.45</v>
      </c>
      <c r="H2233" t="n">
        <v>1.63</v>
      </c>
      <c r="I2233" t="n">
        <v>8</v>
      </c>
      <c r="J2233" t="n">
        <v>171.45</v>
      </c>
      <c r="K2233" t="n">
        <v>49.1</v>
      </c>
      <c r="L2233" t="n">
        <v>15.75</v>
      </c>
      <c r="M2233" t="n">
        <v>5</v>
      </c>
      <c r="N2233" t="n">
        <v>31.6</v>
      </c>
      <c r="O2233" t="n">
        <v>21379.25</v>
      </c>
      <c r="P2233" t="n">
        <v>149.94</v>
      </c>
      <c r="Q2233" t="n">
        <v>467.08</v>
      </c>
      <c r="R2233" t="n">
        <v>56.19</v>
      </c>
      <c r="S2233" t="n">
        <v>39.61</v>
      </c>
      <c r="T2233" t="n">
        <v>3345.3</v>
      </c>
      <c r="U2233" t="n">
        <v>0.7</v>
      </c>
      <c r="V2233" t="n">
        <v>0.75</v>
      </c>
      <c r="W2233" t="n">
        <v>2.62</v>
      </c>
      <c r="X2233" t="n">
        <v>0.19</v>
      </c>
      <c r="Y2233" t="n">
        <v>1</v>
      </c>
      <c r="Z2233" t="n">
        <v>10</v>
      </c>
    </row>
    <row r="2234">
      <c r="A2234" t="n">
        <v>60</v>
      </c>
      <c r="B2234" t="n">
        <v>75</v>
      </c>
      <c r="C2234" t="inlineStr">
        <is>
          <t xml:space="preserve">CONCLUIDO	</t>
        </is>
      </c>
      <c r="D2234" t="n">
        <v>5.5392</v>
      </c>
      <c r="E2234" t="n">
        <v>18.05</v>
      </c>
      <c r="F2234" t="n">
        <v>15.53</v>
      </c>
      <c r="G2234" t="n">
        <v>116.49</v>
      </c>
      <c r="H2234" t="n">
        <v>1.65</v>
      </c>
      <c r="I2234" t="n">
        <v>8</v>
      </c>
      <c r="J2234" t="n">
        <v>171.81</v>
      </c>
      <c r="K2234" t="n">
        <v>49.1</v>
      </c>
      <c r="L2234" t="n">
        <v>16</v>
      </c>
      <c r="M2234" t="n">
        <v>5</v>
      </c>
      <c r="N2234" t="n">
        <v>31.72</v>
      </c>
      <c r="O2234" t="n">
        <v>21424.29</v>
      </c>
      <c r="P2234" t="n">
        <v>149.96</v>
      </c>
      <c r="Q2234" t="n">
        <v>467.07</v>
      </c>
      <c r="R2234" t="n">
        <v>56.35</v>
      </c>
      <c r="S2234" t="n">
        <v>39.61</v>
      </c>
      <c r="T2234" t="n">
        <v>3424.42</v>
      </c>
      <c r="U2234" t="n">
        <v>0.7</v>
      </c>
      <c r="V2234" t="n">
        <v>0.75</v>
      </c>
      <c r="W2234" t="n">
        <v>2.62</v>
      </c>
      <c r="X2234" t="n">
        <v>0.2</v>
      </c>
      <c r="Y2234" t="n">
        <v>1</v>
      </c>
      <c r="Z2234" t="n">
        <v>10</v>
      </c>
    </row>
    <row r="2235">
      <c r="A2235" t="n">
        <v>61</v>
      </c>
      <c r="B2235" t="n">
        <v>75</v>
      </c>
      <c r="C2235" t="inlineStr">
        <is>
          <t xml:space="preserve">CONCLUIDO	</t>
        </is>
      </c>
      <c r="D2235" t="n">
        <v>5.542</v>
      </c>
      <c r="E2235" t="n">
        <v>18.04</v>
      </c>
      <c r="F2235" t="n">
        <v>15.52</v>
      </c>
      <c r="G2235" t="n">
        <v>116.42</v>
      </c>
      <c r="H2235" t="n">
        <v>1.67</v>
      </c>
      <c r="I2235" t="n">
        <v>8</v>
      </c>
      <c r="J2235" t="n">
        <v>172.18</v>
      </c>
      <c r="K2235" t="n">
        <v>49.1</v>
      </c>
      <c r="L2235" t="n">
        <v>16.25</v>
      </c>
      <c r="M2235" t="n">
        <v>5</v>
      </c>
      <c r="N2235" t="n">
        <v>31.83</v>
      </c>
      <c r="O2235" t="n">
        <v>21469.36</v>
      </c>
      <c r="P2235" t="n">
        <v>149.6</v>
      </c>
      <c r="Q2235" t="n">
        <v>467.07</v>
      </c>
      <c r="R2235" t="n">
        <v>56.05</v>
      </c>
      <c r="S2235" t="n">
        <v>39.61</v>
      </c>
      <c r="T2235" t="n">
        <v>3277.54</v>
      </c>
      <c r="U2235" t="n">
        <v>0.71</v>
      </c>
      <c r="V2235" t="n">
        <v>0.75</v>
      </c>
      <c r="W2235" t="n">
        <v>2.62</v>
      </c>
      <c r="X2235" t="n">
        <v>0.19</v>
      </c>
      <c r="Y2235" t="n">
        <v>1</v>
      </c>
      <c r="Z2235" t="n">
        <v>10</v>
      </c>
    </row>
    <row r="2236">
      <c r="A2236" t="n">
        <v>62</v>
      </c>
      <c r="B2236" t="n">
        <v>75</v>
      </c>
      <c r="C2236" t="inlineStr">
        <is>
          <t xml:space="preserve">CONCLUIDO	</t>
        </is>
      </c>
      <c r="D2236" t="n">
        <v>5.5377</v>
      </c>
      <c r="E2236" t="n">
        <v>18.06</v>
      </c>
      <c r="F2236" t="n">
        <v>15.54</v>
      </c>
      <c r="G2236" t="n">
        <v>116.53</v>
      </c>
      <c r="H2236" t="n">
        <v>1.7</v>
      </c>
      <c r="I2236" t="n">
        <v>8</v>
      </c>
      <c r="J2236" t="n">
        <v>172.54</v>
      </c>
      <c r="K2236" t="n">
        <v>49.1</v>
      </c>
      <c r="L2236" t="n">
        <v>16.5</v>
      </c>
      <c r="M2236" t="n">
        <v>3</v>
      </c>
      <c r="N2236" t="n">
        <v>31.95</v>
      </c>
      <c r="O2236" t="n">
        <v>21514.48</v>
      </c>
      <c r="P2236" t="n">
        <v>149.66</v>
      </c>
      <c r="Q2236" t="n">
        <v>467.07</v>
      </c>
      <c r="R2236" t="n">
        <v>56.38</v>
      </c>
      <c r="S2236" t="n">
        <v>39.61</v>
      </c>
      <c r="T2236" t="n">
        <v>3442.83</v>
      </c>
      <c r="U2236" t="n">
        <v>0.7</v>
      </c>
      <c r="V2236" t="n">
        <v>0.75</v>
      </c>
      <c r="W2236" t="n">
        <v>2.63</v>
      </c>
      <c r="X2236" t="n">
        <v>0.2</v>
      </c>
      <c r="Y2236" t="n">
        <v>1</v>
      </c>
      <c r="Z2236" t="n">
        <v>10</v>
      </c>
    </row>
    <row r="2237">
      <c r="A2237" t="n">
        <v>63</v>
      </c>
      <c r="B2237" t="n">
        <v>75</v>
      </c>
      <c r="C2237" t="inlineStr">
        <is>
          <t xml:space="preserve">CONCLUIDO	</t>
        </is>
      </c>
      <c r="D2237" t="n">
        <v>5.5377</v>
      </c>
      <c r="E2237" t="n">
        <v>18.06</v>
      </c>
      <c r="F2237" t="n">
        <v>15.54</v>
      </c>
      <c r="G2237" t="n">
        <v>116.53</v>
      </c>
      <c r="H2237" t="n">
        <v>1.72</v>
      </c>
      <c r="I2237" t="n">
        <v>8</v>
      </c>
      <c r="J2237" t="n">
        <v>172.91</v>
      </c>
      <c r="K2237" t="n">
        <v>49.1</v>
      </c>
      <c r="L2237" t="n">
        <v>16.75</v>
      </c>
      <c r="M2237" t="n">
        <v>3</v>
      </c>
      <c r="N2237" t="n">
        <v>32.07</v>
      </c>
      <c r="O2237" t="n">
        <v>21559.64</v>
      </c>
      <c r="P2237" t="n">
        <v>148.81</v>
      </c>
      <c r="Q2237" t="n">
        <v>467.07</v>
      </c>
      <c r="R2237" t="n">
        <v>56.46</v>
      </c>
      <c r="S2237" t="n">
        <v>39.61</v>
      </c>
      <c r="T2237" t="n">
        <v>3481.85</v>
      </c>
      <c r="U2237" t="n">
        <v>0.7</v>
      </c>
      <c r="V2237" t="n">
        <v>0.75</v>
      </c>
      <c r="W2237" t="n">
        <v>2.63</v>
      </c>
      <c r="X2237" t="n">
        <v>0.2</v>
      </c>
      <c r="Y2237" t="n">
        <v>1</v>
      </c>
      <c r="Z2237" t="n">
        <v>10</v>
      </c>
    </row>
    <row r="2238">
      <c r="A2238" t="n">
        <v>64</v>
      </c>
      <c r="B2238" t="n">
        <v>75</v>
      </c>
      <c r="C2238" t="inlineStr">
        <is>
          <t xml:space="preserve">CONCLUIDO	</t>
        </is>
      </c>
      <c r="D2238" t="n">
        <v>5.538</v>
      </c>
      <c r="E2238" t="n">
        <v>18.06</v>
      </c>
      <c r="F2238" t="n">
        <v>15.54</v>
      </c>
      <c r="G2238" t="n">
        <v>116.52</v>
      </c>
      <c r="H2238" t="n">
        <v>1.74</v>
      </c>
      <c r="I2238" t="n">
        <v>8</v>
      </c>
      <c r="J2238" t="n">
        <v>173.28</v>
      </c>
      <c r="K2238" t="n">
        <v>49.1</v>
      </c>
      <c r="L2238" t="n">
        <v>17</v>
      </c>
      <c r="M2238" t="n">
        <v>2</v>
      </c>
      <c r="N2238" t="n">
        <v>32.18</v>
      </c>
      <c r="O2238" t="n">
        <v>21604.83</v>
      </c>
      <c r="P2238" t="n">
        <v>148.2</v>
      </c>
      <c r="Q2238" t="n">
        <v>467.07</v>
      </c>
      <c r="R2238" t="n">
        <v>56.35</v>
      </c>
      <c r="S2238" t="n">
        <v>39.61</v>
      </c>
      <c r="T2238" t="n">
        <v>3424.24</v>
      </c>
      <c r="U2238" t="n">
        <v>0.7</v>
      </c>
      <c r="V2238" t="n">
        <v>0.75</v>
      </c>
      <c r="W2238" t="n">
        <v>2.63</v>
      </c>
      <c r="X2238" t="n">
        <v>0.2</v>
      </c>
      <c r="Y2238" t="n">
        <v>1</v>
      </c>
      <c r="Z2238" t="n">
        <v>10</v>
      </c>
    </row>
    <row r="2239">
      <c r="A2239" t="n">
        <v>65</v>
      </c>
      <c r="B2239" t="n">
        <v>75</v>
      </c>
      <c r="C2239" t="inlineStr">
        <is>
          <t xml:space="preserve">CONCLUIDO	</t>
        </is>
      </c>
      <c r="D2239" t="n">
        <v>5.5367</v>
      </c>
      <c r="E2239" t="n">
        <v>18.06</v>
      </c>
      <c r="F2239" t="n">
        <v>15.54</v>
      </c>
      <c r="G2239" t="n">
        <v>116.55</v>
      </c>
      <c r="H2239" t="n">
        <v>1.76</v>
      </c>
      <c r="I2239" t="n">
        <v>8</v>
      </c>
      <c r="J2239" t="n">
        <v>173.64</v>
      </c>
      <c r="K2239" t="n">
        <v>49.1</v>
      </c>
      <c r="L2239" t="n">
        <v>17.25</v>
      </c>
      <c r="M2239" t="n">
        <v>0</v>
      </c>
      <c r="N2239" t="n">
        <v>32.3</v>
      </c>
      <c r="O2239" t="n">
        <v>21650.07</v>
      </c>
      <c r="P2239" t="n">
        <v>148.27</v>
      </c>
      <c r="Q2239" t="n">
        <v>467.1</v>
      </c>
      <c r="R2239" t="n">
        <v>56.36</v>
      </c>
      <c r="S2239" t="n">
        <v>39.61</v>
      </c>
      <c r="T2239" t="n">
        <v>3430.65</v>
      </c>
      <c r="U2239" t="n">
        <v>0.7</v>
      </c>
      <c r="V2239" t="n">
        <v>0.75</v>
      </c>
      <c r="W2239" t="n">
        <v>2.63</v>
      </c>
      <c r="X2239" t="n">
        <v>0.21</v>
      </c>
      <c r="Y2239" t="n">
        <v>1</v>
      </c>
      <c r="Z2239" t="n">
        <v>10</v>
      </c>
    </row>
    <row r="2240">
      <c r="A2240" t="n">
        <v>0</v>
      </c>
      <c r="B2240" t="n">
        <v>95</v>
      </c>
      <c r="C2240" t="inlineStr">
        <is>
          <t xml:space="preserve">CONCLUIDO	</t>
        </is>
      </c>
      <c r="D2240" t="n">
        <v>3.1106</v>
      </c>
      <c r="E2240" t="n">
        <v>32.15</v>
      </c>
      <c r="F2240" t="n">
        <v>21.71</v>
      </c>
      <c r="G2240" t="n">
        <v>6.09</v>
      </c>
      <c r="H2240" t="n">
        <v>0.1</v>
      </c>
      <c r="I2240" t="n">
        <v>214</v>
      </c>
      <c r="J2240" t="n">
        <v>185.69</v>
      </c>
      <c r="K2240" t="n">
        <v>53.44</v>
      </c>
      <c r="L2240" t="n">
        <v>1</v>
      </c>
      <c r="M2240" t="n">
        <v>212</v>
      </c>
      <c r="N2240" t="n">
        <v>36.26</v>
      </c>
      <c r="O2240" t="n">
        <v>23136.14</v>
      </c>
      <c r="P2240" t="n">
        <v>294.4</v>
      </c>
      <c r="Q2240" t="n">
        <v>467.33</v>
      </c>
      <c r="R2240" t="n">
        <v>258.12</v>
      </c>
      <c r="S2240" t="n">
        <v>39.61</v>
      </c>
      <c r="T2240" t="n">
        <v>103279.49</v>
      </c>
      <c r="U2240" t="n">
        <v>0.15</v>
      </c>
      <c r="V2240" t="n">
        <v>0.54</v>
      </c>
      <c r="W2240" t="n">
        <v>2.97</v>
      </c>
      <c r="X2240" t="n">
        <v>6.37</v>
      </c>
      <c r="Y2240" t="n">
        <v>1</v>
      </c>
      <c r="Z2240" t="n">
        <v>10</v>
      </c>
    </row>
    <row r="2241">
      <c r="A2241" t="n">
        <v>1</v>
      </c>
      <c r="B2241" t="n">
        <v>95</v>
      </c>
      <c r="C2241" t="inlineStr">
        <is>
          <t xml:space="preserve">CONCLUIDO	</t>
        </is>
      </c>
      <c r="D2241" t="n">
        <v>3.5383</v>
      </c>
      <c r="E2241" t="n">
        <v>28.26</v>
      </c>
      <c r="F2241" t="n">
        <v>19.95</v>
      </c>
      <c r="G2241" t="n">
        <v>7.62</v>
      </c>
      <c r="H2241" t="n">
        <v>0.12</v>
      </c>
      <c r="I2241" t="n">
        <v>157</v>
      </c>
      <c r="J2241" t="n">
        <v>186.07</v>
      </c>
      <c r="K2241" t="n">
        <v>53.44</v>
      </c>
      <c r="L2241" t="n">
        <v>1.25</v>
      </c>
      <c r="M2241" t="n">
        <v>155</v>
      </c>
      <c r="N2241" t="n">
        <v>36.39</v>
      </c>
      <c r="O2241" t="n">
        <v>23182.76</v>
      </c>
      <c r="P2241" t="n">
        <v>270.04</v>
      </c>
      <c r="Q2241" t="n">
        <v>467.24</v>
      </c>
      <c r="R2241" t="n">
        <v>200.44</v>
      </c>
      <c r="S2241" t="n">
        <v>39.61</v>
      </c>
      <c r="T2241" t="n">
        <v>74723.88</v>
      </c>
      <c r="U2241" t="n">
        <v>0.2</v>
      </c>
      <c r="V2241" t="n">
        <v>0.58</v>
      </c>
      <c r="W2241" t="n">
        <v>2.87</v>
      </c>
      <c r="X2241" t="n">
        <v>4.61</v>
      </c>
      <c r="Y2241" t="n">
        <v>1</v>
      </c>
      <c r="Z2241" t="n">
        <v>10</v>
      </c>
    </row>
    <row r="2242">
      <c r="A2242" t="n">
        <v>2</v>
      </c>
      <c r="B2242" t="n">
        <v>95</v>
      </c>
      <c r="C2242" t="inlineStr">
        <is>
          <t xml:space="preserve">CONCLUIDO	</t>
        </is>
      </c>
      <c r="D2242" t="n">
        <v>3.8411</v>
      </c>
      <c r="E2242" t="n">
        <v>26.03</v>
      </c>
      <c r="F2242" t="n">
        <v>18.95</v>
      </c>
      <c r="G2242" t="n">
        <v>9.17</v>
      </c>
      <c r="H2242" t="n">
        <v>0.14</v>
      </c>
      <c r="I2242" t="n">
        <v>124</v>
      </c>
      <c r="J2242" t="n">
        <v>186.45</v>
      </c>
      <c r="K2242" t="n">
        <v>53.44</v>
      </c>
      <c r="L2242" t="n">
        <v>1.5</v>
      </c>
      <c r="M2242" t="n">
        <v>122</v>
      </c>
      <c r="N2242" t="n">
        <v>36.51</v>
      </c>
      <c r="O2242" t="n">
        <v>23229.42</v>
      </c>
      <c r="P2242" t="n">
        <v>256.04</v>
      </c>
      <c r="Q2242" t="n">
        <v>467.18</v>
      </c>
      <c r="R2242" t="n">
        <v>167.33</v>
      </c>
      <c r="S2242" t="n">
        <v>39.61</v>
      </c>
      <c r="T2242" t="n">
        <v>58336.08</v>
      </c>
      <c r="U2242" t="n">
        <v>0.24</v>
      </c>
      <c r="V2242" t="n">
        <v>0.62</v>
      </c>
      <c r="W2242" t="n">
        <v>2.83</v>
      </c>
      <c r="X2242" t="n">
        <v>3.61</v>
      </c>
      <c r="Y2242" t="n">
        <v>1</v>
      </c>
      <c r="Z2242" t="n">
        <v>10</v>
      </c>
    </row>
    <row r="2243">
      <c r="A2243" t="n">
        <v>3</v>
      </c>
      <c r="B2243" t="n">
        <v>95</v>
      </c>
      <c r="C2243" t="inlineStr">
        <is>
          <t xml:space="preserve">CONCLUIDO	</t>
        </is>
      </c>
      <c r="D2243" t="n">
        <v>4.0607</v>
      </c>
      <c r="E2243" t="n">
        <v>24.63</v>
      </c>
      <c r="F2243" t="n">
        <v>18.32</v>
      </c>
      <c r="G2243" t="n">
        <v>10.67</v>
      </c>
      <c r="H2243" t="n">
        <v>0.17</v>
      </c>
      <c r="I2243" t="n">
        <v>103</v>
      </c>
      <c r="J2243" t="n">
        <v>186.83</v>
      </c>
      <c r="K2243" t="n">
        <v>53.44</v>
      </c>
      <c r="L2243" t="n">
        <v>1.75</v>
      </c>
      <c r="M2243" t="n">
        <v>101</v>
      </c>
      <c r="N2243" t="n">
        <v>36.64</v>
      </c>
      <c r="O2243" t="n">
        <v>23276.13</v>
      </c>
      <c r="P2243" t="n">
        <v>247.2</v>
      </c>
      <c r="Q2243" t="n">
        <v>467.14</v>
      </c>
      <c r="R2243" t="n">
        <v>147.23</v>
      </c>
      <c r="S2243" t="n">
        <v>39.61</v>
      </c>
      <c r="T2243" t="n">
        <v>48390.29</v>
      </c>
      <c r="U2243" t="n">
        <v>0.27</v>
      </c>
      <c r="V2243" t="n">
        <v>0.64</v>
      </c>
      <c r="W2243" t="n">
        <v>2.78</v>
      </c>
      <c r="X2243" t="n">
        <v>2.99</v>
      </c>
      <c r="Y2243" t="n">
        <v>1</v>
      </c>
      <c r="Z2243" t="n">
        <v>10</v>
      </c>
    </row>
    <row r="2244">
      <c r="A2244" t="n">
        <v>4</v>
      </c>
      <c r="B2244" t="n">
        <v>95</v>
      </c>
      <c r="C2244" t="inlineStr">
        <is>
          <t xml:space="preserve">CONCLUIDO	</t>
        </is>
      </c>
      <c r="D2244" t="n">
        <v>4.2358</v>
      </c>
      <c r="E2244" t="n">
        <v>23.61</v>
      </c>
      <c r="F2244" t="n">
        <v>17.86</v>
      </c>
      <c r="G2244" t="n">
        <v>12.18</v>
      </c>
      <c r="H2244" t="n">
        <v>0.19</v>
      </c>
      <c r="I2244" t="n">
        <v>88</v>
      </c>
      <c r="J2244" t="n">
        <v>187.21</v>
      </c>
      <c r="K2244" t="n">
        <v>53.44</v>
      </c>
      <c r="L2244" t="n">
        <v>2</v>
      </c>
      <c r="M2244" t="n">
        <v>86</v>
      </c>
      <c r="N2244" t="n">
        <v>36.77</v>
      </c>
      <c r="O2244" t="n">
        <v>23322.88</v>
      </c>
      <c r="P2244" t="n">
        <v>240.57</v>
      </c>
      <c r="Q2244" t="n">
        <v>467.19</v>
      </c>
      <c r="R2244" t="n">
        <v>132.85</v>
      </c>
      <c r="S2244" t="n">
        <v>39.61</v>
      </c>
      <c r="T2244" t="n">
        <v>41277.24</v>
      </c>
      <c r="U2244" t="n">
        <v>0.3</v>
      </c>
      <c r="V2244" t="n">
        <v>0.65</v>
      </c>
      <c r="W2244" t="n">
        <v>2.74</v>
      </c>
      <c r="X2244" t="n">
        <v>2.53</v>
      </c>
      <c r="Y2244" t="n">
        <v>1</v>
      </c>
      <c r="Z2244" t="n">
        <v>10</v>
      </c>
    </row>
    <row r="2245">
      <c r="A2245" t="n">
        <v>5</v>
      </c>
      <c r="B2245" t="n">
        <v>95</v>
      </c>
      <c r="C2245" t="inlineStr">
        <is>
          <t xml:space="preserve">CONCLUIDO	</t>
        </is>
      </c>
      <c r="D2245" t="n">
        <v>4.3725</v>
      </c>
      <c r="E2245" t="n">
        <v>22.87</v>
      </c>
      <c r="F2245" t="n">
        <v>17.54</v>
      </c>
      <c r="G2245" t="n">
        <v>13.66</v>
      </c>
      <c r="H2245" t="n">
        <v>0.21</v>
      </c>
      <c r="I2245" t="n">
        <v>77</v>
      </c>
      <c r="J2245" t="n">
        <v>187.59</v>
      </c>
      <c r="K2245" t="n">
        <v>53.44</v>
      </c>
      <c r="L2245" t="n">
        <v>2.25</v>
      </c>
      <c r="M2245" t="n">
        <v>75</v>
      </c>
      <c r="N2245" t="n">
        <v>36.9</v>
      </c>
      <c r="O2245" t="n">
        <v>23369.68</v>
      </c>
      <c r="P2245" t="n">
        <v>235.76</v>
      </c>
      <c r="Q2245" t="n">
        <v>467.11</v>
      </c>
      <c r="R2245" t="n">
        <v>121.81</v>
      </c>
      <c r="S2245" t="n">
        <v>39.61</v>
      </c>
      <c r="T2245" t="n">
        <v>35810.82</v>
      </c>
      <c r="U2245" t="n">
        <v>0.33</v>
      </c>
      <c r="V2245" t="n">
        <v>0.67</v>
      </c>
      <c r="W2245" t="n">
        <v>2.73</v>
      </c>
      <c r="X2245" t="n">
        <v>2.2</v>
      </c>
      <c r="Y2245" t="n">
        <v>1</v>
      </c>
      <c r="Z2245" t="n">
        <v>10</v>
      </c>
    </row>
    <row r="2246">
      <c r="A2246" t="n">
        <v>6</v>
      </c>
      <c r="B2246" t="n">
        <v>95</v>
      </c>
      <c r="C2246" t="inlineStr">
        <is>
          <t xml:space="preserve">CONCLUIDO	</t>
        </is>
      </c>
      <c r="D2246" t="n">
        <v>4.4911</v>
      </c>
      <c r="E2246" t="n">
        <v>22.27</v>
      </c>
      <c r="F2246" t="n">
        <v>17.27</v>
      </c>
      <c r="G2246" t="n">
        <v>15.24</v>
      </c>
      <c r="H2246" t="n">
        <v>0.24</v>
      </c>
      <c r="I2246" t="n">
        <v>68</v>
      </c>
      <c r="J2246" t="n">
        <v>187.97</v>
      </c>
      <c r="K2246" t="n">
        <v>53.44</v>
      </c>
      <c r="L2246" t="n">
        <v>2.5</v>
      </c>
      <c r="M2246" t="n">
        <v>66</v>
      </c>
      <c r="N2246" t="n">
        <v>37.03</v>
      </c>
      <c r="O2246" t="n">
        <v>23416.52</v>
      </c>
      <c r="P2246" t="n">
        <v>231.82</v>
      </c>
      <c r="Q2246" t="n">
        <v>467.14</v>
      </c>
      <c r="R2246" t="n">
        <v>112.95</v>
      </c>
      <c r="S2246" t="n">
        <v>39.61</v>
      </c>
      <c r="T2246" t="n">
        <v>31425.74</v>
      </c>
      <c r="U2246" t="n">
        <v>0.35</v>
      </c>
      <c r="V2246" t="n">
        <v>0.68</v>
      </c>
      <c r="W2246" t="n">
        <v>2.72</v>
      </c>
      <c r="X2246" t="n">
        <v>1.93</v>
      </c>
      <c r="Y2246" t="n">
        <v>1</v>
      </c>
      <c r="Z2246" t="n">
        <v>10</v>
      </c>
    </row>
    <row r="2247">
      <c r="A2247" t="n">
        <v>7</v>
      </c>
      <c r="B2247" t="n">
        <v>95</v>
      </c>
      <c r="C2247" t="inlineStr">
        <is>
          <t xml:space="preserve">CONCLUIDO	</t>
        </is>
      </c>
      <c r="D2247" t="n">
        <v>4.5815</v>
      </c>
      <c r="E2247" t="n">
        <v>21.83</v>
      </c>
      <c r="F2247" t="n">
        <v>17.09</v>
      </c>
      <c r="G2247" t="n">
        <v>16.81</v>
      </c>
      <c r="H2247" t="n">
        <v>0.26</v>
      </c>
      <c r="I2247" t="n">
        <v>61</v>
      </c>
      <c r="J2247" t="n">
        <v>188.35</v>
      </c>
      <c r="K2247" t="n">
        <v>53.44</v>
      </c>
      <c r="L2247" t="n">
        <v>2.75</v>
      </c>
      <c r="M2247" t="n">
        <v>59</v>
      </c>
      <c r="N2247" t="n">
        <v>37.16</v>
      </c>
      <c r="O2247" t="n">
        <v>23463.4</v>
      </c>
      <c r="P2247" t="n">
        <v>228.96</v>
      </c>
      <c r="Q2247" t="n">
        <v>467.14</v>
      </c>
      <c r="R2247" t="n">
        <v>106.79</v>
      </c>
      <c r="S2247" t="n">
        <v>39.61</v>
      </c>
      <c r="T2247" t="n">
        <v>28381.25</v>
      </c>
      <c r="U2247" t="n">
        <v>0.37</v>
      </c>
      <c r="V2247" t="n">
        <v>0.68</v>
      </c>
      <c r="W2247" t="n">
        <v>2.72</v>
      </c>
      <c r="X2247" t="n">
        <v>1.75</v>
      </c>
      <c r="Y2247" t="n">
        <v>1</v>
      </c>
      <c r="Z2247" t="n">
        <v>10</v>
      </c>
    </row>
    <row r="2248">
      <c r="A2248" t="n">
        <v>8</v>
      </c>
      <c r="B2248" t="n">
        <v>95</v>
      </c>
      <c r="C2248" t="inlineStr">
        <is>
          <t xml:space="preserve">CONCLUIDO	</t>
        </is>
      </c>
      <c r="D2248" t="n">
        <v>4.6566</v>
      </c>
      <c r="E2248" t="n">
        <v>21.47</v>
      </c>
      <c r="F2248" t="n">
        <v>16.92</v>
      </c>
      <c r="G2248" t="n">
        <v>18.13</v>
      </c>
      <c r="H2248" t="n">
        <v>0.28</v>
      </c>
      <c r="I2248" t="n">
        <v>56</v>
      </c>
      <c r="J2248" t="n">
        <v>188.73</v>
      </c>
      <c r="K2248" t="n">
        <v>53.44</v>
      </c>
      <c r="L2248" t="n">
        <v>3</v>
      </c>
      <c r="M2248" t="n">
        <v>54</v>
      </c>
      <c r="N2248" t="n">
        <v>37.29</v>
      </c>
      <c r="O2248" t="n">
        <v>23510.33</v>
      </c>
      <c r="P2248" t="n">
        <v>226.36</v>
      </c>
      <c r="Q2248" t="n">
        <v>467.11</v>
      </c>
      <c r="R2248" t="n">
        <v>101.81</v>
      </c>
      <c r="S2248" t="n">
        <v>39.61</v>
      </c>
      <c r="T2248" t="n">
        <v>25916.44</v>
      </c>
      <c r="U2248" t="n">
        <v>0.39</v>
      </c>
      <c r="V2248" t="n">
        <v>0.6899999999999999</v>
      </c>
      <c r="W2248" t="n">
        <v>2.7</v>
      </c>
      <c r="X2248" t="n">
        <v>1.59</v>
      </c>
      <c r="Y2248" t="n">
        <v>1</v>
      </c>
      <c r="Z2248" t="n">
        <v>10</v>
      </c>
    </row>
    <row r="2249">
      <c r="A2249" t="n">
        <v>9</v>
      </c>
      <c r="B2249" t="n">
        <v>95</v>
      </c>
      <c r="C2249" t="inlineStr">
        <is>
          <t xml:space="preserve">CONCLUIDO	</t>
        </is>
      </c>
      <c r="D2249" t="n">
        <v>4.7293</v>
      </c>
      <c r="E2249" t="n">
        <v>21.14</v>
      </c>
      <c r="F2249" t="n">
        <v>16.78</v>
      </c>
      <c r="G2249" t="n">
        <v>19.74</v>
      </c>
      <c r="H2249" t="n">
        <v>0.3</v>
      </c>
      <c r="I2249" t="n">
        <v>51</v>
      </c>
      <c r="J2249" t="n">
        <v>189.11</v>
      </c>
      <c r="K2249" t="n">
        <v>53.44</v>
      </c>
      <c r="L2249" t="n">
        <v>3.25</v>
      </c>
      <c r="M2249" t="n">
        <v>49</v>
      </c>
      <c r="N2249" t="n">
        <v>37.42</v>
      </c>
      <c r="O2249" t="n">
        <v>23557.3</v>
      </c>
      <c r="P2249" t="n">
        <v>224.02</v>
      </c>
      <c r="Q2249" t="n">
        <v>467.07</v>
      </c>
      <c r="R2249" t="n">
        <v>96.54000000000001</v>
      </c>
      <c r="S2249" t="n">
        <v>39.61</v>
      </c>
      <c r="T2249" t="n">
        <v>23306.57</v>
      </c>
      <c r="U2249" t="n">
        <v>0.41</v>
      </c>
      <c r="V2249" t="n">
        <v>0.7</v>
      </c>
      <c r="W2249" t="n">
        <v>2.71</v>
      </c>
      <c r="X2249" t="n">
        <v>1.44</v>
      </c>
      <c r="Y2249" t="n">
        <v>1</v>
      </c>
      <c r="Z2249" t="n">
        <v>10</v>
      </c>
    </row>
    <row r="2250">
      <c r="A2250" t="n">
        <v>10</v>
      </c>
      <c r="B2250" t="n">
        <v>95</v>
      </c>
      <c r="C2250" t="inlineStr">
        <is>
          <t xml:space="preserve">CONCLUIDO	</t>
        </is>
      </c>
      <c r="D2250" t="n">
        <v>4.7857</v>
      </c>
      <c r="E2250" t="n">
        <v>20.9</v>
      </c>
      <c r="F2250" t="n">
        <v>16.68</v>
      </c>
      <c r="G2250" t="n">
        <v>21.29</v>
      </c>
      <c r="H2250" t="n">
        <v>0.33</v>
      </c>
      <c r="I2250" t="n">
        <v>47</v>
      </c>
      <c r="J2250" t="n">
        <v>189.49</v>
      </c>
      <c r="K2250" t="n">
        <v>53.44</v>
      </c>
      <c r="L2250" t="n">
        <v>3.5</v>
      </c>
      <c r="M2250" t="n">
        <v>45</v>
      </c>
      <c r="N2250" t="n">
        <v>37.55</v>
      </c>
      <c r="O2250" t="n">
        <v>23604.32</v>
      </c>
      <c r="P2250" t="n">
        <v>222.35</v>
      </c>
      <c r="Q2250" t="n">
        <v>467.09</v>
      </c>
      <c r="R2250" t="n">
        <v>93.7</v>
      </c>
      <c r="S2250" t="n">
        <v>39.61</v>
      </c>
      <c r="T2250" t="n">
        <v>21905.62</v>
      </c>
      <c r="U2250" t="n">
        <v>0.42</v>
      </c>
      <c r="V2250" t="n">
        <v>0.7</v>
      </c>
      <c r="W2250" t="n">
        <v>2.69</v>
      </c>
      <c r="X2250" t="n">
        <v>1.34</v>
      </c>
      <c r="Y2250" t="n">
        <v>1</v>
      </c>
      <c r="Z2250" t="n">
        <v>10</v>
      </c>
    </row>
    <row r="2251">
      <c r="A2251" t="n">
        <v>11</v>
      </c>
      <c r="B2251" t="n">
        <v>95</v>
      </c>
      <c r="C2251" t="inlineStr">
        <is>
          <t xml:space="preserve">CONCLUIDO	</t>
        </is>
      </c>
      <c r="D2251" t="n">
        <v>4.8413</v>
      </c>
      <c r="E2251" t="n">
        <v>20.66</v>
      </c>
      <c r="F2251" t="n">
        <v>16.55</v>
      </c>
      <c r="G2251" t="n">
        <v>22.57</v>
      </c>
      <c r="H2251" t="n">
        <v>0.35</v>
      </c>
      <c r="I2251" t="n">
        <v>44</v>
      </c>
      <c r="J2251" t="n">
        <v>189.87</v>
      </c>
      <c r="K2251" t="n">
        <v>53.44</v>
      </c>
      <c r="L2251" t="n">
        <v>3.75</v>
      </c>
      <c r="M2251" t="n">
        <v>42</v>
      </c>
      <c r="N2251" t="n">
        <v>37.69</v>
      </c>
      <c r="O2251" t="n">
        <v>23651.38</v>
      </c>
      <c r="P2251" t="n">
        <v>220.23</v>
      </c>
      <c r="Q2251" t="n">
        <v>467.1</v>
      </c>
      <c r="R2251" t="n">
        <v>89.77</v>
      </c>
      <c r="S2251" t="n">
        <v>39.61</v>
      </c>
      <c r="T2251" t="n">
        <v>19957.41</v>
      </c>
      <c r="U2251" t="n">
        <v>0.44</v>
      </c>
      <c r="V2251" t="n">
        <v>0.7</v>
      </c>
      <c r="W2251" t="n">
        <v>2.67</v>
      </c>
      <c r="X2251" t="n">
        <v>1.21</v>
      </c>
      <c r="Y2251" t="n">
        <v>1</v>
      </c>
      <c r="Z2251" t="n">
        <v>10</v>
      </c>
    </row>
    <row r="2252">
      <c r="A2252" t="n">
        <v>12</v>
      </c>
      <c r="B2252" t="n">
        <v>95</v>
      </c>
      <c r="C2252" t="inlineStr">
        <is>
          <t xml:space="preserve">CONCLUIDO	</t>
        </is>
      </c>
      <c r="D2252" t="n">
        <v>4.8774</v>
      </c>
      <c r="E2252" t="n">
        <v>20.5</v>
      </c>
      <c r="F2252" t="n">
        <v>16.51</v>
      </c>
      <c r="G2252" t="n">
        <v>24.16</v>
      </c>
      <c r="H2252" t="n">
        <v>0.37</v>
      </c>
      <c r="I2252" t="n">
        <v>41</v>
      </c>
      <c r="J2252" t="n">
        <v>190.25</v>
      </c>
      <c r="K2252" t="n">
        <v>53.44</v>
      </c>
      <c r="L2252" t="n">
        <v>4</v>
      </c>
      <c r="M2252" t="n">
        <v>39</v>
      </c>
      <c r="N2252" t="n">
        <v>37.82</v>
      </c>
      <c r="O2252" t="n">
        <v>23698.48</v>
      </c>
      <c r="P2252" t="n">
        <v>219.18</v>
      </c>
      <c r="Q2252" t="n">
        <v>467.16</v>
      </c>
      <c r="R2252" t="n">
        <v>88.06999999999999</v>
      </c>
      <c r="S2252" t="n">
        <v>39.61</v>
      </c>
      <c r="T2252" t="n">
        <v>19122.28</v>
      </c>
      <c r="U2252" t="n">
        <v>0.45</v>
      </c>
      <c r="V2252" t="n">
        <v>0.71</v>
      </c>
      <c r="W2252" t="n">
        <v>2.68</v>
      </c>
      <c r="X2252" t="n">
        <v>1.17</v>
      </c>
      <c r="Y2252" t="n">
        <v>1</v>
      </c>
      <c r="Z2252" t="n">
        <v>10</v>
      </c>
    </row>
    <row r="2253">
      <c r="A2253" t="n">
        <v>13</v>
      </c>
      <c r="B2253" t="n">
        <v>95</v>
      </c>
      <c r="C2253" t="inlineStr">
        <is>
          <t xml:space="preserve">CONCLUIDO	</t>
        </is>
      </c>
      <c r="D2253" t="n">
        <v>4.9327</v>
      </c>
      <c r="E2253" t="n">
        <v>20.27</v>
      </c>
      <c r="F2253" t="n">
        <v>16.39</v>
      </c>
      <c r="G2253" t="n">
        <v>25.88</v>
      </c>
      <c r="H2253" t="n">
        <v>0.4</v>
      </c>
      <c r="I2253" t="n">
        <v>38</v>
      </c>
      <c r="J2253" t="n">
        <v>190.63</v>
      </c>
      <c r="K2253" t="n">
        <v>53.44</v>
      </c>
      <c r="L2253" t="n">
        <v>4.25</v>
      </c>
      <c r="M2253" t="n">
        <v>36</v>
      </c>
      <c r="N2253" t="n">
        <v>37.95</v>
      </c>
      <c r="O2253" t="n">
        <v>23745.63</v>
      </c>
      <c r="P2253" t="n">
        <v>217.19</v>
      </c>
      <c r="Q2253" t="n">
        <v>467.08</v>
      </c>
      <c r="R2253" t="n">
        <v>84.34</v>
      </c>
      <c r="S2253" t="n">
        <v>39.61</v>
      </c>
      <c r="T2253" t="n">
        <v>17268.46</v>
      </c>
      <c r="U2253" t="n">
        <v>0.47</v>
      </c>
      <c r="V2253" t="n">
        <v>0.71</v>
      </c>
      <c r="W2253" t="n">
        <v>2.67</v>
      </c>
      <c r="X2253" t="n">
        <v>1.06</v>
      </c>
      <c r="Y2253" t="n">
        <v>1</v>
      </c>
      <c r="Z2253" t="n">
        <v>10</v>
      </c>
    </row>
    <row r="2254">
      <c r="A2254" t="n">
        <v>14</v>
      </c>
      <c r="B2254" t="n">
        <v>95</v>
      </c>
      <c r="C2254" t="inlineStr">
        <is>
          <t xml:space="preserve">CONCLUIDO	</t>
        </is>
      </c>
      <c r="D2254" t="n">
        <v>4.9598</v>
      </c>
      <c r="E2254" t="n">
        <v>20.16</v>
      </c>
      <c r="F2254" t="n">
        <v>16.35</v>
      </c>
      <c r="G2254" t="n">
        <v>27.26</v>
      </c>
      <c r="H2254" t="n">
        <v>0.42</v>
      </c>
      <c r="I2254" t="n">
        <v>36</v>
      </c>
      <c r="J2254" t="n">
        <v>191.02</v>
      </c>
      <c r="K2254" t="n">
        <v>53.44</v>
      </c>
      <c r="L2254" t="n">
        <v>4.5</v>
      </c>
      <c r="M2254" t="n">
        <v>34</v>
      </c>
      <c r="N2254" t="n">
        <v>38.08</v>
      </c>
      <c r="O2254" t="n">
        <v>23792.83</v>
      </c>
      <c r="P2254" t="n">
        <v>216.47</v>
      </c>
      <c r="Q2254" t="n">
        <v>467.1</v>
      </c>
      <c r="R2254" t="n">
        <v>83.19</v>
      </c>
      <c r="S2254" t="n">
        <v>39.61</v>
      </c>
      <c r="T2254" t="n">
        <v>16704.65</v>
      </c>
      <c r="U2254" t="n">
        <v>0.48</v>
      </c>
      <c r="V2254" t="n">
        <v>0.71</v>
      </c>
      <c r="W2254" t="n">
        <v>2.67</v>
      </c>
      <c r="X2254" t="n">
        <v>1.02</v>
      </c>
      <c r="Y2254" t="n">
        <v>1</v>
      </c>
      <c r="Z2254" t="n">
        <v>10</v>
      </c>
    </row>
    <row r="2255">
      <c r="A2255" t="n">
        <v>15</v>
      </c>
      <c r="B2255" t="n">
        <v>95</v>
      </c>
      <c r="C2255" t="inlineStr">
        <is>
          <t xml:space="preserve">CONCLUIDO	</t>
        </is>
      </c>
      <c r="D2255" t="n">
        <v>4.9976</v>
      </c>
      <c r="E2255" t="n">
        <v>20.01</v>
      </c>
      <c r="F2255" t="n">
        <v>16.28</v>
      </c>
      <c r="G2255" t="n">
        <v>28.72</v>
      </c>
      <c r="H2255" t="n">
        <v>0.44</v>
      </c>
      <c r="I2255" t="n">
        <v>34</v>
      </c>
      <c r="J2255" t="n">
        <v>191.4</v>
      </c>
      <c r="K2255" t="n">
        <v>53.44</v>
      </c>
      <c r="L2255" t="n">
        <v>4.75</v>
      </c>
      <c r="M2255" t="n">
        <v>32</v>
      </c>
      <c r="N2255" t="n">
        <v>38.22</v>
      </c>
      <c r="O2255" t="n">
        <v>23840.07</v>
      </c>
      <c r="P2255" t="n">
        <v>215.12</v>
      </c>
      <c r="Q2255" t="n">
        <v>467.11</v>
      </c>
      <c r="R2255" t="n">
        <v>80.58</v>
      </c>
      <c r="S2255" t="n">
        <v>39.61</v>
      </c>
      <c r="T2255" t="n">
        <v>15413.17</v>
      </c>
      <c r="U2255" t="n">
        <v>0.49</v>
      </c>
      <c r="V2255" t="n">
        <v>0.72</v>
      </c>
      <c r="W2255" t="n">
        <v>2.66</v>
      </c>
      <c r="X2255" t="n">
        <v>0.9399999999999999</v>
      </c>
      <c r="Y2255" t="n">
        <v>1</v>
      </c>
      <c r="Z2255" t="n">
        <v>10</v>
      </c>
    </row>
    <row r="2256">
      <c r="A2256" t="n">
        <v>16</v>
      </c>
      <c r="B2256" t="n">
        <v>95</v>
      </c>
      <c r="C2256" t="inlineStr">
        <is>
          <t xml:space="preserve">CONCLUIDO	</t>
        </is>
      </c>
      <c r="D2256" t="n">
        <v>5.0291</v>
      </c>
      <c r="E2256" t="n">
        <v>19.88</v>
      </c>
      <c r="F2256" t="n">
        <v>16.22</v>
      </c>
      <c r="G2256" t="n">
        <v>30.42</v>
      </c>
      <c r="H2256" t="n">
        <v>0.46</v>
      </c>
      <c r="I2256" t="n">
        <v>32</v>
      </c>
      <c r="J2256" t="n">
        <v>191.78</v>
      </c>
      <c r="K2256" t="n">
        <v>53.44</v>
      </c>
      <c r="L2256" t="n">
        <v>5</v>
      </c>
      <c r="M2256" t="n">
        <v>30</v>
      </c>
      <c r="N2256" t="n">
        <v>38.35</v>
      </c>
      <c r="O2256" t="n">
        <v>23887.36</v>
      </c>
      <c r="P2256" t="n">
        <v>213.96</v>
      </c>
      <c r="Q2256" t="n">
        <v>467.23</v>
      </c>
      <c r="R2256" t="n">
        <v>78.73999999999999</v>
      </c>
      <c r="S2256" t="n">
        <v>39.61</v>
      </c>
      <c r="T2256" t="n">
        <v>14501.25</v>
      </c>
      <c r="U2256" t="n">
        <v>0.5</v>
      </c>
      <c r="V2256" t="n">
        <v>0.72</v>
      </c>
      <c r="W2256" t="n">
        <v>2.67</v>
      </c>
      <c r="X2256" t="n">
        <v>0.89</v>
      </c>
      <c r="Y2256" t="n">
        <v>1</v>
      </c>
      <c r="Z2256" t="n">
        <v>10</v>
      </c>
    </row>
    <row r="2257">
      <c r="A2257" t="n">
        <v>17</v>
      </c>
      <c r="B2257" t="n">
        <v>95</v>
      </c>
      <c r="C2257" t="inlineStr">
        <is>
          <t xml:space="preserve">CONCLUIDO	</t>
        </is>
      </c>
      <c r="D2257" t="n">
        <v>5.0474</v>
      </c>
      <c r="E2257" t="n">
        <v>19.81</v>
      </c>
      <c r="F2257" t="n">
        <v>16.19</v>
      </c>
      <c r="G2257" t="n">
        <v>31.33</v>
      </c>
      <c r="H2257" t="n">
        <v>0.48</v>
      </c>
      <c r="I2257" t="n">
        <v>31</v>
      </c>
      <c r="J2257" t="n">
        <v>192.17</v>
      </c>
      <c r="K2257" t="n">
        <v>53.44</v>
      </c>
      <c r="L2257" t="n">
        <v>5.25</v>
      </c>
      <c r="M2257" t="n">
        <v>29</v>
      </c>
      <c r="N2257" t="n">
        <v>38.48</v>
      </c>
      <c r="O2257" t="n">
        <v>23934.69</v>
      </c>
      <c r="P2257" t="n">
        <v>213.15</v>
      </c>
      <c r="Q2257" t="n">
        <v>467.13</v>
      </c>
      <c r="R2257" t="n">
        <v>77.73</v>
      </c>
      <c r="S2257" t="n">
        <v>39.61</v>
      </c>
      <c r="T2257" t="n">
        <v>13998.85</v>
      </c>
      <c r="U2257" t="n">
        <v>0.51</v>
      </c>
      <c r="V2257" t="n">
        <v>0.72</v>
      </c>
      <c r="W2257" t="n">
        <v>2.66</v>
      </c>
      <c r="X2257" t="n">
        <v>0.86</v>
      </c>
      <c r="Y2257" t="n">
        <v>1</v>
      </c>
      <c r="Z2257" t="n">
        <v>10</v>
      </c>
    </row>
    <row r="2258">
      <c r="A2258" t="n">
        <v>18</v>
      </c>
      <c r="B2258" t="n">
        <v>95</v>
      </c>
      <c r="C2258" t="inlineStr">
        <is>
          <t xml:space="preserve">CONCLUIDO	</t>
        </is>
      </c>
      <c r="D2258" t="n">
        <v>5.0765</v>
      </c>
      <c r="E2258" t="n">
        <v>19.7</v>
      </c>
      <c r="F2258" t="n">
        <v>16.15</v>
      </c>
      <c r="G2258" t="n">
        <v>33.41</v>
      </c>
      <c r="H2258" t="n">
        <v>0.51</v>
      </c>
      <c r="I2258" t="n">
        <v>29</v>
      </c>
      <c r="J2258" t="n">
        <v>192.55</v>
      </c>
      <c r="K2258" t="n">
        <v>53.44</v>
      </c>
      <c r="L2258" t="n">
        <v>5.5</v>
      </c>
      <c r="M2258" t="n">
        <v>27</v>
      </c>
      <c r="N2258" t="n">
        <v>38.62</v>
      </c>
      <c r="O2258" t="n">
        <v>23982.06</v>
      </c>
      <c r="P2258" t="n">
        <v>212.05</v>
      </c>
      <c r="Q2258" t="n">
        <v>467.07</v>
      </c>
      <c r="R2258" t="n">
        <v>76.73</v>
      </c>
      <c r="S2258" t="n">
        <v>39.61</v>
      </c>
      <c r="T2258" t="n">
        <v>13510.12</v>
      </c>
      <c r="U2258" t="n">
        <v>0.52</v>
      </c>
      <c r="V2258" t="n">
        <v>0.72</v>
      </c>
      <c r="W2258" t="n">
        <v>2.65</v>
      </c>
      <c r="X2258" t="n">
        <v>0.82</v>
      </c>
      <c r="Y2258" t="n">
        <v>1</v>
      </c>
      <c r="Z2258" t="n">
        <v>10</v>
      </c>
    </row>
    <row r="2259">
      <c r="A2259" t="n">
        <v>19</v>
      </c>
      <c r="B2259" t="n">
        <v>95</v>
      </c>
      <c r="C2259" t="inlineStr">
        <is>
          <t xml:space="preserve">CONCLUIDO	</t>
        </is>
      </c>
      <c r="D2259" t="n">
        <v>5.0943</v>
      </c>
      <c r="E2259" t="n">
        <v>19.63</v>
      </c>
      <c r="F2259" t="n">
        <v>16.12</v>
      </c>
      <c r="G2259" t="n">
        <v>34.54</v>
      </c>
      <c r="H2259" t="n">
        <v>0.53</v>
      </c>
      <c r="I2259" t="n">
        <v>28</v>
      </c>
      <c r="J2259" t="n">
        <v>192.94</v>
      </c>
      <c r="K2259" t="n">
        <v>53.44</v>
      </c>
      <c r="L2259" t="n">
        <v>5.75</v>
      </c>
      <c r="M2259" t="n">
        <v>26</v>
      </c>
      <c r="N2259" t="n">
        <v>38.75</v>
      </c>
      <c r="O2259" t="n">
        <v>24029.48</v>
      </c>
      <c r="P2259" t="n">
        <v>211.45</v>
      </c>
      <c r="Q2259" t="n">
        <v>467.07</v>
      </c>
      <c r="R2259" t="n">
        <v>75.3</v>
      </c>
      <c r="S2259" t="n">
        <v>39.61</v>
      </c>
      <c r="T2259" t="n">
        <v>12800.38</v>
      </c>
      <c r="U2259" t="n">
        <v>0.53</v>
      </c>
      <c r="V2259" t="n">
        <v>0.72</v>
      </c>
      <c r="W2259" t="n">
        <v>2.66</v>
      </c>
      <c r="X2259" t="n">
        <v>0.79</v>
      </c>
      <c r="Y2259" t="n">
        <v>1</v>
      </c>
      <c r="Z2259" t="n">
        <v>10</v>
      </c>
    </row>
    <row r="2260">
      <c r="A2260" t="n">
        <v>20</v>
      </c>
      <c r="B2260" t="n">
        <v>95</v>
      </c>
      <c r="C2260" t="inlineStr">
        <is>
          <t xml:space="preserve">CONCLUIDO	</t>
        </is>
      </c>
      <c r="D2260" t="n">
        <v>5.1088</v>
      </c>
      <c r="E2260" t="n">
        <v>19.57</v>
      </c>
      <c r="F2260" t="n">
        <v>16.1</v>
      </c>
      <c r="G2260" t="n">
        <v>35.78</v>
      </c>
      <c r="H2260" t="n">
        <v>0.55</v>
      </c>
      <c r="I2260" t="n">
        <v>27</v>
      </c>
      <c r="J2260" t="n">
        <v>193.32</v>
      </c>
      <c r="K2260" t="n">
        <v>53.44</v>
      </c>
      <c r="L2260" t="n">
        <v>6</v>
      </c>
      <c r="M2260" t="n">
        <v>25</v>
      </c>
      <c r="N2260" t="n">
        <v>38.89</v>
      </c>
      <c r="O2260" t="n">
        <v>24076.95</v>
      </c>
      <c r="P2260" t="n">
        <v>210.72</v>
      </c>
      <c r="Q2260" t="n">
        <v>467.08</v>
      </c>
      <c r="R2260" t="n">
        <v>74.92</v>
      </c>
      <c r="S2260" t="n">
        <v>39.61</v>
      </c>
      <c r="T2260" t="n">
        <v>12616.98</v>
      </c>
      <c r="U2260" t="n">
        <v>0.53</v>
      </c>
      <c r="V2260" t="n">
        <v>0.72</v>
      </c>
      <c r="W2260" t="n">
        <v>2.65</v>
      </c>
      <c r="X2260" t="n">
        <v>0.77</v>
      </c>
      <c r="Y2260" t="n">
        <v>1</v>
      </c>
      <c r="Z2260" t="n">
        <v>10</v>
      </c>
    </row>
    <row r="2261">
      <c r="A2261" t="n">
        <v>21</v>
      </c>
      <c r="B2261" t="n">
        <v>95</v>
      </c>
      <c r="C2261" t="inlineStr">
        <is>
          <t xml:space="preserve">CONCLUIDO	</t>
        </is>
      </c>
      <c r="D2261" t="n">
        <v>5.1476</v>
      </c>
      <c r="E2261" t="n">
        <v>19.43</v>
      </c>
      <c r="F2261" t="n">
        <v>16.03</v>
      </c>
      <c r="G2261" t="n">
        <v>38.47</v>
      </c>
      <c r="H2261" t="n">
        <v>0.57</v>
      </c>
      <c r="I2261" t="n">
        <v>25</v>
      </c>
      <c r="J2261" t="n">
        <v>193.71</v>
      </c>
      <c r="K2261" t="n">
        <v>53.44</v>
      </c>
      <c r="L2261" t="n">
        <v>6.25</v>
      </c>
      <c r="M2261" t="n">
        <v>23</v>
      </c>
      <c r="N2261" t="n">
        <v>39.02</v>
      </c>
      <c r="O2261" t="n">
        <v>24124.47</v>
      </c>
      <c r="P2261" t="n">
        <v>209.39</v>
      </c>
      <c r="Q2261" t="n">
        <v>467.1</v>
      </c>
      <c r="R2261" t="n">
        <v>72.62</v>
      </c>
      <c r="S2261" t="n">
        <v>39.61</v>
      </c>
      <c r="T2261" t="n">
        <v>11476.7</v>
      </c>
      <c r="U2261" t="n">
        <v>0.55</v>
      </c>
      <c r="V2261" t="n">
        <v>0.73</v>
      </c>
      <c r="W2261" t="n">
        <v>2.65</v>
      </c>
      <c r="X2261" t="n">
        <v>0.6899999999999999</v>
      </c>
      <c r="Y2261" t="n">
        <v>1</v>
      </c>
      <c r="Z2261" t="n">
        <v>10</v>
      </c>
    </row>
    <row r="2262">
      <c r="A2262" t="n">
        <v>22</v>
      </c>
      <c r="B2262" t="n">
        <v>95</v>
      </c>
      <c r="C2262" t="inlineStr">
        <is>
          <t xml:space="preserve">CONCLUIDO	</t>
        </is>
      </c>
      <c r="D2262" t="n">
        <v>5.1706</v>
      </c>
      <c r="E2262" t="n">
        <v>19.34</v>
      </c>
      <c r="F2262" t="n">
        <v>15.98</v>
      </c>
      <c r="G2262" t="n">
        <v>39.95</v>
      </c>
      <c r="H2262" t="n">
        <v>0.59</v>
      </c>
      <c r="I2262" t="n">
        <v>24</v>
      </c>
      <c r="J2262" t="n">
        <v>194.09</v>
      </c>
      <c r="K2262" t="n">
        <v>53.44</v>
      </c>
      <c r="L2262" t="n">
        <v>6.5</v>
      </c>
      <c r="M2262" t="n">
        <v>22</v>
      </c>
      <c r="N2262" t="n">
        <v>39.16</v>
      </c>
      <c r="O2262" t="n">
        <v>24172.03</v>
      </c>
      <c r="P2262" t="n">
        <v>208.4</v>
      </c>
      <c r="Q2262" t="n">
        <v>467.11</v>
      </c>
      <c r="R2262" t="n">
        <v>71.09</v>
      </c>
      <c r="S2262" t="n">
        <v>39.61</v>
      </c>
      <c r="T2262" t="n">
        <v>10713.7</v>
      </c>
      <c r="U2262" t="n">
        <v>0.5600000000000001</v>
      </c>
      <c r="V2262" t="n">
        <v>0.73</v>
      </c>
      <c r="W2262" t="n">
        <v>2.64</v>
      </c>
      <c r="X2262" t="n">
        <v>0.65</v>
      </c>
      <c r="Y2262" t="n">
        <v>1</v>
      </c>
      <c r="Z2262" t="n">
        <v>10</v>
      </c>
    </row>
    <row r="2263">
      <c r="A2263" t="n">
        <v>23</v>
      </c>
      <c r="B2263" t="n">
        <v>95</v>
      </c>
      <c r="C2263" t="inlineStr">
        <is>
          <t xml:space="preserve">CONCLUIDO	</t>
        </is>
      </c>
      <c r="D2263" t="n">
        <v>5.1687</v>
      </c>
      <c r="E2263" t="n">
        <v>19.35</v>
      </c>
      <c r="F2263" t="n">
        <v>15.99</v>
      </c>
      <c r="G2263" t="n">
        <v>39.96</v>
      </c>
      <c r="H2263" t="n">
        <v>0.62</v>
      </c>
      <c r="I2263" t="n">
        <v>24</v>
      </c>
      <c r="J2263" t="n">
        <v>194.48</v>
      </c>
      <c r="K2263" t="n">
        <v>53.44</v>
      </c>
      <c r="L2263" t="n">
        <v>6.75</v>
      </c>
      <c r="M2263" t="n">
        <v>22</v>
      </c>
      <c r="N2263" t="n">
        <v>39.29</v>
      </c>
      <c r="O2263" t="n">
        <v>24219.63</v>
      </c>
      <c r="P2263" t="n">
        <v>208.14</v>
      </c>
      <c r="Q2263" t="n">
        <v>467.07</v>
      </c>
      <c r="R2263" t="n">
        <v>71.26000000000001</v>
      </c>
      <c r="S2263" t="n">
        <v>39.61</v>
      </c>
      <c r="T2263" t="n">
        <v>10802.83</v>
      </c>
      <c r="U2263" t="n">
        <v>0.5600000000000001</v>
      </c>
      <c r="V2263" t="n">
        <v>0.73</v>
      </c>
      <c r="W2263" t="n">
        <v>2.64</v>
      </c>
      <c r="X2263" t="n">
        <v>0.65</v>
      </c>
      <c r="Y2263" t="n">
        <v>1</v>
      </c>
      <c r="Z2263" t="n">
        <v>10</v>
      </c>
    </row>
    <row r="2264">
      <c r="A2264" t="n">
        <v>24</v>
      </c>
      <c r="B2264" t="n">
        <v>95</v>
      </c>
      <c r="C2264" t="inlineStr">
        <is>
          <t xml:space="preserve">CONCLUIDO	</t>
        </is>
      </c>
      <c r="D2264" t="n">
        <v>5.1847</v>
      </c>
      <c r="E2264" t="n">
        <v>19.29</v>
      </c>
      <c r="F2264" t="n">
        <v>15.96</v>
      </c>
      <c r="G2264" t="n">
        <v>41.64</v>
      </c>
      <c r="H2264" t="n">
        <v>0.64</v>
      </c>
      <c r="I2264" t="n">
        <v>23</v>
      </c>
      <c r="J2264" t="n">
        <v>194.86</v>
      </c>
      <c r="K2264" t="n">
        <v>53.44</v>
      </c>
      <c r="L2264" t="n">
        <v>7</v>
      </c>
      <c r="M2264" t="n">
        <v>21</v>
      </c>
      <c r="N2264" t="n">
        <v>39.43</v>
      </c>
      <c r="O2264" t="n">
        <v>24267.28</v>
      </c>
      <c r="P2264" t="n">
        <v>207.36</v>
      </c>
      <c r="Q2264" t="n">
        <v>467.07</v>
      </c>
      <c r="R2264" t="n">
        <v>70.53</v>
      </c>
      <c r="S2264" t="n">
        <v>39.61</v>
      </c>
      <c r="T2264" t="n">
        <v>10443.38</v>
      </c>
      <c r="U2264" t="n">
        <v>0.5600000000000001</v>
      </c>
      <c r="V2264" t="n">
        <v>0.73</v>
      </c>
      <c r="W2264" t="n">
        <v>2.64</v>
      </c>
      <c r="X2264" t="n">
        <v>0.63</v>
      </c>
      <c r="Y2264" t="n">
        <v>1</v>
      </c>
      <c r="Z2264" t="n">
        <v>10</v>
      </c>
    </row>
    <row r="2265">
      <c r="A2265" t="n">
        <v>25</v>
      </c>
      <c r="B2265" t="n">
        <v>95</v>
      </c>
      <c r="C2265" t="inlineStr">
        <is>
          <t xml:space="preserve">CONCLUIDO	</t>
        </is>
      </c>
      <c r="D2265" t="n">
        <v>5.2005</v>
      </c>
      <c r="E2265" t="n">
        <v>19.23</v>
      </c>
      <c r="F2265" t="n">
        <v>15.94</v>
      </c>
      <c r="G2265" t="n">
        <v>43.48</v>
      </c>
      <c r="H2265" t="n">
        <v>0.66</v>
      </c>
      <c r="I2265" t="n">
        <v>22</v>
      </c>
      <c r="J2265" t="n">
        <v>195.25</v>
      </c>
      <c r="K2265" t="n">
        <v>53.44</v>
      </c>
      <c r="L2265" t="n">
        <v>7.25</v>
      </c>
      <c r="M2265" t="n">
        <v>20</v>
      </c>
      <c r="N2265" t="n">
        <v>39.57</v>
      </c>
      <c r="O2265" t="n">
        <v>24314.98</v>
      </c>
      <c r="P2265" t="n">
        <v>206.7</v>
      </c>
      <c r="Q2265" t="n">
        <v>467.09</v>
      </c>
      <c r="R2265" t="n">
        <v>69.68000000000001</v>
      </c>
      <c r="S2265" t="n">
        <v>39.61</v>
      </c>
      <c r="T2265" t="n">
        <v>10019.59</v>
      </c>
      <c r="U2265" t="n">
        <v>0.57</v>
      </c>
      <c r="V2265" t="n">
        <v>0.73</v>
      </c>
      <c r="W2265" t="n">
        <v>2.65</v>
      </c>
      <c r="X2265" t="n">
        <v>0.61</v>
      </c>
      <c r="Y2265" t="n">
        <v>1</v>
      </c>
      <c r="Z2265" t="n">
        <v>10</v>
      </c>
    </row>
    <row r="2266">
      <c r="A2266" t="n">
        <v>26</v>
      </c>
      <c r="B2266" t="n">
        <v>95</v>
      </c>
      <c r="C2266" t="inlineStr">
        <is>
          <t xml:space="preserve">CONCLUIDO	</t>
        </is>
      </c>
      <c r="D2266" t="n">
        <v>5.2209</v>
      </c>
      <c r="E2266" t="n">
        <v>19.15</v>
      </c>
      <c r="F2266" t="n">
        <v>15.9</v>
      </c>
      <c r="G2266" t="n">
        <v>45.44</v>
      </c>
      <c r="H2266" t="n">
        <v>0.68</v>
      </c>
      <c r="I2266" t="n">
        <v>21</v>
      </c>
      <c r="J2266" t="n">
        <v>195.64</v>
      </c>
      <c r="K2266" t="n">
        <v>53.44</v>
      </c>
      <c r="L2266" t="n">
        <v>7.5</v>
      </c>
      <c r="M2266" t="n">
        <v>19</v>
      </c>
      <c r="N2266" t="n">
        <v>39.7</v>
      </c>
      <c r="O2266" t="n">
        <v>24362.73</v>
      </c>
      <c r="P2266" t="n">
        <v>205.87</v>
      </c>
      <c r="Q2266" t="n">
        <v>467.08</v>
      </c>
      <c r="R2266" t="n">
        <v>68.47</v>
      </c>
      <c r="S2266" t="n">
        <v>39.61</v>
      </c>
      <c r="T2266" t="n">
        <v>9419.860000000001</v>
      </c>
      <c r="U2266" t="n">
        <v>0.58</v>
      </c>
      <c r="V2266" t="n">
        <v>0.73</v>
      </c>
      <c r="W2266" t="n">
        <v>2.64</v>
      </c>
      <c r="X2266" t="n">
        <v>0.57</v>
      </c>
      <c r="Y2266" t="n">
        <v>1</v>
      </c>
      <c r="Z2266" t="n">
        <v>10</v>
      </c>
    </row>
    <row r="2267">
      <c r="A2267" t="n">
        <v>27</v>
      </c>
      <c r="B2267" t="n">
        <v>95</v>
      </c>
      <c r="C2267" t="inlineStr">
        <is>
          <t xml:space="preserve">CONCLUIDO	</t>
        </is>
      </c>
      <c r="D2267" t="n">
        <v>5.2374</v>
      </c>
      <c r="E2267" t="n">
        <v>19.09</v>
      </c>
      <c r="F2267" t="n">
        <v>15.88</v>
      </c>
      <c r="G2267" t="n">
        <v>47.64</v>
      </c>
      <c r="H2267" t="n">
        <v>0.7</v>
      </c>
      <c r="I2267" t="n">
        <v>20</v>
      </c>
      <c r="J2267" t="n">
        <v>196.03</v>
      </c>
      <c r="K2267" t="n">
        <v>53.44</v>
      </c>
      <c r="L2267" t="n">
        <v>7.75</v>
      </c>
      <c r="M2267" t="n">
        <v>18</v>
      </c>
      <c r="N2267" t="n">
        <v>39.84</v>
      </c>
      <c r="O2267" t="n">
        <v>24410.52</v>
      </c>
      <c r="P2267" t="n">
        <v>204.82</v>
      </c>
      <c r="Q2267" t="n">
        <v>467.08</v>
      </c>
      <c r="R2267" t="n">
        <v>67.69</v>
      </c>
      <c r="S2267" t="n">
        <v>39.61</v>
      </c>
      <c r="T2267" t="n">
        <v>9033.700000000001</v>
      </c>
      <c r="U2267" t="n">
        <v>0.59</v>
      </c>
      <c r="V2267" t="n">
        <v>0.73</v>
      </c>
      <c r="W2267" t="n">
        <v>2.64</v>
      </c>
      <c r="X2267" t="n">
        <v>0.55</v>
      </c>
      <c r="Y2267" t="n">
        <v>1</v>
      </c>
      <c r="Z2267" t="n">
        <v>10</v>
      </c>
    </row>
    <row r="2268">
      <c r="A2268" t="n">
        <v>28</v>
      </c>
      <c r="B2268" t="n">
        <v>95</v>
      </c>
      <c r="C2268" t="inlineStr">
        <is>
          <t xml:space="preserve">CONCLUIDO	</t>
        </is>
      </c>
      <c r="D2268" t="n">
        <v>5.2447</v>
      </c>
      <c r="E2268" t="n">
        <v>19.07</v>
      </c>
      <c r="F2268" t="n">
        <v>15.85</v>
      </c>
      <c r="G2268" t="n">
        <v>47.56</v>
      </c>
      <c r="H2268" t="n">
        <v>0.72</v>
      </c>
      <c r="I2268" t="n">
        <v>20</v>
      </c>
      <c r="J2268" t="n">
        <v>196.41</v>
      </c>
      <c r="K2268" t="n">
        <v>53.44</v>
      </c>
      <c r="L2268" t="n">
        <v>8</v>
      </c>
      <c r="M2268" t="n">
        <v>18</v>
      </c>
      <c r="N2268" t="n">
        <v>39.98</v>
      </c>
      <c r="O2268" t="n">
        <v>24458.36</v>
      </c>
      <c r="P2268" t="n">
        <v>204.66</v>
      </c>
      <c r="Q2268" t="n">
        <v>467.07</v>
      </c>
      <c r="R2268" t="n">
        <v>67.01000000000001</v>
      </c>
      <c r="S2268" t="n">
        <v>39.61</v>
      </c>
      <c r="T2268" t="n">
        <v>8694.280000000001</v>
      </c>
      <c r="U2268" t="n">
        <v>0.59</v>
      </c>
      <c r="V2268" t="n">
        <v>0.74</v>
      </c>
      <c r="W2268" t="n">
        <v>2.64</v>
      </c>
      <c r="X2268" t="n">
        <v>0.52</v>
      </c>
      <c r="Y2268" t="n">
        <v>1</v>
      </c>
      <c r="Z2268" t="n">
        <v>10</v>
      </c>
    </row>
    <row r="2269">
      <c r="A2269" t="n">
        <v>29</v>
      </c>
      <c r="B2269" t="n">
        <v>95</v>
      </c>
      <c r="C2269" t="inlineStr">
        <is>
          <t xml:space="preserve">CONCLUIDO	</t>
        </is>
      </c>
      <c r="D2269" t="n">
        <v>5.2511</v>
      </c>
      <c r="E2269" t="n">
        <v>19.04</v>
      </c>
      <c r="F2269" t="n">
        <v>15.87</v>
      </c>
      <c r="G2269" t="n">
        <v>50.11</v>
      </c>
      <c r="H2269" t="n">
        <v>0.74</v>
      </c>
      <c r="I2269" t="n">
        <v>19</v>
      </c>
      <c r="J2269" t="n">
        <v>196.8</v>
      </c>
      <c r="K2269" t="n">
        <v>53.44</v>
      </c>
      <c r="L2269" t="n">
        <v>8.25</v>
      </c>
      <c r="M2269" t="n">
        <v>17</v>
      </c>
      <c r="N2269" t="n">
        <v>40.12</v>
      </c>
      <c r="O2269" t="n">
        <v>24506.24</v>
      </c>
      <c r="P2269" t="n">
        <v>204.5</v>
      </c>
      <c r="Q2269" t="n">
        <v>467.07</v>
      </c>
      <c r="R2269" t="n">
        <v>67.28</v>
      </c>
      <c r="S2269" t="n">
        <v>39.61</v>
      </c>
      <c r="T2269" t="n">
        <v>8836.950000000001</v>
      </c>
      <c r="U2269" t="n">
        <v>0.59</v>
      </c>
      <c r="V2269" t="n">
        <v>0.74</v>
      </c>
      <c r="W2269" t="n">
        <v>2.64</v>
      </c>
      <c r="X2269" t="n">
        <v>0.53</v>
      </c>
      <c r="Y2269" t="n">
        <v>1</v>
      </c>
      <c r="Z2269" t="n">
        <v>10</v>
      </c>
    </row>
    <row r="2270">
      <c r="A2270" t="n">
        <v>30</v>
      </c>
      <c r="B2270" t="n">
        <v>95</v>
      </c>
      <c r="C2270" t="inlineStr">
        <is>
          <t xml:space="preserve">CONCLUIDO	</t>
        </is>
      </c>
      <c r="D2270" t="n">
        <v>5.2515</v>
      </c>
      <c r="E2270" t="n">
        <v>19.04</v>
      </c>
      <c r="F2270" t="n">
        <v>15.87</v>
      </c>
      <c r="G2270" t="n">
        <v>50.1</v>
      </c>
      <c r="H2270" t="n">
        <v>0.77</v>
      </c>
      <c r="I2270" t="n">
        <v>19</v>
      </c>
      <c r="J2270" t="n">
        <v>197.19</v>
      </c>
      <c r="K2270" t="n">
        <v>53.44</v>
      </c>
      <c r="L2270" t="n">
        <v>8.5</v>
      </c>
      <c r="M2270" t="n">
        <v>17</v>
      </c>
      <c r="N2270" t="n">
        <v>40.26</v>
      </c>
      <c r="O2270" t="n">
        <v>24554.18</v>
      </c>
      <c r="P2270" t="n">
        <v>204.01</v>
      </c>
      <c r="Q2270" t="n">
        <v>467.07</v>
      </c>
      <c r="R2270" t="n">
        <v>67.3</v>
      </c>
      <c r="S2270" t="n">
        <v>39.61</v>
      </c>
      <c r="T2270" t="n">
        <v>8845.040000000001</v>
      </c>
      <c r="U2270" t="n">
        <v>0.59</v>
      </c>
      <c r="V2270" t="n">
        <v>0.74</v>
      </c>
      <c r="W2270" t="n">
        <v>2.64</v>
      </c>
      <c r="X2270" t="n">
        <v>0.53</v>
      </c>
      <c r="Y2270" t="n">
        <v>1</v>
      </c>
      <c r="Z2270" t="n">
        <v>10</v>
      </c>
    </row>
    <row r="2271">
      <c r="A2271" t="n">
        <v>31</v>
      </c>
      <c r="B2271" t="n">
        <v>95</v>
      </c>
      <c r="C2271" t="inlineStr">
        <is>
          <t xml:space="preserve">CONCLUIDO	</t>
        </is>
      </c>
      <c r="D2271" t="n">
        <v>5.2715</v>
      </c>
      <c r="E2271" t="n">
        <v>18.97</v>
      </c>
      <c r="F2271" t="n">
        <v>15.83</v>
      </c>
      <c r="G2271" t="n">
        <v>52.77</v>
      </c>
      <c r="H2271" t="n">
        <v>0.79</v>
      </c>
      <c r="I2271" t="n">
        <v>18</v>
      </c>
      <c r="J2271" t="n">
        <v>197.58</v>
      </c>
      <c r="K2271" t="n">
        <v>53.44</v>
      </c>
      <c r="L2271" t="n">
        <v>8.75</v>
      </c>
      <c r="M2271" t="n">
        <v>16</v>
      </c>
      <c r="N2271" t="n">
        <v>40.39</v>
      </c>
      <c r="O2271" t="n">
        <v>24602.15</v>
      </c>
      <c r="P2271" t="n">
        <v>203.3</v>
      </c>
      <c r="Q2271" t="n">
        <v>467.08</v>
      </c>
      <c r="R2271" t="n">
        <v>66.09</v>
      </c>
      <c r="S2271" t="n">
        <v>39.61</v>
      </c>
      <c r="T2271" t="n">
        <v>8246.49</v>
      </c>
      <c r="U2271" t="n">
        <v>0.6</v>
      </c>
      <c r="V2271" t="n">
        <v>0.74</v>
      </c>
      <c r="W2271" t="n">
        <v>2.64</v>
      </c>
      <c r="X2271" t="n">
        <v>0.5</v>
      </c>
      <c r="Y2271" t="n">
        <v>1</v>
      </c>
      <c r="Z2271" t="n">
        <v>10</v>
      </c>
    </row>
    <row r="2272">
      <c r="A2272" t="n">
        <v>32</v>
      </c>
      <c r="B2272" t="n">
        <v>95</v>
      </c>
      <c r="C2272" t="inlineStr">
        <is>
          <t xml:space="preserve">CONCLUIDO	</t>
        </is>
      </c>
      <c r="D2272" t="n">
        <v>5.2755</v>
      </c>
      <c r="E2272" t="n">
        <v>18.96</v>
      </c>
      <c r="F2272" t="n">
        <v>15.82</v>
      </c>
      <c r="G2272" t="n">
        <v>52.72</v>
      </c>
      <c r="H2272" t="n">
        <v>0.8100000000000001</v>
      </c>
      <c r="I2272" t="n">
        <v>18</v>
      </c>
      <c r="J2272" t="n">
        <v>197.97</v>
      </c>
      <c r="K2272" t="n">
        <v>53.44</v>
      </c>
      <c r="L2272" t="n">
        <v>9</v>
      </c>
      <c r="M2272" t="n">
        <v>16</v>
      </c>
      <c r="N2272" t="n">
        <v>40.53</v>
      </c>
      <c r="O2272" t="n">
        <v>24650.18</v>
      </c>
      <c r="P2272" t="n">
        <v>202.16</v>
      </c>
      <c r="Q2272" t="n">
        <v>467.07</v>
      </c>
      <c r="R2272" t="n">
        <v>65.73</v>
      </c>
      <c r="S2272" t="n">
        <v>39.61</v>
      </c>
      <c r="T2272" t="n">
        <v>8066.2</v>
      </c>
      <c r="U2272" t="n">
        <v>0.6</v>
      </c>
      <c r="V2272" t="n">
        <v>0.74</v>
      </c>
      <c r="W2272" t="n">
        <v>2.64</v>
      </c>
      <c r="X2272" t="n">
        <v>0.48</v>
      </c>
      <c r="Y2272" t="n">
        <v>1</v>
      </c>
      <c r="Z2272" t="n">
        <v>10</v>
      </c>
    </row>
    <row r="2273">
      <c r="A2273" t="n">
        <v>33</v>
      </c>
      <c r="B2273" t="n">
        <v>95</v>
      </c>
      <c r="C2273" t="inlineStr">
        <is>
          <t xml:space="preserve">CONCLUIDO	</t>
        </is>
      </c>
      <c r="D2273" t="n">
        <v>5.2926</v>
      </c>
      <c r="E2273" t="n">
        <v>18.89</v>
      </c>
      <c r="F2273" t="n">
        <v>15.79</v>
      </c>
      <c r="G2273" t="n">
        <v>55.74</v>
      </c>
      <c r="H2273" t="n">
        <v>0.83</v>
      </c>
      <c r="I2273" t="n">
        <v>17</v>
      </c>
      <c r="J2273" t="n">
        <v>198.36</v>
      </c>
      <c r="K2273" t="n">
        <v>53.44</v>
      </c>
      <c r="L2273" t="n">
        <v>9.25</v>
      </c>
      <c r="M2273" t="n">
        <v>15</v>
      </c>
      <c r="N2273" t="n">
        <v>40.67</v>
      </c>
      <c r="O2273" t="n">
        <v>24698.26</v>
      </c>
      <c r="P2273" t="n">
        <v>201.55</v>
      </c>
      <c r="Q2273" t="n">
        <v>467.09</v>
      </c>
      <c r="R2273" t="n">
        <v>64.89</v>
      </c>
      <c r="S2273" t="n">
        <v>39.61</v>
      </c>
      <c r="T2273" t="n">
        <v>7652.06</v>
      </c>
      <c r="U2273" t="n">
        <v>0.61</v>
      </c>
      <c r="V2273" t="n">
        <v>0.74</v>
      </c>
      <c r="W2273" t="n">
        <v>2.64</v>
      </c>
      <c r="X2273" t="n">
        <v>0.46</v>
      </c>
      <c r="Y2273" t="n">
        <v>1</v>
      </c>
      <c r="Z2273" t="n">
        <v>10</v>
      </c>
    </row>
    <row r="2274">
      <c r="A2274" t="n">
        <v>34</v>
      </c>
      <c r="B2274" t="n">
        <v>95</v>
      </c>
      <c r="C2274" t="inlineStr">
        <is>
          <t xml:space="preserve">CONCLUIDO	</t>
        </is>
      </c>
      <c r="D2274" t="n">
        <v>5.2939</v>
      </c>
      <c r="E2274" t="n">
        <v>18.89</v>
      </c>
      <c r="F2274" t="n">
        <v>15.79</v>
      </c>
      <c r="G2274" t="n">
        <v>55.72</v>
      </c>
      <c r="H2274" t="n">
        <v>0.85</v>
      </c>
      <c r="I2274" t="n">
        <v>17</v>
      </c>
      <c r="J2274" t="n">
        <v>198.75</v>
      </c>
      <c r="K2274" t="n">
        <v>53.44</v>
      </c>
      <c r="L2274" t="n">
        <v>9.5</v>
      </c>
      <c r="M2274" t="n">
        <v>15</v>
      </c>
      <c r="N2274" t="n">
        <v>40.81</v>
      </c>
      <c r="O2274" t="n">
        <v>24746.38</v>
      </c>
      <c r="P2274" t="n">
        <v>201.4</v>
      </c>
      <c r="Q2274" t="n">
        <v>467.08</v>
      </c>
      <c r="R2274" t="n">
        <v>64.70999999999999</v>
      </c>
      <c r="S2274" t="n">
        <v>39.61</v>
      </c>
      <c r="T2274" t="n">
        <v>7562.66</v>
      </c>
      <c r="U2274" t="n">
        <v>0.61</v>
      </c>
      <c r="V2274" t="n">
        <v>0.74</v>
      </c>
      <c r="W2274" t="n">
        <v>2.64</v>
      </c>
      <c r="X2274" t="n">
        <v>0.46</v>
      </c>
      <c r="Y2274" t="n">
        <v>1</v>
      </c>
      <c r="Z2274" t="n">
        <v>10</v>
      </c>
    </row>
    <row r="2275">
      <c r="A2275" t="n">
        <v>35</v>
      </c>
      <c r="B2275" t="n">
        <v>95</v>
      </c>
      <c r="C2275" t="inlineStr">
        <is>
          <t xml:space="preserve">CONCLUIDO	</t>
        </is>
      </c>
      <c r="D2275" t="n">
        <v>5.3109</v>
      </c>
      <c r="E2275" t="n">
        <v>18.83</v>
      </c>
      <c r="F2275" t="n">
        <v>15.77</v>
      </c>
      <c r="G2275" t="n">
        <v>59.12</v>
      </c>
      <c r="H2275" t="n">
        <v>0.87</v>
      </c>
      <c r="I2275" t="n">
        <v>16</v>
      </c>
      <c r="J2275" t="n">
        <v>199.14</v>
      </c>
      <c r="K2275" t="n">
        <v>53.44</v>
      </c>
      <c r="L2275" t="n">
        <v>9.75</v>
      </c>
      <c r="M2275" t="n">
        <v>14</v>
      </c>
      <c r="N2275" t="n">
        <v>40.95</v>
      </c>
      <c r="O2275" t="n">
        <v>24794.55</v>
      </c>
      <c r="P2275" t="n">
        <v>200.69</v>
      </c>
      <c r="Q2275" t="n">
        <v>467.11</v>
      </c>
      <c r="R2275" t="n">
        <v>64.09999999999999</v>
      </c>
      <c r="S2275" t="n">
        <v>39.61</v>
      </c>
      <c r="T2275" t="n">
        <v>7263.2</v>
      </c>
      <c r="U2275" t="n">
        <v>0.62</v>
      </c>
      <c r="V2275" t="n">
        <v>0.74</v>
      </c>
      <c r="W2275" t="n">
        <v>2.63</v>
      </c>
      <c r="X2275" t="n">
        <v>0.43</v>
      </c>
      <c r="Y2275" t="n">
        <v>1</v>
      </c>
      <c r="Z2275" t="n">
        <v>10</v>
      </c>
    </row>
    <row r="2276">
      <c r="A2276" t="n">
        <v>36</v>
      </c>
      <c r="B2276" t="n">
        <v>95</v>
      </c>
      <c r="C2276" t="inlineStr">
        <is>
          <t xml:space="preserve">CONCLUIDO	</t>
        </is>
      </c>
      <c r="D2276" t="n">
        <v>5.3059</v>
      </c>
      <c r="E2276" t="n">
        <v>18.85</v>
      </c>
      <c r="F2276" t="n">
        <v>15.78</v>
      </c>
      <c r="G2276" t="n">
        <v>59.19</v>
      </c>
      <c r="H2276" t="n">
        <v>0.89</v>
      </c>
      <c r="I2276" t="n">
        <v>16</v>
      </c>
      <c r="J2276" t="n">
        <v>199.53</v>
      </c>
      <c r="K2276" t="n">
        <v>53.44</v>
      </c>
      <c r="L2276" t="n">
        <v>10</v>
      </c>
      <c r="M2276" t="n">
        <v>14</v>
      </c>
      <c r="N2276" t="n">
        <v>41.1</v>
      </c>
      <c r="O2276" t="n">
        <v>24842.77</v>
      </c>
      <c r="P2276" t="n">
        <v>200.9</v>
      </c>
      <c r="Q2276" t="n">
        <v>467.07</v>
      </c>
      <c r="R2276" t="n">
        <v>64.61</v>
      </c>
      <c r="S2276" t="n">
        <v>39.61</v>
      </c>
      <c r="T2276" t="n">
        <v>7513.52</v>
      </c>
      <c r="U2276" t="n">
        <v>0.61</v>
      </c>
      <c r="V2276" t="n">
        <v>0.74</v>
      </c>
      <c r="W2276" t="n">
        <v>2.64</v>
      </c>
      <c r="X2276" t="n">
        <v>0.45</v>
      </c>
      <c r="Y2276" t="n">
        <v>1</v>
      </c>
      <c r="Z2276" t="n">
        <v>10</v>
      </c>
    </row>
    <row r="2277">
      <c r="A2277" t="n">
        <v>37</v>
      </c>
      <c r="B2277" t="n">
        <v>95</v>
      </c>
      <c r="C2277" t="inlineStr">
        <is>
          <t xml:space="preserve">CONCLUIDO	</t>
        </is>
      </c>
      <c r="D2277" t="n">
        <v>5.3373</v>
      </c>
      <c r="E2277" t="n">
        <v>18.74</v>
      </c>
      <c r="F2277" t="n">
        <v>15.71</v>
      </c>
      <c r="G2277" t="n">
        <v>62.84</v>
      </c>
      <c r="H2277" t="n">
        <v>0.91</v>
      </c>
      <c r="I2277" t="n">
        <v>15</v>
      </c>
      <c r="J2277" t="n">
        <v>199.92</v>
      </c>
      <c r="K2277" t="n">
        <v>53.44</v>
      </c>
      <c r="L2277" t="n">
        <v>10.25</v>
      </c>
      <c r="M2277" t="n">
        <v>13</v>
      </c>
      <c r="N2277" t="n">
        <v>41.24</v>
      </c>
      <c r="O2277" t="n">
        <v>24891.03</v>
      </c>
      <c r="P2277" t="n">
        <v>198.86</v>
      </c>
      <c r="Q2277" t="n">
        <v>467.07</v>
      </c>
      <c r="R2277" t="n">
        <v>62.15</v>
      </c>
      <c r="S2277" t="n">
        <v>39.61</v>
      </c>
      <c r="T2277" t="n">
        <v>6292.09</v>
      </c>
      <c r="U2277" t="n">
        <v>0.64</v>
      </c>
      <c r="V2277" t="n">
        <v>0.74</v>
      </c>
      <c r="W2277" t="n">
        <v>2.63</v>
      </c>
      <c r="X2277" t="n">
        <v>0.38</v>
      </c>
      <c r="Y2277" t="n">
        <v>1</v>
      </c>
      <c r="Z2277" t="n">
        <v>10</v>
      </c>
    </row>
    <row r="2278">
      <c r="A2278" t="n">
        <v>38</v>
      </c>
      <c r="B2278" t="n">
        <v>95</v>
      </c>
      <c r="C2278" t="inlineStr">
        <is>
          <t xml:space="preserve">CONCLUIDO	</t>
        </is>
      </c>
      <c r="D2278" t="n">
        <v>5.3333</v>
      </c>
      <c r="E2278" t="n">
        <v>18.75</v>
      </c>
      <c r="F2278" t="n">
        <v>15.72</v>
      </c>
      <c r="G2278" t="n">
        <v>62.89</v>
      </c>
      <c r="H2278" t="n">
        <v>0.93</v>
      </c>
      <c r="I2278" t="n">
        <v>15</v>
      </c>
      <c r="J2278" t="n">
        <v>200.31</v>
      </c>
      <c r="K2278" t="n">
        <v>53.44</v>
      </c>
      <c r="L2278" t="n">
        <v>10.5</v>
      </c>
      <c r="M2278" t="n">
        <v>13</v>
      </c>
      <c r="N2278" t="n">
        <v>41.38</v>
      </c>
      <c r="O2278" t="n">
        <v>24939.35</v>
      </c>
      <c r="P2278" t="n">
        <v>198.96</v>
      </c>
      <c r="Q2278" t="n">
        <v>467.07</v>
      </c>
      <c r="R2278" t="n">
        <v>62.61</v>
      </c>
      <c r="S2278" t="n">
        <v>39.61</v>
      </c>
      <c r="T2278" t="n">
        <v>6523.14</v>
      </c>
      <c r="U2278" t="n">
        <v>0.63</v>
      </c>
      <c r="V2278" t="n">
        <v>0.74</v>
      </c>
      <c r="W2278" t="n">
        <v>2.63</v>
      </c>
      <c r="X2278" t="n">
        <v>0.39</v>
      </c>
      <c r="Y2278" t="n">
        <v>1</v>
      </c>
      <c r="Z2278" t="n">
        <v>10</v>
      </c>
    </row>
    <row r="2279">
      <c r="A2279" t="n">
        <v>39</v>
      </c>
      <c r="B2279" t="n">
        <v>95</v>
      </c>
      <c r="C2279" t="inlineStr">
        <is>
          <t xml:space="preserve">CONCLUIDO	</t>
        </is>
      </c>
      <c r="D2279" t="n">
        <v>5.3335</v>
      </c>
      <c r="E2279" t="n">
        <v>18.75</v>
      </c>
      <c r="F2279" t="n">
        <v>15.72</v>
      </c>
      <c r="G2279" t="n">
        <v>62.89</v>
      </c>
      <c r="H2279" t="n">
        <v>0.95</v>
      </c>
      <c r="I2279" t="n">
        <v>15</v>
      </c>
      <c r="J2279" t="n">
        <v>200.71</v>
      </c>
      <c r="K2279" t="n">
        <v>53.44</v>
      </c>
      <c r="L2279" t="n">
        <v>10.75</v>
      </c>
      <c r="M2279" t="n">
        <v>13</v>
      </c>
      <c r="N2279" t="n">
        <v>41.52</v>
      </c>
      <c r="O2279" t="n">
        <v>24987.71</v>
      </c>
      <c r="P2279" t="n">
        <v>198.51</v>
      </c>
      <c r="Q2279" t="n">
        <v>467.08</v>
      </c>
      <c r="R2279" t="n">
        <v>62.64</v>
      </c>
      <c r="S2279" t="n">
        <v>39.61</v>
      </c>
      <c r="T2279" t="n">
        <v>6538.25</v>
      </c>
      <c r="U2279" t="n">
        <v>0.63</v>
      </c>
      <c r="V2279" t="n">
        <v>0.74</v>
      </c>
      <c r="W2279" t="n">
        <v>2.63</v>
      </c>
      <c r="X2279" t="n">
        <v>0.39</v>
      </c>
      <c r="Y2279" t="n">
        <v>1</v>
      </c>
      <c r="Z2279" t="n">
        <v>10</v>
      </c>
    </row>
    <row r="2280">
      <c r="A2280" t="n">
        <v>40</v>
      </c>
      <c r="B2280" t="n">
        <v>95</v>
      </c>
      <c r="C2280" t="inlineStr">
        <is>
          <t xml:space="preserve">CONCLUIDO	</t>
        </is>
      </c>
      <c r="D2280" t="n">
        <v>5.3493</v>
      </c>
      <c r="E2280" t="n">
        <v>18.69</v>
      </c>
      <c r="F2280" t="n">
        <v>15.7</v>
      </c>
      <c r="G2280" t="n">
        <v>67.3</v>
      </c>
      <c r="H2280" t="n">
        <v>0.97</v>
      </c>
      <c r="I2280" t="n">
        <v>14</v>
      </c>
      <c r="J2280" t="n">
        <v>201.1</v>
      </c>
      <c r="K2280" t="n">
        <v>53.44</v>
      </c>
      <c r="L2280" t="n">
        <v>11</v>
      </c>
      <c r="M2280" t="n">
        <v>12</v>
      </c>
      <c r="N2280" t="n">
        <v>41.66</v>
      </c>
      <c r="O2280" t="n">
        <v>25036.12</v>
      </c>
      <c r="P2280" t="n">
        <v>198.23</v>
      </c>
      <c r="Q2280" t="n">
        <v>467.11</v>
      </c>
      <c r="R2280" t="n">
        <v>62.16</v>
      </c>
      <c r="S2280" t="n">
        <v>39.61</v>
      </c>
      <c r="T2280" t="n">
        <v>6301.22</v>
      </c>
      <c r="U2280" t="n">
        <v>0.64</v>
      </c>
      <c r="V2280" t="n">
        <v>0.74</v>
      </c>
      <c r="W2280" t="n">
        <v>2.63</v>
      </c>
      <c r="X2280" t="n">
        <v>0.37</v>
      </c>
      <c r="Y2280" t="n">
        <v>1</v>
      </c>
      <c r="Z2280" t="n">
        <v>10</v>
      </c>
    </row>
    <row r="2281">
      <c r="A2281" t="n">
        <v>41</v>
      </c>
      <c r="B2281" t="n">
        <v>95</v>
      </c>
      <c r="C2281" t="inlineStr">
        <is>
          <t xml:space="preserve">CONCLUIDO	</t>
        </is>
      </c>
      <c r="D2281" t="n">
        <v>5.3471</v>
      </c>
      <c r="E2281" t="n">
        <v>18.7</v>
      </c>
      <c r="F2281" t="n">
        <v>15.71</v>
      </c>
      <c r="G2281" t="n">
        <v>67.34</v>
      </c>
      <c r="H2281" t="n">
        <v>0.99</v>
      </c>
      <c r="I2281" t="n">
        <v>14</v>
      </c>
      <c r="J2281" t="n">
        <v>201.49</v>
      </c>
      <c r="K2281" t="n">
        <v>53.44</v>
      </c>
      <c r="L2281" t="n">
        <v>11.25</v>
      </c>
      <c r="M2281" t="n">
        <v>12</v>
      </c>
      <c r="N2281" t="n">
        <v>41.81</v>
      </c>
      <c r="O2281" t="n">
        <v>25084.58</v>
      </c>
      <c r="P2281" t="n">
        <v>197.78</v>
      </c>
      <c r="Q2281" t="n">
        <v>467.07</v>
      </c>
      <c r="R2281" t="n">
        <v>62.45</v>
      </c>
      <c r="S2281" t="n">
        <v>39.61</v>
      </c>
      <c r="T2281" t="n">
        <v>6445.57</v>
      </c>
      <c r="U2281" t="n">
        <v>0.63</v>
      </c>
      <c r="V2281" t="n">
        <v>0.74</v>
      </c>
      <c r="W2281" t="n">
        <v>2.63</v>
      </c>
      <c r="X2281" t="n">
        <v>0.38</v>
      </c>
      <c r="Y2281" t="n">
        <v>1</v>
      </c>
      <c r="Z2281" t="n">
        <v>10</v>
      </c>
    </row>
    <row r="2282">
      <c r="A2282" t="n">
        <v>42</v>
      </c>
      <c r="B2282" t="n">
        <v>95</v>
      </c>
      <c r="C2282" t="inlineStr">
        <is>
          <t xml:space="preserve">CONCLUIDO	</t>
        </is>
      </c>
      <c r="D2282" t="n">
        <v>5.3516</v>
      </c>
      <c r="E2282" t="n">
        <v>18.69</v>
      </c>
      <c r="F2282" t="n">
        <v>15.7</v>
      </c>
      <c r="G2282" t="n">
        <v>67.27</v>
      </c>
      <c r="H2282" t="n">
        <v>1.01</v>
      </c>
      <c r="I2282" t="n">
        <v>14</v>
      </c>
      <c r="J2282" t="n">
        <v>201.88</v>
      </c>
      <c r="K2282" t="n">
        <v>53.44</v>
      </c>
      <c r="L2282" t="n">
        <v>11.5</v>
      </c>
      <c r="M2282" t="n">
        <v>12</v>
      </c>
      <c r="N2282" t="n">
        <v>41.95</v>
      </c>
      <c r="O2282" t="n">
        <v>25133.09</v>
      </c>
      <c r="P2282" t="n">
        <v>196.82</v>
      </c>
      <c r="Q2282" t="n">
        <v>467.08</v>
      </c>
      <c r="R2282" t="n">
        <v>61.94</v>
      </c>
      <c r="S2282" t="n">
        <v>39.61</v>
      </c>
      <c r="T2282" t="n">
        <v>6191.11</v>
      </c>
      <c r="U2282" t="n">
        <v>0.64</v>
      </c>
      <c r="V2282" t="n">
        <v>0.74</v>
      </c>
      <c r="W2282" t="n">
        <v>2.63</v>
      </c>
      <c r="X2282" t="n">
        <v>0.36</v>
      </c>
      <c r="Y2282" t="n">
        <v>1</v>
      </c>
      <c r="Z2282" t="n">
        <v>10</v>
      </c>
    </row>
    <row r="2283">
      <c r="A2283" t="n">
        <v>43</v>
      </c>
      <c r="B2283" t="n">
        <v>95</v>
      </c>
      <c r="C2283" t="inlineStr">
        <is>
          <t xml:space="preserve">CONCLUIDO	</t>
        </is>
      </c>
      <c r="D2283" t="n">
        <v>5.3638</v>
      </c>
      <c r="E2283" t="n">
        <v>18.64</v>
      </c>
      <c r="F2283" t="n">
        <v>15.69</v>
      </c>
      <c r="G2283" t="n">
        <v>72.42</v>
      </c>
      <c r="H2283" t="n">
        <v>1.03</v>
      </c>
      <c r="I2283" t="n">
        <v>13</v>
      </c>
      <c r="J2283" t="n">
        <v>202.28</v>
      </c>
      <c r="K2283" t="n">
        <v>53.44</v>
      </c>
      <c r="L2283" t="n">
        <v>11.75</v>
      </c>
      <c r="M2283" t="n">
        <v>11</v>
      </c>
      <c r="N2283" t="n">
        <v>42.09</v>
      </c>
      <c r="O2283" t="n">
        <v>25181.64</v>
      </c>
      <c r="P2283" t="n">
        <v>196.19</v>
      </c>
      <c r="Q2283" t="n">
        <v>467.07</v>
      </c>
      <c r="R2283" t="n">
        <v>61.57</v>
      </c>
      <c r="S2283" t="n">
        <v>39.61</v>
      </c>
      <c r="T2283" t="n">
        <v>6013.36</v>
      </c>
      <c r="U2283" t="n">
        <v>0.64</v>
      </c>
      <c r="V2283" t="n">
        <v>0.74</v>
      </c>
      <c r="W2283" t="n">
        <v>2.63</v>
      </c>
      <c r="X2283" t="n">
        <v>0.36</v>
      </c>
      <c r="Y2283" t="n">
        <v>1</v>
      </c>
      <c r="Z2283" t="n">
        <v>10</v>
      </c>
    </row>
    <row r="2284">
      <c r="A2284" t="n">
        <v>44</v>
      </c>
      <c r="B2284" t="n">
        <v>95</v>
      </c>
      <c r="C2284" t="inlineStr">
        <is>
          <t xml:space="preserve">CONCLUIDO	</t>
        </is>
      </c>
      <c r="D2284" t="n">
        <v>5.3651</v>
      </c>
      <c r="E2284" t="n">
        <v>18.64</v>
      </c>
      <c r="F2284" t="n">
        <v>15.69</v>
      </c>
      <c r="G2284" t="n">
        <v>72.40000000000001</v>
      </c>
      <c r="H2284" t="n">
        <v>1.05</v>
      </c>
      <c r="I2284" t="n">
        <v>13</v>
      </c>
      <c r="J2284" t="n">
        <v>202.67</v>
      </c>
      <c r="K2284" t="n">
        <v>53.44</v>
      </c>
      <c r="L2284" t="n">
        <v>12</v>
      </c>
      <c r="M2284" t="n">
        <v>11</v>
      </c>
      <c r="N2284" t="n">
        <v>42.24</v>
      </c>
      <c r="O2284" t="n">
        <v>25230.25</v>
      </c>
      <c r="P2284" t="n">
        <v>196.96</v>
      </c>
      <c r="Q2284" t="n">
        <v>467.07</v>
      </c>
      <c r="R2284" t="n">
        <v>61.51</v>
      </c>
      <c r="S2284" t="n">
        <v>39.61</v>
      </c>
      <c r="T2284" t="n">
        <v>5981.65</v>
      </c>
      <c r="U2284" t="n">
        <v>0.64</v>
      </c>
      <c r="V2284" t="n">
        <v>0.74</v>
      </c>
      <c r="W2284" t="n">
        <v>2.63</v>
      </c>
      <c r="X2284" t="n">
        <v>0.35</v>
      </c>
      <c r="Y2284" t="n">
        <v>1</v>
      </c>
      <c r="Z2284" t="n">
        <v>10</v>
      </c>
    </row>
    <row r="2285">
      <c r="A2285" t="n">
        <v>45</v>
      </c>
      <c r="B2285" t="n">
        <v>95</v>
      </c>
      <c r="C2285" t="inlineStr">
        <is>
          <t xml:space="preserve">CONCLUIDO	</t>
        </is>
      </c>
      <c r="D2285" t="n">
        <v>5.3666</v>
      </c>
      <c r="E2285" t="n">
        <v>18.63</v>
      </c>
      <c r="F2285" t="n">
        <v>15.68</v>
      </c>
      <c r="G2285" t="n">
        <v>72.38</v>
      </c>
      <c r="H2285" t="n">
        <v>1.07</v>
      </c>
      <c r="I2285" t="n">
        <v>13</v>
      </c>
      <c r="J2285" t="n">
        <v>203.07</v>
      </c>
      <c r="K2285" t="n">
        <v>53.44</v>
      </c>
      <c r="L2285" t="n">
        <v>12.25</v>
      </c>
      <c r="M2285" t="n">
        <v>11</v>
      </c>
      <c r="N2285" t="n">
        <v>42.38</v>
      </c>
      <c r="O2285" t="n">
        <v>25279.03</v>
      </c>
      <c r="P2285" t="n">
        <v>196.41</v>
      </c>
      <c r="Q2285" t="n">
        <v>467.1</v>
      </c>
      <c r="R2285" t="n">
        <v>61.32</v>
      </c>
      <c r="S2285" t="n">
        <v>39.61</v>
      </c>
      <c r="T2285" t="n">
        <v>5883.78</v>
      </c>
      <c r="U2285" t="n">
        <v>0.65</v>
      </c>
      <c r="V2285" t="n">
        <v>0.74</v>
      </c>
      <c r="W2285" t="n">
        <v>2.63</v>
      </c>
      <c r="X2285" t="n">
        <v>0.35</v>
      </c>
      <c r="Y2285" t="n">
        <v>1</v>
      </c>
      <c r="Z2285" t="n">
        <v>10</v>
      </c>
    </row>
    <row r="2286">
      <c r="A2286" t="n">
        <v>46</v>
      </c>
      <c r="B2286" t="n">
        <v>95</v>
      </c>
      <c r="C2286" t="inlineStr">
        <is>
          <t xml:space="preserve">CONCLUIDO	</t>
        </is>
      </c>
      <c r="D2286" t="n">
        <v>5.3645</v>
      </c>
      <c r="E2286" t="n">
        <v>18.64</v>
      </c>
      <c r="F2286" t="n">
        <v>15.69</v>
      </c>
      <c r="G2286" t="n">
        <v>72.41</v>
      </c>
      <c r="H2286" t="n">
        <v>1.09</v>
      </c>
      <c r="I2286" t="n">
        <v>13</v>
      </c>
      <c r="J2286" t="n">
        <v>203.46</v>
      </c>
      <c r="K2286" t="n">
        <v>53.44</v>
      </c>
      <c r="L2286" t="n">
        <v>12.5</v>
      </c>
      <c r="M2286" t="n">
        <v>11</v>
      </c>
      <c r="N2286" t="n">
        <v>42.53</v>
      </c>
      <c r="O2286" t="n">
        <v>25327.74</v>
      </c>
      <c r="P2286" t="n">
        <v>195.88</v>
      </c>
      <c r="Q2286" t="n">
        <v>467.07</v>
      </c>
      <c r="R2286" t="n">
        <v>61.61</v>
      </c>
      <c r="S2286" t="n">
        <v>39.61</v>
      </c>
      <c r="T2286" t="n">
        <v>6031.68</v>
      </c>
      <c r="U2286" t="n">
        <v>0.64</v>
      </c>
      <c r="V2286" t="n">
        <v>0.74</v>
      </c>
      <c r="W2286" t="n">
        <v>2.63</v>
      </c>
      <c r="X2286" t="n">
        <v>0.36</v>
      </c>
      <c r="Y2286" t="n">
        <v>1</v>
      </c>
      <c r="Z2286" t="n">
        <v>10</v>
      </c>
    </row>
    <row r="2287">
      <c r="A2287" t="n">
        <v>47</v>
      </c>
      <c r="B2287" t="n">
        <v>95</v>
      </c>
      <c r="C2287" t="inlineStr">
        <is>
          <t xml:space="preserve">CONCLUIDO	</t>
        </is>
      </c>
      <c r="D2287" t="n">
        <v>5.3895</v>
      </c>
      <c r="E2287" t="n">
        <v>18.55</v>
      </c>
      <c r="F2287" t="n">
        <v>15.64</v>
      </c>
      <c r="G2287" t="n">
        <v>78.2</v>
      </c>
      <c r="H2287" t="n">
        <v>1.11</v>
      </c>
      <c r="I2287" t="n">
        <v>12</v>
      </c>
      <c r="J2287" t="n">
        <v>203.86</v>
      </c>
      <c r="K2287" t="n">
        <v>53.44</v>
      </c>
      <c r="L2287" t="n">
        <v>12.75</v>
      </c>
      <c r="M2287" t="n">
        <v>10</v>
      </c>
      <c r="N2287" t="n">
        <v>42.67</v>
      </c>
      <c r="O2287" t="n">
        <v>25376.49</v>
      </c>
      <c r="P2287" t="n">
        <v>194.19</v>
      </c>
      <c r="Q2287" t="n">
        <v>467.07</v>
      </c>
      <c r="R2287" t="n">
        <v>59.88</v>
      </c>
      <c r="S2287" t="n">
        <v>39.61</v>
      </c>
      <c r="T2287" t="n">
        <v>5170.47</v>
      </c>
      <c r="U2287" t="n">
        <v>0.66</v>
      </c>
      <c r="V2287" t="n">
        <v>0.75</v>
      </c>
      <c r="W2287" t="n">
        <v>2.63</v>
      </c>
      <c r="X2287" t="n">
        <v>0.31</v>
      </c>
      <c r="Y2287" t="n">
        <v>1</v>
      </c>
      <c r="Z2287" t="n">
        <v>10</v>
      </c>
    </row>
    <row r="2288">
      <c r="A2288" t="n">
        <v>48</v>
      </c>
      <c r="B2288" t="n">
        <v>95</v>
      </c>
      <c r="C2288" t="inlineStr">
        <is>
          <t xml:space="preserve">CONCLUIDO	</t>
        </is>
      </c>
      <c r="D2288" t="n">
        <v>5.3877</v>
      </c>
      <c r="E2288" t="n">
        <v>18.56</v>
      </c>
      <c r="F2288" t="n">
        <v>15.65</v>
      </c>
      <c r="G2288" t="n">
        <v>78.23</v>
      </c>
      <c r="H2288" t="n">
        <v>1.13</v>
      </c>
      <c r="I2288" t="n">
        <v>12</v>
      </c>
      <c r="J2288" t="n">
        <v>204.25</v>
      </c>
      <c r="K2288" t="n">
        <v>53.44</v>
      </c>
      <c r="L2288" t="n">
        <v>13</v>
      </c>
      <c r="M2288" t="n">
        <v>10</v>
      </c>
      <c r="N2288" t="n">
        <v>42.82</v>
      </c>
      <c r="O2288" t="n">
        <v>25425.3</v>
      </c>
      <c r="P2288" t="n">
        <v>194.31</v>
      </c>
      <c r="Q2288" t="n">
        <v>467.1</v>
      </c>
      <c r="R2288" t="n">
        <v>60.24</v>
      </c>
      <c r="S2288" t="n">
        <v>39.61</v>
      </c>
      <c r="T2288" t="n">
        <v>5353.37</v>
      </c>
      <c r="U2288" t="n">
        <v>0.66</v>
      </c>
      <c r="V2288" t="n">
        <v>0.75</v>
      </c>
      <c r="W2288" t="n">
        <v>2.62</v>
      </c>
      <c r="X2288" t="n">
        <v>0.31</v>
      </c>
      <c r="Y2288" t="n">
        <v>1</v>
      </c>
      <c r="Z2288" t="n">
        <v>10</v>
      </c>
    </row>
    <row r="2289">
      <c r="A2289" t="n">
        <v>49</v>
      </c>
      <c r="B2289" t="n">
        <v>95</v>
      </c>
      <c r="C2289" t="inlineStr">
        <is>
          <t xml:space="preserve">CONCLUIDO	</t>
        </is>
      </c>
      <c r="D2289" t="n">
        <v>5.3873</v>
      </c>
      <c r="E2289" t="n">
        <v>18.56</v>
      </c>
      <c r="F2289" t="n">
        <v>15.65</v>
      </c>
      <c r="G2289" t="n">
        <v>78.23</v>
      </c>
      <c r="H2289" t="n">
        <v>1.15</v>
      </c>
      <c r="I2289" t="n">
        <v>12</v>
      </c>
      <c r="J2289" t="n">
        <v>204.65</v>
      </c>
      <c r="K2289" t="n">
        <v>53.44</v>
      </c>
      <c r="L2289" t="n">
        <v>13.25</v>
      </c>
      <c r="M2289" t="n">
        <v>10</v>
      </c>
      <c r="N2289" t="n">
        <v>42.96</v>
      </c>
      <c r="O2289" t="n">
        <v>25474.16</v>
      </c>
      <c r="P2289" t="n">
        <v>194.05</v>
      </c>
      <c r="Q2289" t="n">
        <v>467.07</v>
      </c>
      <c r="R2289" t="n">
        <v>59.9</v>
      </c>
      <c r="S2289" t="n">
        <v>39.61</v>
      </c>
      <c r="T2289" t="n">
        <v>5180.58</v>
      </c>
      <c r="U2289" t="n">
        <v>0.66</v>
      </c>
      <c r="V2289" t="n">
        <v>0.75</v>
      </c>
      <c r="W2289" t="n">
        <v>2.64</v>
      </c>
      <c r="X2289" t="n">
        <v>0.31</v>
      </c>
      <c r="Y2289" t="n">
        <v>1</v>
      </c>
      <c r="Z2289" t="n">
        <v>10</v>
      </c>
    </row>
    <row r="2290">
      <c r="A2290" t="n">
        <v>50</v>
      </c>
      <c r="B2290" t="n">
        <v>95</v>
      </c>
      <c r="C2290" t="inlineStr">
        <is>
          <t xml:space="preserve">CONCLUIDO	</t>
        </is>
      </c>
      <c r="D2290" t="n">
        <v>5.3835</v>
      </c>
      <c r="E2290" t="n">
        <v>18.58</v>
      </c>
      <c r="F2290" t="n">
        <v>15.66</v>
      </c>
      <c r="G2290" t="n">
        <v>78.3</v>
      </c>
      <c r="H2290" t="n">
        <v>1.17</v>
      </c>
      <c r="I2290" t="n">
        <v>12</v>
      </c>
      <c r="J2290" t="n">
        <v>205.05</v>
      </c>
      <c r="K2290" t="n">
        <v>53.44</v>
      </c>
      <c r="L2290" t="n">
        <v>13.5</v>
      </c>
      <c r="M2290" t="n">
        <v>10</v>
      </c>
      <c r="N2290" t="n">
        <v>43.11</v>
      </c>
      <c r="O2290" t="n">
        <v>25523.06</v>
      </c>
      <c r="P2290" t="n">
        <v>193.87</v>
      </c>
      <c r="Q2290" t="n">
        <v>467.07</v>
      </c>
      <c r="R2290" t="n">
        <v>60.55</v>
      </c>
      <c r="S2290" t="n">
        <v>39.61</v>
      </c>
      <c r="T2290" t="n">
        <v>5503.55</v>
      </c>
      <c r="U2290" t="n">
        <v>0.65</v>
      </c>
      <c r="V2290" t="n">
        <v>0.74</v>
      </c>
      <c r="W2290" t="n">
        <v>2.63</v>
      </c>
      <c r="X2290" t="n">
        <v>0.33</v>
      </c>
      <c r="Y2290" t="n">
        <v>1</v>
      </c>
      <c r="Z2290" t="n">
        <v>10</v>
      </c>
    </row>
    <row r="2291">
      <c r="A2291" t="n">
        <v>51</v>
      </c>
      <c r="B2291" t="n">
        <v>95</v>
      </c>
      <c r="C2291" t="inlineStr">
        <is>
          <t xml:space="preserve">CONCLUIDO	</t>
        </is>
      </c>
      <c r="D2291" t="n">
        <v>5.4066</v>
      </c>
      <c r="E2291" t="n">
        <v>18.5</v>
      </c>
      <c r="F2291" t="n">
        <v>15.62</v>
      </c>
      <c r="G2291" t="n">
        <v>85.19</v>
      </c>
      <c r="H2291" t="n">
        <v>1.19</v>
      </c>
      <c r="I2291" t="n">
        <v>11</v>
      </c>
      <c r="J2291" t="n">
        <v>205.44</v>
      </c>
      <c r="K2291" t="n">
        <v>53.44</v>
      </c>
      <c r="L2291" t="n">
        <v>13.75</v>
      </c>
      <c r="M2291" t="n">
        <v>9</v>
      </c>
      <c r="N2291" t="n">
        <v>43.26</v>
      </c>
      <c r="O2291" t="n">
        <v>25572.02</v>
      </c>
      <c r="P2291" t="n">
        <v>192.09</v>
      </c>
      <c r="Q2291" t="n">
        <v>467.07</v>
      </c>
      <c r="R2291" t="n">
        <v>59.27</v>
      </c>
      <c r="S2291" t="n">
        <v>39.61</v>
      </c>
      <c r="T2291" t="n">
        <v>4870.69</v>
      </c>
      <c r="U2291" t="n">
        <v>0.67</v>
      </c>
      <c r="V2291" t="n">
        <v>0.75</v>
      </c>
      <c r="W2291" t="n">
        <v>2.63</v>
      </c>
      <c r="X2291" t="n">
        <v>0.28</v>
      </c>
      <c r="Y2291" t="n">
        <v>1</v>
      </c>
      <c r="Z2291" t="n">
        <v>10</v>
      </c>
    </row>
    <row r="2292">
      <c r="A2292" t="n">
        <v>52</v>
      </c>
      <c r="B2292" t="n">
        <v>95</v>
      </c>
      <c r="C2292" t="inlineStr">
        <is>
          <t xml:space="preserve">CONCLUIDO	</t>
        </is>
      </c>
      <c r="D2292" t="n">
        <v>5.4091</v>
      </c>
      <c r="E2292" t="n">
        <v>18.49</v>
      </c>
      <c r="F2292" t="n">
        <v>15.61</v>
      </c>
      <c r="G2292" t="n">
        <v>85.14</v>
      </c>
      <c r="H2292" t="n">
        <v>1.21</v>
      </c>
      <c r="I2292" t="n">
        <v>11</v>
      </c>
      <c r="J2292" t="n">
        <v>205.84</v>
      </c>
      <c r="K2292" t="n">
        <v>53.44</v>
      </c>
      <c r="L2292" t="n">
        <v>14</v>
      </c>
      <c r="M2292" t="n">
        <v>9</v>
      </c>
      <c r="N2292" t="n">
        <v>43.4</v>
      </c>
      <c r="O2292" t="n">
        <v>25621.03</v>
      </c>
      <c r="P2292" t="n">
        <v>192.07</v>
      </c>
      <c r="Q2292" t="n">
        <v>467.07</v>
      </c>
      <c r="R2292" t="n">
        <v>58.98</v>
      </c>
      <c r="S2292" t="n">
        <v>39.61</v>
      </c>
      <c r="T2292" t="n">
        <v>4725.57</v>
      </c>
      <c r="U2292" t="n">
        <v>0.67</v>
      </c>
      <c r="V2292" t="n">
        <v>0.75</v>
      </c>
      <c r="W2292" t="n">
        <v>2.62</v>
      </c>
      <c r="X2292" t="n">
        <v>0.28</v>
      </c>
      <c r="Y2292" t="n">
        <v>1</v>
      </c>
      <c r="Z2292" t="n">
        <v>10</v>
      </c>
    </row>
    <row r="2293">
      <c r="A2293" t="n">
        <v>53</v>
      </c>
      <c r="B2293" t="n">
        <v>95</v>
      </c>
      <c r="C2293" t="inlineStr">
        <is>
          <t xml:space="preserve">CONCLUIDO	</t>
        </is>
      </c>
      <c r="D2293" t="n">
        <v>5.4057</v>
      </c>
      <c r="E2293" t="n">
        <v>18.5</v>
      </c>
      <c r="F2293" t="n">
        <v>15.62</v>
      </c>
      <c r="G2293" t="n">
        <v>85.2</v>
      </c>
      <c r="H2293" t="n">
        <v>1.23</v>
      </c>
      <c r="I2293" t="n">
        <v>11</v>
      </c>
      <c r="J2293" t="n">
        <v>206.24</v>
      </c>
      <c r="K2293" t="n">
        <v>53.44</v>
      </c>
      <c r="L2293" t="n">
        <v>14.25</v>
      </c>
      <c r="M2293" t="n">
        <v>9</v>
      </c>
      <c r="N2293" t="n">
        <v>43.55</v>
      </c>
      <c r="O2293" t="n">
        <v>25670.09</v>
      </c>
      <c r="P2293" t="n">
        <v>191.78</v>
      </c>
      <c r="Q2293" t="n">
        <v>467.07</v>
      </c>
      <c r="R2293" t="n">
        <v>59.35</v>
      </c>
      <c r="S2293" t="n">
        <v>39.61</v>
      </c>
      <c r="T2293" t="n">
        <v>4910.92</v>
      </c>
      <c r="U2293" t="n">
        <v>0.67</v>
      </c>
      <c r="V2293" t="n">
        <v>0.75</v>
      </c>
      <c r="W2293" t="n">
        <v>2.63</v>
      </c>
      <c r="X2293" t="n">
        <v>0.29</v>
      </c>
      <c r="Y2293" t="n">
        <v>1</v>
      </c>
      <c r="Z2293" t="n">
        <v>10</v>
      </c>
    </row>
    <row r="2294">
      <c r="A2294" t="n">
        <v>54</v>
      </c>
      <c r="B2294" t="n">
        <v>95</v>
      </c>
      <c r="C2294" t="inlineStr">
        <is>
          <t xml:space="preserve">CONCLUIDO	</t>
        </is>
      </c>
      <c r="D2294" t="n">
        <v>5.4034</v>
      </c>
      <c r="E2294" t="n">
        <v>18.51</v>
      </c>
      <c r="F2294" t="n">
        <v>15.63</v>
      </c>
      <c r="G2294" t="n">
        <v>85.25</v>
      </c>
      <c r="H2294" t="n">
        <v>1.25</v>
      </c>
      <c r="I2294" t="n">
        <v>11</v>
      </c>
      <c r="J2294" t="n">
        <v>206.64</v>
      </c>
      <c r="K2294" t="n">
        <v>53.44</v>
      </c>
      <c r="L2294" t="n">
        <v>14.5</v>
      </c>
      <c r="M2294" t="n">
        <v>9</v>
      </c>
      <c r="N2294" t="n">
        <v>43.7</v>
      </c>
      <c r="O2294" t="n">
        <v>25719.19</v>
      </c>
      <c r="P2294" t="n">
        <v>191.87</v>
      </c>
      <c r="Q2294" t="n">
        <v>467.07</v>
      </c>
      <c r="R2294" t="n">
        <v>59.54</v>
      </c>
      <c r="S2294" t="n">
        <v>39.61</v>
      </c>
      <c r="T2294" t="n">
        <v>5006.92</v>
      </c>
      <c r="U2294" t="n">
        <v>0.67</v>
      </c>
      <c r="V2294" t="n">
        <v>0.75</v>
      </c>
      <c r="W2294" t="n">
        <v>2.63</v>
      </c>
      <c r="X2294" t="n">
        <v>0.3</v>
      </c>
      <c r="Y2294" t="n">
        <v>1</v>
      </c>
      <c r="Z2294" t="n">
        <v>10</v>
      </c>
    </row>
    <row r="2295">
      <c r="A2295" t="n">
        <v>55</v>
      </c>
      <c r="B2295" t="n">
        <v>95</v>
      </c>
      <c r="C2295" t="inlineStr">
        <is>
          <t xml:space="preserve">CONCLUIDO	</t>
        </is>
      </c>
      <c r="D2295" t="n">
        <v>5.4053</v>
      </c>
      <c r="E2295" t="n">
        <v>18.5</v>
      </c>
      <c r="F2295" t="n">
        <v>15.62</v>
      </c>
      <c r="G2295" t="n">
        <v>85.20999999999999</v>
      </c>
      <c r="H2295" t="n">
        <v>1.27</v>
      </c>
      <c r="I2295" t="n">
        <v>11</v>
      </c>
      <c r="J2295" t="n">
        <v>207.03</v>
      </c>
      <c r="K2295" t="n">
        <v>53.44</v>
      </c>
      <c r="L2295" t="n">
        <v>14.75</v>
      </c>
      <c r="M2295" t="n">
        <v>9</v>
      </c>
      <c r="N2295" t="n">
        <v>43.85</v>
      </c>
      <c r="O2295" t="n">
        <v>25768.35</v>
      </c>
      <c r="P2295" t="n">
        <v>191.35</v>
      </c>
      <c r="Q2295" t="n">
        <v>467.07</v>
      </c>
      <c r="R2295" t="n">
        <v>59.27</v>
      </c>
      <c r="S2295" t="n">
        <v>39.61</v>
      </c>
      <c r="T2295" t="n">
        <v>4872.15</v>
      </c>
      <c r="U2295" t="n">
        <v>0.67</v>
      </c>
      <c r="V2295" t="n">
        <v>0.75</v>
      </c>
      <c r="W2295" t="n">
        <v>2.63</v>
      </c>
      <c r="X2295" t="n">
        <v>0.29</v>
      </c>
      <c r="Y2295" t="n">
        <v>1</v>
      </c>
      <c r="Z2295" t="n">
        <v>10</v>
      </c>
    </row>
    <row r="2296">
      <c r="A2296" t="n">
        <v>56</v>
      </c>
      <c r="B2296" t="n">
        <v>95</v>
      </c>
      <c r="C2296" t="inlineStr">
        <is>
          <t xml:space="preserve">CONCLUIDO	</t>
        </is>
      </c>
      <c r="D2296" t="n">
        <v>5.4044</v>
      </c>
      <c r="E2296" t="n">
        <v>18.5</v>
      </c>
      <c r="F2296" t="n">
        <v>15.63</v>
      </c>
      <c r="G2296" t="n">
        <v>85.23</v>
      </c>
      <c r="H2296" t="n">
        <v>1.28</v>
      </c>
      <c r="I2296" t="n">
        <v>11</v>
      </c>
      <c r="J2296" t="n">
        <v>207.43</v>
      </c>
      <c r="K2296" t="n">
        <v>53.44</v>
      </c>
      <c r="L2296" t="n">
        <v>15</v>
      </c>
      <c r="M2296" t="n">
        <v>9</v>
      </c>
      <c r="N2296" t="n">
        <v>44</v>
      </c>
      <c r="O2296" t="n">
        <v>25817.56</v>
      </c>
      <c r="P2296" t="n">
        <v>190.32</v>
      </c>
      <c r="Q2296" t="n">
        <v>467.07</v>
      </c>
      <c r="R2296" t="n">
        <v>59.54</v>
      </c>
      <c r="S2296" t="n">
        <v>39.61</v>
      </c>
      <c r="T2296" t="n">
        <v>5007.89</v>
      </c>
      <c r="U2296" t="n">
        <v>0.67</v>
      </c>
      <c r="V2296" t="n">
        <v>0.75</v>
      </c>
      <c r="W2296" t="n">
        <v>2.63</v>
      </c>
      <c r="X2296" t="n">
        <v>0.29</v>
      </c>
      <c r="Y2296" t="n">
        <v>1</v>
      </c>
      <c r="Z2296" t="n">
        <v>10</v>
      </c>
    </row>
    <row r="2297">
      <c r="A2297" t="n">
        <v>57</v>
      </c>
      <c r="B2297" t="n">
        <v>95</v>
      </c>
      <c r="C2297" t="inlineStr">
        <is>
          <t xml:space="preserve">CONCLUIDO	</t>
        </is>
      </c>
      <c r="D2297" t="n">
        <v>5.4256</v>
      </c>
      <c r="E2297" t="n">
        <v>18.43</v>
      </c>
      <c r="F2297" t="n">
        <v>15.59</v>
      </c>
      <c r="G2297" t="n">
        <v>93.54000000000001</v>
      </c>
      <c r="H2297" t="n">
        <v>1.3</v>
      </c>
      <c r="I2297" t="n">
        <v>10</v>
      </c>
      <c r="J2297" t="n">
        <v>207.83</v>
      </c>
      <c r="K2297" t="n">
        <v>53.44</v>
      </c>
      <c r="L2297" t="n">
        <v>15.25</v>
      </c>
      <c r="M2297" t="n">
        <v>8</v>
      </c>
      <c r="N2297" t="n">
        <v>44.15</v>
      </c>
      <c r="O2297" t="n">
        <v>25866.82</v>
      </c>
      <c r="P2297" t="n">
        <v>189.68</v>
      </c>
      <c r="Q2297" t="n">
        <v>467.07</v>
      </c>
      <c r="R2297" t="n">
        <v>58.41</v>
      </c>
      <c r="S2297" t="n">
        <v>39.61</v>
      </c>
      <c r="T2297" t="n">
        <v>4448.33</v>
      </c>
      <c r="U2297" t="n">
        <v>0.68</v>
      </c>
      <c r="V2297" t="n">
        <v>0.75</v>
      </c>
      <c r="W2297" t="n">
        <v>2.62</v>
      </c>
      <c r="X2297" t="n">
        <v>0.26</v>
      </c>
      <c r="Y2297" t="n">
        <v>1</v>
      </c>
      <c r="Z2297" t="n">
        <v>10</v>
      </c>
    </row>
    <row r="2298">
      <c r="A2298" t="n">
        <v>58</v>
      </c>
      <c r="B2298" t="n">
        <v>95</v>
      </c>
      <c r="C2298" t="inlineStr">
        <is>
          <t xml:space="preserve">CONCLUIDO	</t>
        </is>
      </c>
      <c r="D2298" t="n">
        <v>5.4247</v>
      </c>
      <c r="E2298" t="n">
        <v>18.43</v>
      </c>
      <c r="F2298" t="n">
        <v>15.59</v>
      </c>
      <c r="G2298" t="n">
        <v>93.56</v>
      </c>
      <c r="H2298" t="n">
        <v>1.32</v>
      </c>
      <c r="I2298" t="n">
        <v>10</v>
      </c>
      <c r="J2298" t="n">
        <v>208.23</v>
      </c>
      <c r="K2298" t="n">
        <v>53.44</v>
      </c>
      <c r="L2298" t="n">
        <v>15.5</v>
      </c>
      <c r="M2298" t="n">
        <v>8</v>
      </c>
      <c r="N2298" t="n">
        <v>44.3</v>
      </c>
      <c r="O2298" t="n">
        <v>25916.13</v>
      </c>
      <c r="P2298" t="n">
        <v>190.03</v>
      </c>
      <c r="Q2298" t="n">
        <v>467.1</v>
      </c>
      <c r="R2298" t="n">
        <v>58.37</v>
      </c>
      <c r="S2298" t="n">
        <v>39.61</v>
      </c>
      <c r="T2298" t="n">
        <v>4427.24</v>
      </c>
      <c r="U2298" t="n">
        <v>0.68</v>
      </c>
      <c r="V2298" t="n">
        <v>0.75</v>
      </c>
      <c r="W2298" t="n">
        <v>2.63</v>
      </c>
      <c r="X2298" t="n">
        <v>0.26</v>
      </c>
      <c r="Y2298" t="n">
        <v>1</v>
      </c>
      <c r="Z2298" t="n">
        <v>10</v>
      </c>
    </row>
    <row r="2299">
      <c r="A2299" t="n">
        <v>59</v>
      </c>
      <c r="B2299" t="n">
        <v>95</v>
      </c>
      <c r="C2299" t="inlineStr">
        <is>
          <t xml:space="preserve">CONCLUIDO	</t>
        </is>
      </c>
      <c r="D2299" t="n">
        <v>5.4232</v>
      </c>
      <c r="E2299" t="n">
        <v>18.44</v>
      </c>
      <c r="F2299" t="n">
        <v>15.6</v>
      </c>
      <c r="G2299" t="n">
        <v>93.59</v>
      </c>
      <c r="H2299" t="n">
        <v>1.34</v>
      </c>
      <c r="I2299" t="n">
        <v>10</v>
      </c>
      <c r="J2299" t="n">
        <v>208.63</v>
      </c>
      <c r="K2299" t="n">
        <v>53.44</v>
      </c>
      <c r="L2299" t="n">
        <v>15.75</v>
      </c>
      <c r="M2299" t="n">
        <v>8</v>
      </c>
      <c r="N2299" t="n">
        <v>44.45</v>
      </c>
      <c r="O2299" t="n">
        <v>25965.5</v>
      </c>
      <c r="P2299" t="n">
        <v>189.52</v>
      </c>
      <c r="Q2299" t="n">
        <v>467.07</v>
      </c>
      <c r="R2299" t="n">
        <v>58.65</v>
      </c>
      <c r="S2299" t="n">
        <v>39.61</v>
      </c>
      <c r="T2299" t="n">
        <v>4565.13</v>
      </c>
      <c r="U2299" t="n">
        <v>0.68</v>
      </c>
      <c r="V2299" t="n">
        <v>0.75</v>
      </c>
      <c r="W2299" t="n">
        <v>2.62</v>
      </c>
      <c r="X2299" t="n">
        <v>0.27</v>
      </c>
      <c r="Y2299" t="n">
        <v>1</v>
      </c>
      <c r="Z2299" t="n">
        <v>10</v>
      </c>
    </row>
    <row r="2300">
      <c r="A2300" t="n">
        <v>60</v>
      </c>
      <c r="B2300" t="n">
        <v>95</v>
      </c>
      <c r="C2300" t="inlineStr">
        <is>
          <t xml:space="preserve">CONCLUIDO	</t>
        </is>
      </c>
      <c r="D2300" t="n">
        <v>5.4249</v>
      </c>
      <c r="E2300" t="n">
        <v>18.43</v>
      </c>
      <c r="F2300" t="n">
        <v>15.59</v>
      </c>
      <c r="G2300" t="n">
        <v>93.56</v>
      </c>
      <c r="H2300" t="n">
        <v>1.36</v>
      </c>
      <c r="I2300" t="n">
        <v>10</v>
      </c>
      <c r="J2300" t="n">
        <v>209.03</v>
      </c>
      <c r="K2300" t="n">
        <v>53.44</v>
      </c>
      <c r="L2300" t="n">
        <v>16</v>
      </c>
      <c r="M2300" t="n">
        <v>8</v>
      </c>
      <c r="N2300" t="n">
        <v>44.6</v>
      </c>
      <c r="O2300" t="n">
        <v>26014.91</v>
      </c>
      <c r="P2300" t="n">
        <v>188.71</v>
      </c>
      <c r="Q2300" t="n">
        <v>467.07</v>
      </c>
      <c r="R2300" t="n">
        <v>58.51</v>
      </c>
      <c r="S2300" t="n">
        <v>39.61</v>
      </c>
      <c r="T2300" t="n">
        <v>4496.14</v>
      </c>
      <c r="U2300" t="n">
        <v>0.68</v>
      </c>
      <c r="V2300" t="n">
        <v>0.75</v>
      </c>
      <c r="W2300" t="n">
        <v>2.62</v>
      </c>
      <c r="X2300" t="n">
        <v>0.26</v>
      </c>
      <c r="Y2300" t="n">
        <v>1</v>
      </c>
      <c r="Z2300" t="n">
        <v>10</v>
      </c>
    </row>
    <row r="2301">
      <c r="A2301" t="n">
        <v>61</v>
      </c>
      <c r="B2301" t="n">
        <v>95</v>
      </c>
      <c r="C2301" t="inlineStr">
        <is>
          <t xml:space="preserve">CONCLUIDO	</t>
        </is>
      </c>
      <c r="D2301" t="n">
        <v>5.4272</v>
      </c>
      <c r="E2301" t="n">
        <v>18.43</v>
      </c>
      <c r="F2301" t="n">
        <v>15.59</v>
      </c>
      <c r="G2301" t="n">
        <v>93.51000000000001</v>
      </c>
      <c r="H2301" t="n">
        <v>1.38</v>
      </c>
      <c r="I2301" t="n">
        <v>10</v>
      </c>
      <c r="J2301" t="n">
        <v>209.43</v>
      </c>
      <c r="K2301" t="n">
        <v>53.44</v>
      </c>
      <c r="L2301" t="n">
        <v>16.25</v>
      </c>
      <c r="M2301" t="n">
        <v>8</v>
      </c>
      <c r="N2301" t="n">
        <v>44.75</v>
      </c>
      <c r="O2301" t="n">
        <v>26064.38</v>
      </c>
      <c r="P2301" t="n">
        <v>187.95</v>
      </c>
      <c r="Q2301" t="n">
        <v>467.07</v>
      </c>
      <c r="R2301" t="n">
        <v>58.21</v>
      </c>
      <c r="S2301" t="n">
        <v>39.61</v>
      </c>
      <c r="T2301" t="n">
        <v>4345.28</v>
      </c>
      <c r="U2301" t="n">
        <v>0.68</v>
      </c>
      <c r="V2301" t="n">
        <v>0.75</v>
      </c>
      <c r="W2301" t="n">
        <v>2.62</v>
      </c>
      <c r="X2301" t="n">
        <v>0.25</v>
      </c>
      <c r="Y2301" t="n">
        <v>1</v>
      </c>
      <c r="Z2301" t="n">
        <v>10</v>
      </c>
    </row>
    <row r="2302">
      <c r="A2302" t="n">
        <v>62</v>
      </c>
      <c r="B2302" t="n">
        <v>95</v>
      </c>
      <c r="C2302" t="inlineStr">
        <is>
          <t xml:space="preserve">CONCLUIDO	</t>
        </is>
      </c>
      <c r="D2302" t="n">
        <v>5.4258</v>
      </c>
      <c r="E2302" t="n">
        <v>18.43</v>
      </c>
      <c r="F2302" t="n">
        <v>15.59</v>
      </c>
      <c r="G2302" t="n">
        <v>93.54000000000001</v>
      </c>
      <c r="H2302" t="n">
        <v>1.4</v>
      </c>
      <c r="I2302" t="n">
        <v>10</v>
      </c>
      <c r="J2302" t="n">
        <v>209.84</v>
      </c>
      <c r="K2302" t="n">
        <v>53.44</v>
      </c>
      <c r="L2302" t="n">
        <v>16.5</v>
      </c>
      <c r="M2302" t="n">
        <v>8</v>
      </c>
      <c r="N2302" t="n">
        <v>44.9</v>
      </c>
      <c r="O2302" t="n">
        <v>26113.9</v>
      </c>
      <c r="P2302" t="n">
        <v>186.42</v>
      </c>
      <c r="Q2302" t="n">
        <v>467.07</v>
      </c>
      <c r="R2302" t="n">
        <v>58.3</v>
      </c>
      <c r="S2302" t="n">
        <v>39.61</v>
      </c>
      <c r="T2302" t="n">
        <v>4388.75</v>
      </c>
      <c r="U2302" t="n">
        <v>0.68</v>
      </c>
      <c r="V2302" t="n">
        <v>0.75</v>
      </c>
      <c r="W2302" t="n">
        <v>2.63</v>
      </c>
      <c r="X2302" t="n">
        <v>0.26</v>
      </c>
      <c r="Y2302" t="n">
        <v>1</v>
      </c>
      <c r="Z2302" t="n">
        <v>10</v>
      </c>
    </row>
    <row r="2303">
      <c r="A2303" t="n">
        <v>63</v>
      </c>
      <c r="B2303" t="n">
        <v>95</v>
      </c>
      <c r="C2303" t="inlineStr">
        <is>
          <t xml:space="preserve">CONCLUIDO	</t>
        </is>
      </c>
      <c r="D2303" t="n">
        <v>5.447</v>
      </c>
      <c r="E2303" t="n">
        <v>18.36</v>
      </c>
      <c r="F2303" t="n">
        <v>15.56</v>
      </c>
      <c r="G2303" t="n">
        <v>103.7</v>
      </c>
      <c r="H2303" t="n">
        <v>1.42</v>
      </c>
      <c r="I2303" t="n">
        <v>9</v>
      </c>
      <c r="J2303" t="n">
        <v>210.24</v>
      </c>
      <c r="K2303" t="n">
        <v>53.44</v>
      </c>
      <c r="L2303" t="n">
        <v>16.75</v>
      </c>
      <c r="M2303" t="n">
        <v>7</v>
      </c>
      <c r="N2303" t="n">
        <v>45.05</v>
      </c>
      <c r="O2303" t="n">
        <v>26163.47</v>
      </c>
      <c r="P2303" t="n">
        <v>185.78</v>
      </c>
      <c r="Q2303" t="n">
        <v>467.07</v>
      </c>
      <c r="R2303" t="n">
        <v>57.11</v>
      </c>
      <c r="S2303" t="n">
        <v>39.61</v>
      </c>
      <c r="T2303" t="n">
        <v>3800.71</v>
      </c>
      <c r="U2303" t="n">
        <v>0.6899999999999999</v>
      </c>
      <c r="V2303" t="n">
        <v>0.75</v>
      </c>
      <c r="W2303" t="n">
        <v>2.62</v>
      </c>
      <c r="X2303" t="n">
        <v>0.22</v>
      </c>
      <c r="Y2303" t="n">
        <v>1</v>
      </c>
      <c r="Z2303" t="n">
        <v>10</v>
      </c>
    </row>
    <row r="2304">
      <c r="A2304" t="n">
        <v>64</v>
      </c>
      <c r="B2304" t="n">
        <v>95</v>
      </c>
      <c r="C2304" t="inlineStr">
        <is>
          <t xml:space="preserve">CONCLUIDO	</t>
        </is>
      </c>
      <c r="D2304" t="n">
        <v>5.4439</v>
      </c>
      <c r="E2304" t="n">
        <v>18.37</v>
      </c>
      <c r="F2304" t="n">
        <v>15.57</v>
      </c>
      <c r="G2304" t="n">
        <v>103.77</v>
      </c>
      <c r="H2304" t="n">
        <v>1.43</v>
      </c>
      <c r="I2304" t="n">
        <v>9</v>
      </c>
      <c r="J2304" t="n">
        <v>210.64</v>
      </c>
      <c r="K2304" t="n">
        <v>53.44</v>
      </c>
      <c r="L2304" t="n">
        <v>17</v>
      </c>
      <c r="M2304" t="n">
        <v>7</v>
      </c>
      <c r="N2304" t="n">
        <v>45.21</v>
      </c>
      <c r="O2304" t="n">
        <v>26213.09</v>
      </c>
      <c r="P2304" t="n">
        <v>185.98</v>
      </c>
      <c r="Q2304" t="n">
        <v>467.08</v>
      </c>
      <c r="R2304" t="n">
        <v>57.41</v>
      </c>
      <c r="S2304" t="n">
        <v>39.61</v>
      </c>
      <c r="T2304" t="n">
        <v>3951.6</v>
      </c>
      <c r="U2304" t="n">
        <v>0.6899999999999999</v>
      </c>
      <c r="V2304" t="n">
        <v>0.75</v>
      </c>
      <c r="W2304" t="n">
        <v>2.63</v>
      </c>
      <c r="X2304" t="n">
        <v>0.23</v>
      </c>
      <c r="Y2304" t="n">
        <v>1</v>
      </c>
      <c r="Z2304" t="n">
        <v>10</v>
      </c>
    </row>
    <row r="2305">
      <c r="A2305" t="n">
        <v>65</v>
      </c>
      <c r="B2305" t="n">
        <v>95</v>
      </c>
      <c r="C2305" t="inlineStr">
        <is>
          <t xml:space="preserve">CONCLUIDO	</t>
        </is>
      </c>
      <c r="D2305" t="n">
        <v>5.4456</v>
      </c>
      <c r="E2305" t="n">
        <v>18.36</v>
      </c>
      <c r="F2305" t="n">
        <v>15.56</v>
      </c>
      <c r="G2305" t="n">
        <v>103.73</v>
      </c>
      <c r="H2305" t="n">
        <v>1.45</v>
      </c>
      <c r="I2305" t="n">
        <v>9</v>
      </c>
      <c r="J2305" t="n">
        <v>211.04</v>
      </c>
      <c r="K2305" t="n">
        <v>53.44</v>
      </c>
      <c r="L2305" t="n">
        <v>17.25</v>
      </c>
      <c r="M2305" t="n">
        <v>7</v>
      </c>
      <c r="N2305" t="n">
        <v>45.36</v>
      </c>
      <c r="O2305" t="n">
        <v>26262.77</v>
      </c>
      <c r="P2305" t="n">
        <v>186.38</v>
      </c>
      <c r="Q2305" t="n">
        <v>467.07</v>
      </c>
      <c r="R2305" t="n">
        <v>57.33</v>
      </c>
      <c r="S2305" t="n">
        <v>39.61</v>
      </c>
      <c r="T2305" t="n">
        <v>3911.12</v>
      </c>
      <c r="U2305" t="n">
        <v>0.6899999999999999</v>
      </c>
      <c r="V2305" t="n">
        <v>0.75</v>
      </c>
      <c r="W2305" t="n">
        <v>2.62</v>
      </c>
      <c r="X2305" t="n">
        <v>0.23</v>
      </c>
      <c r="Y2305" t="n">
        <v>1</v>
      </c>
      <c r="Z2305" t="n">
        <v>10</v>
      </c>
    </row>
    <row r="2306">
      <c r="A2306" t="n">
        <v>66</v>
      </c>
      <c r="B2306" t="n">
        <v>95</v>
      </c>
      <c r="C2306" t="inlineStr">
        <is>
          <t xml:space="preserve">CONCLUIDO	</t>
        </is>
      </c>
      <c r="D2306" t="n">
        <v>5.4455</v>
      </c>
      <c r="E2306" t="n">
        <v>18.36</v>
      </c>
      <c r="F2306" t="n">
        <v>15.56</v>
      </c>
      <c r="G2306" t="n">
        <v>103.74</v>
      </c>
      <c r="H2306" t="n">
        <v>1.47</v>
      </c>
      <c r="I2306" t="n">
        <v>9</v>
      </c>
      <c r="J2306" t="n">
        <v>211.45</v>
      </c>
      <c r="K2306" t="n">
        <v>53.44</v>
      </c>
      <c r="L2306" t="n">
        <v>17.5</v>
      </c>
      <c r="M2306" t="n">
        <v>7</v>
      </c>
      <c r="N2306" t="n">
        <v>45.51</v>
      </c>
      <c r="O2306" t="n">
        <v>26312.5</v>
      </c>
      <c r="P2306" t="n">
        <v>186.38</v>
      </c>
      <c r="Q2306" t="n">
        <v>467.07</v>
      </c>
      <c r="R2306" t="n">
        <v>57.32</v>
      </c>
      <c r="S2306" t="n">
        <v>39.61</v>
      </c>
      <c r="T2306" t="n">
        <v>3903.88</v>
      </c>
      <c r="U2306" t="n">
        <v>0.6899999999999999</v>
      </c>
      <c r="V2306" t="n">
        <v>0.75</v>
      </c>
      <c r="W2306" t="n">
        <v>2.62</v>
      </c>
      <c r="X2306" t="n">
        <v>0.23</v>
      </c>
      <c r="Y2306" t="n">
        <v>1</v>
      </c>
      <c r="Z2306" t="n">
        <v>10</v>
      </c>
    </row>
    <row r="2307">
      <c r="A2307" t="n">
        <v>67</v>
      </c>
      <c r="B2307" t="n">
        <v>95</v>
      </c>
      <c r="C2307" t="inlineStr">
        <is>
          <t xml:space="preserve">CONCLUIDO	</t>
        </is>
      </c>
      <c r="D2307" t="n">
        <v>5.4428</v>
      </c>
      <c r="E2307" t="n">
        <v>18.37</v>
      </c>
      <c r="F2307" t="n">
        <v>15.57</v>
      </c>
      <c r="G2307" t="n">
        <v>103.8</v>
      </c>
      <c r="H2307" t="n">
        <v>1.49</v>
      </c>
      <c r="I2307" t="n">
        <v>9</v>
      </c>
      <c r="J2307" t="n">
        <v>211.85</v>
      </c>
      <c r="K2307" t="n">
        <v>53.44</v>
      </c>
      <c r="L2307" t="n">
        <v>17.75</v>
      </c>
      <c r="M2307" t="n">
        <v>7</v>
      </c>
      <c r="N2307" t="n">
        <v>45.67</v>
      </c>
      <c r="O2307" t="n">
        <v>26362.28</v>
      </c>
      <c r="P2307" t="n">
        <v>186.01</v>
      </c>
      <c r="Q2307" t="n">
        <v>467.07</v>
      </c>
      <c r="R2307" t="n">
        <v>57.61</v>
      </c>
      <c r="S2307" t="n">
        <v>39.61</v>
      </c>
      <c r="T2307" t="n">
        <v>4050.45</v>
      </c>
      <c r="U2307" t="n">
        <v>0.6899999999999999</v>
      </c>
      <c r="V2307" t="n">
        <v>0.75</v>
      </c>
      <c r="W2307" t="n">
        <v>2.63</v>
      </c>
      <c r="X2307" t="n">
        <v>0.24</v>
      </c>
      <c r="Y2307" t="n">
        <v>1</v>
      </c>
      <c r="Z2307" t="n">
        <v>10</v>
      </c>
    </row>
    <row r="2308">
      <c r="A2308" t="n">
        <v>68</v>
      </c>
      <c r="B2308" t="n">
        <v>95</v>
      </c>
      <c r="C2308" t="inlineStr">
        <is>
          <t xml:space="preserve">CONCLUIDO	</t>
        </is>
      </c>
      <c r="D2308" t="n">
        <v>5.4449</v>
      </c>
      <c r="E2308" t="n">
        <v>18.37</v>
      </c>
      <c r="F2308" t="n">
        <v>15.56</v>
      </c>
      <c r="G2308" t="n">
        <v>103.75</v>
      </c>
      <c r="H2308" t="n">
        <v>1.51</v>
      </c>
      <c r="I2308" t="n">
        <v>9</v>
      </c>
      <c r="J2308" t="n">
        <v>212.25</v>
      </c>
      <c r="K2308" t="n">
        <v>53.44</v>
      </c>
      <c r="L2308" t="n">
        <v>18</v>
      </c>
      <c r="M2308" t="n">
        <v>7</v>
      </c>
      <c r="N2308" t="n">
        <v>45.82</v>
      </c>
      <c r="O2308" t="n">
        <v>26412.11</v>
      </c>
      <c r="P2308" t="n">
        <v>185.26</v>
      </c>
      <c r="Q2308" t="n">
        <v>467.11</v>
      </c>
      <c r="R2308" t="n">
        <v>57.43</v>
      </c>
      <c r="S2308" t="n">
        <v>39.61</v>
      </c>
      <c r="T2308" t="n">
        <v>3958.48</v>
      </c>
      <c r="U2308" t="n">
        <v>0.6899999999999999</v>
      </c>
      <c r="V2308" t="n">
        <v>0.75</v>
      </c>
      <c r="W2308" t="n">
        <v>2.62</v>
      </c>
      <c r="X2308" t="n">
        <v>0.23</v>
      </c>
      <c r="Y2308" t="n">
        <v>1</v>
      </c>
      <c r="Z2308" t="n">
        <v>10</v>
      </c>
    </row>
    <row r="2309">
      <c r="A2309" t="n">
        <v>69</v>
      </c>
      <c r="B2309" t="n">
        <v>95</v>
      </c>
      <c r="C2309" t="inlineStr">
        <is>
          <t xml:space="preserve">CONCLUIDO	</t>
        </is>
      </c>
      <c r="D2309" t="n">
        <v>5.443</v>
      </c>
      <c r="E2309" t="n">
        <v>18.37</v>
      </c>
      <c r="F2309" t="n">
        <v>15.57</v>
      </c>
      <c r="G2309" t="n">
        <v>103.79</v>
      </c>
      <c r="H2309" t="n">
        <v>1.52</v>
      </c>
      <c r="I2309" t="n">
        <v>9</v>
      </c>
      <c r="J2309" t="n">
        <v>212.66</v>
      </c>
      <c r="K2309" t="n">
        <v>53.44</v>
      </c>
      <c r="L2309" t="n">
        <v>18.25</v>
      </c>
      <c r="M2309" t="n">
        <v>7</v>
      </c>
      <c r="N2309" t="n">
        <v>45.97</v>
      </c>
      <c r="O2309" t="n">
        <v>26462</v>
      </c>
      <c r="P2309" t="n">
        <v>184.09</v>
      </c>
      <c r="Q2309" t="n">
        <v>467.07</v>
      </c>
      <c r="R2309" t="n">
        <v>57.79</v>
      </c>
      <c r="S2309" t="n">
        <v>39.61</v>
      </c>
      <c r="T2309" t="n">
        <v>4140.06</v>
      </c>
      <c r="U2309" t="n">
        <v>0.6899999999999999</v>
      </c>
      <c r="V2309" t="n">
        <v>0.75</v>
      </c>
      <c r="W2309" t="n">
        <v>2.62</v>
      </c>
      <c r="X2309" t="n">
        <v>0.24</v>
      </c>
      <c r="Y2309" t="n">
        <v>1</v>
      </c>
      <c r="Z2309" t="n">
        <v>10</v>
      </c>
    </row>
    <row r="2310">
      <c r="A2310" t="n">
        <v>70</v>
      </c>
      <c r="B2310" t="n">
        <v>95</v>
      </c>
      <c r="C2310" t="inlineStr">
        <is>
          <t xml:space="preserve">CONCLUIDO	</t>
        </is>
      </c>
      <c r="D2310" t="n">
        <v>5.4441</v>
      </c>
      <c r="E2310" t="n">
        <v>18.37</v>
      </c>
      <c r="F2310" t="n">
        <v>15.56</v>
      </c>
      <c r="G2310" t="n">
        <v>103.77</v>
      </c>
      <c r="H2310" t="n">
        <v>1.54</v>
      </c>
      <c r="I2310" t="n">
        <v>9</v>
      </c>
      <c r="J2310" t="n">
        <v>213.06</v>
      </c>
      <c r="K2310" t="n">
        <v>53.44</v>
      </c>
      <c r="L2310" t="n">
        <v>18.5</v>
      </c>
      <c r="M2310" t="n">
        <v>7</v>
      </c>
      <c r="N2310" t="n">
        <v>46.13</v>
      </c>
      <c r="O2310" t="n">
        <v>26511.94</v>
      </c>
      <c r="P2310" t="n">
        <v>183.47</v>
      </c>
      <c r="Q2310" t="n">
        <v>467.1</v>
      </c>
      <c r="R2310" t="n">
        <v>57.46</v>
      </c>
      <c r="S2310" t="n">
        <v>39.61</v>
      </c>
      <c r="T2310" t="n">
        <v>3974.4</v>
      </c>
      <c r="U2310" t="n">
        <v>0.6899999999999999</v>
      </c>
      <c r="V2310" t="n">
        <v>0.75</v>
      </c>
      <c r="W2310" t="n">
        <v>2.62</v>
      </c>
      <c r="X2310" t="n">
        <v>0.23</v>
      </c>
      <c r="Y2310" t="n">
        <v>1</v>
      </c>
      <c r="Z2310" t="n">
        <v>10</v>
      </c>
    </row>
    <row r="2311">
      <c r="A2311" t="n">
        <v>71</v>
      </c>
      <c r="B2311" t="n">
        <v>95</v>
      </c>
      <c r="C2311" t="inlineStr">
        <is>
          <t xml:space="preserve">CONCLUIDO	</t>
        </is>
      </c>
      <c r="D2311" t="n">
        <v>5.4682</v>
      </c>
      <c r="E2311" t="n">
        <v>18.29</v>
      </c>
      <c r="F2311" t="n">
        <v>15.52</v>
      </c>
      <c r="G2311" t="n">
        <v>116.41</v>
      </c>
      <c r="H2311" t="n">
        <v>1.56</v>
      </c>
      <c r="I2311" t="n">
        <v>8</v>
      </c>
      <c r="J2311" t="n">
        <v>213.47</v>
      </c>
      <c r="K2311" t="n">
        <v>53.44</v>
      </c>
      <c r="L2311" t="n">
        <v>18.75</v>
      </c>
      <c r="M2311" t="n">
        <v>6</v>
      </c>
      <c r="N2311" t="n">
        <v>46.28</v>
      </c>
      <c r="O2311" t="n">
        <v>26561.93</v>
      </c>
      <c r="P2311" t="n">
        <v>182.08</v>
      </c>
      <c r="Q2311" t="n">
        <v>467.08</v>
      </c>
      <c r="R2311" t="n">
        <v>55.98</v>
      </c>
      <c r="S2311" t="n">
        <v>39.61</v>
      </c>
      <c r="T2311" t="n">
        <v>3238.97</v>
      </c>
      <c r="U2311" t="n">
        <v>0.71</v>
      </c>
      <c r="V2311" t="n">
        <v>0.75</v>
      </c>
      <c r="W2311" t="n">
        <v>2.62</v>
      </c>
      <c r="X2311" t="n">
        <v>0.19</v>
      </c>
      <c r="Y2311" t="n">
        <v>1</v>
      </c>
      <c r="Z2311" t="n">
        <v>10</v>
      </c>
    </row>
    <row r="2312">
      <c r="A2312" t="n">
        <v>72</v>
      </c>
      <c r="B2312" t="n">
        <v>95</v>
      </c>
      <c r="C2312" t="inlineStr">
        <is>
          <t xml:space="preserve">CONCLUIDO	</t>
        </is>
      </c>
      <c r="D2312" t="n">
        <v>5.4634</v>
      </c>
      <c r="E2312" t="n">
        <v>18.3</v>
      </c>
      <c r="F2312" t="n">
        <v>15.54</v>
      </c>
      <c r="G2312" t="n">
        <v>116.53</v>
      </c>
      <c r="H2312" t="n">
        <v>1.58</v>
      </c>
      <c r="I2312" t="n">
        <v>8</v>
      </c>
      <c r="J2312" t="n">
        <v>213.87</v>
      </c>
      <c r="K2312" t="n">
        <v>53.44</v>
      </c>
      <c r="L2312" t="n">
        <v>19</v>
      </c>
      <c r="M2312" t="n">
        <v>6</v>
      </c>
      <c r="N2312" t="n">
        <v>46.44</v>
      </c>
      <c r="O2312" t="n">
        <v>26611.98</v>
      </c>
      <c r="P2312" t="n">
        <v>182.48</v>
      </c>
      <c r="Q2312" t="n">
        <v>467.07</v>
      </c>
      <c r="R2312" t="n">
        <v>56.5</v>
      </c>
      <c r="S2312" t="n">
        <v>39.61</v>
      </c>
      <c r="T2312" t="n">
        <v>3503.19</v>
      </c>
      <c r="U2312" t="n">
        <v>0.7</v>
      </c>
      <c r="V2312" t="n">
        <v>0.75</v>
      </c>
      <c r="W2312" t="n">
        <v>2.62</v>
      </c>
      <c r="X2312" t="n">
        <v>0.2</v>
      </c>
      <c r="Y2312" t="n">
        <v>1</v>
      </c>
      <c r="Z2312" t="n">
        <v>10</v>
      </c>
    </row>
    <row r="2313">
      <c r="A2313" t="n">
        <v>73</v>
      </c>
      <c r="B2313" t="n">
        <v>95</v>
      </c>
      <c r="C2313" t="inlineStr">
        <is>
          <t xml:space="preserve">CONCLUIDO	</t>
        </is>
      </c>
      <c r="D2313" t="n">
        <v>5.4654</v>
      </c>
      <c r="E2313" t="n">
        <v>18.3</v>
      </c>
      <c r="F2313" t="n">
        <v>15.53</v>
      </c>
      <c r="G2313" t="n">
        <v>116.48</v>
      </c>
      <c r="H2313" t="n">
        <v>1.6</v>
      </c>
      <c r="I2313" t="n">
        <v>8</v>
      </c>
      <c r="J2313" t="n">
        <v>214.28</v>
      </c>
      <c r="K2313" t="n">
        <v>53.44</v>
      </c>
      <c r="L2313" t="n">
        <v>19.25</v>
      </c>
      <c r="M2313" t="n">
        <v>6</v>
      </c>
      <c r="N2313" t="n">
        <v>46.6</v>
      </c>
      <c r="O2313" t="n">
        <v>26662.08</v>
      </c>
      <c r="P2313" t="n">
        <v>182.32</v>
      </c>
      <c r="Q2313" t="n">
        <v>467.07</v>
      </c>
      <c r="R2313" t="n">
        <v>56.45</v>
      </c>
      <c r="S2313" t="n">
        <v>39.61</v>
      </c>
      <c r="T2313" t="n">
        <v>3477.39</v>
      </c>
      <c r="U2313" t="n">
        <v>0.7</v>
      </c>
      <c r="V2313" t="n">
        <v>0.75</v>
      </c>
      <c r="W2313" t="n">
        <v>2.62</v>
      </c>
      <c r="X2313" t="n">
        <v>0.2</v>
      </c>
      <c r="Y2313" t="n">
        <v>1</v>
      </c>
      <c r="Z2313" t="n">
        <v>10</v>
      </c>
    </row>
    <row r="2314">
      <c r="A2314" t="n">
        <v>74</v>
      </c>
      <c r="B2314" t="n">
        <v>95</v>
      </c>
      <c r="C2314" t="inlineStr">
        <is>
          <t xml:space="preserve">CONCLUIDO	</t>
        </is>
      </c>
      <c r="D2314" t="n">
        <v>5.4685</v>
      </c>
      <c r="E2314" t="n">
        <v>18.29</v>
      </c>
      <c r="F2314" t="n">
        <v>15.52</v>
      </c>
      <c r="G2314" t="n">
        <v>116.4</v>
      </c>
      <c r="H2314" t="n">
        <v>1.61</v>
      </c>
      <c r="I2314" t="n">
        <v>8</v>
      </c>
      <c r="J2314" t="n">
        <v>214.69</v>
      </c>
      <c r="K2314" t="n">
        <v>53.44</v>
      </c>
      <c r="L2314" t="n">
        <v>19.5</v>
      </c>
      <c r="M2314" t="n">
        <v>6</v>
      </c>
      <c r="N2314" t="n">
        <v>46.75</v>
      </c>
      <c r="O2314" t="n">
        <v>26712.23</v>
      </c>
      <c r="P2314" t="n">
        <v>182.01</v>
      </c>
      <c r="Q2314" t="n">
        <v>467.07</v>
      </c>
      <c r="R2314" t="n">
        <v>56.13</v>
      </c>
      <c r="S2314" t="n">
        <v>39.61</v>
      </c>
      <c r="T2314" t="n">
        <v>3314</v>
      </c>
      <c r="U2314" t="n">
        <v>0.71</v>
      </c>
      <c r="V2314" t="n">
        <v>0.75</v>
      </c>
      <c r="W2314" t="n">
        <v>2.62</v>
      </c>
      <c r="X2314" t="n">
        <v>0.19</v>
      </c>
      <c r="Y2314" t="n">
        <v>1</v>
      </c>
      <c r="Z2314" t="n">
        <v>10</v>
      </c>
    </row>
    <row r="2315">
      <c r="A2315" t="n">
        <v>75</v>
      </c>
      <c r="B2315" t="n">
        <v>95</v>
      </c>
      <c r="C2315" t="inlineStr">
        <is>
          <t xml:space="preserve">CONCLUIDO	</t>
        </is>
      </c>
      <c r="D2315" t="n">
        <v>5.4668</v>
      </c>
      <c r="E2315" t="n">
        <v>18.29</v>
      </c>
      <c r="F2315" t="n">
        <v>15.53</v>
      </c>
      <c r="G2315" t="n">
        <v>116.44</v>
      </c>
      <c r="H2315" t="n">
        <v>1.63</v>
      </c>
      <c r="I2315" t="n">
        <v>8</v>
      </c>
      <c r="J2315" t="n">
        <v>215.09</v>
      </c>
      <c r="K2315" t="n">
        <v>53.44</v>
      </c>
      <c r="L2315" t="n">
        <v>19.75</v>
      </c>
      <c r="M2315" t="n">
        <v>6</v>
      </c>
      <c r="N2315" t="n">
        <v>46.91</v>
      </c>
      <c r="O2315" t="n">
        <v>26762.44</v>
      </c>
      <c r="P2315" t="n">
        <v>182.09</v>
      </c>
      <c r="Q2315" t="n">
        <v>467.07</v>
      </c>
      <c r="R2315" t="n">
        <v>56.28</v>
      </c>
      <c r="S2315" t="n">
        <v>39.61</v>
      </c>
      <c r="T2315" t="n">
        <v>3389.19</v>
      </c>
      <c r="U2315" t="n">
        <v>0.7</v>
      </c>
      <c r="V2315" t="n">
        <v>0.75</v>
      </c>
      <c r="W2315" t="n">
        <v>2.62</v>
      </c>
      <c r="X2315" t="n">
        <v>0.19</v>
      </c>
      <c r="Y2315" t="n">
        <v>1</v>
      </c>
      <c r="Z2315" t="n">
        <v>10</v>
      </c>
    </row>
    <row r="2316">
      <c r="A2316" t="n">
        <v>76</v>
      </c>
      <c r="B2316" t="n">
        <v>95</v>
      </c>
      <c r="C2316" t="inlineStr">
        <is>
          <t xml:space="preserve">CONCLUIDO	</t>
        </is>
      </c>
      <c r="D2316" t="n">
        <v>5.4645</v>
      </c>
      <c r="E2316" t="n">
        <v>18.3</v>
      </c>
      <c r="F2316" t="n">
        <v>15.53</v>
      </c>
      <c r="G2316" t="n">
        <v>116.5</v>
      </c>
      <c r="H2316" t="n">
        <v>1.65</v>
      </c>
      <c r="I2316" t="n">
        <v>8</v>
      </c>
      <c r="J2316" t="n">
        <v>215.5</v>
      </c>
      <c r="K2316" t="n">
        <v>53.44</v>
      </c>
      <c r="L2316" t="n">
        <v>20</v>
      </c>
      <c r="M2316" t="n">
        <v>6</v>
      </c>
      <c r="N2316" t="n">
        <v>47.07</v>
      </c>
      <c r="O2316" t="n">
        <v>26812.71</v>
      </c>
      <c r="P2316" t="n">
        <v>181.44</v>
      </c>
      <c r="Q2316" t="n">
        <v>467.07</v>
      </c>
      <c r="R2316" t="n">
        <v>56.58</v>
      </c>
      <c r="S2316" t="n">
        <v>39.61</v>
      </c>
      <c r="T2316" t="n">
        <v>3542.01</v>
      </c>
      <c r="U2316" t="n">
        <v>0.7</v>
      </c>
      <c r="V2316" t="n">
        <v>0.75</v>
      </c>
      <c r="W2316" t="n">
        <v>2.62</v>
      </c>
      <c r="X2316" t="n">
        <v>0.2</v>
      </c>
      <c r="Y2316" t="n">
        <v>1</v>
      </c>
      <c r="Z2316" t="n">
        <v>10</v>
      </c>
    </row>
    <row r="2317">
      <c r="A2317" t="n">
        <v>77</v>
      </c>
      <c r="B2317" t="n">
        <v>95</v>
      </c>
      <c r="C2317" t="inlineStr">
        <is>
          <t xml:space="preserve">CONCLUIDO	</t>
        </is>
      </c>
      <c r="D2317" t="n">
        <v>5.4636</v>
      </c>
      <c r="E2317" t="n">
        <v>18.3</v>
      </c>
      <c r="F2317" t="n">
        <v>15.54</v>
      </c>
      <c r="G2317" t="n">
        <v>116.53</v>
      </c>
      <c r="H2317" t="n">
        <v>1.67</v>
      </c>
      <c r="I2317" t="n">
        <v>8</v>
      </c>
      <c r="J2317" t="n">
        <v>215.91</v>
      </c>
      <c r="K2317" t="n">
        <v>53.44</v>
      </c>
      <c r="L2317" t="n">
        <v>20.25</v>
      </c>
      <c r="M2317" t="n">
        <v>6</v>
      </c>
      <c r="N2317" t="n">
        <v>47.23</v>
      </c>
      <c r="O2317" t="n">
        <v>26863.02</v>
      </c>
      <c r="P2317" t="n">
        <v>180.32</v>
      </c>
      <c r="Q2317" t="n">
        <v>467.07</v>
      </c>
      <c r="R2317" t="n">
        <v>56.58</v>
      </c>
      <c r="S2317" t="n">
        <v>39.61</v>
      </c>
      <c r="T2317" t="n">
        <v>3543.29</v>
      </c>
      <c r="U2317" t="n">
        <v>0.7</v>
      </c>
      <c r="V2317" t="n">
        <v>0.75</v>
      </c>
      <c r="W2317" t="n">
        <v>2.62</v>
      </c>
      <c r="X2317" t="n">
        <v>0.2</v>
      </c>
      <c r="Y2317" t="n">
        <v>1</v>
      </c>
      <c r="Z2317" t="n">
        <v>10</v>
      </c>
    </row>
    <row r="2318">
      <c r="A2318" t="n">
        <v>78</v>
      </c>
      <c r="B2318" t="n">
        <v>95</v>
      </c>
      <c r="C2318" t="inlineStr">
        <is>
          <t xml:space="preserve">CONCLUIDO	</t>
        </is>
      </c>
      <c r="D2318" t="n">
        <v>5.4629</v>
      </c>
      <c r="E2318" t="n">
        <v>18.31</v>
      </c>
      <c r="F2318" t="n">
        <v>15.54</v>
      </c>
      <c r="G2318" t="n">
        <v>116.54</v>
      </c>
      <c r="H2318" t="n">
        <v>1.68</v>
      </c>
      <c r="I2318" t="n">
        <v>8</v>
      </c>
      <c r="J2318" t="n">
        <v>216.32</v>
      </c>
      <c r="K2318" t="n">
        <v>53.44</v>
      </c>
      <c r="L2318" t="n">
        <v>20.5</v>
      </c>
      <c r="M2318" t="n">
        <v>6</v>
      </c>
      <c r="N2318" t="n">
        <v>47.38</v>
      </c>
      <c r="O2318" t="n">
        <v>26913.4</v>
      </c>
      <c r="P2318" t="n">
        <v>180.03</v>
      </c>
      <c r="Q2318" t="n">
        <v>467.14</v>
      </c>
      <c r="R2318" t="n">
        <v>56.52</v>
      </c>
      <c r="S2318" t="n">
        <v>39.61</v>
      </c>
      <c r="T2318" t="n">
        <v>3512.2</v>
      </c>
      <c r="U2318" t="n">
        <v>0.7</v>
      </c>
      <c r="V2318" t="n">
        <v>0.75</v>
      </c>
      <c r="W2318" t="n">
        <v>2.62</v>
      </c>
      <c r="X2318" t="n">
        <v>0.21</v>
      </c>
      <c r="Y2318" t="n">
        <v>1</v>
      </c>
      <c r="Z2318" t="n">
        <v>10</v>
      </c>
    </row>
    <row r="2319">
      <c r="A2319" t="n">
        <v>79</v>
      </c>
      <c r="B2319" t="n">
        <v>95</v>
      </c>
      <c r="C2319" t="inlineStr">
        <is>
          <t xml:space="preserve">CONCLUIDO	</t>
        </is>
      </c>
      <c r="D2319" t="n">
        <v>5.4653</v>
      </c>
      <c r="E2319" t="n">
        <v>18.3</v>
      </c>
      <c r="F2319" t="n">
        <v>15.53</v>
      </c>
      <c r="G2319" t="n">
        <v>116.48</v>
      </c>
      <c r="H2319" t="n">
        <v>1.7</v>
      </c>
      <c r="I2319" t="n">
        <v>8</v>
      </c>
      <c r="J2319" t="n">
        <v>216.73</v>
      </c>
      <c r="K2319" t="n">
        <v>53.44</v>
      </c>
      <c r="L2319" t="n">
        <v>20.75</v>
      </c>
      <c r="M2319" t="n">
        <v>6</v>
      </c>
      <c r="N2319" t="n">
        <v>47.54</v>
      </c>
      <c r="O2319" t="n">
        <v>26963.82</v>
      </c>
      <c r="P2319" t="n">
        <v>179.5</v>
      </c>
      <c r="Q2319" t="n">
        <v>467.1</v>
      </c>
      <c r="R2319" t="n">
        <v>56.41</v>
      </c>
      <c r="S2319" t="n">
        <v>39.61</v>
      </c>
      <c r="T2319" t="n">
        <v>3453.81</v>
      </c>
      <c r="U2319" t="n">
        <v>0.7</v>
      </c>
      <c r="V2319" t="n">
        <v>0.75</v>
      </c>
      <c r="W2319" t="n">
        <v>2.62</v>
      </c>
      <c r="X2319" t="n">
        <v>0.2</v>
      </c>
      <c r="Y2319" t="n">
        <v>1</v>
      </c>
      <c r="Z2319" t="n">
        <v>10</v>
      </c>
    </row>
    <row r="2320">
      <c r="A2320" t="n">
        <v>80</v>
      </c>
      <c r="B2320" t="n">
        <v>95</v>
      </c>
      <c r="C2320" t="inlineStr">
        <is>
          <t xml:space="preserve">CONCLUIDO	</t>
        </is>
      </c>
      <c r="D2320" t="n">
        <v>5.46</v>
      </c>
      <c r="E2320" t="n">
        <v>18.32</v>
      </c>
      <c r="F2320" t="n">
        <v>15.55</v>
      </c>
      <c r="G2320" t="n">
        <v>116.61</v>
      </c>
      <c r="H2320" t="n">
        <v>1.72</v>
      </c>
      <c r="I2320" t="n">
        <v>8</v>
      </c>
      <c r="J2320" t="n">
        <v>217.14</v>
      </c>
      <c r="K2320" t="n">
        <v>53.44</v>
      </c>
      <c r="L2320" t="n">
        <v>21</v>
      </c>
      <c r="M2320" t="n">
        <v>6</v>
      </c>
      <c r="N2320" t="n">
        <v>47.7</v>
      </c>
      <c r="O2320" t="n">
        <v>27014.3</v>
      </c>
      <c r="P2320" t="n">
        <v>177.68</v>
      </c>
      <c r="Q2320" t="n">
        <v>467.07</v>
      </c>
      <c r="R2320" t="n">
        <v>57.14</v>
      </c>
      <c r="S2320" t="n">
        <v>39.61</v>
      </c>
      <c r="T2320" t="n">
        <v>3821.99</v>
      </c>
      <c r="U2320" t="n">
        <v>0.6899999999999999</v>
      </c>
      <c r="V2320" t="n">
        <v>0.75</v>
      </c>
      <c r="W2320" t="n">
        <v>2.62</v>
      </c>
      <c r="X2320" t="n">
        <v>0.22</v>
      </c>
      <c r="Y2320" t="n">
        <v>1</v>
      </c>
      <c r="Z2320" t="n">
        <v>10</v>
      </c>
    </row>
    <row r="2321">
      <c r="A2321" t="n">
        <v>81</v>
      </c>
      <c r="B2321" t="n">
        <v>95</v>
      </c>
      <c r="C2321" t="inlineStr">
        <is>
          <t xml:space="preserve">CONCLUIDO	</t>
        </is>
      </c>
      <c r="D2321" t="n">
        <v>5.482</v>
      </c>
      <c r="E2321" t="n">
        <v>18.24</v>
      </c>
      <c r="F2321" t="n">
        <v>15.51</v>
      </c>
      <c r="G2321" t="n">
        <v>132.96</v>
      </c>
      <c r="H2321" t="n">
        <v>1.74</v>
      </c>
      <c r="I2321" t="n">
        <v>7</v>
      </c>
      <c r="J2321" t="n">
        <v>217.55</v>
      </c>
      <c r="K2321" t="n">
        <v>53.44</v>
      </c>
      <c r="L2321" t="n">
        <v>21.25</v>
      </c>
      <c r="M2321" t="n">
        <v>5</v>
      </c>
      <c r="N2321" t="n">
        <v>47.86</v>
      </c>
      <c r="O2321" t="n">
        <v>27064.84</v>
      </c>
      <c r="P2321" t="n">
        <v>177.28</v>
      </c>
      <c r="Q2321" t="n">
        <v>467.08</v>
      </c>
      <c r="R2321" t="n">
        <v>55.84</v>
      </c>
      <c r="S2321" t="n">
        <v>39.61</v>
      </c>
      <c r="T2321" t="n">
        <v>3175.92</v>
      </c>
      <c r="U2321" t="n">
        <v>0.71</v>
      </c>
      <c r="V2321" t="n">
        <v>0.75</v>
      </c>
      <c r="W2321" t="n">
        <v>2.62</v>
      </c>
      <c r="X2321" t="n">
        <v>0.18</v>
      </c>
      <c r="Y2321" t="n">
        <v>1</v>
      </c>
      <c r="Z2321" t="n">
        <v>10</v>
      </c>
    </row>
    <row r="2322">
      <c r="A2322" t="n">
        <v>82</v>
      </c>
      <c r="B2322" t="n">
        <v>95</v>
      </c>
      <c r="C2322" t="inlineStr">
        <is>
          <t xml:space="preserve">CONCLUIDO	</t>
        </is>
      </c>
      <c r="D2322" t="n">
        <v>5.4807</v>
      </c>
      <c r="E2322" t="n">
        <v>18.25</v>
      </c>
      <c r="F2322" t="n">
        <v>15.52</v>
      </c>
      <c r="G2322" t="n">
        <v>133</v>
      </c>
      <c r="H2322" t="n">
        <v>1.75</v>
      </c>
      <c r="I2322" t="n">
        <v>7</v>
      </c>
      <c r="J2322" t="n">
        <v>217.96</v>
      </c>
      <c r="K2322" t="n">
        <v>53.44</v>
      </c>
      <c r="L2322" t="n">
        <v>21.5</v>
      </c>
      <c r="M2322" t="n">
        <v>5</v>
      </c>
      <c r="N2322" t="n">
        <v>48.02</v>
      </c>
      <c r="O2322" t="n">
        <v>27115.43</v>
      </c>
      <c r="P2322" t="n">
        <v>177.69</v>
      </c>
      <c r="Q2322" t="n">
        <v>467.07</v>
      </c>
      <c r="R2322" t="n">
        <v>56.01</v>
      </c>
      <c r="S2322" t="n">
        <v>39.61</v>
      </c>
      <c r="T2322" t="n">
        <v>3259.22</v>
      </c>
      <c r="U2322" t="n">
        <v>0.71</v>
      </c>
      <c r="V2322" t="n">
        <v>0.75</v>
      </c>
      <c r="W2322" t="n">
        <v>2.62</v>
      </c>
      <c r="X2322" t="n">
        <v>0.18</v>
      </c>
      <c r="Y2322" t="n">
        <v>1</v>
      </c>
      <c r="Z2322" t="n">
        <v>10</v>
      </c>
    </row>
    <row r="2323">
      <c r="A2323" t="n">
        <v>83</v>
      </c>
      <c r="B2323" t="n">
        <v>95</v>
      </c>
      <c r="C2323" t="inlineStr">
        <is>
          <t xml:space="preserve">CONCLUIDO	</t>
        </is>
      </c>
      <c r="D2323" t="n">
        <v>5.4819</v>
      </c>
      <c r="E2323" t="n">
        <v>18.24</v>
      </c>
      <c r="F2323" t="n">
        <v>15.51</v>
      </c>
      <c r="G2323" t="n">
        <v>132.97</v>
      </c>
      <c r="H2323" t="n">
        <v>1.77</v>
      </c>
      <c r="I2323" t="n">
        <v>7</v>
      </c>
      <c r="J2323" t="n">
        <v>218.37</v>
      </c>
      <c r="K2323" t="n">
        <v>53.44</v>
      </c>
      <c r="L2323" t="n">
        <v>21.75</v>
      </c>
      <c r="M2323" t="n">
        <v>5</v>
      </c>
      <c r="N2323" t="n">
        <v>48.18</v>
      </c>
      <c r="O2323" t="n">
        <v>27166.08</v>
      </c>
      <c r="P2323" t="n">
        <v>178</v>
      </c>
      <c r="Q2323" t="n">
        <v>467.07</v>
      </c>
      <c r="R2323" t="n">
        <v>55.89</v>
      </c>
      <c r="S2323" t="n">
        <v>39.61</v>
      </c>
      <c r="T2323" t="n">
        <v>3198.66</v>
      </c>
      <c r="U2323" t="n">
        <v>0.71</v>
      </c>
      <c r="V2323" t="n">
        <v>0.75</v>
      </c>
      <c r="W2323" t="n">
        <v>2.62</v>
      </c>
      <c r="X2323" t="n">
        <v>0.18</v>
      </c>
      <c r="Y2323" t="n">
        <v>1</v>
      </c>
      <c r="Z2323" t="n">
        <v>10</v>
      </c>
    </row>
    <row r="2324">
      <c r="A2324" t="n">
        <v>84</v>
      </c>
      <c r="B2324" t="n">
        <v>95</v>
      </c>
      <c r="C2324" t="inlineStr">
        <is>
          <t xml:space="preserve">CONCLUIDO	</t>
        </is>
      </c>
      <c r="D2324" t="n">
        <v>5.4811</v>
      </c>
      <c r="E2324" t="n">
        <v>18.24</v>
      </c>
      <c r="F2324" t="n">
        <v>15.52</v>
      </c>
      <c r="G2324" t="n">
        <v>132.99</v>
      </c>
      <c r="H2324" t="n">
        <v>1.79</v>
      </c>
      <c r="I2324" t="n">
        <v>7</v>
      </c>
      <c r="J2324" t="n">
        <v>218.78</v>
      </c>
      <c r="K2324" t="n">
        <v>53.44</v>
      </c>
      <c r="L2324" t="n">
        <v>22</v>
      </c>
      <c r="M2324" t="n">
        <v>5</v>
      </c>
      <c r="N2324" t="n">
        <v>48.34</v>
      </c>
      <c r="O2324" t="n">
        <v>27216.79</v>
      </c>
      <c r="P2324" t="n">
        <v>178.1</v>
      </c>
      <c r="Q2324" t="n">
        <v>467.07</v>
      </c>
      <c r="R2324" t="n">
        <v>55.87</v>
      </c>
      <c r="S2324" t="n">
        <v>39.61</v>
      </c>
      <c r="T2324" t="n">
        <v>3193.11</v>
      </c>
      <c r="U2324" t="n">
        <v>0.71</v>
      </c>
      <c r="V2324" t="n">
        <v>0.75</v>
      </c>
      <c r="W2324" t="n">
        <v>2.62</v>
      </c>
      <c r="X2324" t="n">
        <v>0.18</v>
      </c>
      <c r="Y2324" t="n">
        <v>1</v>
      </c>
      <c r="Z2324" t="n">
        <v>10</v>
      </c>
    </row>
    <row r="2325">
      <c r="A2325" t="n">
        <v>85</v>
      </c>
      <c r="B2325" t="n">
        <v>95</v>
      </c>
      <c r="C2325" t="inlineStr">
        <is>
          <t xml:space="preserve">CONCLUIDO	</t>
        </is>
      </c>
      <c r="D2325" t="n">
        <v>5.4826</v>
      </c>
      <c r="E2325" t="n">
        <v>18.24</v>
      </c>
      <c r="F2325" t="n">
        <v>15.51</v>
      </c>
      <c r="G2325" t="n">
        <v>132.95</v>
      </c>
      <c r="H2325" t="n">
        <v>1.8</v>
      </c>
      <c r="I2325" t="n">
        <v>7</v>
      </c>
      <c r="J2325" t="n">
        <v>219.19</v>
      </c>
      <c r="K2325" t="n">
        <v>53.44</v>
      </c>
      <c r="L2325" t="n">
        <v>22.25</v>
      </c>
      <c r="M2325" t="n">
        <v>5</v>
      </c>
      <c r="N2325" t="n">
        <v>48.51</v>
      </c>
      <c r="O2325" t="n">
        <v>27267.55</v>
      </c>
      <c r="P2325" t="n">
        <v>178.1</v>
      </c>
      <c r="Q2325" t="n">
        <v>467.07</v>
      </c>
      <c r="R2325" t="n">
        <v>55.74</v>
      </c>
      <c r="S2325" t="n">
        <v>39.61</v>
      </c>
      <c r="T2325" t="n">
        <v>3126</v>
      </c>
      <c r="U2325" t="n">
        <v>0.71</v>
      </c>
      <c r="V2325" t="n">
        <v>0.75</v>
      </c>
      <c r="W2325" t="n">
        <v>2.62</v>
      </c>
      <c r="X2325" t="n">
        <v>0.18</v>
      </c>
      <c r="Y2325" t="n">
        <v>1</v>
      </c>
      <c r="Z2325" t="n">
        <v>10</v>
      </c>
    </row>
    <row r="2326">
      <c r="A2326" t="n">
        <v>86</v>
      </c>
      <c r="B2326" t="n">
        <v>95</v>
      </c>
      <c r="C2326" t="inlineStr">
        <is>
          <t xml:space="preserve">CONCLUIDO	</t>
        </is>
      </c>
      <c r="D2326" t="n">
        <v>5.4843</v>
      </c>
      <c r="E2326" t="n">
        <v>18.23</v>
      </c>
      <c r="F2326" t="n">
        <v>15.5</v>
      </c>
      <c r="G2326" t="n">
        <v>132.9</v>
      </c>
      <c r="H2326" t="n">
        <v>1.82</v>
      </c>
      <c r="I2326" t="n">
        <v>7</v>
      </c>
      <c r="J2326" t="n">
        <v>219.6</v>
      </c>
      <c r="K2326" t="n">
        <v>53.44</v>
      </c>
      <c r="L2326" t="n">
        <v>22.5</v>
      </c>
      <c r="M2326" t="n">
        <v>5</v>
      </c>
      <c r="N2326" t="n">
        <v>48.67</v>
      </c>
      <c r="O2326" t="n">
        <v>27318.36</v>
      </c>
      <c r="P2326" t="n">
        <v>177.81</v>
      </c>
      <c r="Q2326" t="n">
        <v>467.07</v>
      </c>
      <c r="R2326" t="n">
        <v>55.58</v>
      </c>
      <c r="S2326" t="n">
        <v>39.61</v>
      </c>
      <c r="T2326" t="n">
        <v>3043.76</v>
      </c>
      <c r="U2326" t="n">
        <v>0.71</v>
      </c>
      <c r="V2326" t="n">
        <v>0.75</v>
      </c>
      <c r="W2326" t="n">
        <v>2.62</v>
      </c>
      <c r="X2326" t="n">
        <v>0.17</v>
      </c>
      <c r="Y2326" t="n">
        <v>1</v>
      </c>
      <c r="Z2326" t="n">
        <v>10</v>
      </c>
    </row>
    <row r="2327">
      <c r="A2327" t="n">
        <v>87</v>
      </c>
      <c r="B2327" t="n">
        <v>95</v>
      </c>
      <c r="C2327" t="inlineStr">
        <is>
          <t xml:space="preserve">CONCLUIDO	</t>
        </is>
      </c>
      <c r="D2327" t="n">
        <v>5.4882</v>
      </c>
      <c r="E2327" t="n">
        <v>18.22</v>
      </c>
      <c r="F2327" t="n">
        <v>15.49</v>
      </c>
      <c r="G2327" t="n">
        <v>132.79</v>
      </c>
      <c r="H2327" t="n">
        <v>1.84</v>
      </c>
      <c r="I2327" t="n">
        <v>7</v>
      </c>
      <c r="J2327" t="n">
        <v>220.01</v>
      </c>
      <c r="K2327" t="n">
        <v>53.44</v>
      </c>
      <c r="L2327" t="n">
        <v>22.75</v>
      </c>
      <c r="M2327" t="n">
        <v>5</v>
      </c>
      <c r="N2327" t="n">
        <v>48.83</v>
      </c>
      <c r="O2327" t="n">
        <v>27369.23</v>
      </c>
      <c r="P2327" t="n">
        <v>176.7</v>
      </c>
      <c r="Q2327" t="n">
        <v>467.07</v>
      </c>
      <c r="R2327" t="n">
        <v>55.17</v>
      </c>
      <c r="S2327" t="n">
        <v>39.61</v>
      </c>
      <c r="T2327" t="n">
        <v>2841.08</v>
      </c>
      <c r="U2327" t="n">
        <v>0.72</v>
      </c>
      <c r="V2327" t="n">
        <v>0.75</v>
      </c>
      <c r="W2327" t="n">
        <v>2.62</v>
      </c>
      <c r="X2327" t="n">
        <v>0.16</v>
      </c>
      <c r="Y2327" t="n">
        <v>1</v>
      </c>
      <c r="Z2327" t="n">
        <v>10</v>
      </c>
    </row>
    <row r="2328">
      <c r="A2328" t="n">
        <v>88</v>
      </c>
      <c r="B2328" t="n">
        <v>95</v>
      </c>
      <c r="C2328" t="inlineStr">
        <is>
          <t xml:space="preserve">CONCLUIDO	</t>
        </is>
      </c>
      <c r="D2328" t="n">
        <v>5.4871</v>
      </c>
      <c r="E2328" t="n">
        <v>18.22</v>
      </c>
      <c r="F2328" t="n">
        <v>15.5</v>
      </c>
      <c r="G2328" t="n">
        <v>132.82</v>
      </c>
      <c r="H2328" t="n">
        <v>1.85</v>
      </c>
      <c r="I2328" t="n">
        <v>7</v>
      </c>
      <c r="J2328" t="n">
        <v>220.43</v>
      </c>
      <c r="K2328" t="n">
        <v>53.44</v>
      </c>
      <c r="L2328" t="n">
        <v>23</v>
      </c>
      <c r="M2328" t="n">
        <v>4</v>
      </c>
      <c r="N2328" t="n">
        <v>48.99</v>
      </c>
      <c r="O2328" t="n">
        <v>27420.16</v>
      </c>
      <c r="P2328" t="n">
        <v>176.16</v>
      </c>
      <c r="Q2328" t="n">
        <v>467.07</v>
      </c>
      <c r="R2328" t="n">
        <v>55.28</v>
      </c>
      <c r="S2328" t="n">
        <v>39.61</v>
      </c>
      <c r="T2328" t="n">
        <v>2893.68</v>
      </c>
      <c r="U2328" t="n">
        <v>0.72</v>
      </c>
      <c r="V2328" t="n">
        <v>0.75</v>
      </c>
      <c r="W2328" t="n">
        <v>2.62</v>
      </c>
      <c r="X2328" t="n">
        <v>0.16</v>
      </c>
      <c r="Y2328" t="n">
        <v>1</v>
      </c>
      <c r="Z2328" t="n">
        <v>10</v>
      </c>
    </row>
    <row r="2329">
      <c r="A2329" t="n">
        <v>89</v>
      </c>
      <c r="B2329" t="n">
        <v>95</v>
      </c>
      <c r="C2329" t="inlineStr">
        <is>
          <t xml:space="preserve">CONCLUIDO	</t>
        </is>
      </c>
      <c r="D2329" t="n">
        <v>5.4853</v>
      </c>
      <c r="E2329" t="n">
        <v>18.23</v>
      </c>
      <c r="F2329" t="n">
        <v>15.5</v>
      </c>
      <c r="G2329" t="n">
        <v>132.87</v>
      </c>
      <c r="H2329" t="n">
        <v>1.87</v>
      </c>
      <c r="I2329" t="n">
        <v>7</v>
      </c>
      <c r="J2329" t="n">
        <v>220.84</v>
      </c>
      <c r="K2329" t="n">
        <v>53.44</v>
      </c>
      <c r="L2329" t="n">
        <v>23.25</v>
      </c>
      <c r="M2329" t="n">
        <v>4</v>
      </c>
      <c r="N2329" t="n">
        <v>49.16</v>
      </c>
      <c r="O2329" t="n">
        <v>27471.15</v>
      </c>
      <c r="P2329" t="n">
        <v>176.36</v>
      </c>
      <c r="Q2329" t="n">
        <v>467.07</v>
      </c>
      <c r="R2329" t="n">
        <v>55.38</v>
      </c>
      <c r="S2329" t="n">
        <v>39.61</v>
      </c>
      <c r="T2329" t="n">
        <v>2945.88</v>
      </c>
      <c r="U2329" t="n">
        <v>0.72</v>
      </c>
      <c r="V2329" t="n">
        <v>0.75</v>
      </c>
      <c r="W2329" t="n">
        <v>2.62</v>
      </c>
      <c r="X2329" t="n">
        <v>0.17</v>
      </c>
      <c r="Y2329" t="n">
        <v>1</v>
      </c>
      <c r="Z2329" t="n">
        <v>10</v>
      </c>
    </row>
    <row r="2330">
      <c r="A2330" t="n">
        <v>90</v>
      </c>
      <c r="B2330" t="n">
        <v>95</v>
      </c>
      <c r="C2330" t="inlineStr">
        <is>
          <t xml:space="preserve">CONCLUIDO	</t>
        </is>
      </c>
      <c r="D2330" t="n">
        <v>5.4876</v>
      </c>
      <c r="E2330" t="n">
        <v>18.22</v>
      </c>
      <c r="F2330" t="n">
        <v>15.49</v>
      </c>
      <c r="G2330" t="n">
        <v>132.8</v>
      </c>
      <c r="H2330" t="n">
        <v>1.89</v>
      </c>
      <c r="I2330" t="n">
        <v>7</v>
      </c>
      <c r="J2330" t="n">
        <v>221.25</v>
      </c>
      <c r="K2330" t="n">
        <v>53.44</v>
      </c>
      <c r="L2330" t="n">
        <v>23.5</v>
      </c>
      <c r="M2330" t="n">
        <v>4</v>
      </c>
      <c r="N2330" t="n">
        <v>49.32</v>
      </c>
      <c r="O2330" t="n">
        <v>27522.19</v>
      </c>
      <c r="P2330" t="n">
        <v>175.61</v>
      </c>
      <c r="Q2330" t="n">
        <v>467.07</v>
      </c>
      <c r="R2330" t="n">
        <v>55.19</v>
      </c>
      <c r="S2330" t="n">
        <v>39.61</v>
      </c>
      <c r="T2330" t="n">
        <v>2850.42</v>
      </c>
      <c r="U2330" t="n">
        <v>0.72</v>
      </c>
      <c r="V2330" t="n">
        <v>0.75</v>
      </c>
      <c r="W2330" t="n">
        <v>2.62</v>
      </c>
      <c r="X2330" t="n">
        <v>0.16</v>
      </c>
      <c r="Y2330" t="n">
        <v>1</v>
      </c>
      <c r="Z2330" t="n">
        <v>10</v>
      </c>
    </row>
    <row r="2331">
      <c r="A2331" t="n">
        <v>91</v>
      </c>
      <c r="B2331" t="n">
        <v>95</v>
      </c>
      <c r="C2331" t="inlineStr">
        <is>
          <t xml:space="preserve">CONCLUIDO	</t>
        </is>
      </c>
      <c r="D2331" t="n">
        <v>5.4876</v>
      </c>
      <c r="E2331" t="n">
        <v>18.22</v>
      </c>
      <c r="F2331" t="n">
        <v>15.49</v>
      </c>
      <c r="G2331" t="n">
        <v>132.8</v>
      </c>
      <c r="H2331" t="n">
        <v>1.9</v>
      </c>
      <c r="I2331" t="n">
        <v>7</v>
      </c>
      <c r="J2331" t="n">
        <v>221.67</v>
      </c>
      <c r="K2331" t="n">
        <v>53.44</v>
      </c>
      <c r="L2331" t="n">
        <v>23.75</v>
      </c>
      <c r="M2331" t="n">
        <v>4</v>
      </c>
      <c r="N2331" t="n">
        <v>49.48</v>
      </c>
      <c r="O2331" t="n">
        <v>27573.29</v>
      </c>
      <c r="P2331" t="n">
        <v>175.31</v>
      </c>
      <c r="Q2331" t="n">
        <v>467.07</v>
      </c>
      <c r="R2331" t="n">
        <v>55.17</v>
      </c>
      <c r="S2331" t="n">
        <v>39.61</v>
      </c>
      <c r="T2331" t="n">
        <v>2841.38</v>
      </c>
      <c r="U2331" t="n">
        <v>0.72</v>
      </c>
      <c r="V2331" t="n">
        <v>0.75</v>
      </c>
      <c r="W2331" t="n">
        <v>2.62</v>
      </c>
      <c r="X2331" t="n">
        <v>0.16</v>
      </c>
      <c r="Y2331" t="n">
        <v>1</v>
      </c>
      <c r="Z2331" t="n">
        <v>10</v>
      </c>
    </row>
    <row r="2332">
      <c r="A2332" t="n">
        <v>92</v>
      </c>
      <c r="B2332" t="n">
        <v>95</v>
      </c>
      <c r="C2332" t="inlineStr">
        <is>
          <t xml:space="preserve">CONCLUIDO	</t>
        </is>
      </c>
      <c r="D2332" t="n">
        <v>5.4881</v>
      </c>
      <c r="E2332" t="n">
        <v>18.22</v>
      </c>
      <c r="F2332" t="n">
        <v>15.49</v>
      </c>
      <c r="G2332" t="n">
        <v>132.79</v>
      </c>
      <c r="H2332" t="n">
        <v>1.92</v>
      </c>
      <c r="I2332" t="n">
        <v>7</v>
      </c>
      <c r="J2332" t="n">
        <v>222.08</v>
      </c>
      <c r="K2332" t="n">
        <v>53.44</v>
      </c>
      <c r="L2332" t="n">
        <v>24</v>
      </c>
      <c r="M2332" t="n">
        <v>4</v>
      </c>
      <c r="N2332" t="n">
        <v>49.65</v>
      </c>
      <c r="O2332" t="n">
        <v>27624.44</v>
      </c>
      <c r="P2332" t="n">
        <v>175.03</v>
      </c>
      <c r="Q2332" t="n">
        <v>467.07</v>
      </c>
      <c r="R2332" t="n">
        <v>54.99</v>
      </c>
      <c r="S2332" t="n">
        <v>39.61</v>
      </c>
      <c r="T2332" t="n">
        <v>2748.52</v>
      </c>
      <c r="U2332" t="n">
        <v>0.72</v>
      </c>
      <c r="V2332" t="n">
        <v>0.75</v>
      </c>
      <c r="W2332" t="n">
        <v>2.62</v>
      </c>
      <c r="X2332" t="n">
        <v>0.16</v>
      </c>
      <c r="Y2332" t="n">
        <v>1</v>
      </c>
      <c r="Z2332" t="n">
        <v>10</v>
      </c>
    </row>
    <row r="2333">
      <c r="A2333" t="n">
        <v>93</v>
      </c>
      <c r="B2333" t="n">
        <v>95</v>
      </c>
      <c r="C2333" t="inlineStr">
        <is>
          <t xml:space="preserve">CONCLUIDO	</t>
        </is>
      </c>
      <c r="D2333" t="n">
        <v>5.4855</v>
      </c>
      <c r="E2333" t="n">
        <v>18.23</v>
      </c>
      <c r="F2333" t="n">
        <v>15.5</v>
      </c>
      <c r="G2333" t="n">
        <v>132.86</v>
      </c>
      <c r="H2333" t="n">
        <v>1.94</v>
      </c>
      <c r="I2333" t="n">
        <v>7</v>
      </c>
      <c r="J2333" t="n">
        <v>222.5</v>
      </c>
      <c r="K2333" t="n">
        <v>53.44</v>
      </c>
      <c r="L2333" t="n">
        <v>24.25</v>
      </c>
      <c r="M2333" t="n">
        <v>3</v>
      </c>
      <c r="N2333" t="n">
        <v>49.81</v>
      </c>
      <c r="O2333" t="n">
        <v>27675.78</v>
      </c>
      <c r="P2333" t="n">
        <v>174.37</v>
      </c>
      <c r="Q2333" t="n">
        <v>467.07</v>
      </c>
      <c r="R2333" t="n">
        <v>55.3</v>
      </c>
      <c r="S2333" t="n">
        <v>39.61</v>
      </c>
      <c r="T2333" t="n">
        <v>2906.68</v>
      </c>
      <c r="U2333" t="n">
        <v>0.72</v>
      </c>
      <c r="V2333" t="n">
        <v>0.75</v>
      </c>
      <c r="W2333" t="n">
        <v>2.62</v>
      </c>
      <c r="X2333" t="n">
        <v>0.17</v>
      </c>
      <c r="Y2333" t="n">
        <v>1</v>
      </c>
      <c r="Z2333" t="n">
        <v>10</v>
      </c>
    </row>
    <row r="2334">
      <c r="A2334" t="n">
        <v>94</v>
      </c>
      <c r="B2334" t="n">
        <v>95</v>
      </c>
      <c r="C2334" t="inlineStr">
        <is>
          <t xml:space="preserve">CONCLUIDO	</t>
        </is>
      </c>
      <c r="D2334" t="n">
        <v>5.484</v>
      </c>
      <c r="E2334" t="n">
        <v>18.23</v>
      </c>
      <c r="F2334" t="n">
        <v>15.51</v>
      </c>
      <c r="G2334" t="n">
        <v>132.9</v>
      </c>
      <c r="H2334" t="n">
        <v>1.95</v>
      </c>
      <c r="I2334" t="n">
        <v>7</v>
      </c>
      <c r="J2334" t="n">
        <v>222.92</v>
      </c>
      <c r="K2334" t="n">
        <v>53.44</v>
      </c>
      <c r="L2334" t="n">
        <v>24.5</v>
      </c>
      <c r="M2334" t="n">
        <v>3</v>
      </c>
      <c r="N2334" t="n">
        <v>49.98</v>
      </c>
      <c r="O2334" t="n">
        <v>27727.05</v>
      </c>
      <c r="P2334" t="n">
        <v>173.91</v>
      </c>
      <c r="Q2334" t="n">
        <v>467.07</v>
      </c>
      <c r="R2334" t="n">
        <v>55.51</v>
      </c>
      <c r="S2334" t="n">
        <v>39.61</v>
      </c>
      <c r="T2334" t="n">
        <v>3011.83</v>
      </c>
      <c r="U2334" t="n">
        <v>0.71</v>
      </c>
      <c r="V2334" t="n">
        <v>0.75</v>
      </c>
      <c r="W2334" t="n">
        <v>2.62</v>
      </c>
      <c r="X2334" t="n">
        <v>0.17</v>
      </c>
      <c r="Y2334" t="n">
        <v>1</v>
      </c>
      <c r="Z2334" t="n">
        <v>10</v>
      </c>
    </row>
    <row r="2335">
      <c r="A2335" t="n">
        <v>95</v>
      </c>
      <c r="B2335" t="n">
        <v>95</v>
      </c>
      <c r="C2335" t="inlineStr">
        <is>
          <t xml:space="preserve">CONCLUIDO	</t>
        </is>
      </c>
      <c r="D2335" t="n">
        <v>5.4846</v>
      </c>
      <c r="E2335" t="n">
        <v>18.23</v>
      </c>
      <c r="F2335" t="n">
        <v>15.5</v>
      </c>
      <c r="G2335" t="n">
        <v>132.89</v>
      </c>
      <c r="H2335" t="n">
        <v>1.97</v>
      </c>
      <c r="I2335" t="n">
        <v>7</v>
      </c>
      <c r="J2335" t="n">
        <v>223.33</v>
      </c>
      <c r="K2335" t="n">
        <v>53.44</v>
      </c>
      <c r="L2335" t="n">
        <v>24.75</v>
      </c>
      <c r="M2335" t="n">
        <v>3</v>
      </c>
      <c r="N2335" t="n">
        <v>50.15</v>
      </c>
      <c r="O2335" t="n">
        <v>27778.39</v>
      </c>
      <c r="P2335" t="n">
        <v>173.38</v>
      </c>
      <c r="Q2335" t="n">
        <v>467.07</v>
      </c>
      <c r="R2335" t="n">
        <v>55.37</v>
      </c>
      <c r="S2335" t="n">
        <v>39.61</v>
      </c>
      <c r="T2335" t="n">
        <v>2938.43</v>
      </c>
      <c r="U2335" t="n">
        <v>0.72</v>
      </c>
      <c r="V2335" t="n">
        <v>0.75</v>
      </c>
      <c r="W2335" t="n">
        <v>2.62</v>
      </c>
      <c r="X2335" t="n">
        <v>0.17</v>
      </c>
      <c r="Y2335" t="n">
        <v>1</v>
      </c>
      <c r="Z2335" t="n">
        <v>10</v>
      </c>
    </row>
    <row r="2336">
      <c r="A2336" t="n">
        <v>96</v>
      </c>
      <c r="B2336" t="n">
        <v>95</v>
      </c>
      <c r="C2336" t="inlineStr">
        <is>
          <t xml:space="preserve">CONCLUIDO	</t>
        </is>
      </c>
      <c r="D2336" t="n">
        <v>5.4855</v>
      </c>
      <c r="E2336" t="n">
        <v>18.23</v>
      </c>
      <c r="F2336" t="n">
        <v>15.5</v>
      </c>
      <c r="G2336" t="n">
        <v>132.86</v>
      </c>
      <c r="H2336" t="n">
        <v>1.99</v>
      </c>
      <c r="I2336" t="n">
        <v>7</v>
      </c>
      <c r="J2336" t="n">
        <v>223.75</v>
      </c>
      <c r="K2336" t="n">
        <v>53.44</v>
      </c>
      <c r="L2336" t="n">
        <v>25</v>
      </c>
      <c r="M2336" t="n">
        <v>3</v>
      </c>
      <c r="N2336" t="n">
        <v>50.31</v>
      </c>
      <c r="O2336" t="n">
        <v>27829.77</v>
      </c>
      <c r="P2336" t="n">
        <v>172.94</v>
      </c>
      <c r="Q2336" t="n">
        <v>467.08</v>
      </c>
      <c r="R2336" t="n">
        <v>55.32</v>
      </c>
      <c r="S2336" t="n">
        <v>39.61</v>
      </c>
      <c r="T2336" t="n">
        <v>2917.99</v>
      </c>
      <c r="U2336" t="n">
        <v>0.72</v>
      </c>
      <c r="V2336" t="n">
        <v>0.75</v>
      </c>
      <c r="W2336" t="n">
        <v>2.62</v>
      </c>
      <c r="X2336" t="n">
        <v>0.17</v>
      </c>
      <c r="Y2336" t="n">
        <v>1</v>
      </c>
      <c r="Z2336" t="n">
        <v>10</v>
      </c>
    </row>
    <row r="2337">
      <c r="A2337" t="n">
        <v>97</v>
      </c>
      <c r="B2337" t="n">
        <v>95</v>
      </c>
      <c r="C2337" t="inlineStr">
        <is>
          <t xml:space="preserve">CONCLUIDO	</t>
        </is>
      </c>
      <c r="D2337" t="n">
        <v>5.5064</v>
      </c>
      <c r="E2337" t="n">
        <v>18.16</v>
      </c>
      <c r="F2337" t="n">
        <v>15.47</v>
      </c>
      <c r="G2337" t="n">
        <v>154.69</v>
      </c>
      <c r="H2337" t="n">
        <v>2</v>
      </c>
      <c r="I2337" t="n">
        <v>6</v>
      </c>
      <c r="J2337" t="n">
        <v>224.17</v>
      </c>
      <c r="K2337" t="n">
        <v>53.44</v>
      </c>
      <c r="L2337" t="n">
        <v>25.25</v>
      </c>
      <c r="M2337" t="n">
        <v>2</v>
      </c>
      <c r="N2337" t="n">
        <v>50.48</v>
      </c>
      <c r="O2337" t="n">
        <v>27881.22</v>
      </c>
      <c r="P2337" t="n">
        <v>172.38</v>
      </c>
      <c r="Q2337" t="n">
        <v>467.11</v>
      </c>
      <c r="R2337" t="n">
        <v>54.27</v>
      </c>
      <c r="S2337" t="n">
        <v>39.61</v>
      </c>
      <c r="T2337" t="n">
        <v>2393.72</v>
      </c>
      <c r="U2337" t="n">
        <v>0.73</v>
      </c>
      <c r="V2337" t="n">
        <v>0.75</v>
      </c>
      <c r="W2337" t="n">
        <v>2.62</v>
      </c>
      <c r="X2337" t="n">
        <v>0.14</v>
      </c>
      <c r="Y2337" t="n">
        <v>1</v>
      </c>
      <c r="Z2337" t="n">
        <v>10</v>
      </c>
    </row>
    <row r="2338">
      <c r="A2338" t="n">
        <v>98</v>
      </c>
      <c r="B2338" t="n">
        <v>95</v>
      </c>
      <c r="C2338" t="inlineStr">
        <is>
          <t xml:space="preserve">CONCLUIDO	</t>
        </is>
      </c>
      <c r="D2338" t="n">
        <v>5.5065</v>
      </c>
      <c r="E2338" t="n">
        <v>18.16</v>
      </c>
      <c r="F2338" t="n">
        <v>15.47</v>
      </c>
      <c r="G2338" t="n">
        <v>154.68</v>
      </c>
      <c r="H2338" t="n">
        <v>2.02</v>
      </c>
      <c r="I2338" t="n">
        <v>6</v>
      </c>
      <c r="J2338" t="n">
        <v>224.58</v>
      </c>
      <c r="K2338" t="n">
        <v>53.44</v>
      </c>
      <c r="L2338" t="n">
        <v>25.5</v>
      </c>
      <c r="M2338" t="n">
        <v>1</v>
      </c>
      <c r="N2338" t="n">
        <v>50.65</v>
      </c>
      <c r="O2338" t="n">
        <v>27932.73</v>
      </c>
      <c r="P2338" t="n">
        <v>172.58</v>
      </c>
      <c r="Q2338" t="n">
        <v>467.07</v>
      </c>
      <c r="R2338" t="n">
        <v>54.21</v>
      </c>
      <c r="S2338" t="n">
        <v>39.61</v>
      </c>
      <c r="T2338" t="n">
        <v>2367.68</v>
      </c>
      <c r="U2338" t="n">
        <v>0.73</v>
      </c>
      <c r="V2338" t="n">
        <v>0.75</v>
      </c>
      <c r="W2338" t="n">
        <v>2.62</v>
      </c>
      <c r="X2338" t="n">
        <v>0.14</v>
      </c>
      <c r="Y2338" t="n">
        <v>1</v>
      </c>
      <c r="Z2338" t="n">
        <v>10</v>
      </c>
    </row>
    <row r="2339">
      <c r="A2339" t="n">
        <v>99</v>
      </c>
      <c r="B2339" t="n">
        <v>95</v>
      </c>
      <c r="C2339" t="inlineStr">
        <is>
          <t xml:space="preserve">CONCLUIDO	</t>
        </is>
      </c>
      <c r="D2339" t="n">
        <v>5.5043</v>
      </c>
      <c r="E2339" t="n">
        <v>18.17</v>
      </c>
      <c r="F2339" t="n">
        <v>15.48</v>
      </c>
      <c r="G2339" t="n">
        <v>154.76</v>
      </c>
      <c r="H2339" t="n">
        <v>2.03</v>
      </c>
      <c r="I2339" t="n">
        <v>6</v>
      </c>
      <c r="J2339" t="n">
        <v>225</v>
      </c>
      <c r="K2339" t="n">
        <v>53.44</v>
      </c>
      <c r="L2339" t="n">
        <v>25.75</v>
      </c>
      <c r="M2339" t="n">
        <v>1</v>
      </c>
      <c r="N2339" t="n">
        <v>50.82</v>
      </c>
      <c r="O2339" t="n">
        <v>27984.29</v>
      </c>
      <c r="P2339" t="n">
        <v>172.75</v>
      </c>
      <c r="Q2339" t="n">
        <v>467.07</v>
      </c>
      <c r="R2339" t="n">
        <v>54.44</v>
      </c>
      <c r="S2339" t="n">
        <v>39.61</v>
      </c>
      <c r="T2339" t="n">
        <v>2481.8</v>
      </c>
      <c r="U2339" t="n">
        <v>0.73</v>
      </c>
      <c r="V2339" t="n">
        <v>0.75</v>
      </c>
      <c r="W2339" t="n">
        <v>2.62</v>
      </c>
      <c r="X2339" t="n">
        <v>0.14</v>
      </c>
      <c r="Y2339" t="n">
        <v>1</v>
      </c>
      <c r="Z2339" t="n">
        <v>10</v>
      </c>
    </row>
    <row r="2340">
      <c r="A2340" t="n">
        <v>100</v>
      </c>
      <c r="B2340" t="n">
        <v>95</v>
      </c>
      <c r="C2340" t="inlineStr">
        <is>
          <t xml:space="preserve">CONCLUIDO	</t>
        </is>
      </c>
      <c r="D2340" t="n">
        <v>5.504</v>
      </c>
      <c r="E2340" t="n">
        <v>18.17</v>
      </c>
      <c r="F2340" t="n">
        <v>15.48</v>
      </c>
      <c r="G2340" t="n">
        <v>154.77</v>
      </c>
      <c r="H2340" t="n">
        <v>2.05</v>
      </c>
      <c r="I2340" t="n">
        <v>6</v>
      </c>
      <c r="J2340" t="n">
        <v>225.42</v>
      </c>
      <c r="K2340" t="n">
        <v>53.44</v>
      </c>
      <c r="L2340" t="n">
        <v>26</v>
      </c>
      <c r="M2340" t="n">
        <v>1</v>
      </c>
      <c r="N2340" t="n">
        <v>50.98</v>
      </c>
      <c r="O2340" t="n">
        <v>28035.92</v>
      </c>
      <c r="P2340" t="n">
        <v>173.1</v>
      </c>
      <c r="Q2340" t="n">
        <v>467.07</v>
      </c>
      <c r="R2340" t="n">
        <v>54.51</v>
      </c>
      <c r="S2340" t="n">
        <v>39.61</v>
      </c>
      <c r="T2340" t="n">
        <v>2516.85</v>
      </c>
      <c r="U2340" t="n">
        <v>0.73</v>
      </c>
      <c r="V2340" t="n">
        <v>0.75</v>
      </c>
      <c r="W2340" t="n">
        <v>2.62</v>
      </c>
      <c r="X2340" t="n">
        <v>0.14</v>
      </c>
      <c r="Y2340" t="n">
        <v>1</v>
      </c>
      <c r="Z2340" t="n">
        <v>10</v>
      </c>
    </row>
    <row r="2341">
      <c r="A2341" t="n">
        <v>101</v>
      </c>
      <c r="B2341" t="n">
        <v>95</v>
      </c>
      <c r="C2341" t="inlineStr">
        <is>
          <t xml:space="preserve">CONCLUIDO	</t>
        </is>
      </c>
      <c r="D2341" t="n">
        <v>5.5043</v>
      </c>
      <c r="E2341" t="n">
        <v>18.17</v>
      </c>
      <c r="F2341" t="n">
        <v>15.48</v>
      </c>
      <c r="G2341" t="n">
        <v>154.76</v>
      </c>
      <c r="H2341" t="n">
        <v>2.07</v>
      </c>
      <c r="I2341" t="n">
        <v>6</v>
      </c>
      <c r="J2341" t="n">
        <v>225.84</v>
      </c>
      <c r="K2341" t="n">
        <v>53.44</v>
      </c>
      <c r="L2341" t="n">
        <v>26.25</v>
      </c>
      <c r="M2341" t="n">
        <v>1</v>
      </c>
      <c r="N2341" t="n">
        <v>51.15</v>
      </c>
      <c r="O2341" t="n">
        <v>28087.6</v>
      </c>
      <c r="P2341" t="n">
        <v>173.39</v>
      </c>
      <c r="Q2341" t="n">
        <v>467.08</v>
      </c>
      <c r="R2341" t="n">
        <v>54.48</v>
      </c>
      <c r="S2341" t="n">
        <v>39.61</v>
      </c>
      <c r="T2341" t="n">
        <v>2502.8</v>
      </c>
      <c r="U2341" t="n">
        <v>0.73</v>
      </c>
      <c r="V2341" t="n">
        <v>0.75</v>
      </c>
      <c r="W2341" t="n">
        <v>2.62</v>
      </c>
      <c r="X2341" t="n">
        <v>0.14</v>
      </c>
      <c r="Y2341" t="n">
        <v>1</v>
      </c>
      <c r="Z2341" t="n">
        <v>10</v>
      </c>
    </row>
    <row r="2342">
      <c r="A2342" t="n">
        <v>102</v>
      </c>
      <c r="B2342" t="n">
        <v>95</v>
      </c>
      <c r="C2342" t="inlineStr">
        <is>
          <t xml:space="preserve">CONCLUIDO	</t>
        </is>
      </c>
      <c r="D2342" t="n">
        <v>5.5045</v>
      </c>
      <c r="E2342" t="n">
        <v>18.17</v>
      </c>
      <c r="F2342" t="n">
        <v>15.47</v>
      </c>
      <c r="G2342" t="n">
        <v>154.75</v>
      </c>
      <c r="H2342" t="n">
        <v>2.08</v>
      </c>
      <c r="I2342" t="n">
        <v>6</v>
      </c>
      <c r="J2342" t="n">
        <v>226.26</v>
      </c>
      <c r="K2342" t="n">
        <v>53.44</v>
      </c>
      <c r="L2342" t="n">
        <v>26.5</v>
      </c>
      <c r="M2342" t="n">
        <v>0</v>
      </c>
      <c r="N2342" t="n">
        <v>51.32</v>
      </c>
      <c r="O2342" t="n">
        <v>28139.34</v>
      </c>
      <c r="P2342" t="n">
        <v>173.64</v>
      </c>
      <c r="Q2342" t="n">
        <v>467.07</v>
      </c>
      <c r="R2342" t="n">
        <v>54.42</v>
      </c>
      <c r="S2342" t="n">
        <v>39.61</v>
      </c>
      <c r="T2342" t="n">
        <v>2472.01</v>
      </c>
      <c r="U2342" t="n">
        <v>0.73</v>
      </c>
      <c r="V2342" t="n">
        <v>0.75</v>
      </c>
      <c r="W2342" t="n">
        <v>2.62</v>
      </c>
      <c r="X2342" t="n">
        <v>0.14</v>
      </c>
      <c r="Y2342" t="n">
        <v>1</v>
      </c>
      <c r="Z2342" t="n">
        <v>10</v>
      </c>
    </row>
    <row r="2343">
      <c r="A2343" t="n">
        <v>0</v>
      </c>
      <c r="B2343" t="n">
        <v>55</v>
      </c>
      <c r="C2343" t="inlineStr">
        <is>
          <t xml:space="preserve">CONCLUIDO	</t>
        </is>
      </c>
      <c r="D2343" t="n">
        <v>4.0234</v>
      </c>
      <c r="E2343" t="n">
        <v>24.85</v>
      </c>
      <c r="F2343" t="n">
        <v>19.43</v>
      </c>
      <c r="G2343" t="n">
        <v>8.33</v>
      </c>
      <c r="H2343" t="n">
        <v>0.15</v>
      </c>
      <c r="I2343" t="n">
        <v>140</v>
      </c>
      <c r="J2343" t="n">
        <v>116.05</v>
      </c>
      <c r="K2343" t="n">
        <v>43.4</v>
      </c>
      <c r="L2343" t="n">
        <v>1</v>
      </c>
      <c r="M2343" t="n">
        <v>138</v>
      </c>
      <c r="N2343" t="n">
        <v>16.65</v>
      </c>
      <c r="O2343" t="n">
        <v>14546.17</v>
      </c>
      <c r="P2343" t="n">
        <v>192.93</v>
      </c>
      <c r="Q2343" t="n">
        <v>467.13</v>
      </c>
      <c r="R2343" t="n">
        <v>183.48</v>
      </c>
      <c r="S2343" t="n">
        <v>39.61</v>
      </c>
      <c r="T2343" t="n">
        <v>66331.69</v>
      </c>
      <c r="U2343" t="n">
        <v>0.22</v>
      </c>
      <c r="V2343" t="n">
        <v>0.6</v>
      </c>
      <c r="W2343" t="n">
        <v>2.84</v>
      </c>
      <c r="X2343" t="n">
        <v>4.09</v>
      </c>
      <c r="Y2343" t="n">
        <v>1</v>
      </c>
      <c r="Z2343" t="n">
        <v>10</v>
      </c>
    </row>
    <row r="2344">
      <c r="A2344" t="n">
        <v>1</v>
      </c>
      <c r="B2344" t="n">
        <v>55</v>
      </c>
      <c r="C2344" t="inlineStr">
        <is>
          <t xml:space="preserve">CONCLUIDO	</t>
        </is>
      </c>
      <c r="D2344" t="n">
        <v>4.3423</v>
      </c>
      <c r="E2344" t="n">
        <v>23.03</v>
      </c>
      <c r="F2344" t="n">
        <v>18.41</v>
      </c>
      <c r="G2344" t="n">
        <v>10.42</v>
      </c>
      <c r="H2344" t="n">
        <v>0.19</v>
      </c>
      <c r="I2344" t="n">
        <v>106</v>
      </c>
      <c r="J2344" t="n">
        <v>116.37</v>
      </c>
      <c r="K2344" t="n">
        <v>43.4</v>
      </c>
      <c r="L2344" t="n">
        <v>1.25</v>
      </c>
      <c r="M2344" t="n">
        <v>104</v>
      </c>
      <c r="N2344" t="n">
        <v>16.72</v>
      </c>
      <c r="O2344" t="n">
        <v>14585.96</v>
      </c>
      <c r="P2344" t="n">
        <v>182.08</v>
      </c>
      <c r="Q2344" t="n">
        <v>467.27</v>
      </c>
      <c r="R2344" t="n">
        <v>150.13</v>
      </c>
      <c r="S2344" t="n">
        <v>39.61</v>
      </c>
      <c r="T2344" t="n">
        <v>49827.74</v>
      </c>
      <c r="U2344" t="n">
        <v>0.26</v>
      </c>
      <c r="V2344" t="n">
        <v>0.63</v>
      </c>
      <c r="W2344" t="n">
        <v>2.79</v>
      </c>
      <c r="X2344" t="n">
        <v>3.08</v>
      </c>
      <c r="Y2344" t="n">
        <v>1</v>
      </c>
      <c r="Z2344" t="n">
        <v>10</v>
      </c>
    </row>
    <row r="2345">
      <c r="A2345" t="n">
        <v>2</v>
      </c>
      <c r="B2345" t="n">
        <v>55</v>
      </c>
      <c r="C2345" t="inlineStr">
        <is>
          <t xml:space="preserve">CONCLUIDO	</t>
        </is>
      </c>
      <c r="D2345" t="n">
        <v>4.5706</v>
      </c>
      <c r="E2345" t="n">
        <v>21.88</v>
      </c>
      <c r="F2345" t="n">
        <v>17.76</v>
      </c>
      <c r="G2345" t="n">
        <v>12.54</v>
      </c>
      <c r="H2345" t="n">
        <v>0.23</v>
      </c>
      <c r="I2345" t="n">
        <v>85</v>
      </c>
      <c r="J2345" t="n">
        <v>116.69</v>
      </c>
      <c r="K2345" t="n">
        <v>43.4</v>
      </c>
      <c r="L2345" t="n">
        <v>1.5</v>
      </c>
      <c r="M2345" t="n">
        <v>83</v>
      </c>
      <c r="N2345" t="n">
        <v>16.79</v>
      </c>
      <c r="O2345" t="n">
        <v>14625.77</v>
      </c>
      <c r="P2345" t="n">
        <v>175</v>
      </c>
      <c r="Q2345" t="n">
        <v>467.12</v>
      </c>
      <c r="R2345" t="n">
        <v>129.18</v>
      </c>
      <c r="S2345" t="n">
        <v>39.61</v>
      </c>
      <c r="T2345" t="n">
        <v>39456.43</v>
      </c>
      <c r="U2345" t="n">
        <v>0.31</v>
      </c>
      <c r="V2345" t="n">
        <v>0.66</v>
      </c>
      <c r="W2345" t="n">
        <v>2.75</v>
      </c>
      <c r="X2345" t="n">
        <v>2.43</v>
      </c>
      <c r="Y2345" t="n">
        <v>1</v>
      </c>
      <c r="Z2345" t="n">
        <v>10</v>
      </c>
    </row>
    <row r="2346">
      <c r="A2346" t="n">
        <v>3</v>
      </c>
      <c r="B2346" t="n">
        <v>55</v>
      </c>
      <c r="C2346" t="inlineStr">
        <is>
          <t xml:space="preserve">CONCLUIDO	</t>
        </is>
      </c>
      <c r="D2346" t="n">
        <v>4.7261</v>
      </c>
      <c r="E2346" t="n">
        <v>21.16</v>
      </c>
      <c r="F2346" t="n">
        <v>17.38</v>
      </c>
      <c r="G2346" t="n">
        <v>14.69</v>
      </c>
      <c r="H2346" t="n">
        <v>0.26</v>
      </c>
      <c r="I2346" t="n">
        <v>71</v>
      </c>
      <c r="J2346" t="n">
        <v>117.01</v>
      </c>
      <c r="K2346" t="n">
        <v>43.4</v>
      </c>
      <c r="L2346" t="n">
        <v>1.75</v>
      </c>
      <c r="M2346" t="n">
        <v>69</v>
      </c>
      <c r="N2346" t="n">
        <v>16.86</v>
      </c>
      <c r="O2346" t="n">
        <v>14665.62</v>
      </c>
      <c r="P2346" t="n">
        <v>170.4</v>
      </c>
      <c r="Q2346" t="n">
        <v>467.34</v>
      </c>
      <c r="R2346" t="n">
        <v>115.85</v>
      </c>
      <c r="S2346" t="n">
        <v>39.61</v>
      </c>
      <c r="T2346" t="n">
        <v>32861.38</v>
      </c>
      <c r="U2346" t="n">
        <v>0.34</v>
      </c>
      <c r="V2346" t="n">
        <v>0.67</v>
      </c>
      <c r="W2346" t="n">
        <v>2.74</v>
      </c>
      <c r="X2346" t="n">
        <v>2.04</v>
      </c>
      <c r="Y2346" t="n">
        <v>1</v>
      </c>
      <c r="Z2346" t="n">
        <v>10</v>
      </c>
    </row>
    <row r="2347">
      <c r="A2347" t="n">
        <v>4</v>
      </c>
      <c r="B2347" t="n">
        <v>55</v>
      </c>
      <c r="C2347" t="inlineStr">
        <is>
          <t xml:space="preserve">CONCLUIDO	</t>
        </is>
      </c>
      <c r="D2347" t="n">
        <v>4.8516</v>
      </c>
      <c r="E2347" t="n">
        <v>20.61</v>
      </c>
      <c r="F2347" t="n">
        <v>17.07</v>
      </c>
      <c r="G2347" t="n">
        <v>16.79</v>
      </c>
      <c r="H2347" t="n">
        <v>0.3</v>
      </c>
      <c r="I2347" t="n">
        <v>61</v>
      </c>
      <c r="J2347" t="n">
        <v>117.34</v>
      </c>
      <c r="K2347" t="n">
        <v>43.4</v>
      </c>
      <c r="L2347" t="n">
        <v>2</v>
      </c>
      <c r="M2347" t="n">
        <v>59</v>
      </c>
      <c r="N2347" t="n">
        <v>16.94</v>
      </c>
      <c r="O2347" t="n">
        <v>14705.49</v>
      </c>
      <c r="P2347" t="n">
        <v>166.63</v>
      </c>
      <c r="Q2347" t="n">
        <v>467.09</v>
      </c>
      <c r="R2347" t="n">
        <v>106.56</v>
      </c>
      <c r="S2347" t="n">
        <v>39.61</v>
      </c>
      <c r="T2347" t="n">
        <v>28264.86</v>
      </c>
      <c r="U2347" t="n">
        <v>0.37</v>
      </c>
      <c r="V2347" t="n">
        <v>0.68</v>
      </c>
      <c r="W2347" t="n">
        <v>2.71</v>
      </c>
      <c r="X2347" t="n">
        <v>1.74</v>
      </c>
      <c r="Y2347" t="n">
        <v>1</v>
      </c>
      <c r="Z2347" t="n">
        <v>10</v>
      </c>
    </row>
    <row r="2348">
      <c r="A2348" t="n">
        <v>5</v>
      </c>
      <c r="B2348" t="n">
        <v>55</v>
      </c>
      <c r="C2348" t="inlineStr">
        <is>
          <t xml:space="preserve">CONCLUIDO	</t>
        </is>
      </c>
      <c r="D2348" t="n">
        <v>4.9375</v>
      </c>
      <c r="E2348" t="n">
        <v>20.25</v>
      </c>
      <c r="F2348" t="n">
        <v>16.88</v>
      </c>
      <c r="G2348" t="n">
        <v>18.75</v>
      </c>
      <c r="H2348" t="n">
        <v>0.34</v>
      </c>
      <c r="I2348" t="n">
        <v>54</v>
      </c>
      <c r="J2348" t="n">
        <v>117.66</v>
      </c>
      <c r="K2348" t="n">
        <v>43.4</v>
      </c>
      <c r="L2348" t="n">
        <v>2.25</v>
      </c>
      <c r="M2348" t="n">
        <v>52</v>
      </c>
      <c r="N2348" t="n">
        <v>17.01</v>
      </c>
      <c r="O2348" t="n">
        <v>14745.39</v>
      </c>
      <c r="P2348" t="n">
        <v>163.99</v>
      </c>
      <c r="Q2348" t="n">
        <v>467.09</v>
      </c>
      <c r="R2348" t="n">
        <v>100.9</v>
      </c>
      <c r="S2348" t="n">
        <v>39.61</v>
      </c>
      <c r="T2348" t="n">
        <v>25470.85</v>
      </c>
      <c r="U2348" t="n">
        <v>0.39</v>
      </c>
      <c r="V2348" t="n">
        <v>0.6899999999999999</v>
      </c>
      <c r="W2348" t="n">
        <v>2.69</v>
      </c>
      <c r="X2348" t="n">
        <v>1.54</v>
      </c>
      <c r="Y2348" t="n">
        <v>1</v>
      </c>
      <c r="Z2348" t="n">
        <v>10</v>
      </c>
    </row>
    <row r="2349">
      <c r="A2349" t="n">
        <v>6</v>
      </c>
      <c r="B2349" t="n">
        <v>55</v>
      </c>
      <c r="C2349" t="inlineStr">
        <is>
          <t xml:space="preserve">CONCLUIDO	</t>
        </is>
      </c>
      <c r="D2349" t="n">
        <v>5.0234</v>
      </c>
      <c r="E2349" t="n">
        <v>19.91</v>
      </c>
      <c r="F2349" t="n">
        <v>16.68</v>
      </c>
      <c r="G2349" t="n">
        <v>20.84</v>
      </c>
      <c r="H2349" t="n">
        <v>0.37</v>
      </c>
      <c r="I2349" t="n">
        <v>48</v>
      </c>
      <c r="J2349" t="n">
        <v>117.98</v>
      </c>
      <c r="K2349" t="n">
        <v>43.4</v>
      </c>
      <c r="L2349" t="n">
        <v>2.5</v>
      </c>
      <c r="M2349" t="n">
        <v>46</v>
      </c>
      <c r="N2349" t="n">
        <v>17.08</v>
      </c>
      <c r="O2349" t="n">
        <v>14785.31</v>
      </c>
      <c r="P2349" t="n">
        <v>161.27</v>
      </c>
      <c r="Q2349" t="n">
        <v>467.15</v>
      </c>
      <c r="R2349" t="n">
        <v>93.63</v>
      </c>
      <c r="S2349" t="n">
        <v>39.61</v>
      </c>
      <c r="T2349" t="n">
        <v>21867.66</v>
      </c>
      <c r="U2349" t="n">
        <v>0.42</v>
      </c>
      <c r="V2349" t="n">
        <v>0.7</v>
      </c>
      <c r="W2349" t="n">
        <v>2.69</v>
      </c>
      <c r="X2349" t="n">
        <v>1.34</v>
      </c>
      <c r="Y2349" t="n">
        <v>1</v>
      </c>
      <c r="Z2349" t="n">
        <v>10</v>
      </c>
    </row>
    <row r="2350">
      <c r="A2350" t="n">
        <v>7</v>
      </c>
      <c r="B2350" t="n">
        <v>55</v>
      </c>
      <c r="C2350" t="inlineStr">
        <is>
          <t xml:space="preserve">CONCLUIDO	</t>
        </is>
      </c>
      <c r="D2350" t="n">
        <v>5.0874</v>
      </c>
      <c r="E2350" t="n">
        <v>19.66</v>
      </c>
      <c r="F2350" t="n">
        <v>16.55</v>
      </c>
      <c r="G2350" t="n">
        <v>23.09</v>
      </c>
      <c r="H2350" t="n">
        <v>0.41</v>
      </c>
      <c r="I2350" t="n">
        <v>43</v>
      </c>
      <c r="J2350" t="n">
        <v>118.31</v>
      </c>
      <c r="K2350" t="n">
        <v>43.4</v>
      </c>
      <c r="L2350" t="n">
        <v>2.75</v>
      </c>
      <c r="M2350" t="n">
        <v>41</v>
      </c>
      <c r="N2350" t="n">
        <v>17.16</v>
      </c>
      <c r="O2350" t="n">
        <v>14825.26</v>
      </c>
      <c r="P2350" t="n">
        <v>159.37</v>
      </c>
      <c r="Q2350" t="n">
        <v>467.13</v>
      </c>
      <c r="R2350" t="n">
        <v>89.28</v>
      </c>
      <c r="S2350" t="n">
        <v>39.61</v>
      </c>
      <c r="T2350" t="n">
        <v>19716.54</v>
      </c>
      <c r="U2350" t="n">
        <v>0.44</v>
      </c>
      <c r="V2350" t="n">
        <v>0.7</v>
      </c>
      <c r="W2350" t="n">
        <v>2.68</v>
      </c>
      <c r="X2350" t="n">
        <v>1.21</v>
      </c>
      <c r="Y2350" t="n">
        <v>1</v>
      </c>
      <c r="Z2350" t="n">
        <v>10</v>
      </c>
    </row>
    <row r="2351">
      <c r="A2351" t="n">
        <v>8</v>
      </c>
      <c r="B2351" t="n">
        <v>55</v>
      </c>
      <c r="C2351" t="inlineStr">
        <is>
          <t xml:space="preserve">CONCLUIDO	</t>
        </is>
      </c>
      <c r="D2351" t="n">
        <v>5.1389</v>
      </c>
      <c r="E2351" t="n">
        <v>19.46</v>
      </c>
      <c r="F2351" t="n">
        <v>16.44</v>
      </c>
      <c r="G2351" t="n">
        <v>25.3</v>
      </c>
      <c r="H2351" t="n">
        <v>0.45</v>
      </c>
      <c r="I2351" t="n">
        <v>39</v>
      </c>
      <c r="J2351" t="n">
        <v>118.63</v>
      </c>
      <c r="K2351" t="n">
        <v>43.4</v>
      </c>
      <c r="L2351" t="n">
        <v>3</v>
      </c>
      <c r="M2351" t="n">
        <v>37</v>
      </c>
      <c r="N2351" t="n">
        <v>17.23</v>
      </c>
      <c r="O2351" t="n">
        <v>14865.24</v>
      </c>
      <c r="P2351" t="n">
        <v>157.72</v>
      </c>
      <c r="Q2351" t="n">
        <v>467.1</v>
      </c>
      <c r="R2351" t="n">
        <v>85.92</v>
      </c>
      <c r="S2351" t="n">
        <v>39.61</v>
      </c>
      <c r="T2351" t="n">
        <v>18055.79</v>
      </c>
      <c r="U2351" t="n">
        <v>0.46</v>
      </c>
      <c r="V2351" t="n">
        <v>0.71</v>
      </c>
      <c r="W2351" t="n">
        <v>2.68</v>
      </c>
      <c r="X2351" t="n">
        <v>1.11</v>
      </c>
      <c r="Y2351" t="n">
        <v>1</v>
      </c>
      <c r="Z2351" t="n">
        <v>10</v>
      </c>
    </row>
    <row r="2352">
      <c r="A2352" t="n">
        <v>9</v>
      </c>
      <c r="B2352" t="n">
        <v>55</v>
      </c>
      <c r="C2352" t="inlineStr">
        <is>
          <t xml:space="preserve">CONCLUIDO	</t>
        </is>
      </c>
      <c r="D2352" t="n">
        <v>5.1858</v>
      </c>
      <c r="E2352" t="n">
        <v>19.28</v>
      </c>
      <c r="F2352" t="n">
        <v>16.34</v>
      </c>
      <c r="G2352" t="n">
        <v>27.23</v>
      </c>
      <c r="H2352" t="n">
        <v>0.48</v>
      </c>
      <c r="I2352" t="n">
        <v>36</v>
      </c>
      <c r="J2352" t="n">
        <v>118.96</v>
      </c>
      <c r="K2352" t="n">
        <v>43.4</v>
      </c>
      <c r="L2352" t="n">
        <v>3.25</v>
      </c>
      <c r="M2352" t="n">
        <v>34</v>
      </c>
      <c r="N2352" t="n">
        <v>17.31</v>
      </c>
      <c r="O2352" t="n">
        <v>14905.25</v>
      </c>
      <c r="P2352" t="n">
        <v>155.9</v>
      </c>
      <c r="Q2352" t="n">
        <v>467.13</v>
      </c>
      <c r="R2352" t="n">
        <v>83.12</v>
      </c>
      <c r="S2352" t="n">
        <v>39.61</v>
      </c>
      <c r="T2352" t="n">
        <v>16669.16</v>
      </c>
      <c r="U2352" t="n">
        <v>0.48</v>
      </c>
      <c r="V2352" t="n">
        <v>0.71</v>
      </c>
      <c r="W2352" t="n">
        <v>2.65</v>
      </c>
      <c r="X2352" t="n">
        <v>1</v>
      </c>
      <c r="Y2352" t="n">
        <v>1</v>
      </c>
      <c r="Z2352" t="n">
        <v>10</v>
      </c>
    </row>
    <row r="2353">
      <c r="A2353" t="n">
        <v>10</v>
      </c>
      <c r="B2353" t="n">
        <v>55</v>
      </c>
      <c r="C2353" t="inlineStr">
        <is>
          <t xml:space="preserve">CONCLUIDO	</t>
        </is>
      </c>
      <c r="D2353" t="n">
        <v>5.2295</v>
      </c>
      <c r="E2353" t="n">
        <v>19.12</v>
      </c>
      <c r="F2353" t="n">
        <v>16.25</v>
      </c>
      <c r="G2353" t="n">
        <v>29.54</v>
      </c>
      <c r="H2353" t="n">
        <v>0.52</v>
      </c>
      <c r="I2353" t="n">
        <v>33</v>
      </c>
      <c r="J2353" t="n">
        <v>119.28</v>
      </c>
      <c r="K2353" t="n">
        <v>43.4</v>
      </c>
      <c r="L2353" t="n">
        <v>3.5</v>
      </c>
      <c r="M2353" t="n">
        <v>31</v>
      </c>
      <c r="N2353" t="n">
        <v>17.38</v>
      </c>
      <c r="O2353" t="n">
        <v>14945.29</v>
      </c>
      <c r="P2353" t="n">
        <v>154.14</v>
      </c>
      <c r="Q2353" t="n">
        <v>467.11</v>
      </c>
      <c r="R2353" t="n">
        <v>79.81</v>
      </c>
      <c r="S2353" t="n">
        <v>39.61</v>
      </c>
      <c r="T2353" t="n">
        <v>15033.27</v>
      </c>
      <c r="U2353" t="n">
        <v>0.5</v>
      </c>
      <c r="V2353" t="n">
        <v>0.72</v>
      </c>
      <c r="W2353" t="n">
        <v>2.66</v>
      </c>
      <c r="X2353" t="n">
        <v>0.92</v>
      </c>
      <c r="Y2353" t="n">
        <v>1</v>
      </c>
      <c r="Z2353" t="n">
        <v>10</v>
      </c>
    </row>
    <row r="2354">
      <c r="A2354" t="n">
        <v>11</v>
      </c>
      <c r="B2354" t="n">
        <v>55</v>
      </c>
      <c r="C2354" t="inlineStr">
        <is>
          <t xml:space="preserve">CONCLUIDO	</t>
        </is>
      </c>
      <c r="D2354" t="n">
        <v>5.2605</v>
      </c>
      <c r="E2354" t="n">
        <v>19.01</v>
      </c>
      <c r="F2354" t="n">
        <v>16.18</v>
      </c>
      <c r="G2354" t="n">
        <v>31.33</v>
      </c>
      <c r="H2354" t="n">
        <v>0.55</v>
      </c>
      <c r="I2354" t="n">
        <v>31</v>
      </c>
      <c r="J2354" t="n">
        <v>119.61</v>
      </c>
      <c r="K2354" t="n">
        <v>43.4</v>
      </c>
      <c r="L2354" t="n">
        <v>3.75</v>
      </c>
      <c r="M2354" t="n">
        <v>29</v>
      </c>
      <c r="N2354" t="n">
        <v>17.46</v>
      </c>
      <c r="O2354" t="n">
        <v>14985.35</v>
      </c>
      <c r="P2354" t="n">
        <v>152.91</v>
      </c>
      <c r="Q2354" t="n">
        <v>467.09</v>
      </c>
      <c r="R2354" t="n">
        <v>77.64</v>
      </c>
      <c r="S2354" t="n">
        <v>39.61</v>
      </c>
      <c r="T2354" t="n">
        <v>13954.51</v>
      </c>
      <c r="U2354" t="n">
        <v>0.51</v>
      </c>
      <c r="V2354" t="n">
        <v>0.72</v>
      </c>
      <c r="W2354" t="n">
        <v>2.66</v>
      </c>
      <c r="X2354" t="n">
        <v>0.85</v>
      </c>
      <c r="Y2354" t="n">
        <v>1</v>
      </c>
      <c r="Z2354" t="n">
        <v>10</v>
      </c>
    </row>
    <row r="2355">
      <c r="A2355" t="n">
        <v>12</v>
      </c>
      <c r="B2355" t="n">
        <v>55</v>
      </c>
      <c r="C2355" t="inlineStr">
        <is>
          <t xml:space="preserve">CONCLUIDO	</t>
        </is>
      </c>
      <c r="D2355" t="n">
        <v>5.2889</v>
      </c>
      <c r="E2355" t="n">
        <v>18.91</v>
      </c>
      <c r="F2355" t="n">
        <v>16.13</v>
      </c>
      <c r="G2355" t="n">
        <v>33.37</v>
      </c>
      <c r="H2355" t="n">
        <v>0.59</v>
      </c>
      <c r="I2355" t="n">
        <v>29</v>
      </c>
      <c r="J2355" t="n">
        <v>119.93</v>
      </c>
      <c r="K2355" t="n">
        <v>43.4</v>
      </c>
      <c r="L2355" t="n">
        <v>4</v>
      </c>
      <c r="M2355" t="n">
        <v>27</v>
      </c>
      <c r="N2355" t="n">
        <v>17.53</v>
      </c>
      <c r="O2355" t="n">
        <v>15025.44</v>
      </c>
      <c r="P2355" t="n">
        <v>151.58</v>
      </c>
      <c r="Q2355" t="n">
        <v>467.08</v>
      </c>
      <c r="R2355" t="n">
        <v>76.04000000000001</v>
      </c>
      <c r="S2355" t="n">
        <v>39.61</v>
      </c>
      <c r="T2355" t="n">
        <v>13168.18</v>
      </c>
      <c r="U2355" t="n">
        <v>0.52</v>
      </c>
      <c r="V2355" t="n">
        <v>0.72</v>
      </c>
      <c r="W2355" t="n">
        <v>2.65</v>
      </c>
      <c r="X2355" t="n">
        <v>0.8</v>
      </c>
      <c r="Y2355" t="n">
        <v>1</v>
      </c>
      <c r="Z2355" t="n">
        <v>10</v>
      </c>
    </row>
    <row r="2356">
      <c r="A2356" t="n">
        <v>13</v>
      </c>
      <c r="B2356" t="n">
        <v>55</v>
      </c>
      <c r="C2356" t="inlineStr">
        <is>
          <t xml:space="preserve">CONCLUIDO	</t>
        </is>
      </c>
      <c r="D2356" t="n">
        <v>5.3162</v>
      </c>
      <c r="E2356" t="n">
        <v>18.81</v>
      </c>
      <c r="F2356" t="n">
        <v>16.08</v>
      </c>
      <c r="G2356" t="n">
        <v>35.74</v>
      </c>
      <c r="H2356" t="n">
        <v>0.62</v>
      </c>
      <c r="I2356" t="n">
        <v>27</v>
      </c>
      <c r="J2356" t="n">
        <v>120.26</v>
      </c>
      <c r="K2356" t="n">
        <v>43.4</v>
      </c>
      <c r="L2356" t="n">
        <v>4.25</v>
      </c>
      <c r="M2356" t="n">
        <v>25</v>
      </c>
      <c r="N2356" t="n">
        <v>17.61</v>
      </c>
      <c r="O2356" t="n">
        <v>15065.56</v>
      </c>
      <c r="P2356" t="n">
        <v>150.34</v>
      </c>
      <c r="Q2356" t="n">
        <v>467.08</v>
      </c>
      <c r="R2356" t="n">
        <v>74.43000000000001</v>
      </c>
      <c r="S2356" t="n">
        <v>39.61</v>
      </c>
      <c r="T2356" t="n">
        <v>12368.45</v>
      </c>
      <c r="U2356" t="n">
        <v>0.53</v>
      </c>
      <c r="V2356" t="n">
        <v>0.73</v>
      </c>
      <c r="W2356" t="n">
        <v>2.65</v>
      </c>
      <c r="X2356" t="n">
        <v>0.75</v>
      </c>
      <c r="Y2356" t="n">
        <v>1</v>
      </c>
      <c r="Z2356" t="n">
        <v>10</v>
      </c>
    </row>
    <row r="2357">
      <c r="A2357" t="n">
        <v>14</v>
      </c>
      <c r="B2357" t="n">
        <v>55</v>
      </c>
      <c r="C2357" t="inlineStr">
        <is>
          <t xml:space="preserve">CONCLUIDO	</t>
        </is>
      </c>
      <c r="D2357" t="n">
        <v>5.3479</v>
      </c>
      <c r="E2357" t="n">
        <v>18.7</v>
      </c>
      <c r="F2357" t="n">
        <v>16.02</v>
      </c>
      <c r="G2357" t="n">
        <v>38.44</v>
      </c>
      <c r="H2357" t="n">
        <v>0.66</v>
      </c>
      <c r="I2357" t="n">
        <v>25</v>
      </c>
      <c r="J2357" t="n">
        <v>120.58</v>
      </c>
      <c r="K2357" t="n">
        <v>43.4</v>
      </c>
      <c r="L2357" t="n">
        <v>4.5</v>
      </c>
      <c r="M2357" t="n">
        <v>23</v>
      </c>
      <c r="N2357" t="n">
        <v>17.68</v>
      </c>
      <c r="O2357" t="n">
        <v>15105.7</v>
      </c>
      <c r="P2357" t="n">
        <v>148.72</v>
      </c>
      <c r="Q2357" t="n">
        <v>467.08</v>
      </c>
      <c r="R2357" t="n">
        <v>72.27</v>
      </c>
      <c r="S2357" t="n">
        <v>39.61</v>
      </c>
      <c r="T2357" t="n">
        <v>11302.23</v>
      </c>
      <c r="U2357" t="n">
        <v>0.55</v>
      </c>
      <c r="V2357" t="n">
        <v>0.73</v>
      </c>
      <c r="W2357" t="n">
        <v>2.65</v>
      </c>
      <c r="X2357" t="n">
        <v>0.68</v>
      </c>
      <c r="Y2357" t="n">
        <v>1</v>
      </c>
      <c r="Z2357" t="n">
        <v>10</v>
      </c>
    </row>
    <row r="2358">
      <c r="A2358" t="n">
        <v>15</v>
      </c>
      <c r="B2358" t="n">
        <v>55</v>
      </c>
      <c r="C2358" t="inlineStr">
        <is>
          <t xml:space="preserve">CONCLUIDO	</t>
        </is>
      </c>
      <c r="D2358" t="n">
        <v>5.3606</v>
      </c>
      <c r="E2358" t="n">
        <v>18.65</v>
      </c>
      <c r="F2358" t="n">
        <v>16</v>
      </c>
      <c r="G2358" t="n">
        <v>39.99</v>
      </c>
      <c r="H2358" t="n">
        <v>0.6899999999999999</v>
      </c>
      <c r="I2358" t="n">
        <v>24</v>
      </c>
      <c r="J2358" t="n">
        <v>120.91</v>
      </c>
      <c r="K2358" t="n">
        <v>43.4</v>
      </c>
      <c r="L2358" t="n">
        <v>4.75</v>
      </c>
      <c r="M2358" t="n">
        <v>22</v>
      </c>
      <c r="N2358" t="n">
        <v>17.76</v>
      </c>
      <c r="O2358" t="n">
        <v>15145.88</v>
      </c>
      <c r="P2358" t="n">
        <v>147.89</v>
      </c>
      <c r="Q2358" t="n">
        <v>467.08</v>
      </c>
      <c r="R2358" t="n">
        <v>71.53</v>
      </c>
      <c r="S2358" t="n">
        <v>39.61</v>
      </c>
      <c r="T2358" t="n">
        <v>10937.76</v>
      </c>
      <c r="U2358" t="n">
        <v>0.55</v>
      </c>
      <c r="V2358" t="n">
        <v>0.73</v>
      </c>
      <c r="W2358" t="n">
        <v>2.65</v>
      </c>
      <c r="X2358" t="n">
        <v>0.66</v>
      </c>
      <c r="Y2358" t="n">
        <v>1</v>
      </c>
      <c r="Z2358" t="n">
        <v>10</v>
      </c>
    </row>
    <row r="2359">
      <c r="A2359" t="n">
        <v>16</v>
      </c>
      <c r="B2359" t="n">
        <v>55</v>
      </c>
      <c r="C2359" t="inlineStr">
        <is>
          <t xml:space="preserve">CONCLUIDO	</t>
        </is>
      </c>
      <c r="D2359" t="n">
        <v>5.3967</v>
      </c>
      <c r="E2359" t="n">
        <v>18.53</v>
      </c>
      <c r="F2359" t="n">
        <v>15.92</v>
      </c>
      <c r="G2359" t="n">
        <v>43.42</v>
      </c>
      <c r="H2359" t="n">
        <v>0.73</v>
      </c>
      <c r="I2359" t="n">
        <v>22</v>
      </c>
      <c r="J2359" t="n">
        <v>121.23</v>
      </c>
      <c r="K2359" t="n">
        <v>43.4</v>
      </c>
      <c r="L2359" t="n">
        <v>5</v>
      </c>
      <c r="M2359" t="n">
        <v>20</v>
      </c>
      <c r="N2359" t="n">
        <v>17.83</v>
      </c>
      <c r="O2359" t="n">
        <v>15186.08</v>
      </c>
      <c r="P2359" t="n">
        <v>146.48</v>
      </c>
      <c r="Q2359" t="n">
        <v>467.09</v>
      </c>
      <c r="R2359" t="n">
        <v>68.93000000000001</v>
      </c>
      <c r="S2359" t="n">
        <v>39.61</v>
      </c>
      <c r="T2359" t="n">
        <v>9645.65</v>
      </c>
      <c r="U2359" t="n">
        <v>0.57</v>
      </c>
      <c r="V2359" t="n">
        <v>0.73</v>
      </c>
      <c r="W2359" t="n">
        <v>2.65</v>
      </c>
      <c r="X2359" t="n">
        <v>0.59</v>
      </c>
      <c r="Y2359" t="n">
        <v>1</v>
      </c>
      <c r="Z2359" t="n">
        <v>10</v>
      </c>
    </row>
    <row r="2360">
      <c r="A2360" t="n">
        <v>17</v>
      </c>
      <c r="B2360" t="n">
        <v>55</v>
      </c>
      <c r="C2360" t="inlineStr">
        <is>
          <t xml:space="preserve">CONCLUIDO	</t>
        </is>
      </c>
      <c r="D2360" t="n">
        <v>5.4109</v>
      </c>
      <c r="E2360" t="n">
        <v>18.48</v>
      </c>
      <c r="F2360" t="n">
        <v>15.9</v>
      </c>
      <c r="G2360" t="n">
        <v>45.42</v>
      </c>
      <c r="H2360" t="n">
        <v>0.76</v>
      </c>
      <c r="I2360" t="n">
        <v>21</v>
      </c>
      <c r="J2360" t="n">
        <v>121.56</v>
      </c>
      <c r="K2360" t="n">
        <v>43.4</v>
      </c>
      <c r="L2360" t="n">
        <v>5.25</v>
      </c>
      <c r="M2360" t="n">
        <v>19</v>
      </c>
      <c r="N2360" t="n">
        <v>17.91</v>
      </c>
      <c r="O2360" t="n">
        <v>15226.31</v>
      </c>
      <c r="P2360" t="n">
        <v>145.43</v>
      </c>
      <c r="Q2360" t="n">
        <v>467.09</v>
      </c>
      <c r="R2360" t="n">
        <v>68.14</v>
      </c>
      <c r="S2360" t="n">
        <v>39.61</v>
      </c>
      <c r="T2360" t="n">
        <v>9257.370000000001</v>
      </c>
      <c r="U2360" t="n">
        <v>0.58</v>
      </c>
      <c r="V2360" t="n">
        <v>0.73</v>
      </c>
      <c r="W2360" t="n">
        <v>2.64</v>
      </c>
      <c r="X2360" t="n">
        <v>0.5600000000000001</v>
      </c>
      <c r="Y2360" t="n">
        <v>1</v>
      </c>
      <c r="Z2360" t="n">
        <v>10</v>
      </c>
    </row>
    <row r="2361">
      <c r="A2361" t="n">
        <v>18</v>
      </c>
      <c r="B2361" t="n">
        <v>55</v>
      </c>
      <c r="C2361" t="inlineStr">
        <is>
          <t xml:space="preserve">CONCLUIDO	</t>
        </is>
      </c>
      <c r="D2361" t="n">
        <v>5.4201</v>
      </c>
      <c r="E2361" t="n">
        <v>18.45</v>
      </c>
      <c r="F2361" t="n">
        <v>15.89</v>
      </c>
      <c r="G2361" t="n">
        <v>47.66</v>
      </c>
      <c r="H2361" t="n">
        <v>0.8</v>
      </c>
      <c r="I2361" t="n">
        <v>20</v>
      </c>
      <c r="J2361" t="n">
        <v>121.89</v>
      </c>
      <c r="K2361" t="n">
        <v>43.4</v>
      </c>
      <c r="L2361" t="n">
        <v>5.5</v>
      </c>
      <c r="M2361" t="n">
        <v>18</v>
      </c>
      <c r="N2361" t="n">
        <v>17.99</v>
      </c>
      <c r="O2361" t="n">
        <v>15266.56</v>
      </c>
      <c r="P2361" t="n">
        <v>144.54</v>
      </c>
      <c r="Q2361" t="n">
        <v>467.07</v>
      </c>
      <c r="R2361" t="n">
        <v>68.06</v>
      </c>
      <c r="S2361" t="n">
        <v>39.61</v>
      </c>
      <c r="T2361" t="n">
        <v>9221.620000000001</v>
      </c>
      <c r="U2361" t="n">
        <v>0.58</v>
      </c>
      <c r="V2361" t="n">
        <v>0.73</v>
      </c>
      <c r="W2361" t="n">
        <v>2.64</v>
      </c>
      <c r="X2361" t="n">
        <v>0.55</v>
      </c>
      <c r="Y2361" t="n">
        <v>1</v>
      </c>
      <c r="Z2361" t="n">
        <v>10</v>
      </c>
    </row>
    <row r="2362">
      <c r="A2362" t="n">
        <v>19</v>
      </c>
      <c r="B2362" t="n">
        <v>55</v>
      </c>
      <c r="C2362" t="inlineStr">
        <is>
          <t xml:space="preserve">CONCLUIDO	</t>
        </is>
      </c>
      <c r="D2362" t="n">
        <v>5.4329</v>
      </c>
      <c r="E2362" t="n">
        <v>18.41</v>
      </c>
      <c r="F2362" t="n">
        <v>15.87</v>
      </c>
      <c r="G2362" t="n">
        <v>50.11</v>
      </c>
      <c r="H2362" t="n">
        <v>0.83</v>
      </c>
      <c r="I2362" t="n">
        <v>19</v>
      </c>
      <c r="J2362" t="n">
        <v>122.21</v>
      </c>
      <c r="K2362" t="n">
        <v>43.4</v>
      </c>
      <c r="L2362" t="n">
        <v>5.75</v>
      </c>
      <c r="M2362" t="n">
        <v>17</v>
      </c>
      <c r="N2362" t="n">
        <v>18.06</v>
      </c>
      <c r="O2362" t="n">
        <v>15306.85</v>
      </c>
      <c r="P2362" t="n">
        <v>143.73</v>
      </c>
      <c r="Q2362" t="n">
        <v>467.07</v>
      </c>
      <c r="R2362" t="n">
        <v>67.23999999999999</v>
      </c>
      <c r="S2362" t="n">
        <v>39.61</v>
      </c>
      <c r="T2362" t="n">
        <v>8816.59</v>
      </c>
      <c r="U2362" t="n">
        <v>0.59</v>
      </c>
      <c r="V2362" t="n">
        <v>0.74</v>
      </c>
      <c r="W2362" t="n">
        <v>2.64</v>
      </c>
      <c r="X2362" t="n">
        <v>0.54</v>
      </c>
      <c r="Y2362" t="n">
        <v>1</v>
      </c>
      <c r="Z2362" t="n">
        <v>10</v>
      </c>
    </row>
    <row r="2363">
      <c r="A2363" t="n">
        <v>20</v>
      </c>
      <c r="B2363" t="n">
        <v>55</v>
      </c>
      <c r="C2363" t="inlineStr">
        <is>
          <t xml:space="preserve">CONCLUIDO	</t>
        </is>
      </c>
      <c r="D2363" t="n">
        <v>5.4349</v>
      </c>
      <c r="E2363" t="n">
        <v>18.4</v>
      </c>
      <c r="F2363" t="n">
        <v>15.86</v>
      </c>
      <c r="G2363" t="n">
        <v>50.09</v>
      </c>
      <c r="H2363" t="n">
        <v>0.86</v>
      </c>
      <c r="I2363" t="n">
        <v>19</v>
      </c>
      <c r="J2363" t="n">
        <v>122.54</v>
      </c>
      <c r="K2363" t="n">
        <v>43.4</v>
      </c>
      <c r="L2363" t="n">
        <v>6</v>
      </c>
      <c r="M2363" t="n">
        <v>17</v>
      </c>
      <c r="N2363" t="n">
        <v>18.14</v>
      </c>
      <c r="O2363" t="n">
        <v>15347.16</v>
      </c>
      <c r="P2363" t="n">
        <v>143.16</v>
      </c>
      <c r="Q2363" t="n">
        <v>467.08</v>
      </c>
      <c r="R2363" t="n">
        <v>67.15000000000001</v>
      </c>
      <c r="S2363" t="n">
        <v>39.61</v>
      </c>
      <c r="T2363" t="n">
        <v>8772.870000000001</v>
      </c>
      <c r="U2363" t="n">
        <v>0.59</v>
      </c>
      <c r="V2363" t="n">
        <v>0.74</v>
      </c>
      <c r="W2363" t="n">
        <v>2.64</v>
      </c>
      <c r="X2363" t="n">
        <v>0.53</v>
      </c>
      <c r="Y2363" t="n">
        <v>1</v>
      </c>
      <c r="Z2363" t="n">
        <v>10</v>
      </c>
    </row>
    <row r="2364">
      <c r="A2364" t="n">
        <v>21</v>
      </c>
      <c r="B2364" t="n">
        <v>55</v>
      </c>
      <c r="C2364" t="inlineStr">
        <is>
          <t xml:space="preserve">CONCLUIDO	</t>
        </is>
      </c>
      <c r="D2364" t="n">
        <v>5.4531</v>
      </c>
      <c r="E2364" t="n">
        <v>18.34</v>
      </c>
      <c r="F2364" t="n">
        <v>15.82</v>
      </c>
      <c r="G2364" t="n">
        <v>52.75</v>
      </c>
      <c r="H2364" t="n">
        <v>0.9</v>
      </c>
      <c r="I2364" t="n">
        <v>18</v>
      </c>
      <c r="J2364" t="n">
        <v>122.87</v>
      </c>
      <c r="K2364" t="n">
        <v>43.4</v>
      </c>
      <c r="L2364" t="n">
        <v>6.25</v>
      </c>
      <c r="M2364" t="n">
        <v>16</v>
      </c>
      <c r="N2364" t="n">
        <v>18.22</v>
      </c>
      <c r="O2364" t="n">
        <v>15387.5</v>
      </c>
      <c r="P2364" t="n">
        <v>141.3</v>
      </c>
      <c r="Q2364" t="n">
        <v>467.07</v>
      </c>
      <c r="R2364" t="n">
        <v>65.69</v>
      </c>
      <c r="S2364" t="n">
        <v>39.61</v>
      </c>
      <c r="T2364" t="n">
        <v>8047.9</v>
      </c>
      <c r="U2364" t="n">
        <v>0.6</v>
      </c>
      <c r="V2364" t="n">
        <v>0.74</v>
      </c>
      <c r="W2364" t="n">
        <v>2.65</v>
      </c>
      <c r="X2364" t="n">
        <v>0.49</v>
      </c>
      <c r="Y2364" t="n">
        <v>1</v>
      </c>
      <c r="Z2364" t="n">
        <v>10</v>
      </c>
    </row>
    <row r="2365">
      <c r="A2365" t="n">
        <v>22</v>
      </c>
      <c r="B2365" t="n">
        <v>55</v>
      </c>
      <c r="C2365" t="inlineStr">
        <is>
          <t xml:space="preserve">CONCLUIDO	</t>
        </is>
      </c>
      <c r="D2365" t="n">
        <v>5.469</v>
      </c>
      <c r="E2365" t="n">
        <v>18.28</v>
      </c>
      <c r="F2365" t="n">
        <v>15.79</v>
      </c>
      <c r="G2365" t="n">
        <v>55.75</v>
      </c>
      <c r="H2365" t="n">
        <v>0.93</v>
      </c>
      <c r="I2365" t="n">
        <v>17</v>
      </c>
      <c r="J2365" t="n">
        <v>123.19</v>
      </c>
      <c r="K2365" t="n">
        <v>43.4</v>
      </c>
      <c r="L2365" t="n">
        <v>6.5</v>
      </c>
      <c r="M2365" t="n">
        <v>15</v>
      </c>
      <c r="N2365" t="n">
        <v>18.29</v>
      </c>
      <c r="O2365" t="n">
        <v>15427.87</v>
      </c>
      <c r="P2365" t="n">
        <v>140.74</v>
      </c>
      <c r="Q2365" t="n">
        <v>467.07</v>
      </c>
      <c r="R2365" t="n">
        <v>64.89</v>
      </c>
      <c r="S2365" t="n">
        <v>39.61</v>
      </c>
      <c r="T2365" t="n">
        <v>7649.27</v>
      </c>
      <c r="U2365" t="n">
        <v>0.61</v>
      </c>
      <c r="V2365" t="n">
        <v>0.74</v>
      </c>
      <c r="W2365" t="n">
        <v>2.64</v>
      </c>
      <c r="X2365" t="n">
        <v>0.46</v>
      </c>
      <c r="Y2365" t="n">
        <v>1</v>
      </c>
      <c r="Z2365" t="n">
        <v>10</v>
      </c>
    </row>
    <row r="2366">
      <c r="A2366" t="n">
        <v>23</v>
      </c>
      <c r="B2366" t="n">
        <v>55</v>
      </c>
      <c r="C2366" t="inlineStr">
        <is>
          <t xml:space="preserve">CONCLUIDO	</t>
        </is>
      </c>
      <c r="D2366" t="n">
        <v>5.4827</v>
      </c>
      <c r="E2366" t="n">
        <v>18.24</v>
      </c>
      <c r="F2366" t="n">
        <v>15.77</v>
      </c>
      <c r="G2366" t="n">
        <v>59.15</v>
      </c>
      <c r="H2366" t="n">
        <v>0.96</v>
      </c>
      <c r="I2366" t="n">
        <v>16</v>
      </c>
      <c r="J2366" t="n">
        <v>123.52</v>
      </c>
      <c r="K2366" t="n">
        <v>43.4</v>
      </c>
      <c r="L2366" t="n">
        <v>6.75</v>
      </c>
      <c r="M2366" t="n">
        <v>14</v>
      </c>
      <c r="N2366" t="n">
        <v>18.37</v>
      </c>
      <c r="O2366" t="n">
        <v>15468.27</v>
      </c>
      <c r="P2366" t="n">
        <v>139.59</v>
      </c>
      <c r="Q2366" t="n">
        <v>467.07</v>
      </c>
      <c r="R2366" t="n">
        <v>64.33</v>
      </c>
      <c r="S2366" t="n">
        <v>39.61</v>
      </c>
      <c r="T2366" t="n">
        <v>7374.54</v>
      </c>
      <c r="U2366" t="n">
        <v>0.62</v>
      </c>
      <c r="V2366" t="n">
        <v>0.74</v>
      </c>
      <c r="W2366" t="n">
        <v>2.63</v>
      </c>
      <c r="X2366" t="n">
        <v>0.44</v>
      </c>
      <c r="Y2366" t="n">
        <v>1</v>
      </c>
      <c r="Z2366" t="n">
        <v>10</v>
      </c>
    </row>
    <row r="2367">
      <c r="A2367" t="n">
        <v>24</v>
      </c>
      <c r="B2367" t="n">
        <v>55</v>
      </c>
      <c r="C2367" t="inlineStr">
        <is>
          <t xml:space="preserve">CONCLUIDO	</t>
        </is>
      </c>
      <c r="D2367" t="n">
        <v>5.4823</v>
      </c>
      <c r="E2367" t="n">
        <v>18.24</v>
      </c>
      <c r="F2367" t="n">
        <v>15.77</v>
      </c>
      <c r="G2367" t="n">
        <v>59.15</v>
      </c>
      <c r="H2367" t="n">
        <v>1</v>
      </c>
      <c r="I2367" t="n">
        <v>16</v>
      </c>
      <c r="J2367" t="n">
        <v>123.85</v>
      </c>
      <c r="K2367" t="n">
        <v>43.4</v>
      </c>
      <c r="L2367" t="n">
        <v>7</v>
      </c>
      <c r="M2367" t="n">
        <v>14</v>
      </c>
      <c r="N2367" t="n">
        <v>18.45</v>
      </c>
      <c r="O2367" t="n">
        <v>15508.69</v>
      </c>
      <c r="P2367" t="n">
        <v>138.82</v>
      </c>
      <c r="Q2367" t="n">
        <v>467.07</v>
      </c>
      <c r="R2367" t="n">
        <v>64.27</v>
      </c>
      <c r="S2367" t="n">
        <v>39.61</v>
      </c>
      <c r="T2367" t="n">
        <v>7348.38</v>
      </c>
      <c r="U2367" t="n">
        <v>0.62</v>
      </c>
      <c r="V2367" t="n">
        <v>0.74</v>
      </c>
      <c r="W2367" t="n">
        <v>2.64</v>
      </c>
      <c r="X2367" t="n">
        <v>0.44</v>
      </c>
      <c r="Y2367" t="n">
        <v>1</v>
      </c>
      <c r="Z2367" t="n">
        <v>10</v>
      </c>
    </row>
    <row r="2368">
      <c r="A2368" t="n">
        <v>25</v>
      </c>
      <c r="B2368" t="n">
        <v>55</v>
      </c>
      <c r="C2368" t="inlineStr">
        <is>
          <t xml:space="preserve">CONCLUIDO	</t>
        </is>
      </c>
      <c r="D2368" t="n">
        <v>5.5053</v>
      </c>
      <c r="E2368" t="n">
        <v>18.16</v>
      </c>
      <c r="F2368" t="n">
        <v>15.72</v>
      </c>
      <c r="G2368" t="n">
        <v>62.89</v>
      </c>
      <c r="H2368" t="n">
        <v>1.03</v>
      </c>
      <c r="I2368" t="n">
        <v>15</v>
      </c>
      <c r="J2368" t="n">
        <v>124.18</v>
      </c>
      <c r="K2368" t="n">
        <v>43.4</v>
      </c>
      <c r="L2368" t="n">
        <v>7.25</v>
      </c>
      <c r="M2368" t="n">
        <v>13</v>
      </c>
      <c r="N2368" t="n">
        <v>18.53</v>
      </c>
      <c r="O2368" t="n">
        <v>15549.15</v>
      </c>
      <c r="P2368" t="n">
        <v>137.34</v>
      </c>
      <c r="Q2368" t="n">
        <v>467.09</v>
      </c>
      <c r="R2368" t="n">
        <v>62.53</v>
      </c>
      <c r="S2368" t="n">
        <v>39.61</v>
      </c>
      <c r="T2368" t="n">
        <v>6482.43</v>
      </c>
      <c r="U2368" t="n">
        <v>0.63</v>
      </c>
      <c r="V2368" t="n">
        <v>0.74</v>
      </c>
      <c r="W2368" t="n">
        <v>2.63</v>
      </c>
      <c r="X2368" t="n">
        <v>0.39</v>
      </c>
      <c r="Y2368" t="n">
        <v>1</v>
      </c>
      <c r="Z2368" t="n">
        <v>10</v>
      </c>
    </row>
    <row r="2369">
      <c r="A2369" t="n">
        <v>26</v>
      </c>
      <c r="B2369" t="n">
        <v>55</v>
      </c>
      <c r="C2369" t="inlineStr">
        <is>
          <t xml:space="preserve">CONCLUIDO	</t>
        </is>
      </c>
      <c r="D2369" t="n">
        <v>5.4991</v>
      </c>
      <c r="E2369" t="n">
        <v>18.18</v>
      </c>
      <c r="F2369" t="n">
        <v>15.74</v>
      </c>
      <c r="G2369" t="n">
        <v>62.97</v>
      </c>
      <c r="H2369" t="n">
        <v>1.06</v>
      </c>
      <c r="I2369" t="n">
        <v>15</v>
      </c>
      <c r="J2369" t="n">
        <v>124.51</v>
      </c>
      <c r="K2369" t="n">
        <v>43.4</v>
      </c>
      <c r="L2369" t="n">
        <v>7.5</v>
      </c>
      <c r="M2369" t="n">
        <v>13</v>
      </c>
      <c r="N2369" t="n">
        <v>18.61</v>
      </c>
      <c r="O2369" t="n">
        <v>15589.63</v>
      </c>
      <c r="P2369" t="n">
        <v>136.75</v>
      </c>
      <c r="Q2369" t="n">
        <v>467.08</v>
      </c>
      <c r="R2369" t="n">
        <v>63.28</v>
      </c>
      <c r="S2369" t="n">
        <v>39.61</v>
      </c>
      <c r="T2369" t="n">
        <v>6857.45</v>
      </c>
      <c r="U2369" t="n">
        <v>0.63</v>
      </c>
      <c r="V2369" t="n">
        <v>0.74</v>
      </c>
      <c r="W2369" t="n">
        <v>2.63</v>
      </c>
      <c r="X2369" t="n">
        <v>0.41</v>
      </c>
      <c r="Y2369" t="n">
        <v>1</v>
      </c>
      <c r="Z2369" t="n">
        <v>10</v>
      </c>
    </row>
    <row r="2370">
      <c r="A2370" t="n">
        <v>27</v>
      </c>
      <c r="B2370" t="n">
        <v>55</v>
      </c>
      <c r="C2370" t="inlineStr">
        <is>
          <t xml:space="preserve">CONCLUIDO	</t>
        </is>
      </c>
      <c r="D2370" t="n">
        <v>5.52</v>
      </c>
      <c r="E2370" t="n">
        <v>18.12</v>
      </c>
      <c r="F2370" t="n">
        <v>15.7</v>
      </c>
      <c r="G2370" t="n">
        <v>67.27</v>
      </c>
      <c r="H2370" t="n">
        <v>1.1</v>
      </c>
      <c r="I2370" t="n">
        <v>14</v>
      </c>
      <c r="J2370" t="n">
        <v>124.83</v>
      </c>
      <c r="K2370" t="n">
        <v>43.4</v>
      </c>
      <c r="L2370" t="n">
        <v>7.75</v>
      </c>
      <c r="M2370" t="n">
        <v>12</v>
      </c>
      <c r="N2370" t="n">
        <v>18.68</v>
      </c>
      <c r="O2370" t="n">
        <v>15630.14</v>
      </c>
      <c r="P2370" t="n">
        <v>135.21</v>
      </c>
      <c r="Q2370" t="n">
        <v>467.07</v>
      </c>
      <c r="R2370" t="n">
        <v>61.85</v>
      </c>
      <c r="S2370" t="n">
        <v>39.61</v>
      </c>
      <c r="T2370" t="n">
        <v>6146.12</v>
      </c>
      <c r="U2370" t="n">
        <v>0.64</v>
      </c>
      <c r="V2370" t="n">
        <v>0.74</v>
      </c>
      <c r="W2370" t="n">
        <v>2.63</v>
      </c>
      <c r="X2370" t="n">
        <v>0.36</v>
      </c>
      <c r="Y2370" t="n">
        <v>1</v>
      </c>
      <c r="Z2370" t="n">
        <v>10</v>
      </c>
    </row>
    <row r="2371">
      <c r="A2371" t="n">
        <v>28</v>
      </c>
      <c r="B2371" t="n">
        <v>55</v>
      </c>
      <c r="C2371" t="inlineStr">
        <is>
          <t xml:space="preserve">CONCLUIDO	</t>
        </is>
      </c>
      <c r="D2371" t="n">
        <v>5.5311</v>
      </c>
      <c r="E2371" t="n">
        <v>18.08</v>
      </c>
      <c r="F2371" t="n">
        <v>15.69</v>
      </c>
      <c r="G2371" t="n">
        <v>72.39</v>
      </c>
      <c r="H2371" t="n">
        <v>1.13</v>
      </c>
      <c r="I2371" t="n">
        <v>13</v>
      </c>
      <c r="J2371" t="n">
        <v>125.16</v>
      </c>
      <c r="K2371" t="n">
        <v>43.4</v>
      </c>
      <c r="L2371" t="n">
        <v>8</v>
      </c>
      <c r="M2371" t="n">
        <v>11</v>
      </c>
      <c r="N2371" t="n">
        <v>18.76</v>
      </c>
      <c r="O2371" t="n">
        <v>15670.68</v>
      </c>
      <c r="P2371" t="n">
        <v>133.89</v>
      </c>
      <c r="Q2371" t="n">
        <v>467.07</v>
      </c>
      <c r="R2371" t="n">
        <v>61.47</v>
      </c>
      <c r="S2371" t="n">
        <v>39.61</v>
      </c>
      <c r="T2371" t="n">
        <v>5962.74</v>
      </c>
      <c r="U2371" t="n">
        <v>0.64</v>
      </c>
      <c r="V2371" t="n">
        <v>0.74</v>
      </c>
      <c r="W2371" t="n">
        <v>2.63</v>
      </c>
      <c r="X2371" t="n">
        <v>0.35</v>
      </c>
      <c r="Y2371" t="n">
        <v>1</v>
      </c>
      <c r="Z2371" t="n">
        <v>10</v>
      </c>
    </row>
    <row r="2372">
      <c r="A2372" t="n">
        <v>29</v>
      </c>
      <c r="B2372" t="n">
        <v>55</v>
      </c>
      <c r="C2372" t="inlineStr">
        <is>
          <t xml:space="preserve">CONCLUIDO	</t>
        </is>
      </c>
      <c r="D2372" t="n">
        <v>5.5357</v>
      </c>
      <c r="E2372" t="n">
        <v>18.06</v>
      </c>
      <c r="F2372" t="n">
        <v>15.67</v>
      </c>
      <c r="G2372" t="n">
        <v>72.31999999999999</v>
      </c>
      <c r="H2372" t="n">
        <v>1.16</v>
      </c>
      <c r="I2372" t="n">
        <v>13</v>
      </c>
      <c r="J2372" t="n">
        <v>125.49</v>
      </c>
      <c r="K2372" t="n">
        <v>43.4</v>
      </c>
      <c r="L2372" t="n">
        <v>8.25</v>
      </c>
      <c r="M2372" t="n">
        <v>11</v>
      </c>
      <c r="N2372" t="n">
        <v>18.84</v>
      </c>
      <c r="O2372" t="n">
        <v>15711.24</v>
      </c>
      <c r="P2372" t="n">
        <v>134.29</v>
      </c>
      <c r="Q2372" t="n">
        <v>467.09</v>
      </c>
      <c r="R2372" t="n">
        <v>61.01</v>
      </c>
      <c r="S2372" t="n">
        <v>39.61</v>
      </c>
      <c r="T2372" t="n">
        <v>5729.94</v>
      </c>
      <c r="U2372" t="n">
        <v>0.65</v>
      </c>
      <c r="V2372" t="n">
        <v>0.74</v>
      </c>
      <c r="W2372" t="n">
        <v>2.63</v>
      </c>
      <c r="X2372" t="n">
        <v>0.34</v>
      </c>
      <c r="Y2372" t="n">
        <v>1</v>
      </c>
      <c r="Z2372" t="n">
        <v>10</v>
      </c>
    </row>
    <row r="2373">
      <c r="A2373" t="n">
        <v>30</v>
      </c>
      <c r="B2373" t="n">
        <v>55</v>
      </c>
      <c r="C2373" t="inlineStr">
        <is>
          <t xml:space="preserve">CONCLUIDO	</t>
        </is>
      </c>
      <c r="D2373" t="n">
        <v>5.5333</v>
      </c>
      <c r="E2373" t="n">
        <v>18.07</v>
      </c>
      <c r="F2373" t="n">
        <v>15.68</v>
      </c>
      <c r="G2373" t="n">
        <v>72.36</v>
      </c>
      <c r="H2373" t="n">
        <v>1.19</v>
      </c>
      <c r="I2373" t="n">
        <v>13</v>
      </c>
      <c r="J2373" t="n">
        <v>125.82</v>
      </c>
      <c r="K2373" t="n">
        <v>43.4</v>
      </c>
      <c r="L2373" t="n">
        <v>8.5</v>
      </c>
      <c r="M2373" t="n">
        <v>11</v>
      </c>
      <c r="N2373" t="n">
        <v>18.92</v>
      </c>
      <c r="O2373" t="n">
        <v>15751.84</v>
      </c>
      <c r="P2373" t="n">
        <v>132.97</v>
      </c>
      <c r="Q2373" t="n">
        <v>467.07</v>
      </c>
      <c r="R2373" t="n">
        <v>61.38</v>
      </c>
      <c r="S2373" t="n">
        <v>39.61</v>
      </c>
      <c r="T2373" t="n">
        <v>5914.21</v>
      </c>
      <c r="U2373" t="n">
        <v>0.65</v>
      </c>
      <c r="V2373" t="n">
        <v>0.74</v>
      </c>
      <c r="W2373" t="n">
        <v>2.62</v>
      </c>
      <c r="X2373" t="n">
        <v>0.34</v>
      </c>
      <c r="Y2373" t="n">
        <v>1</v>
      </c>
      <c r="Z2373" t="n">
        <v>10</v>
      </c>
    </row>
    <row r="2374">
      <c r="A2374" t="n">
        <v>31</v>
      </c>
      <c r="B2374" t="n">
        <v>55</v>
      </c>
      <c r="C2374" t="inlineStr">
        <is>
          <t xml:space="preserve">CONCLUIDO	</t>
        </is>
      </c>
      <c r="D2374" t="n">
        <v>5.5491</v>
      </c>
      <c r="E2374" t="n">
        <v>18.02</v>
      </c>
      <c r="F2374" t="n">
        <v>15.65</v>
      </c>
      <c r="G2374" t="n">
        <v>78.25</v>
      </c>
      <c r="H2374" t="n">
        <v>1.22</v>
      </c>
      <c r="I2374" t="n">
        <v>12</v>
      </c>
      <c r="J2374" t="n">
        <v>126.15</v>
      </c>
      <c r="K2374" t="n">
        <v>43.4</v>
      </c>
      <c r="L2374" t="n">
        <v>8.75</v>
      </c>
      <c r="M2374" t="n">
        <v>10</v>
      </c>
      <c r="N2374" t="n">
        <v>19</v>
      </c>
      <c r="O2374" t="n">
        <v>15792.46</v>
      </c>
      <c r="P2374" t="n">
        <v>131.82</v>
      </c>
      <c r="Q2374" t="n">
        <v>467.07</v>
      </c>
      <c r="R2374" t="n">
        <v>60.2</v>
      </c>
      <c r="S2374" t="n">
        <v>39.61</v>
      </c>
      <c r="T2374" t="n">
        <v>5332.39</v>
      </c>
      <c r="U2374" t="n">
        <v>0.66</v>
      </c>
      <c r="V2374" t="n">
        <v>0.75</v>
      </c>
      <c r="W2374" t="n">
        <v>2.63</v>
      </c>
      <c r="X2374" t="n">
        <v>0.32</v>
      </c>
      <c r="Y2374" t="n">
        <v>1</v>
      </c>
      <c r="Z2374" t="n">
        <v>10</v>
      </c>
    </row>
    <row r="2375">
      <c r="A2375" t="n">
        <v>32</v>
      </c>
      <c r="B2375" t="n">
        <v>55</v>
      </c>
      <c r="C2375" t="inlineStr">
        <is>
          <t xml:space="preserve">CONCLUIDO	</t>
        </is>
      </c>
      <c r="D2375" t="n">
        <v>5.5493</v>
      </c>
      <c r="E2375" t="n">
        <v>18.02</v>
      </c>
      <c r="F2375" t="n">
        <v>15.65</v>
      </c>
      <c r="G2375" t="n">
        <v>78.25</v>
      </c>
      <c r="H2375" t="n">
        <v>1.26</v>
      </c>
      <c r="I2375" t="n">
        <v>12</v>
      </c>
      <c r="J2375" t="n">
        <v>126.48</v>
      </c>
      <c r="K2375" t="n">
        <v>43.4</v>
      </c>
      <c r="L2375" t="n">
        <v>9</v>
      </c>
      <c r="M2375" t="n">
        <v>10</v>
      </c>
      <c r="N2375" t="n">
        <v>19.08</v>
      </c>
      <c r="O2375" t="n">
        <v>15833.12</v>
      </c>
      <c r="P2375" t="n">
        <v>130.69</v>
      </c>
      <c r="Q2375" t="n">
        <v>467.07</v>
      </c>
      <c r="R2375" t="n">
        <v>60.28</v>
      </c>
      <c r="S2375" t="n">
        <v>39.61</v>
      </c>
      <c r="T2375" t="n">
        <v>5370.39</v>
      </c>
      <c r="U2375" t="n">
        <v>0.66</v>
      </c>
      <c r="V2375" t="n">
        <v>0.75</v>
      </c>
      <c r="W2375" t="n">
        <v>2.63</v>
      </c>
      <c r="X2375" t="n">
        <v>0.32</v>
      </c>
      <c r="Y2375" t="n">
        <v>1</v>
      </c>
      <c r="Z2375" t="n">
        <v>10</v>
      </c>
    </row>
    <row r="2376">
      <c r="A2376" t="n">
        <v>33</v>
      </c>
      <c r="B2376" t="n">
        <v>55</v>
      </c>
      <c r="C2376" t="inlineStr">
        <is>
          <t xml:space="preserve">CONCLUIDO	</t>
        </is>
      </c>
      <c r="D2376" t="n">
        <v>5.5707</v>
      </c>
      <c r="E2376" t="n">
        <v>17.95</v>
      </c>
      <c r="F2376" t="n">
        <v>15.6</v>
      </c>
      <c r="G2376" t="n">
        <v>85.11</v>
      </c>
      <c r="H2376" t="n">
        <v>1.29</v>
      </c>
      <c r="I2376" t="n">
        <v>11</v>
      </c>
      <c r="J2376" t="n">
        <v>126.81</v>
      </c>
      <c r="K2376" t="n">
        <v>43.4</v>
      </c>
      <c r="L2376" t="n">
        <v>9.25</v>
      </c>
      <c r="M2376" t="n">
        <v>9</v>
      </c>
      <c r="N2376" t="n">
        <v>19.16</v>
      </c>
      <c r="O2376" t="n">
        <v>15873.8</v>
      </c>
      <c r="P2376" t="n">
        <v>128.88</v>
      </c>
      <c r="Q2376" t="n">
        <v>467.07</v>
      </c>
      <c r="R2376" t="n">
        <v>58.92</v>
      </c>
      <c r="S2376" t="n">
        <v>39.61</v>
      </c>
      <c r="T2376" t="n">
        <v>4697.89</v>
      </c>
      <c r="U2376" t="n">
        <v>0.67</v>
      </c>
      <c r="V2376" t="n">
        <v>0.75</v>
      </c>
      <c r="W2376" t="n">
        <v>2.62</v>
      </c>
      <c r="X2376" t="n">
        <v>0.27</v>
      </c>
      <c r="Y2376" t="n">
        <v>1</v>
      </c>
      <c r="Z2376" t="n">
        <v>10</v>
      </c>
    </row>
    <row r="2377">
      <c r="A2377" t="n">
        <v>34</v>
      </c>
      <c r="B2377" t="n">
        <v>55</v>
      </c>
      <c r="C2377" t="inlineStr">
        <is>
          <t xml:space="preserve">CONCLUIDO	</t>
        </is>
      </c>
      <c r="D2377" t="n">
        <v>5.5638</v>
      </c>
      <c r="E2377" t="n">
        <v>17.97</v>
      </c>
      <c r="F2377" t="n">
        <v>15.63</v>
      </c>
      <c r="G2377" t="n">
        <v>85.23</v>
      </c>
      <c r="H2377" t="n">
        <v>1.32</v>
      </c>
      <c r="I2377" t="n">
        <v>11</v>
      </c>
      <c r="J2377" t="n">
        <v>127.14</v>
      </c>
      <c r="K2377" t="n">
        <v>43.4</v>
      </c>
      <c r="L2377" t="n">
        <v>9.5</v>
      </c>
      <c r="M2377" t="n">
        <v>9</v>
      </c>
      <c r="N2377" t="n">
        <v>19.24</v>
      </c>
      <c r="O2377" t="n">
        <v>15914.51</v>
      </c>
      <c r="P2377" t="n">
        <v>128.24</v>
      </c>
      <c r="Q2377" t="n">
        <v>467.07</v>
      </c>
      <c r="R2377" t="n">
        <v>59.44</v>
      </c>
      <c r="S2377" t="n">
        <v>39.61</v>
      </c>
      <c r="T2377" t="n">
        <v>4953.72</v>
      </c>
      <c r="U2377" t="n">
        <v>0.67</v>
      </c>
      <c r="V2377" t="n">
        <v>0.75</v>
      </c>
      <c r="W2377" t="n">
        <v>2.63</v>
      </c>
      <c r="X2377" t="n">
        <v>0.29</v>
      </c>
      <c r="Y2377" t="n">
        <v>1</v>
      </c>
      <c r="Z2377" t="n">
        <v>10</v>
      </c>
    </row>
    <row r="2378">
      <c r="A2378" t="n">
        <v>35</v>
      </c>
      <c r="B2378" t="n">
        <v>55</v>
      </c>
      <c r="C2378" t="inlineStr">
        <is>
          <t xml:space="preserve">CONCLUIDO	</t>
        </is>
      </c>
      <c r="D2378" t="n">
        <v>5.5678</v>
      </c>
      <c r="E2378" t="n">
        <v>17.96</v>
      </c>
      <c r="F2378" t="n">
        <v>15.61</v>
      </c>
      <c r="G2378" t="n">
        <v>85.16</v>
      </c>
      <c r="H2378" t="n">
        <v>1.35</v>
      </c>
      <c r="I2378" t="n">
        <v>11</v>
      </c>
      <c r="J2378" t="n">
        <v>127.47</v>
      </c>
      <c r="K2378" t="n">
        <v>43.4</v>
      </c>
      <c r="L2378" t="n">
        <v>9.75</v>
      </c>
      <c r="M2378" t="n">
        <v>8</v>
      </c>
      <c r="N2378" t="n">
        <v>19.32</v>
      </c>
      <c r="O2378" t="n">
        <v>15955.25</v>
      </c>
      <c r="P2378" t="n">
        <v>128.22</v>
      </c>
      <c r="Q2378" t="n">
        <v>467.07</v>
      </c>
      <c r="R2378" t="n">
        <v>58.99</v>
      </c>
      <c r="S2378" t="n">
        <v>39.61</v>
      </c>
      <c r="T2378" t="n">
        <v>4731.42</v>
      </c>
      <c r="U2378" t="n">
        <v>0.67</v>
      </c>
      <c r="V2378" t="n">
        <v>0.75</v>
      </c>
      <c r="W2378" t="n">
        <v>2.63</v>
      </c>
      <c r="X2378" t="n">
        <v>0.28</v>
      </c>
      <c r="Y2378" t="n">
        <v>1</v>
      </c>
      <c r="Z2378" t="n">
        <v>10</v>
      </c>
    </row>
    <row r="2379">
      <c r="A2379" t="n">
        <v>36</v>
      </c>
      <c r="B2379" t="n">
        <v>55</v>
      </c>
      <c r="C2379" t="inlineStr">
        <is>
          <t xml:space="preserve">CONCLUIDO	</t>
        </is>
      </c>
      <c r="D2379" t="n">
        <v>5.5636</v>
      </c>
      <c r="E2379" t="n">
        <v>17.97</v>
      </c>
      <c r="F2379" t="n">
        <v>15.63</v>
      </c>
      <c r="G2379" t="n">
        <v>85.23999999999999</v>
      </c>
      <c r="H2379" t="n">
        <v>1.38</v>
      </c>
      <c r="I2379" t="n">
        <v>11</v>
      </c>
      <c r="J2379" t="n">
        <v>127.8</v>
      </c>
      <c r="K2379" t="n">
        <v>43.4</v>
      </c>
      <c r="L2379" t="n">
        <v>10</v>
      </c>
      <c r="M2379" t="n">
        <v>7</v>
      </c>
      <c r="N2379" t="n">
        <v>19.4</v>
      </c>
      <c r="O2379" t="n">
        <v>15996.02</v>
      </c>
      <c r="P2379" t="n">
        <v>126.23</v>
      </c>
      <c r="Q2379" t="n">
        <v>467.07</v>
      </c>
      <c r="R2379" t="n">
        <v>59.45</v>
      </c>
      <c r="S2379" t="n">
        <v>39.61</v>
      </c>
      <c r="T2379" t="n">
        <v>4960.17</v>
      </c>
      <c r="U2379" t="n">
        <v>0.67</v>
      </c>
      <c r="V2379" t="n">
        <v>0.75</v>
      </c>
      <c r="W2379" t="n">
        <v>2.63</v>
      </c>
      <c r="X2379" t="n">
        <v>0.29</v>
      </c>
      <c r="Y2379" t="n">
        <v>1</v>
      </c>
      <c r="Z2379" t="n">
        <v>10</v>
      </c>
    </row>
    <row r="2380">
      <c r="A2380" t="n">
        <v>37</v>
      </c>
      <c r="B2380" t="n">
        <v>55</v>
      </c>
      <c r="C2380" t="inlineStr">
        <is>
          <t xml:space="preserve">CONCLUIDO	</t>
        </is>
      </c>
      <c r="D2380" t="n">
        <v>5.5825</v>
      </c>
      <c r="E2380" t="n">
        <v>17.91</v>
      </c>
      <c r="F2380" t="n">
        <v>15.59</v>
      </c>
      <c r="G2380" t="n">
        <v>93.54000000000001</v>
      </c>
      <c r="H2380" t="n">
        <v>1.41</v>
      </c>
      <c r="I2380" t="n">
        <v>10</v>
      </c>
      <c r="J2380" t="n">
        <v>128.13</v>
      </c>
      <c r="K2380" t="n">
        <v>43.4</v>
      </c>
      <c r="L2380" t="n">
        <v>10.25</v>
      </c>
      <c r="M2380" t="n">
        <v>4</v>
      </c>
      <c r="N2380" t="n">
        <v>19.48</v>
      </c>
      <c r="O2380" t="n">
        <v>16036.82</v>
      </c>
      <c r="P2380" t="n">
        <v>125.67</v>
      </c>
      <c r="Q2380" t="n">
        <v>467.07</v>
      </c>
      <c r="R2380" t="n">
        <v>58.17</v>
      </c>
      <c r="S2380" t="n">
        <v>39.61</v>
      </c>
      <c r="T2380" t="n">
        <v>4324.79</v>
      </c>
      <c r="U2380" t="n">
        <v>0.68</v>
      </c>
      <c r="V2380" t="n">
        <v>0.75</v>
      </c>
      <c r="W2380" t="n">
        <v>2.63</v>
      </c>
      <c r="X2380" t="n">
        <v>0.26</v>
      </c>
      <c r="Y2380" t="n">
        <v>1</v>
      </c>
      <c r="Z2380" t="n">
        <v>10</v>
      </c>
    </row>
    <row r="2381">
      <c r="A2381" t="n">
        <v>38</v>
      </c>
      <c r="B2381" t="n">
        <v>55</v>
      </c>
      <c r="C2381" t="inlineStr">
        <is>
          <t xml:space="preserve">CONCLUIDO	</t>
        </is>
      </c>
      <c r="D2381" t="n">
        <v>5.5789</v>
      </c>
      <c r="E2381" t="n">
        <v>17.92</v>
      </c>
      <c r="F2381" t="n">
        <v>15.6</v>
      </c>
      <c r="G2381" t="n">
        <v>93.61</v>
      </c>
      <c r="H2381" t="n">
        <v>1.44</v>
      </c>
      <c r="I2381" t="n">
        <v>10</v>
      </c>
      <c r="J2381" t="n">
        <v>128.46</v>
      </c>
      <c r="K2381" t="n">
        <v>43.4</v>
      </c>
      <c r="L2381" t="n">
        <v>10.5</v>
      </c>
      <c r="M2381" t="n">
        <v>1</v>
      </c>
      <c r="N2381" t="n">
        <v>19.56</v>
      </c>
      <c r="O2381" t="n">
        <v>16077.65</v>
      </c>
      <c r="P2381" t="n">
        <v>125.97</v>
      </c>
      <c r="Q2381" t="n">
        <v>467.07</v>
      </c>
      <c r="R2381" t="n">
        <v>58.44</v>
      </c>
      <c r="S2381" t="n">
        <v>39.61</v>
      </c>
      <c r="T2381" t="n">
        <v>4458.9</v>
      </c>
      <c r="U2381" t="n">
        <v>0.68</v>
      </c>
      <c r="V2381" t="n">
        <v>0.75</v>
      </c>
      <c r="W2381" t="n">
        <v>2.63</v>
      </c>
      <c r="X2381" t="n">
        <v>0.27</v>
      </c>
      <c r="Y2381" t="n">
        <v>1</v>
      </c>
      <c r="Z2381" t="n">
        <v>10</v>
      </c>
    </row>
    <row r="2382">
      <c r="A2382" t="n">
        <v>39</v>
      </c>
      <c r="B2382" t="n">
        <v>55</v>
      </c>
      <c r="C2382" t="inlineStr">
        <is>
          <t xml:space="preserve">CONCLUIDO	</t>
        </is>
      </c>
      <c r="D2382" t="n">
        <v>5.5786</v>
      </c>
      <c r="E2382" t="n">
        <v>17.93</v>
      </c>
      <c r="F2382" t="n">
        <v>15.6</v>
      </c>
      <c r="G2382" t="n">
        <v>93.61</v>
      </c>
      <c r="H2382" t="n">
        <v>1.47</v>
      </c>
      <c r="I2382" t="n">
        <v>10</v>
      </c>
      <c r="J2382" t="n">
        <v>128.79</v>
      </c>
      <c r="K2382" t="n">
        <v>43.4</v>
      </c>
      <c r="L2382" t="n">
        <v>10.75</v>
      </c>
      <c r="M2382" t="n">
        <v>1</v>
      </c>
      <c r="N2382" t="n">
        <v>19.64</v>
      </c>
      <c r="O2382" t="n">
        <v>16118.5</v>
      </c>
      <c r="P2382" t="n">
        <v>126.09</v>
      </c>
      <c r="Q2382" t="n">
        <v>467.09</v>
      </c>
      <c r="R2382" t="n">
        <v>58.33</v>
      </c>
      <c r="S2382" t="n">
        <v>39.61</v>
      </c>
      <c r="T2382" t="n">
        <v>4405.45</v>
      </c>
      <c r="U2382" t="n">
        <v>0.68</v>
      </c>
      <c r="V2382" t="n">
        <v>0.75</v>
      </c>
      <c r="W2382" t="n">
        <v>2.64</v>
      </c>
      <c r="X2382" t="n">
        <v>0.27</v>
      </c>
      <c r="Y2382" t="n">
        <v>1</v>
      </c>
      <c r="Z2382" t="n">
        <v>10</v>
      </c>
    </row>
    <row r="2383">
      <c r="A2383" t="n">
        <v>40</v>
      </c>
      <c r="B2383" t="n">
        <v>55</v>
      </c>
      <c r="C2383" t="inlineStr">
        <is>
          <t xml:space="preserve">CONCLUIDO	</t>
        </is>
      </c>
      <c r="D2383" t="n">
        <v>5.581</v>
      </c>
      <c r="E2383" t="n">
        <v>17.92</v>
      </c>
      <c r="F2383" t="n">
        <v>15.6</v>
      </c>
      <c r="G2383" t="n">
        <v>93.56999999999999</v>
      </c>
      <c r="H2383" t="n">
        <v>1.5</v>
      </c>
      <c r="I2383" t="n">
        <v>10</v>
      </c>
      <c r="J2383" t="n">
        <v>129.13</v>
      </c>
      <c r="K2383" t="n">
        <v>43.4</v>
      </c>
      <c r="L2383" t="n">
        <v>11</v>
      </c>
      <c r="M2383" t="n">
        <v>1</v>
      </c>
      <c r="N2383" t="n">
        <v>19.73</v>
      </c>
      <c r="O2383" t="n">
        <v>16159.39</v>
      </c>
      <c r="P2383" t="n">
        <v>126.11</v>
      </c>
      <c r="Q2383" t="n">
        <v>467.07</v>
      </c>
      <c r="R2383" t="n">
        <v>58.19</v>
      </c>
      <c r="S2383" t="n">
        <v>39.61</v>
      </c>
      <c r="T2383" t="n">
        <v>4333.44</v>
      </c>
      <c r="U2383" t="n">
        <v>0.68</v>
      </c>
      <c r="V2383" t="n">
        <v>0.75</v>
      </c>
      <c r="W2383" t="n">
        <v>2.63</v>
      </c>
      <c r="X2383" t="n">
        <v>0.26</v>
      </c>
      <c r="Y2383" t="n">
        <v>1</v>
      </c>
      <c r="Z2383" t="n">
        <v>10</v>
      </c>
    </row>
    <row r="2384">
      <c r="A2384" t="n">
        <v>41</v>
      </c>
      <c r="B2384" t="n">
        <v>55</v>
      </c>
      <c r="C2384" t="inlineStr">
        <is>
          <t xml:space="preserve">CONCLUIDO	</t>
        </is>
      </c>
      <c r="D2384" t="n">
        <v>5.5791</v>
      </c>
      <c r="E2384" t="n">
        <v>17.92</v>
      </c>
      <c r="F2384" t="n">
        <v>15.6</v>
      </c>
      <c r="G2384" t="n">
        <v>93.61</v>
      </c>
      <c r="H2384" t="n">
        <v>1.54</v>
      </c>
      <c r="I2384" t="n">
        <v>10</v>
      </c>
      <c r="J2384" t="n">
        <v>129.46</v>
      </c>
      <c r="K2384" t="n">
        <v>43.4</v>
      </c>
      <c r="L2384" t="n">
        <v>11.25</v>
      </c>
      <c r="M2384" t="n">
        <v>1</v>
      </c>
      <c r="N2384" t="n">
        <v>19.81</v>
      </c>
      <c r="O2384" t="n">
        <v>16200.3</v>
      </c>
      <c r="P2384" t="n">
        <v>126.43</v>
      </c>
      <c r="Q2384" t="n">
        <v>467.07</v>
      </c>
      <c r="R2384" t="n">
        <v>58.37</v>
      </c>
      <c r="S2384" t="n">
        <v>39.61</v>
      </c>
      <c r="T2384" t="n">
        <v>4424.9</v>
      </c>
      <c r="U2384" t="n">
        <v>0.68</v>
      </c>
      <c r="V2384" t="n">
        <v>0.75</v>
      </c>
      <c r="W2384" t="n">
        <v>2.63</v>
      </c>
      <c r="X2384" t="n">
        <v>0.27</v>
      </c>
      <c r="Y2384" t="n">
        <v>1</v>
      </c>
      <c r="Z2384" t="n">
        <v>10</v>
      </c>
    </row>
    <row r="2385">
      <c r="A2385" t="n">
        <v>42</v>
      </c>
      <c r="B2385" t="n">
        <v>55</v>
      </c>
      <c r="C2385" t="inlineStr">
        <is>
          <t xml:space="preserve">CONCLUIDO	</t>
        </is>
      </c>
      <c r="D2385" t="n">
        <v>5.5806</v>
      </c>
      <c r="E2385" t="n">
        <v>17.92</v>
      </c>
      <c r="F2385" t="n">
        <v>15.6</v>
      </c>
      <c r="G2385" t="n">
        <v>93.58</v>
      </c>
      <c r="H2385" t="n">
        <v>1.57</v>
      </c>
      <c r="I2385" t="n">
        <v>10</v>
      </c>
      <c r="J2385" t="n">
        <v>129.79</v>
      </c>
      <c r="K2385" t="n">
        <v>43.4</v>
      </c>
      <c r="L2385" t="n">
        <v>11.5</v>
      </c>
      <c r="M2385" t="n">
        <v>1</v>
      </c>
      <c r="N2385" t="n">
        <v>19.89</v>
      </c>
      <c r="O2385" t="n">
        <v>16241.25</v>
      </c>
      <c r="P2385" t="n">
        <v>126.47</v>
      </c>
      <c r="Q2385" t="n">
        <v>467.07</v>
      </c>
      <c r="R2385" t="n">
        <v>58.34</v>
      </c>
      <c r="S2385" t="n">
        <v>39.61</v>
      </c>
      <c r="T2385" t="n">
        <v>4409.14</v>
      </c>
      <c r="U2385" t="n">
        <v>0.68</v>
      </c>
      <c r="V2385" t="n">
        <v>0.75</v>
      </c>
      <c r="W2385" t="n">
        <v>2.63</v>
      </c>
      <c r="X2385" t="n">
        <v>0.26</v>
      </c>
      <c r="Y2385" t="n">
        <v>1</v>
      </c>
      <c r="Z2385" t="n">
        <v>10</v>
      </c>
    </row>
    <row r="2386">
      <c r="A2386" t="n">
        <v>43</v>
      </c>
      <c r="B2386" t="n">
        <v>55</v>
      </c>
      <c r="C2386" t="inlineStr">
        <is>
          <t xml:space="preserve">CONCLUIDO	</t>
        </is>
      </c>
      <c r="D2386" t="n">
        <v>5.5799</v>
      </c>
      <c r="E2386" t="n">
        <v>17.92</v>
      </c>
      <c r="F2386" t="n">
        <v>15.6</v>
      </c>
      <c r="G2386" t="n">
        <v>93.59</v>
      </c>
      <c r="H2386" t="n">
        <v>1.6</v>
      </c>
      <c r="I2386" t="n">
        <v>10</v>
      </c>
      <c r="J2386" t="n">
        <v>130.12</v>
      </c>
      <c r="K2386" t="n">
        <v>43.4</v>
      </c>
      <c r="L2386" t="n">
        <v>11.75</v>
      </c>
      <c r="M2386" t="n">
        <v>0</v>
      </c>
      <c r="N2386" t="n">
        <v>19.97</v>
      </c>
      <c r="O2386" t="n">
        <v>16282.22</v>
      </c>
      <c r="P2386" t="n">
        <v>126.78</v>
      </c>
      <c r="Q2386" t="n">
        <v>467.07</v>
      </c>
      <c r="R2386" t="n">
        <v>58.34</v>
      </c>
      <c r="S2386" t="n">
        <v>39.61</v>
      </c>
      <c r="T2386" t="n">
        <v>4408.91</v>
      </c>
      <c r="U2386" t="n">
        <v>0.68</v>
      </c>
      <c r="V2386" t="n">
        <v>0.75</v>
      </c>
      <c r="W2386" t="n">
        <v>2.63</v>
      </c>
      <c r="X2386" t="n">
        <v>0.27</v>
      </c>
      <c r="Y2386" t="n">
        <v>1</v>
      </c>
      <c r="Z2386" t="n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INDEX(resultados!$A$2:$ZZ$2386, 1, MATCH($B$1, resultados!$A$1:$ZZ$1, 0))</f>
        <v/>
      </c>
      <c r="B7">
        <f>INDEX(resultados!$A$2:$ZZ$2386, 1, MATCH($B$2, resultados!$A$1:$ZZ$1, 0))</f>
        <v/>
      </c>
      <c r="C7">
        <f>INDEX(resultados!$A$2:$ZZ$2386, 1, MATCH($B$3, resultados!$A$1:$ZZ$1, 0))</f>
        <v/>
      </c>
    </row>
    <row r="8">
      <c r="A8">
        <f>INDEX(resultados!$A$2:$ZZ$2386, 2, MATCH($B$1, resultados!$A$1:$ZZ$1, 0))</f>
        <v/>
      </c>
      <c r="B8">
        <f>INDEX(resultados!$A$2:$ZZ$2386, 2, MATCH($B$2, resultados!$A$1:$ZZ$1, 0))</f>
        <v/>
      </c>
      <c r="C8">
        <f>INDEX(resultados!$A$2:$ZZ$2386, 2, MATCH($B$3, resultados!$A$1:$ZZ$1, 0))</f>
        <v/>
      </c>
    </row>
    <row r="9">
      <c r="A9">
        <f>INDEX(resultados!$A$2:$ZZ$2386, 3, MATCH($B$1, resultados!$A$1:$ZZ$1, 0))</f>
        <v/>
      </c>
      <c r="B9">
        <f>INDEX(resultados!$A$2:$ZZ$2386, 3, MATCH($B$2, resultados!$A$1:$ZZ$1, 0))</f>
        <v/>
      </c>
      <c r="C9">
        <f>INDEX(resultados!$A$2:$ZZ$2386, 3, MATCH($B$3, resultados!$A$1:$ZZ$1, 0))</f>
        <v/>
      </c>
    </row>
    <row r="10">
      <c r="A10">
        <f>INDEX(resultados!$A$2:$ZZ$2386, 4, MATCH($B$1, resultados!$A$1:$ZZ$1, 0))</f>
        <v/>
      </c>
      <c r="B10">
        <f>INDEX(resultados!$A$2:$ZZ$2386, 4, MATCH($B$2, resultados!$A$1:$ZZ$1, 0))</f>
        <v/>
      </c>
      <c r="C10">
        <f>INDEX(resultados!$A$2:$ZZ$2386, 4, MATCH($B$3, resultados!$A$1:$ZZ$1, 0))</f>
        <v/>
      </c>
    </row>
    <row r="11">
      <c r="A11">
        <f>INDEX(resultados!$A$2:$ZZ$2386, 5, MATCH($B$1, resultados!$A$1:$ZZ$1, 0))</f>
        <v/>
      </c>
      <c r="B11">
        <f>INDEX(resultados!$A$2:$ZZ$2386, 5, MATCH($B$2, resultados!$A$1:$ZZ$1, 0))</f>
        <v/>
      </c>
      <c r="C11">
        <f>INDEX(resultados!$A$2:$ZZ$2386, 5, MATCH($B$3, resultados!$A$1:$ZZ$1, 0))</f>
        <v/>
      </c>
    </row>
    <row r="12">
      <c r="A12">
        <f>INDEX(resultados!$A$2:$ZZ$2386, 6, MATCH($B$1, resultados!$A$1:$ZZ$1, 0))</f>
        <v/>
      </c>
      <c r="B12">
        <f>INDEX(resultados!$A$2:$ZZ$2386, 6, MATCH($B$2, resultados!$A$1:$ZZ$1, 0))</f>
        <v/>
      </c>
      <c r="C12">
        <f>INDEX(resultados!$A$2:$ZZ$2386, 6, MATCH($B$3, resultados!$A$1:$ZZ$1, 0))</f>
        <v/>
      </c>
    </row>
    <row r="13">
      <c r="A13">
        <f>INDEX(resultados!$A$2:$ZZ$2386, 7, MATCH($B$1, resultados!$A$1:$ZZ$1, 0))</f>
        <v/>
      </c>
      <c r="B13">
        <f>INDEX(resultados!$A$2:$ZZ$2386, 7, MATCH($B$2, resultados!$A$1:$ZZ$1, 0))</f>
        <v/>
      </c>
      <c r="C13">
        <f>INDEX(resultados!$A$2:$ZZ$2386, 7, MATCH($B$3, resultados!$A$1:$ZZ$1, 0))</f>
        <v/>
      </c>
    </row>
    <row r="14">
      <c r="A14">
        <f>INDEX(resultados!$A$2:$ZZ$2386, 8, MATCH($B$1, resultados!$A$1:$ZZ$1, 0))</f>
        <v/>
      </c>
      <c r="B14">
        <f>INDEX(resultados!$A$2:$ZZ$2386, 8, MATCH($B$2, resultados!$A$1:$ZZ$1, 0))</f>
        <v/>
      </c>
      <c r="C14">
        <f>INDEX(resultados!$A$2:$ZZ$2386, 8, MATCH($B$3, resultados!$A$1:$ZZ$1, 0))</f>
        <v/>
      </c>
    </row>
    <row r="15">
      <c r="A15">
        <f>INDEX(resultados!$A$2:$ZZ$2386, 9, MATCH($B$1, resultados!$A$1:$ZZ$1, 0))</f>
        <v/>
      </c>
      <c r="B15">
        <f>INDEX(resultados!$A$2:$ZZ$2386, 9, MATCH($B$2, resultados!$A$1:$ZZ$1, 0))</f>
        <v/>
      </c>
      <c r="C15">
        <f>INDEX(resultados!$A$2:$ZZ$2386, 9, MATCH($B$3, resultados!$A$1:$ZZ$1, 0))</f>
        <v/>
      </c>
    </row>
    <row r="16">
      <c r="A16">
        <f>INDEX(resultados!$A$2:$ZZ$2386, 10, MATCH($B$1, resultados!$A$1:$ZZ$1, 0))</f>
        <v/>
      </c>
      <c r="B16">
        <f>INDEX(resultados!$A$2:$ZZ$2386, 10, MATCH($B$2, resultados!$A$1:$ZZ$1, 0))</f>
        <v/>
      </c>
      <c r="C16">
        <f>INDEX(resultados!$A$2:$ZZ$2386, 10, MATCH($B$3, resultados!$A$1:$ZZ$1, 0))</f>
        <v/>
      </c>
    </row>
    <row r="17">
      <c r="A17">
        <f>INDEX(resultados!$A$2:$ZZ$2386, 11, MATCH($B$1, resultados!$A$1:$ZZ$1, 0))</f>
        <v/>
      </c>
      <c r="B17">
        <f>INDEX(resultados!$A$2:$ZZ$2386, 11, MATCH($B$2, resultados!$A$1:$ZZ$1, 0))</f>
        <v/>
      </c>
      <c r="C17">
        <f>INDEX(resultados!$A$2:$ZZ$2386, 11, MATCH($B$3, resultados!$A$1:$ZZ$1, 0))</f>
        <v/>
      </c>
    </row>
    <row r="18">
      <c r="A18">
        <f>INDEX(resultados!$A$2:$ZZ$2386, 12, MATCH($B$1, resultados!$A$1:$ZZ$1, 0))</f>
        <v/>
      </c>
      <c r="B18">
        <f>INDEX(resultados!$A$2:$ZZ$2386, 12, MATCH($B$2, resultados!$A$1:$ZZ$1, 0))</f>
        <v/>
      </c>
      <c r="C18">
        <f>INDEX(resultados!$A$2:$ZZ$2386, 12, MATCH($B$3, resultados!$A$1:$ZZ$1, 0))</f>
        <v/>
      </c>
    </row>
    <row r="19">
      <c r="A19">
        <f>INDEX(resultados!$A$2:$ZZ$2386, 13, MATCH($B$1, resultados!$A$1:$ZZ$1, 0))</f>
        <v/>
      </c>
      <c r="B19">
        <f>INDEX(resultados!$A$2:$ZZ$2386, 13, MATCH($B$2, resultados!$A$1:$ZZ$1, 0))</f>
        <v/>
      </c>
      <c r="C19">
        <f>INDEX(resultados!$A$2:$ZZ$2386, 13, MATCH($B$3, resultados!$A$1:$ZZ$1, 0))</f>
        <v/>
      </c>
    </row>
    <row r="20">
      <c r="A20">
        <f>INDEX(resultados!$A$2:$ZZ$2386, 14, MATCH($B$1, resultados!$A$1:$ZZ$1, 0))</f>
        <v/>
      </c>
      <c r="B20">
        <f>INDEX(resultados!$A$2:$ZZ$2386, 14, MATCH($B$2, resultados!$A$1:$ZZ$1, 0))</f>
        <v/>
      </c>
      <c r="C20">
        <f>INDEX(resultados!$A$2:$ZZ$2386, 14, MATCH($B$3, resultados!$A$1:$ZZ$1, 0))</f>
        <v/>
      </c>
    </row>
    <row r="21">
      <c r="A21">
        <f>INDEX(resultados!$A$2:$ZZ$2386, 15, MATCH($B$1, resultados!$A$1:$ZZ$1, 0))</f>
        <v/>
      </c>
      <c r="B21">
        <f>INDEX(resultados!$A$2:$ZZ$2386, 15, MATCH($B$2, resultados!$A$1:$ZZ$1, 0))</f>
        <v/>
      </c>
      <c r="C21">
        <f>INDEX(resultados!$A$2:$ZZ$2386, 15, MATCH($B$3, resultados!$A$1:$ZZ$1, 0))</f>
        <v/>
      </c>
    </row>
    <row r="22">
      <c r="A22">
        <f>INDEX(resultados!$A$2:$ZZ$2386, 16, MATCH($B$1, resultados!$A$1:$ZZ$1, 0))</f>
        <v/>
      </c>
      <c r="B22">
        <f>INDEX(resultados!$A$2:$ZZ$2386, 16, MATCH($B$2, resultados!$A$1:$ZZ$1, 0))</f>
        <v/>
      </c>
      <c r="C22">
        <f>INDEX(resultados!$A$2:$ZZ$2386, 16, MATCH($B$3, resultados!$A$1:$ZZ$1, 0))</f>
        <v/>
      </c>
    </row>
    <row r="23">
      <c r="A23">
        <f>INDEX(resultados!$A$2:$ZZ$2386, 17, MATCH($B$1, resultados!$A$1:$ZZ$1, 0))</f>
        <v/>
      </c>
      <c r="B23">
        <f>INDEX(resultados!$A$2:$ZZ$2386, 17, MATCH($B$2, resultados!$A$1:$ZZ$1, 0))</f>
        <v/>
      </c>
      <c r="C23">
        <f>INDEX(resultados!$A$2:$ZZ$2386, 17, MATCH($B$3, resultados!$A$1:$ZZ$1, 0))</f>
        <v/>
      </c>
    </row>
    <row r="24">
      <c r="A24">
        <f>INDEX(resultados!$A$2:$ZZ$2386, 18, MATCH($B$1, resultados!$A$1:$ZZ$1, 0))</f>
        <v/>
      </c>
      <c r="B24">
        <f>INDEX(resultados!$A$2:$ZZ$2386, 18, MATCH($B$2, resultados!$A$1:$ZZ$1, 0))</f>
        <v/>
      </c>
      <c r="C24">
        <f>INDEX(resultados!$A$2:$ZZ$2386, 18, MATCH($B$3, resultados!$A$1:$ZZ$1, 0))</f>
        <v/>
      </c>
    </row>
    <row r="25">
      <c r="A25">
        <f>INDEX(resultados!$A$2:$ZZ$2386, 19, MATCH($B$1, resultados!$A$1:$ZZ$1, 0))</f>
        <v/>
      </c>
      <c r="B25">
        <f>INDEX(resultados!$A$2:$ZZ$2386, 19, MATCH($B$2, resultados!$A$1:$ZZ$1, 0))</f>
        <v/>
      </c>
      <c r="C25">
        <f>INDEX(resultados!$A$2:$ZZ$2386, 19, MATCH($B$3, resultados!$A$1:$ZZ$1, 0))</f>
        <v/>
      </c>
    </row>
    <row r="26">
      <c r="A26">
        <f>INDEX(resultados!$A$2:$ZZ$2386, 20, MATCH($B$1, resultados!$A$1:$ZZ$1, 0))</f>
        <v/>
      </c>
      <c r="B26">
        <f>INDEX(resultados!$A$2:$ZZ$2386, 20, MATCH($B$2, resultados!$A$1:$ZZ$1, 0))</f>
        <v/>
      </c>
      <c r="C26">
        <f>INDEX(resultados!$A$2:$ZZ$2386, 20, MATCH($B$3, resultados!$A$1:$ZZ$1, 0))</f>
        <v/>
      </c>
    </row>
    <row r="27">
      <c r="A27">
        <f>INDEX(resultados!$A$2:$ZZ$2386, 21, MATCH($B$1, resultados!$A$1:$ZZ$1, 0))</f>
        <v/>
      </c>
      <c r="B27">
        <f>INDEX(resultados!$A$2:$ZZ$2386, 21, MATCH($B$2, resultados!$A$1:$ZZ$1, 0))</f>
        <v/>
      </c>
      <c r="C27">
        <f>INDEX(resultados!$A$2:$ZZ$2386, 21, MATCH($B$3, resultados!$A$1:$ZZ$1, 0))</f>
        <v/>
      </c>
    </row>
    <row r="28">
      <c r="A28">
        <f>INDEX(resultados!$A$2:$ZZ$2386, 22, MATCH($B$1, resultados!$A$1:$ZZ$1, 0))</f>
        <v/>
      </c>
      <c r="B28">
        <f>INDEX(resultados!$A$2:$ZZ$2386, 22, MATCH($B$2, resultados!$A$1:$ZZ$1, 0))</f>
        <v/>
      </c>
      <c r="C28">
        <f>INDEX(resultados!$A$2:$ZZ$2386, 22, MATCH($B$3, resultados!$A$1:$ZZ$1, 0))</f>
        <v/>
      </c>
    </row>
    <row r="29">
      <c r="A29">
        <f>INDEX(resultados!$A$2:$ZZ$2386, 23, MATCH($B$1, resultados!$A$1:$ZZ$1, 0))</f>
        <v/>
      </c>
      <c r="B29">
        <f>INDEX(resultados!$A$2:$ZZ$2386, 23, MATCH($B$2, resultados!$A$1:$ZZ$1, 0))</f>
        <v/>
      </c>
      <c r="C29">
        <f>INDEX(resultados!$A$2:$ZZ$2386, 23, MATCH($B$3, resultados!$A$1:$ZZ$1, 0))</f>
        <v/>
      </c>
    </row>
    <row r="30">
      <c r="A30">
        <f>INDEX(resultados!$A$2:$ZZ$2386, 24, MATCH($B$1, resultados!$A$1:$ZZ$1, 0))</f>
        <v/>
      </c>
      <c r="B30">
        <f>INDEX(resultados!$A$2:$ZZ$2386, 24, MATCH($B$2, resultados!$A$1:$ZZ$1, 0))</f>
        <v/>
      </c>
      <c r="C30">
        <f>INDEX(resultados!$A$2:$ZZ$2386, 24, MATCH($B$3, resultados!$A$1:$ZZ$1, 0))</f>
        <v/>
      </c>
    </row>
    <row r="31">
      <c r="A31">
        <f>INDEX(resultados!$A$2:$ZZ$2386, 25, MATCH($B$1, resultados!$A$1:$ZZ$1, 0))</f>
        <v/>
      </c>
      <c r="B31">
        <f>INDEX(resultados!$A$2:$ZZ$2386, 25, MATCH($B$2, resultados!$A$1:$ZZ$1, 0))</f>
        <v/>
      </c>
      <c r="C31">
        <f>INDEX(resultados!$A$2:$ZZ$2386, 25, MATCH($B$3, resultados!$A$1:$ZZ$1, 0))</f>
        <v/>
      </c>
    </row>
    <row r="32">
      <c r="A32">
        <f>INDEX(resultados!$A$2:$ZZ$2386, 26, MATCH($B$1, resultados!$A$1:$ZZ$1, 0))</f>
        <v/>
      </c>
      <c r="B32">
        <f>INDEX(resultados!$A$2:$ZZ$2386, 26, MATCH($B$2, resultados!$A$1:$ZZ$1, 0))</f>
        <v/>
      </c>
      <c r="C32">
        <f>INDEX(resultados!$A$2:$ZZ$2386, 26, MATCH($B$3, resultados!$A$1:$ZZ$1, 0))</f>
        <v/>
      </c>
    </row>
    <row r="33">
      <c r="A33">
        <f>INDEX(resultados!$A$2:$ZZ$2386, 27, MATCH($B$1, resultados!$A$1:$ZZ$1, 0))</f>
        <v/>
      </c>
      <c r="B33">
        <f>INDEX(resultados!$A$2:$ZZ$2386, 27, MATCH($B$2, resultados!$A$1:$ZZ$1, 0))</f>
        <v/>
      </c>
      <c r="C33">
        <f>INDEX(resultados!$A$2:$ZZ$2386, 27, MATCH($B$3, resultados!$A$1:$ZZ$1, 0))</f>
        <v/>
      </c>
    </row>
    <row r="34">
      <c r="A34">
        <f>INDEX(resultados!$A$2:$ZZ$2386, 28, MATCH($B$1, resultados!$A$1:$ZZ$1, 0))</f>
        <v/>
      </c>
      <c r="B34">
        <f>INDEX(resultados!$A$2:$ZZ$2386, 28, MATCH($B$2, resultados!$A$1:$ZZ$1, 0))</f>
        <v/>
      </c>
      <c r="C34">
        <f>INDEX(resultados!$A$2:$ZZ$2386, 28, MATCH($B$3, resultados!$A$1:$ZZ$1, 0))</f>
        <v/>
      </c>
    </row>
    <row r="35">
      <c r="A35">
        <f>INDEX(resultados!$A$2:$ZZ$2386, 29, MATCH($B$1, resultados!$A$1:$ZZ$1, 0))</f>
        <v/>
      </c>
      <c r="B35">
        <f>INDEX(resultados!$A$2:$ZZ$2386, 29, MATCH($B$2, resultados!$A$1:$ZZ$1, 0))</f>
        <v/>
      </c>
      <c r="C35">
        <f>INDEX(resultados!$A$2:$ZZ$2386, 29, MATCH($B$3, resultados!$A$1:$ZZ$1, 0))</f>
        <v/>
      </c>
    </row>
    <row r="36">
      <c r="A36">
        <f>INDEX(resultados!$A$2:$ZZ$2386, 30, MATCH($B$1, resultados!$A$1:$ZZ$1, 0))</f>
        <v/>
      </c>
      <c r="B36">
        <f>INDEX(resultados!$A$2:$ZZ$2386, 30, MATCH($B$2, resultados!$A$1:$ZZ$1, 0))</f>
        <v/>
      </c>
      <c r="C36">
        <f>INDEX(resultados!$A$2:$ZZ$2386, 30, MATCH($B$3, resultados!$A$1:$ZZ$1, 0))</f>
        <v/>
      </c>
    </row>
    <row r="37">
      <c r="A37">
        <f>INDEX(resultados!$A$2:$ZZ$2386, 31, MATCH($B$1, resultados!$A$1:$ZZ$1, 0))</f>
        <v/>
      </c>
      <c r="B37">
        <f>INDEX(resultados!$A$2:$ZZ$2386, 31, MATCH($B$2, resultados!$A$1:$ZZ$1, 0))</f>
        <v/>
      </c>
      <c r="C37">
        <f>INDEX(resultados!$A$2:$ZZ$2386, 31, MATCH($B$3, resultados!$A$1:$ZZ$1, 0))</f>
        <v/>
      </c>
    </row>
    <row r="38">
      <c r="A38">
        <f>INDEX(resultados!$A$2:$ZZ$2386, 32, MATCH($B$1, resultados!$A$1:$ZZ$1, 0))</f>
        <v/>
      </c>
      <c r="B38">
        <f>INDEX(resultados!$A$2:$ZZ$2386, 32, MATCH($B$2, resultados!$A$1:$ZZ$1, 0))</f>
        <v/>
      </c>
      <c r="C38">
        <f>INDEX(resultados!$A$2:$ZZ$2386, 32, MATCH($B$3, resultados!$A$1:$ZZ$1, 0))</f>
        <v/>
      </c>
    </row>
    <row r="39">
      <c r="A39">
        <f>INDEX(resultados!$A$2:$ZZ$2386, 33, MATCH($B$1, resultados!$A$1:$ZZ$1, 0))</f>
        <v/>
      </c>
      <c r="B39">
        <f>INDEX(resultados!$A$2:$ZZ$2386, 33, MATCH($B$2, resultados!$A$1:$ZZ$1, 0))</f>
        <v/>
      </c>
      <c r="C39">
        <f>INDEX(resultados!$A$2:$ZZ$2386, 33, MATCH($B$3, resultados!$A$1:$ZZ$1, 0))</f>
        <v/>
      </c>
    </row>
    <row r="40">
      <c r="A40">
        <f>INDEX(resultados!$A$2:$ZZ$2386, 34, MATCH($B$1, resultados!$A$1:$ZZ$1, 0))</f>
        <v/>
      </c>
      <c r="B40">
        <f>INDEX(resultados!$A$2:$ZZ$2386, 34, MATCH($B$2, resultados!$A$1:$ZZ$1, 0))</f>
        <v/>
      </c>
      <c r="C40">
        <f>INDEX(resultados!$A$2:$ZZ$2386, 34, MATCH($B$3, resultados!$A$1:$ZZ$1, 0))</f>
        <v/>
      </c>
    </row>
    <row r="41">
      <c r="A41">
        <f>INDEX(resultados!$A$2:$ZZ$2386, 35, MATCH($B$1, resultados!$A$1:$ZZ$1, 0))</f>
        <v/>
      </c>
      <c r="B41">
        <f>INDEX(resultados!$A$2:$ZZ$2386, 35, MATCH($B$2, resultados!$A$1:$ZZ$1, 0))</f>
        <v/>
      </c>
      <c r="C41">
        <f>INDEX(resultados!$A$2:$ZZ$2386, 35, MATCH($B$3, resultados!$A$1:$ZZ$1, 0))</f>
        <v/>
      </c>
    </row>
    <row r="42">
      <c r="A42">
        <f>INDEX(resultados!$A$2:$ZZ$2386, 36, MATCH($B$1, resultados!$A$1:$ZZ$1, 0))</f>
        <v/>
      </c>
      <c r="B42">
        <f>INDEX(resultados!$A$2:$ZZ$2386, 36, MATCH($B$2, resultados!$A$1:$ZZ$1, 0))</f>
        <v/>
      </c>
      <c r="C42">
        <f>INDEX(resultados!$A$2:$ZZ$2386, 36, MATCH($B$3, resultados!$A$1:$ZZ$1, 0))</f>
        <v/>
      </c>
    </row>
    <row r="43">
      <c r="A43">
        <f>INDEX(resultados!$A$2:$ZZ$2386, 37, MATCH($B$1, resultados!$A$1:$ZZ$1, 0))</f>
        <v/>
      </c>
      <c r="B43">
        <f>INDEX(resultados!$A$2:$ZZ$2386, 37, MATCH($B$2, resultados!$A$1:$ZZ$1, 0))</f>
        <v/>
      </c>
      <c r="C43">
        <f>INDEX(resultados!$A$2:$ZZ$2386, 37, MATCH($B$3, resultados!$A$1:$ZZ$1, 0))</f>
        <v/>
      </c>
    </row>
    <row r="44">
      <c r="A44">
        <f>INDEX(resultados!$A$2:$ZZ$2386, 38, MATCH($B$1, resultados!$A$1:$ZZ$1, 0))</f>
        <v/>
      </c>
      <c r="B44">
        <f>INDEX(resultados!$A$2:$ZZ$2386, 38, MATCH($B$2, resultados!$A$1:$ZZ$1, 0))</f>
        <v/>
      </c>
      <c r="C44">
        <f>INDEX(resultados!$A$2:$ZZ$2386, 38, MATCH($B$3, resultados!$A$1:$ZZ$1, 0))</f>
        <v/>
      </c>
    </row>
    <row r="45">
      <c r="A45">
        <f>INDEX(resultados!$A$2:$ZZ$2386, 39, MATCH($B$1, resultados!$A$1:$ZZ$1, 0))</f>
        <v/>
      </c>
      <c r="B45">
        <f>INDEX(resultados!$A$2:$ZZ$2386, 39, MATCH($B$2, resultados!$A$1:$ZZ$1, 0))</f>
        <v/>
      </c>
      <c r="C45">
        <f>INDEX(resultados!$A$2:$ZZ$2386, 39, MATCH($B$3, resultados!$A$1:$ZZ$1, 0))</f>
        <v/>
      </c>
    </row>
    <row r="46">
      <c r="A46">
        <f>INDEX(resultados!$A$2:$ZZ$2386, 40, MATCH($B$1, resultados!$A$1:$ZZ$1, 0))</f>
        <v/>
      </c>
      <c r="B46">
        <f>INDEX(resultados!$A$2:$ZZ$2386, 40, MATCH($B$2, resultados!$A$1:$ZZ$1, 0))</f>
        <v/>
      </c>
      <c r="C46">
        <f>INDEX(resultados!$A$2:$ZZ$2386, 40, MATCH($B$3, resultados!$A$1:$ZZ$1, 0))</f>
        <v/>
      </c>
    </row>
    <row r="47">
      <c r="A47">
        <f>INDEX(resultados!$A$2:$ZZ$2386, 41, MATCH($B$1, resultados!$A$1:$ZZ$1, 0))</f>
        <v/>
      </c>
      <c r="B47">
        <f>INDEX(resultados!$A$2:$ZZ$2386, 41, MATCH($B$2, resultados!$A$1:$ZZ$1, 0))</f>
        <v/>
      </c>
      <c r="C47">
        <f>INDEX(resultados!$A$2:$ZZ$2386, 41, MATCH($B$3, resultados!$A$1:$ZZ$1, 0))</f>
        <v/>
      </c>
    </row>
    <row r="48">
      <c r="A48">
        <f>INDEX(resultados!$A$2:$ZZ$2386, 42, MATCH($B$1, resultados!$A$1:$ZZ$1, 0))</f>
        <v/>
      </c>
      <c r="B48">
        <f>INDEX(resultados!$A$2:$ZZ$2386, 42, MATCH($B$2, resultados!$A$1:$ZZ$1, 0))</f>
        <v/>
      </c>
      <c r="C48">
        <f>INDEX(resultados!$A$2:$ZZ$2386, 42, MATCH($B$3, resultados!$A$1:$ZZ$1, 0))</f>
        <v/>
      </c>
    </row>
    <row r="49">
      <c r="A49">
        <f>INDEX(resultados!$A$2:$ZZ$2386, 43, MATCH($B$1, resultados!$A$1:$ZZ$1, 0))</f>
        <v/>
      </c>
      <c r="B49">
        <f>INDEX(resultados!$A$2:$ZZ$2386, 43, MATCH($B$2, resultados!$A$1:$ZZ$1, 0))</f>
        <v/>
      </c>
      <c r="C49">
        <f>INDEX(resultados!$A$2:$ZZ$2386, 43, MATCH($B$3, resultados!$A$1:$ZZ$1, 0))</f>
        <v/>
      </c>
    </row>
    <row r="50">
      <c r="A50">
        <f>INDEX(resultados!$A$2:$ZZ$2386, 44, MATCH($B$1, resultados!$A$1:$ZZ$1, 0))</f>
        <v/>
      </c>
      <c r="B50">
        <f>INDEX(resultados!$A$2:$ZZ$2386, 44, MATCH($B$2, resultados!$A$1:$ZZ$1, 0))</f>
        <v/>
      </c>
      <c r="C50">
        <f>INDEX(resultados!$A$2:$ZZ$2386, 44, MATCH($B$3, resultados!$A$1:$ZZ$1, 0))</f>
        <v/>
      </c>
    </row>
    <row r="51">
      <c r="A51">
        <f>INDEX(resultados!$A$2:$ZZ$2386, 45, MATCH($B$1, resultados!$A$1:$ZZ$1, 0))</f>
        <v/>
      </c>
      <c r="B51">
        <f>INDEX(resultados!$A$2:$ZZ$2386, 45, MATCH($B$2, resultados!$A$1:$ZZ$1, 0))</f>
        <v/>
      </c>
      <c r="C51">
        <f>INDEX(resultados!$A$2:$ZZ$2386, 45, MATCH($B$3, resultados!$A$1:$ZZ$1, 0))</f>
        <v/>
      </c>
    </row>
    <row r="52">
      <c r="A52">
        <f>INDEX(resultados!$A$2:$ZZ$2386, 46, MATCH($B$1, resultados!$A$1:$ZZ$1, 0))</f>
        <v/>
      </c>
      <c r="B52">
        <f>INDEX(resultados!$A$2:$ZZ$2386, 46, MATCH($B$2, resultados!$A$1:$ZZ$1, 0))</f>
        <v/>
      </c>
      <c r="C52">
        <f>INDEX(resultados!$A$2:$ZZ$2386, 46, MATCH($B$3, resultados!$A$1:$ZZ$1, 0))</f>
        <v/>
      </c>
    </row>
    <row r="53">
      <c r="A53">
        <f>INDEX(resultados!$A$2:$ZZ$2386, 47, MATCH($B$1, resultados!$A$1:$ZZ$1, 0))</f>
        <v/>
      </c>
      <c r="B53">
        <f>INDEX(resultados!$A$2:$ZZ$2386, 47, MATCH($B$2, resultados!$A$1:$ZZ$1, 0))</f>
        <v/>
      </c>
      <c r="C53">
        <f>INDEX(resultados!$A$2:$ZZ$2386, 47, MATCH($B$3, resultados!$A$1:$ZZ$1, 0))</f>
        <v/>
      </c>
    </row>
    <row r="54">
      <c r="A54">
        <f>INDEX(resultados!$A$2:$ZZ$2386, 48, MATCH($B$1, resultados!$A$1:$ZZ$1, 0))</f>
        <v/>
      </c>
      <c r="B54">
        <f>INDEX(resultados!$A$2:$ZZ$2386, 48, MATCH($B$2, resultados!$A$1:$ZZ$1, 0))</f>
        <v/>
      </c>
      <c r="C54">
        <f>INDEX(resultados!$A$2:$ZZ$2386, 48, MATCH($B$3, resultados!$A$1:$ZZ$1, 0))</f>
        <v/>
      </c>
    </row>
    <row r="55">
      <c r="A55">
        <f>INDEX(resultados!$A$2:$ZZ$2386, 49, MATCH($B$1, resultados!$A$1:$ZZ$1, 0))</f>
        <v/>
      </c>
      <c r="B55">
        <f>INDEX(resultados!$A$2:$ZZ$2386, 49, MATCH($B$2, resultados!$A$1:$ZZ$1, 0))</f>
        <v/>
      </c>
      <c r="C55">
        <f>INDEX(resultados!$A$2:$ZZ$2386, 49, MATCH($B$3, resultados!$A$1:$ZZ$1, 0))</f>
        <v/>
      </c>
    </row>
    <row r="56">
      <c r="A56">
        <f>INDEX(resultados!$A$2:$ZZ$2386, 50, MATCH($B$1, resultados!$A$1:$ZZ$1, 0))</f>
        <v/>
      </c>
      <c r="B56">
        <f>INDEX(resultados!$A$2:$ZZ$2386, 50, MATCH($B$2, resultados!$A$1:$ZZ$1, 0))</f>
        <v/>
      </c>
      <c r="C56">
        <f>INDEX(resultados!$A$2:$ZZ$2386, 50, MATCH($B$3, resultados!$A$1:$ZZ$1, 0))</f>
        <v/>
      </c>
    </row>
    <row r="57">
      <c r="A57">
        <f>INDEX(resultados!$A$2:$ZZ$2386, 51, MATCH($B$1, resultados!$A$1:$ZZ$1, 0))</f>
        <v/>
      </c>
      <c r="B57">
        <f>INDEX(resultados!$A$2:$ZZ$2386, 51, MATCH($B$2, resultados!$A$1:$ZZ$1, 0))</f>
        <v/>
      </c>
      <c r="C57">
        <f>INDEX(resultados!$A$2:$ZZ$2386, 51, MATCH($B$3, resultados!$A$1:$ZZ$1, 0))</f>
        <v/>
      </c>
    </row>
    <row r="58">
      <c r="A58">
        <f>INDEX(resultados!$A$2:$ZZ$2386, 52, MATCH($B$1, resultados!$A$1:$ZZ$1, 0))</f>
        <v/>
      </c>
      <c r="B58">
        <f>INDEX(resultados!$A$2:$ZZ$2386, 52, MATCH($B$2, resultados!$A$1:$ZZ$1, 0))</f>
        <v/>
      </c>
      <c r="C58">
        <f>INDEX(resultados!$A$2:$ZZ$2386, 52, MATCH($B$3, resultados!$A$1:$ZZ$1, 0))</f>
        <v/>
      </c>
    </row>
    <row r="59">
      <c r="A59">
        <f>INDEX(resultados!$A$2:$ZZ$2386, 53, MATCH($B$1, resultados!$A$1:$ZZ$1, 0))</f>
        <v/>
      </c>
      <c r="B59">
        <f>INDEX(resultados!$A$2:$ZZ$2386, 53, MATCH($B$2, resultados!$A$1:$ZZ$1, 0))</f>
        <v/>
      </c>
      <c r="C59">
        <f>INDEX(resultados!$A$2:$ZZ$2386, 53, MATCH($B$3, resultados!$A$1:$ZZ$1, 0))</f>
        <v/>
      </c>
    </row>
    <row r="60">
      <c r="A60">
        <f>INDEX(resultados!$A$2:$ZZ$2386, 54, MATCH($B$1, resultados!$A$1:$ZZ$1, 0))</f>
        <v/>
      </c>
      <c r="B60">
        <f>INDEX(resultados!$A$2:$ZZ$2386, 54, MATCH($B$2, resultados!$A$1:$ZZ$1, 0))</f>
        <v/>
      </c>
      <c r="C60">
        <f>INDEX(resultados!$A$2:$ZZ$2386, 54, MATCH($B$3, resultados!$A$1:$ZZ$1, 0))</f>
        <v/>
      </c>
    </row>
    <row r="61">
      <c r="A61">
        <f>INDEX(resultados!$A$2:$ZZ$2386, 55, MATCH($B$1, resultados!$A$1:$ZZ$1, 0))</f>
        <v/>
      </c>
      <c r="B61">
        <f>INDEX(resultados!$A$2:$ZZ$2386, 55, MATCH($B$2, resultados!$A$1:$ZZ$1, 0))</f>
        <v/>
      </c>
      <c r="C61">
        <f>INDEX(resultados!$A$2:$ZZ$2386, 55, MATCH($B$3, resultados!$A$1:$ZZ$1, 0))</f>
        <v/>
      </c>
    </row>
    <row r="62">
      <c r="A62">
        <f>INDEX(resultados!$A$2:$ZZ$2386, 56, MATCH($B$1, resultados!$A$1:$ZZ$1, 0))</f>
        <v/>
      </c>
      <c r="B62">
        <f>INDEX(resultados!$A$2:$ZZ$2386, 56, MATCH($B$2, resultados!$A$1:$ZZ$1, 0))</f>
        <v/>
      </c>
      <c r="C62">
        <f>INDEX(resultados!$A$2:$ZZ$2386, 56, MATCH($B$3, resultados!$A$1:$ZZ$1, 0))</f>
        <v/>
      </c>
    </row>
    <row r="63">
      <c r="A63">
        <f>INDEX(resultados!$A$2:$ZZ$2386, 57, MATCH($B$1, resultados!$A$1:$ZZ$1, 0))</f>
        <v/>
      </c>
      <c r="B63">
        <f>INDEX(resultados!$A$2:$ZZ$2386, 57, MATCH($B$2, resultados!$A$1:$ZZ$1, 0))</f>
        <v/>
      </c>
      <c r="C63">
        <f>INDEX(resultados!$A$2:$ZZ$2386, 57, MATCH($B$3, resultados!$A$1:$ZZ$1, 0))</f>
        <v/>
      </c>
    </row>
    <row r="64">
      <c r="A64">
        <f>INDEX(resultados!$A$2:$ZZ$2386, 58, MATCH($B$1, resultados!$A$1:$ZZ$1, 0))</f>
        <v/>
      </c>
      <c r="B64">
        <f>INDEX(resultados!$A$2:$ZZ$2386, 58, MATCH($B$2, resultados!$A$1:$ZZ$1, 0))</f>
        <v/>
      </c>
      <c r="C64">
        <f>INDEX(resultados!$A$2:$ZZ$2386, 58, MATCH($B$3, resultados!$A$1:$ZZ$1, 0))</f>
        <v/>
      </c>
    </row>
    <row r="65">
      <c r="A65">
        <f>INDEX(resultados!$A$2:$ZZ$2386, 59, MATCH($B$1, resultados!$A$1:$ZZ$1, 0))</f>
        <v/>
      </c>
      <c r="B65">
        <f>INDEX(resultados!$A$2:$ZZ$2386, 59, MATCH($B$2, resultados!$A$1:$ZZ$1, 0))</f>
        <v/>
      </c>
      <c r="C65">
        <f>INDEX(resultados!$A$2:$ZZ$2386, 59, MATCH($B$3, resultados!$A$1:$ZZ$1, 0))</f>
        <v/>
      </c>
    </row>
    <row r="66">
      <c r="A66">
        <f>INDEX(resultados!$A$2:$ZZ$2386, 60, MATCH($B$1, resultados!$A$1:$ZZ$1, 0))</f>
        <v/>
      </c>
      <c r="B66">
        <f>INDEX(resultados!$A$2:$ZZ$2386, 60, MATCH($B$2, resultados!$A$1:$ZZ$1, 0))</f>
        <v/>
      </c>
      <c r="C66">
        <f>INDEX(resultados!$A$2:$ZZ$2386, 60, MATCH($B$3, resultados!$A$1:$ZZ$1, 0))</f>
        <v/>
      </c>
    </row>
    <row r="67">
      <c r="A67">
        <f>INDEX(resultados!$A$2:$ZZ$2386, 61, MATCH($B$1, resultados!$A$1:$ZZ$1, 0))</f>
        <v/>
      </c>
      <c r="B67">
        <f>INDEX(resultados!$A$2:$ZZ$2386, 61, MATCH($B$2, resultados!$A$1:$ZZ$1, 0))</f>
        <v/>
      </c>
      <c r="C67">
        <f>INDEX(resultados!$A$2:$ZZ$2386, 61, MATCH($B$3, resultados!$A$1:$ZZ$1, 0))</f>
        <v/>
      </c>
    </row>
    <row r="68">
      <c r="A68">
        <f>INDEX(resultados!$A$2:$ZZ$2386, 62, MATCH($B$1, resultados!$A$1:$ZZ$1, 0))</f>
        <v/>
      </c>
      <c r="B68">
        <f>INDEX(resultados!$A$2:$ZZ$2386, 62, MATCH($B$2, resultados!$A$1:$ZZ$1, 0))</f>
        <v/>
      </c>
      <c r="C68">
        <f>INDEX(resultados!$A$2:$ZZ$2386, 62, MATCH($B$3, resultados!$A$1:$ZZ$1, 0))</f>
        <v/>
      </c>
    </row>
    <row r="69">
      <c r="A69">
        <f>INDEX(resultados!$A$2:$ZZ$2386, 63, MATCH($B$1, resultados!$A$1:$ZZ$1, 0))</f>
        <v/>
      </c>
      <c r="B69">
        <f>INDEX(resultados!$A$2:$ZZ$2386, 63, MATCH($B$2, resultados!$A$1:$ZZ$1, 0))</f>
        <v/>
      </c>
      <c r="C69">
        <f>INDEX(resultados!$A$2:$ZZ$2386, 63, MATCH($B$3, resultados!$A$1:$ZZ$1, 0))</f>
        <v/>
      </c>
    </row>
    <row r="70">
      <c r="A70">
        <f>INDEX(resultados!$A$2:$ZZ$2386, 64, MATCH($B$1, resultados!$A$1:$ZZ$1, 0))</f>
        <v/>
      </c>
      <c r="B70">
        <f>INDEX(resultados!$A$2:$ZZ$2386, 64, MATCH($B$2, resultados!$A$1:$ZZ$1, 0))</f>
        <v/>
      </c>
      <c r="C70">
        <f>INDEX(resultados!$A$2:$ZZ$2386, 64, MATCH($B$3, resultados!$A$1:$ZZ$1, 0))</f>
        <v/>
      </c>
    </row>
    <row r="71">
      <c r="A71">
        <f>INDEX(resultados!$A$2:$ZZ$2386, 65, MATCH($B$1, resultados!$A$1:$ZZ$1, 0))</f>
        <v/>
      </c>
      <c r="B71">
        <f>INDEX(resultados!$A$2:$ZZ$2386, 65, MATCH($B$2, resultados!$A$1:$ZZ$1, 0))</f>
        <v/>
      </c>
      <c r="C71">
        <f>INDEX(resultados!$A$2:$ZZ$2386, 65, MATCH($B$3, resultados!$A$1:$ZZ$1, 0))</f>
        <v/>
      </c>
    </row>
    <row r="72">
      <c r="A72">
        <f>INDEX(resultados!$A$2:$ZZ$2386, 66, MATCH($B$1, resultados!$A$1:$ZZ$1, 0))</f>
        <v/>
      </c>
      <c r="B72">
        <f>INDEX(resultados!$A$2:$ZZ$2386, 66, MATCH($B$2, resultados!$A$1:$ZZ$1, 0))</f>
        <v/>
      </c>
      <c r="C72">
        <f>INDEX(resultados!$A$2:$ZZ$2386, 66, MATCH($B$3, resultados!$A$1:$ZZ$1, 0))</f>
        <v/>
      </c>
    </row>
    <row r="73">
      <c r="A73">
        <f>INDEX(resultados!$A$2:$ZZ$2386, 67, MATCH($B$1, resultados!$A$1:$ZZ$1, 0))</f>
        <v/>
      </c>
      <c r="B73">
        <f>INDEX(resultados!$A$2:$ZZ$2386, 67, MATCH($B$2, resultados!$A$1:$ZZ$1, 0))</f>
        <v/>
      </c>
      <c r="C73">
        <f>INDEX(resultados!$A$2:$ZZ$2386, 67, MATCH($B$3, resultados!$A$1:$ZZ$1, 0))</f>
        <v/>
      </c>
    </row>
    <row r="74">
      <c r="A74">
        <f>INDEX(resultados!$A$2:$ZZ$2386, 68, MATCH($B$1, resultados!$A$1:$ZZ$1, 0))</f>
        <v/>
      </c>
      <c r="B74">
        <f>INDEX(resultados!$A$2:$ZZ$2386, 68, MATCH($B$2, resultados!$A$1:$ZZ$1, 0))</f>
        <v/>
      </c>
      <c r="C74">
        <f>INDEX(resultados!$A$2:$ZZ$2386, 68, MATCH($B$3, resultados!$A$1:$ZZ$1, 0))</f>
        <v/>
      </c>
    </row>
    <row r="75">
      <c r="A75">
        <f>INDEX(resultados!$A$2:$ZZ$2386, 69, MATCH($B$1, resultados!$A$1:$ZZ$1, 0))</f>
        <v/>
      </c>
      <c r="B75">
        <f>INDEX(resultados!$A$2:$ZZ$2386, 69, MATCH($B$2, resultados!$A$1:$ZZ$1, 0))</f>
        <v/>
      </c>
      <c r="C75">
        <f>INDEX(resultados!$A$2:$ZZ$2386, 69, MATCH($B$3, resultados!$A$1:$ZZ$1, 0))</f>
        <v/>
      </c>
    </row>
    <row r="76">
      <c r="A76">
        <f>INDEX(resultados!$A$2:$ZZ$2386, 70, MATCH($B$1, resultados!$A$1:$ZZ$1, 0))</f>
        <v/>
      </c>
      <c r="B76">
        <f>INDEX(resultados!$A$2:$ZZ$2386, 70, MATCH($B$2, resultados!$A$1:$ZZ$1, 0))</f>
        <v/>
      </c>
      <c r="C76">
        <f>INDEX(resultados!$A$2:$ZZ$2386, 70, MATCH($B$3, resultados!$A$1:$ZZ$1, 0))</f>
        <v/>
      </c>
    </row>
    <row r="77">
      <c r="A77">
        <f>INDEX(resultados!$A$2:$ZZ$2386, 71, MATCH($B$1, resultados!$A$1:$ZZ$1, 0))</f>
        <v/>
      </c>
      <c r="B77">
        <f>INDEX(resultados!$A$2:$ZZ$2386, 71, MATCH($B$2, resultados!$A$1:$ZZ$1, 0))</f>
        <v/>
      </c>
      <c r="C77">
        <f>INDEX(resultados!$A$2:$ZZ$2386, 71, MATCH($B$3, resultados!$A$1:$ZZ$1, 0))</f>
        <v/>
      </c>
    </row>
    <row r="78">
      <c r="A78">
        <f>INDEX(resultados!$A$2:$ZZ$2386, 72, MATCH($B$1, resultados!$A$1:$ZZ$1, 0))</f>
        <v/>
      </c>
      <c r="B78">
        <f>INDEX(resultados!$A$2:$ZZ$2386, 72, MATCH($B$2, resultados!$A$1:$ZZ$1, 0))</f>
        <v/>
      </c>
      <c r="C78">
        <f>INDEX(resultados!$A$2:$ZZ$2386, 72, MATCH($B$3, resultados!$A$1:$ZZ$1, 0))</f>
        <v/>
      </c>
    </row>
    <row r="79">
      <c r="A79">
        <f>INDEX(resultados!$A$2:$ZZ$2386, 73, MATCH($B$1, resultados!$A$1:$ZZ$1, 0))</f>
        <v/>
      </c>
      <c r="B79">
        <f>INDEX(resultados!$A$2:$ZZ$2386, 73, MATCH($B$2, resultados!$A$1:$ZZ$1, 0))</f>
        <v/>
      </c>
      <c r="C79">
        <f>INDEX(resultados!$A$2:$ZZ$2386, 73, MATCH($B$3, resultados!$A$1:$ZZ$1, 0))</f>
        <v/>
      </c>
    </row>
    <row r="80">
      <c r="A80">
        <f>INDEX(resultados!$A$2:$ZZ$2386, 74, MATCH($B$1, resultados!$A$1:$ZZ$1, 0))</f>
        <v/>
      </c>
      <c r="B80">
        <f>INDEX(resultados!$A$2:$ZZ$2386, 74, MATCH($B$2, resultados!$A$1:$ZZ$1, 0))</f>
        <v/>
      </c>
      <c r="C80">
        <f>INDEX(resultados!$A$2:$ZZ$2386, 74, MATCH($B$3, resultados!$A$1:$ZZ$1, 0))</f>
        <v/>
      </c>
    </row>
    <row r="81">
      <c r="A81">
        <f>INDEX(resultados!$A$2:$ZZ$2386, 75, MATCH($B$1, resultados!$A$1:$ZZ$1, 0))</f>
        <v/>
      </c>
      <c r="B81">
        <f>INDEX(resultados!$A$2:$ZZ$2386, 75, MATCH($B$2, resultados!$A$1:$ZZ$1, 0))</f>
        <v/>
      </c>
      <c r="C81">
        <f>INDEX(resultados!$A$2:$ZZ$2386, 75, MATCH($B$3, resultados!$A$1:$ZZ$1, 0))</f>
        <v/>
      </c>
    </row>
    <row r="82">
      <c r="A82">
        <f>INDEX(resultados!$A$2:$ZZ$2386, 76, MATCH($B$1, resultados!$A$1:$ZZ$1, 0))</f>
        <v/>
      </c>
      <c r="B82">
        <f>INDEX(resultados!$A$2:$ZZ$2386, 76, MATCH($B$2, resultados!$A$1:$ZZ$1, 0))</f>
        <v/>
      </c>
      <c r="C82">
        <f>INDEX(resultados!$A$2:$ZZ$2386, 76, MATCH($B$3, resultados!$A$1:$ZZ$1, 0))</f>
        <v/>
      </c>
    </row>
    <row r="83">
      <c r="A83">
        <f>INDEX(resultados!$A$2:$ZZ$2386, 77, MATCH($B$1, resultados!$A$1:$ZZ$1, 0))</f>
        <v/>
      </c>
      <c r="B83">
        <f>INDEX(resultados!$A$2:$ZZ$2386, 77, MATCH($B$2, resultados!$A$1:$ZZ$1, 0))</f>
        <v/>
      </c>
      <c r="C83">
        <f>INDEX(resultados!$A$2:$ZZ$2386, 77, MATCH($B$3, resultados!$A$1:$ZZ$1, 0))</f>
        <v/>
      </c>
    </row>
    <row r="84">
      <c r="A84">
        <f>INDEX(resultados!$A$2:$ZZ$2386, 78, MATCH($B$1, resultados!$A$1:$ZZ$1, 0))</f>
        <v/>
      </c>
      <c r="B84">
        <f>INDEX(resultados!$A$2:$ZZ$2386, 78, MATCH($B$2, resultados!$A$1:$ZZ$1, 0))</f>
        <v/>
      </c>
      <c r="C84">
        <f>INDEX(resultados!$A$2:$ZZ$2386, 78, MATCH($B$3, resultados!$A$1:$ZZ$1, 0))</f>
        <v/>
      </c>
    </row>
    <row r="85">
      <c r="A85">
        <f>INDEX(resultados!$A$2:$ZZ$2386, 79, MATCH($B$1, resultados!$A$1:$ZZ$1, 0))</f>
        <v/>
      </c>
      <c r="B85">
        <f>INDEX(resultados!$A$2:$ZZ$2386, 79, MATCH($B$2, resultados!$A$1:$ZZ$1, 0))</f>
        <v/>
      </c>
      <c r="C85">
        <f>INDEX(resultados!$A$2:$ZZ$2386, 79, MATCH($B$3, resultados!$A$1:$ZZ$1, 0))</f>
        <v/>
      </c>
    </row>
    <row r="86">
      <c r="A86">
        <f>INDEX(resultados!$A$2:$ZZ$2386, 80, MATCH($B$1, resultados!$A$1:$ZZ$1, 0))</f>
        <v/>
      </c>
      <c r="B86">
        <f>INDEX(resultados!$A$2:$ZZ$2386, 80, MATCH($B$2, resultados!$A$1:$ZZ$1, 0))</f>
        <v/>
      </c>
      <c r="C86">
        <f>INDEX(resultados!$A$2:$ZZ$2386, 80, MATCH($B$3, resultados!$A$1:$ZZ$1, 0))</f>
        <v/>
      </c>
    </row>
    <row r="87">
      <c r="A87">
        <f>INDEX(resultados!$A$2:$ZZ$2386, 81, MATCH($B$1, resultados!$A$1:$ZZ$1, 0))</f>
        <v/>
      </c>
      <c r="B87">
        <f>INDEX(resultados!$A$2:$ZZ$2386, 81, MATCH($B$2, resultados!$A$1:$ZZ$1, 0))</f>
        <v/>
      </c>
      <c r="C87">
        <f>INDEX(resultados!$A$2:$ZZ$2386, 81, MATCH($B$3, resultados!$A$1:$ZZ$1, 0))</f>
        <v/>
      </c>
    </row>
    <row r="88">
      <c r="A88">
        <f>INDEX(resultados!$A$2:$ZZ$2386, 82, MATCH($B$1, resultados!$A$1:$ZZ$1, 0))</f>
        <v/>
      </c>
      <c r="B88">
        <f>INDEX(resultados!$A$2:$ZZ$2386, 82, MATCH($B$2, resultados!$A$1:$ZZ$1, 0))</f>
        <v/>
      </c>
      <c r="C88">
        <f>INDEX(resultados!$A$2:$ZZ$2386, 82, MATCH($B$3, resultados!$A$1:$ZZ$1, 0))</f>
        <v/>
      </c>
    </row>
    <row r="89">
      <c r="A89">
        <f>INDEX(resultados!$A$2:$ZZ$2386, 83, MATCH($B$1, resultados!$A$1:$ZZ$1, 0))</f>
        <v/>
      </c>
      <c r="B89">
        <f>INDEX(resultados!$A$2:$ZZ$2386, 83, MATCH($B$2, resultados!$A$1:$ZZ$1, 0))</f>
        <v/>
      </c>
      <c r="C89">
        <f>INDEX(resultados!$A$2:$ZZ$2386, 83, MATCH($B$3, resultados!$A$1:$ZZ$1, 0))</f>
        <v/>
      </c>
    </row>
    <row r="90">
      <c r="A90">
        <f>INDEX(resultados!$A$2:$ZZ$2386, 84, MATCH($B$1, resultados!$A$1:$ZZ$1, 0))</f>
        <v/>
      </c>
      <c r="B90">
        <f>INDEX(resultados!$A$2:$ZZ$2386, 84, MATCH($B$2, resultados!$A$1:$ZZ$1, 0))</f>
        <v/>
      </c>
      <c r="C90">
        <f>INDEX(resultados!$A$2:$ZZ$2386, 84, MATCH($B$3, resultados!$A$1:$ZZ$1, 0))</f>
        <v/>
      </c>
    </row>
    <row r="91">
      <c r="A91">
        <f>INDEX(resultados!$A$2:$ZZ$2386, 85, MATCH($B$1, resultados!$A$1:$ZZ$1, 0))</f>
        <v/>
      </c>
      <c r="B91">
        <f>INDEX(resultados!$A$2:$ZZ$2386, 85, MATCH($B$2, resultados!$A$1:$ZZ$1, 0))</f>
        <v/>
      </c>
      <c r="C91">
        <f>INDEX(resultados!$A$2:$ZZ$2386, 85, MATCH($B$3, resultados!$A$1:$ZZ$1, 0))</f>
        <v/>
      </c>
    </row>
    <row r="92">
      <c r="A92">
        <f>INDEX(resultados!$A$2:$ZZ$2386, 86, MATCH($B$1, resultados!$A$1:$ZZ$1, 0))</f>
        <v/>
      </c>
      <c r="B92">
        <f>INDEX(resultados!$A$2:$ZZ$2386, 86, MATCH($B$2, resultados!$A$1:$ZZ$1, 0))</f>
        <v/>
      </c>
      <c r="C92">
        <f>INDEX(resultados!$A$2:$ZZ$2386, 86, MATCH($B$3, resultados!$A$1:$ZZ$1, 0))</f>
        <v/>
      </c>
    </row>
    <row r="93">
      <c r="A93">
        <f>INDEX(resultados!$A$2:$ZZ$2386, 87, MATCH($B$1, resultados!$A$1:$ZZ$1, 0))</f>
        <v/>
      </c>
      <c r="B93">
        <f>INDEX(resultados!$A$2:$ZZ$2386, 87, MATCH($B$2, resultados!$A$1:$ZZ$1, 0))</f>
        <v/>
      </c>
      <c r="C93">
        <f>INDEX(resultados!$A$2:$ZZ$2386, 87, MATCH($B$3, resultados!$A$1:$ZZ$1, 0))</f>
        <v/>
      </c>
    </row>
    <row r="94">
      <c r="A94">
        <f>INDEX(resultados!$A$2:$ZZ$2386, 88, MATCH($B$1, resultados!$A$1:$ZZ$1, 0))</f>
        <v/>
      </c>
      <c r="B94">
        <f>INDEX(resultados!$A$2:$ZZ$2386, 88, MATCH($B$2, resultados!$A$1:$ZZ$1, 0))</f>
        <v/>
      </c>
      <c r="C94">
        <f>INDEX(resultados!$A$2:$ZZ$2386, 88, MATCH($B$3, resultados!$A$1:$ZZ$1, 0))</f>
        <v/>
      </c>
    </row>
    <row r="95">
      <c r="A95">
        <f>INDEX(resultados!$A$2:$ZZ$2386, 89, MATCH($B$1, resultados!$A$1:$ZZ$1, 0))</f>
        <v/>
      </c>
      <c r="B95">
        <f>INDEX(resultados!$A$2:$ZZ$2386, 89, MATCH($B$2, resultados!$A$1:$ZZ$1, 0))</f>
        <v/>
      </c>
      <c r="C95">
        <f>INDEX(resultados!$A$2:$ZZ$2386, 89, MATCH($B$3, resultados!$A$1:$ZZ$1, 0))</f>
        <v/>
      </c>
    </row>
    <row r="96">
      <c r="A96">
        <f>INDEX(resultados!$A$2:$ZZ$2386, 90, MATCH($B$1, resultados!$A$1:$ZZ$1, 0))</f>
        <v/>
      </c>
      <c r="B96">
        <f>INDEX(resultados!$A$2:$ZZ$2386, 90, MATCH($B$2, resultados!$A$1:$ZZ$1, 0))</f>
        <v/>
      </c>
      <c r="C96">
        <f>INDEX(resultados!$A$2:$ZZ$2386, 90, MATCH($B$3, resultados!$A$1:$ZZ$1, 0))</f>
        <v/>
      </c>
    </row>
    <row r="97">
      <c r="A97">
        <f>INDEX(resultados!$A$2:$ZZ$2386, 91, MATCH($B$1, resultados!$A$1:$ZZ$1, 0))</f>
        <v/>
      </c>
      <c r="B97">
        <f>INDEX(resultados!$A$2:$ZZ$2386, 91, MATCH($B$2, resultados!$A$1:$ZZ$1, 0))</f>
        <v/>
      </c>
      <c r="C97">
        <f>INDEX(resultados!$A$2:$ZZ$2386, 91, MATCH($B$3, resultados!$A$1:$ZZ$1, 0))</f>
        <v/>
      </c>
    </row>
    <row r="98">
      <c r="A98">
        <f>INDEX(resultados!$A$2:$ZZ$2386, 92, MATCH($B$1, resultados!$A$1:$ZZ$1, 0))</f>
        <v/>
      </c>
      <c r="B98">
        <f>INDEX(resultados!$A$2:$ZZ$2386, 92, MATCH($B$2, resultados!$A$1:$ZZ$1, 0))</f>
        <v/>
      </c>
      <c r="C98">
        <f>INDEX(resultados!$A$2:$ZZ$2386, 92, MATCH($B$3, resultados!$A$1:$ZZ$1, 0))</f>
        <v/>
      </c>
    </row>
    <row r="99">
      <c r="A99">
        <f>INDEX(resultados!$A$2:$ZZ$2386, 93, MATCH($B$1, resultados!$A$1:$ZZ$1, 0))</f>
        <v/>
      </c>
      <c r="B99">
        <f>INDEX(resultados!$A$2:$ZZ$2386, 93, MATCH($B$2, resultados!$A$1:$ZZ$1, 0))</f>
        <v/>
      </c>
      <c r="C99">
        <f>INDEX(resultados!$A$2:$ZZ$2386, 93, MATCH($B$3, resultados!$A$1:$ZZ$1, 0))</f>
        <v/>
      </c>
    </row>
    <row r="100">
      <c r="A100">
        <f>INDEX(resultados!$A$2:$ZZ$2386, 94, MATCH($B$1, resultados!$A$1:$ZZ$1, 0))</f>
        <v/>
      </c>
      <c r="B100">
        <f>INDEX(resultados!$A$2:$ZZ$2386, 94, MATCH($B$2, resultados!$A$1:$ZZ$1, 0))</f>
        <v/>
      </c>
      <c r="C100">
        <f>INDEX(resultados!$A$2:$ZZ$2386, 94, MATCH($B$3, resultados!$A$1:$ZZ$1, 0))</f>
        <v/>
      </c>
    </row>
    <row r="101">
      <c r="A101">
        <f>INDEX(resultados!$A$2:$ZZ$2386, 95, MATCH($B$1, resultados!$A$1:$ZZ$1, 0))</f>
        <v/>
      </c>
      <c r="B101">
        <f>INDEX(resultados!$A$2:$ZZ$2386, 95, MATCH($B$2, resultados!$A$1:$ZZ$1, 0))</f>
        <v/>
      </c>
      <c r="C101">
        <f>INDEX(resultados!$A$2:$ZZ$2386, 95, MATCH($B$3, resultados!$A$1:$ZZ$1, 0))</f>
        <v/>
      </c>
    </row>
    <row r="102">
      <c r="A102">
        <f>INDEX(resultados!$A$2:$ZZ$2386, 96, MATCH($B$1, resultados!$A$1:$ZZ$1, 0))</f>
        <v/>
      </c>
      <c r="B102">
        <f>INDEX(resultados!$A$2:$ZZ$2386, 96, MATCH($B$2, resultados!$A$1:$ZZ$1, 0))</f>
        <v/>
      </c>
      <c r="C102">
        <f>INDEX(resultados!$A$2:$ZZ$2386, 96, MATCH($B$3, resultados!$A$1:$ZZ$1, 0))</f>
        <v/>
      </c>
    </row>
    <row r="103">
      <c r="A103">
        <f>INDEX(resultados!$A$2:$ZZ$2386, 97, MATCH($B$1, resultados!$A$1:$ZZ$1, 0))</f>
        <v/>
      </c>
      <c r="B103">
        <f>INDEX(resultados!$A$2:$ZZ$2386, 97, MATCH($B$2, resultados!$A$1:$ZZ$1, 0))</f>
        <v/>
      </c>
      <c r="C103">
        <f>INDEX(resultados!$A$2:$ZZ$2386, 97, MATCH($B$3, resultados!$A$1:$ZZ$1, 0))</f>
        <v/>
      </c>
    </row>
    <row r="104">
      <c r="A104">
        <f>INDEX(resultados!$A$2:$ZZ$2386, 98, MATCH($B$1, resultados!$A$1:$ZZ$1, 0))</f>
        <v/>
      </c>
      <c r="B104">
        <f>INDEX(resultados!$A$2:$ZZ$2386, 98, MATCH($B$2, resultados!$A$1:$ZZ$1, 0))</f>
        <v/>
      </c>
      <c r="C104">
        <f>INDEX(resultados!$A$2:$ZZ$2386, 98, MATCH($B$3, resultados!$A$1:$ZZ$1, 0))</f>
        <v/>
      </c>
    </row>
    <row r="105">
      <c r="A105">
        <f>INDEX(resultados!$A$2:$ZZ$2386, 99, MATCH($B$1, resultados!$A$1:$ZZ$1, 0))</f>
        <v/>
      </c>
      <c r="B105">
        <f>INDEX(resultados!$A$2:$ZZ$2386, 99, MATCH($B$2, resultados!$A$1:$ZZ$1, 0))</f>
        <v/>
      </c>
      <c r="C105">
        <f>INDEX(resultados!$A$2:$ZZ$2386, 99, MATCH($B$3, resultados!$A$1:$ZZ$1, 0))</f>
        <v/>
      </c>
    </row>
    <row r="106">
      <c r="A106">
        <f>INDEX(resultados!$A$2:$ZZ$2386, 100, MATCH($B$1, resultados!$A$1:$ZZ$1, 0))</f>
        <v/>
      </c>
      <c r="B106">
        <f>INDEX(resultados!$A$2:$ZZ$2386, 100, MATCH($B$2, resultados!$A$1:$ZZ$1, 0))</f>
        <v/>
      </c>
      <c r="C106">
        <f>INDEX(resultados!$A$2:$ZZ$2386, 100, MATCH($B$3, resultados!$A$1:$ZZ$1, 0))</f>
        <v/>
      </c>
    </row>
    <row r="107">
      <c r="A107">
        <f>INDEX(resultados!$A$2:$ZZ$2386, 101, MATCH($B$1, resultados!$A$1:$ZZ$1, 0))</f>
        <v/>
      </c>
      <c r="B107">
        <f>INDEX(resultados!$A$2:$ZZ$2386, 101, MATCH($B$2, resultados!$A$1:$ZZ$1, 0))</f>
        <v/>
      </c>
      <c r="C107">
        <f>INDEX(resultados!$A$2:$ZZ$2386, 101, MATCH($B$3, resultados!$A$1:$ZZ$1, 0))</f>
        <v/>
      </c>
    </row>
    <row r="108">
      <c r="A108">
        <f>INDEX(resultados!$A$2:$ZZ$2386, 102, MATCH($B$1, resultados!$A$1:$ZZ$1, 0))</f>
        <v/>
      </c>
      <c r="B108">
        <f>INDEX(resultados!$A$2:$ZZ$2386, 102, MATCH($B$2, resultados!$A$1:$ZZ$1, 0))</f>
        <v/>
      </c>
      <c r="C108">
        <f>INDEX(resultados!$A$2:$ZZ$2386, 102, MATCH($B$3, resultados!$A$1:$ZZ$1, 0))</f>
        <v/>
      </c>
    </row>
    <row r="109">
      <c r="A109">
        <f>INDEX(resultados!$A$2:$ZZ$2386, 103, MATCH($B$1, resultados!$A$1:$ZZ$1, 0))</f>
        <v/>
      </c>
      <c r="B109">
        <f>INDEX(resultados!$A$2:$ZZ$2386, 103, MATCH($B$2, resultados!$A$1:$ZZ$1, 0))</f>
        <v/>
      </c>
      <c r="C109">
        <f>INDEX(resultados!$A$2:$ZZ$2386, 103, MATCH($B$3, resultados!$A$1:$ZZ$1, 0))</f>
        <v/>
      </c>
    </row>
    <row r="110">
      <c r="A110">
        <f>INDEX(resultados!$A$2:$ZZ$2386, 104, MATCH($B$1, resultados!$A$1:$ZZ$1, 0))</f>
        <v/>
      </c>
      <c r="B110">
        <f>INDEX(resultados!$A$2:$ZZ$2386, 104, MATCH($B$2, resultados!$A$1:$ZZ$1, 0))</f>
        <v/>
      </c>
      <c r="C110">
        <f>INDEX(resultados!$A$2:$ZZ$2386, 104, MATCH($B$3, resultados!$A$1:$ZZ$1, 0))</f>
        <v/>
      </c>
    </row>
    <row r="111">
      <c r="A111">
        <f>INDEX(resultados!$A$2:$ZZ$2386, 105, MATCH($B$1, resultados!$A$1:$ZZ$1, 0))</f>
        <v/>
      </c>
      <c r="B111">
        <f>INDEX(resultados!$A$2:$ZZ$2386, 105, MATCH($B$2, resultados!$A$1:$ZZ$1, 0))</f>
        <v/>
      </c>
      <c r="C111">
        <f>INDEX(resultados!$A$2:$ZZ$2386, 105, MATCH($B$3, resultados!$A$1:$ZZ$1, 0))</f>
        <v/>
      </c>
    </row>
    <row r="112">
      <c r="A112">
        <f>INDEX(resultados!$A$2:$ZZ$2386, 106, MATCH($B$1, resultados!$A$1:$ZZ$1, 0))</f>
        <v/>
      </c>
      <c r="B112">
        <f>INDEX(resultados!$A$2:$ZZ$2386, 106, MATCH($B$2, resultados!$A$1:$ZZ$1, 0))</f>
        <v/>
      </c>
      <c r="C112">
        <f>INDEX(resultados!$A$2:$ZZ$2386, 106, MATCH($B$3, resultados!$A$1:$ZZ$1, 0))</f>
        <v/>
      </c>
    </row>
    <row r="113">
      <c r="A113">
        <f>INDEX(resultados!$A$2:$ZZ$2386, 107, MATCH($B$1, resultados!$A$1:$ZZ$1, 0))</f>
        <v/>
      </c>
      <c r="B113">
        <f>INDEX(resultados!$A$2:$ZZ$2386, 107, MATCH($B$2, resultados!$A$1:$ZZ$1, 0))</f>
        <v/>
      </c>
      <c r="C113">
        <f>INDEX(resultados!$A$2:$ZZ$2386, 107, MATCH($B$3, resultados!$A$1:$ZZ$1, 0))</f>
        <v/>
      </c>
    </row>
    <row r="114">
      <c r="A114">
        <f>INDEX(resultados!$A$2:$ZZ$2386, 108, MATCH($B$1, resultados!$A$1:$ZZ$1, 0))</f>
        <v/>
      </c>
      <c r="B114">
        <f>INDEX(resultados!$A$2:$ZZ$2386, 108, MATCH($B$2, resultados!$A$1:$ZZ$1, 0))</f>
        <v/>
      </c>
      <c r="C114">
        <f>INDEX(resultados!$A$2:$ZZ$2386, 108, MATCH($B$3, resultados!$A$1:$ZZ$1, 0))</f>
        <v/>
      </c>
    </row>
    <row r="115">
      <c r="A115">
        <f>INDEX(resultados!$A$2:$ZZ$2386, 109, MATCH($B$1, resultados!$A$1:$ZZ$1, 0))</f>
        <v/>
      </c>
      <c r="B115">
        <f>INDEX(resultados!$A$2:$ZZ$2386, 109, MATCH($B$2, resultados!$A$1:$ZZ$1, 0))</f>
        <v/>
      </c>
      <c r="C115">
        <f>INDEX(resultados!$A$2:$ZZ$2386, 109, MATCH($B$3, resultados!$A$1:$ZZ$1, 0))</f>
        <v/>
      </c>
    </row>
    <row r="116">
      <c r="A116">
        <f>INDEX(resultados!$A$2:$ZZ$2386, 110, MATCH($B$1, resultados!$A$1:$ZZ$1, 0))</f>
        <v/>
      </c>
      <c r="B116">
        <f>INDEX(resultados!$A$2:$ZZ$2386, 110, MATCH($B$2, resultados!$A$1:$ZZ$1, 0))</f>
        <v/>
      </c>
      <c r="C116">
        <f>INDEX(resultados!$A$2:$ZZ$2386, 110, MATCH($B$3, resultados!$A$1:$ZZ$1, 0))</f>
        <v/>
      </c>
    </row>
    <row r="117">
      <c r="A117">
        <f>INDEX(resultados!$A$2:$ZZ$2386, 111, MATCH($B$1, resultados!$A$1:$ZZ$1, 0))</f>
        <v/>
      </c>
      <c r="B117">
        <f>INDEX(resultados!$A$2:$ZZ$2386, 111, MATCH($B$2, resultados!$A$1:$ZZ$1, 0))</f>
        <v/>
      </c>
      <c r="C117">
        <f>INDEX(resultados!$A$2:$ZZ$2386, 111, MATCH($B$3, resultados!$A$1:$ZZ$1, 0))</f>
        <v/>
      </c>
    </row>
    <row r="118">
      <c r="A118">
        <f>INDEX(resultados!$A$2:$ZZ$2386, 112, MATCH($B$1, resultados!$A$1:$ZZ$1, 0))</f>
        <v/>
      </c>
      <c r="B118">
        <f>INDEX(resultados!$A$2:$ZZ$2386, 112, MATCH($B$2, resultados!$A$1:$ZZ$1, 0))</f>
        <v/>
      </c>
      <c r="C118">
        <f>INDEX(resultados!$A$2:$ZZ$2386, 112, MATCH($B$3, resultados!$A$1:$ZZ$1, 0))</f>
        <v/>
      </c>
    </row>
    <row r="119">
      <c r="A119">
        <f>INDEX(resultados!$A$2:$ZZ$2386, 113, MATCH($B$1, resultados!$A$1:$ZZ$1, 0))</f>
        <v/>
      </c>
      <c r="B119">
        <f>INDEX(resultados!$A$2:$ZZ$2386, 113, MATCH($B$2, resultados!$A$1:$ZZ$1, 0))</f>
        <v/>
      </c>
      <c r="C119">
        <f>INDEX(resultados!$A$2:$ZZ$2386, 113, MATCH($B$3, resultados!$A$1:$ZZ$1, 0))</f>
        <v/>
      </c>
    </row>
    <row r="120">
      <c r="A120">
        <f>INDEX(resultados!$A$2:$ZZ$2386, 114, MATCH($B$1, resultados!$A$1:$ZZ$1, 0))</f>
        <v/>
      </c>
      <c r="B120">
        <f>INDEX(resultados!$A$2:$ZZ$2386, 114, MATCH($B$2, resultados!$A$1:$ZZ$1, 0))</f>
        <v/>
      </c>
      <c r="C120">
        <f>INDEX(resultados!$A$2:$ZZ$2386, 114, MATCH($B$3, resultados!$A$1:$ZZ$1, 0))</f>
        <v/>
      </c>
    </row>
    <row r="121">
      <c r="A121">
        <f>INDEX(resultados!$A$2:$ZZ$2386, 115, MATCH($B$1, resultados!$A$1:$ZZ$1, 0))</f>
        <v/>
      </c>
      <c r="B121">
        <f>INDEX(resultados!$A$2:$ZZ$2386, 115, MATCH($B$2, resultados!$A$1:$ZZ$1, 0))</f>
        <v/>
      </c>
      <c r="C121">
        <f>INDEX(resultados!$A$2:$ZZ$2386, 115, MATCH($B$3, resultados!$A$1:$ZZ$1, 0))</f>
        <v/>
      </c>
    </row>
    <row r="122">
      <c r="A122">
        <f>INDEX(resultados!$A$2:$ZZ$2386, 116, MATCH($B$1, resultados!$A$1:$ZZ$1, 0))</f>
        <v/>
      </c>
      <c r="B122">
        <f>INDEX(resultados!$A$2:$ZZ$2386, 116, MATCH($B$2, resultados!$A$1:$ZZ$1, 0))</f>
        <v/>
      </c>
      <c r="C122">
        <f>INDEX(resultados!$A$2:$ZZ$2386, 116, MATCH($B$3, resultados!$A$1:$ZZ$1, 0))</f>
        <v/>
      </c>
    </row>
    <row r="123">
      <c r="A123">
        <f>INDEX(resultados!$A$2:$ZZ$2386, 117, MATCH($B$1, resultados!$A$1:$ZZ$1, 0))</f>
        <v/>
      </c>
      <c r="B123">
        <f>INDEX(resultados!$A$2:$ZZ$2386, 117, MATCH($B$2, resultados!$A$1:$ZZ$1, 0))</f>
        <v/>
      </c>
      <c r="C123">
        <f>INDEX(resultados!$A$2:$ZZ$2386, 117, MATCH($B$3, resultados!$A$1:$ZZ$1, 0))</f>
        <v/>
      </c>
    </row>
    <row r="124">
      <c r="A124">
        <f>INDEX(resultados!$A$2:$ZZ$2386, 118, MATCH($B$1, resultados!$A$1:$ZZ$1, 0))</f>
        <v/>
      </c>
      <c r="B124">
        <f>INDEX(resultados!$A$2:$ZZ$2386, 118, MATCH($B$2, resultados!$A$1:$ZZ$1, 0))</f>
        <v/>
      </c>
      <c r="C124">
        <f>INDEX(resultados!$A$2:$ZZ$2386, 118, MATCH($B$3, resultados!$A$1:$ZZ$1, 0))</f>
        <v/>
      </c>
    </row>
    <row r="125">
      <c r="A125">
        <f>INDEX(resultados!$A$2:$ZZ$2386, 119, MATCH($B$1, resultados!$A$1:$ZZ$1, 0))</f>
        <v/>
      </c>
      <c r="B125">
        <f>INDEX(resultados!$A$2:$ZZ$2386, 119, MATCH($B$2, resultados!$A$1:$ZZ$1, 0))</f>
        <v/>
      </c>
      <c r="C125">
        <f>INDEX(resultados!$A$2:$ZZ$2386, 119, MATCH($B$3, resultados!$A$1:$ZZ$1, 0))</f>
        <v/>
      </c>
    </row>
    <row r="126">
      <c r="A126">
        <f>INDEX(resultados!$A$2:$ZZ$2386, 120, MATCH($B$1, resultados!$A$1:$ZZ$1, 0))</f>
        <v/>
      </c>
      <c r="B126">
        <f>INDEX(resultados!$A$2:$ZZ$2386, 120, MATCH($B$2, resultados!$A$1:$ZZ$1, 0))</f>
        <v/>
      </c>
      <c r="C126">
        <f>INDEX(resultados!$A$2:$ZZ$2386, 120, MATCH($B$3, resultados!$A$1:$ZZ$1, 0))</f>
        <v/>
      </c>
    </row>
    <row r="127">
      <c r="A127">
        <f>INDEX(resultados!$A$2:$ZZ$2386, 121, MATCH($B$1, resultados!$A$1:$ZZ$1, 0))</f>
        <v/>
      </c>
      <c r="B127">
        <f>INDEX(resultados!$A$2:$ZZ$2386, 121, MATCH($B$2, resultados!$A$1:$ZZ$1, 0))</f>
        <v/>
      </c>
      <c r="C127">
        <f>INDEX(resultados!$A$2:$ZZ$2386, 121, MATCH($B$3, resultados!$A$1:$ZZ$1, 0))</f>
        <v/>
      </c>
    </row>
    <row r="128">
      <c r="A128">
        <f>INDEX(resultados!$A$2:$ZZ$2386, 122, MATCH($B$1, resultados!$A$1:$ZZ$1, 0))</f>
        <v/>
      </c>
      <c r="B128">
        <f>INDEX(resultados!$A$2:$ZZ$2386, 122, MATCH($B$2, resultados!$A$1:$ZZ$1, 0))</f>
        <v/>
      </c>
      <c r="C128">
        <f>INDEX(resultados!$A$2:$ZZ$2386, 122, MATCH($B$3, resultados!$A$1:$ZZ$1, 0))</f>
        <v/>
      </c>
    </row>
    <row r="129">
      <c r="A129">
        <f>INDEX(resultados!$A$2:$ZZ$2386, 123, MATCH($B$1, resultados!$A$1:$ZZ$1, 0))</f>
        <v/>
      </c>
      <c r="B129">
        <f>INDEX(resultados!$A$2:$ZZ$2386, 123, MATCH($B$2, resultados!$A$1:$ZZ$1, 0))</f>
        <v/>
      </c>
      <c r="C129">
        <f>INDEX(resultados!$A$2:$ZZ$2386, 123, MATCH($B$3, resultados!$A$1:$ZZ$1, 0))</f>
        <v/>
      </c>
    </row>
    <row r="130">
      <c r="A130">
        <f>INDEX(resultados!$A$2:$ZZ$2386, 124, MATCH($B$1, resultados!$A$1:$ZZ$1, 0))</f>
        <v/>
      </c>
      <c r="B130">
        <f>INDEX(resultados!$A$2:$ZZ$2386, 124, MATCH($B$2, resultados!$A$1:$ZZ$1, 0))</f>
        <v/>
      </c>
      <c r="C130">
        <f>INDEX(resultados!$A$2:$ZZ$2386, 124, MATCH($B$3, resultados!$A$1:$ZZ$1, 0))</f>
        <v/>
      </c>
    </row>
    <row r="131">
      <c r="A131">
        <f>INDEX(resultados!$A$2:$ZZ$2386, 125, MATCH($B$1, resultados!$A$1:$ZZ$1, 0))</f>
        <v/>
      </c>
      <c r="B131">
        <f>INDEX(resultados!$A$2:$ZZ$2386, 125, MATCH($B$2, resultados!$A$1:$ZZ$1, 0))</f>
        <v/>
      </c>
      <c r="C131">
        <f>INDEX(resultados!$A$2:$ZZ$2386, 125, MATCH($B$3, resultados!$A$1:$ZZ$1, 0))</f>
        <v/>
      </c>
    </row>
    <row r="132">
      <c r="A132">
        <f>INDEX(resultados!$A$2:$ZZ$2386, 126, MATCH($B$1, resultados!$A$1:$ZZ$1, 0))</f>
        <v/>
      </c>
      <c r="B132">
        <f>INDEX(resultados!$A$2:$ZZ$2386, 126, MATCH($B$2, resultados!$A$1:$ZZ$1, 0))</f>
        <v/>
      </c>
      <c r="C132">
        <f>INDEX(resultados!$A$2:$ZZ$2386, 126, MATCH($B$3, resultados!$A$1:$ZZ$1, 0))</f>
        <v/>
      </c>
    </row>
    <row r="133">
      <c r="A133">
        <f>INDEX(resultados!$A$2:$ZZ$2386, 127, MATCH($B$1, resultados!$A$1:$ZZ$1, 0))</f>
        <v/>
      </c>
      <c r="B133">
        <f>INDEX(resultados!$A$2:$ZZ$2386, 127, MATCH($B$2, resultados!$A$1:$ZZ$1, 0))</f>
        <v/>
      </c>
      <c r="C133">
        <f>INDEX(resultados!$A$2:$ZZ$2386, 127, MATCH($B$3, resultados!$A$1:$ZZ$1, 0))</f>
        <v/>
      </c>
    </row>
    <row r="134">
      <c r="A134">
        <f>INDEX(resultados!$A$2:$ZZ$2386, 128, MATCH($B$1, resultados!$A$1:$ZZ$1, 0))</f>
        <v/>
      </c>
      <c r="B134">
        <f>INDEX(resultados!$A$2:$ZZ$2386, 128, MATCH($B$2, resultados!$A$1:$ZZ$1, 0))</f>
        <v/>
      </c>
      <c r="C134">
        <f>INDEX(resultados!$A$2:$ZZ$2386, 128, MATCH($B$3, resultados!$A$1:$ZZ$1, 0))</f>
        <v/>
      </c>
    </row>
    <row r="135">
      <c r="A135">
        <f>INDEX(resultados!$A$2:$ZZ$2386, 129, MATCH($B$1, resultados!$A$1:$ZZ$1, 0))</f>
        <v/>
      </c>
      <c r="B135">
        <f>INDEX(resultados!$A$2:$ZZ$2386, 129, MATCH($B$2, resultados!$A$1:$ZZ$1, 0))</f>
        <v/>
      </c>
      <c r="C135">
        <f>INDEX(resultados!$A$2:$ZZ$2386, 129, MATCH($B$3, resultados!$A$1:$ZZ$1, 0))</f>
        <v/>
      </c>
    </row>
    <row r="136">
      <c r="A136">
        <f>INDEX(resultados!$A$2:$ZZ$2386, 130, MATCH($B$1, resultados!$A$1:$ZZ$1, 0))</f>
        <v/>
      </c>
      <c r="B136">
        <f>INDEX(resultados!$A$2:$ZZ$2386, 130, MATCH($B$2, resultados!$A$1:$ZZ$1, 0))</f>
        <v/>
      </c>
      <c r="C136">
        <f>INDEX(resultados!$A$2:$ZZ$2386, 130, MATCH($B$3, resultados!$A$1:$ZZ$1, 0))</f>
        <v/>
      </c>
    </row>
    <row r="137">
      <c r="A137">
        <f>INDEX(resultados!$A$2:$ZZ$2386, 131, MATCH($B$1, resultados!$A$1:$ZZ$1, 0))</f>
        <v/>
      </c>
      <c r="B137">
        <f>INDEX(resultados!$A$2:$ZZ$2386, 131, MATCH($B$2, resultados!$A$1:$ZZ$1, 0))</f>
        <v/>
      </c>
      <c r="C137">
        <f>INDEX(resultados!$A$2:$ZZ$2386, 131, MATCH($B$3, resultados!$A$1:$ZZ$1, 0))</f>
        <v/>
      </c>
    </row>
    <row r="138">
      <c r="A138">
        <f>INDEX(resultados!$A$2:$ZZ$2386, 132, MATCH($B$1, resultados!$A$1:$ZZ$1, 0))</f>
        <v/>
      </c>
      <c r="B138">
        <f>INDEX(resultados!$A$2:$ZZ$2386, 132, MATCH($B$2, resultados!$A$1:$ZZ$1, 0))</f>
        <v/>
      </c>
      <c r="C138">
        <f>INDEX(resultados!$A$2:$ZZ$2386, 132, MATCH($B$3, resultados!$A$1:$ZZ$1, 0))</f>
        <v/>
      </c>
    </row>
    <row r="139">
      <c r="A139">
        <f>INDEX(resultados!$A$2:$ZZ$2386, 133, MATCH($B$1, resultados!$A$1:$ZZ$1, 0))</f>
        <v/>
      </c>
      <c r="B139">
        <f>INDEX(resultados!$A$2:$ZZ$2386, 133, MATCH($B$2, resultados!$A$1:$ZZ$1, 0))</f>
        <v/>
      </c>
      <c r="C139">
        <f>INDEX(resultados!$A$2:$ZZ$2386, 133, MATCH($B$3, resultados!$A$1:$ZZ$1, 0))</f>
        <v/>
      </c>
    </row>
    <row r="140">
      <c r="A140">
        <f>INDEX(resultados!$A$2:$ZZ$2386, 134, MATCH($B$1, resultados!$A$1:$ZZ$1, 0))</f>
        <v/>
      </c>
      <c r="B140">
        <f>INDEX(resultados!$A$2:$ZZ$2386, 134, MATCH($B$2, resultados!$A$1:$ZZ$1, 0))</f>
        <v/>
      </c>
      <c r="C140">
        <f>INDEX(resultados!$A$2:$ZZ$2386, 134, MATCH($B$3, resultados!$A$1:$ZZ$1, 0))</f>
        <v/>
      </c>
    </row>
    <row r="141">
      <c r="A141">
        <f>INDEX(resultados!$A$2:$ZZ$2386, 135, MATCH($B$1, resultados!$A$1:$ZZ$1, 0))</f>
        <v/>
      </c>
      <c r="B141">
        <f>INDEX(resultados!$A$2:$ZZ$2386, 135, MATCH($B$2, resultados!$A$1:$ZZ$1, 0))</f>
        <v/>
      </c>
      <c r="C141">
        <f>INDEX(resultados!$A$2:$ZZ$2386, 135, MATCH($B$3, resultados!$A$1:$ZZ$1, 0))</f>
        <v/>
      </c>
    </row>
    <row r="142">
      <c r="A142">
        <f>INDEX(resultados!$A$2:$ZZ$2386, 136, MATCH($B$1, resultados!$A$1:$ZZ$1, 0))</f>
        <v/>
      </c>
      <c r="B142">
        <f>INDEX(resultados!$A$2:$ZZ$2386, 136, MATCH($B$2, resultados!$A$1:$ZZ$1, 0))</f>
        <v/>
      </c>
      <c r="C142">
        <f>INDEX(resultados!$A$2:$ZZ$2386, 136, MATCH($B$3, resultados!$A$1:$ZZ$1, 0))</f>
        <v/>
      </c>
    </row>
    <row r="143">
      <c r="A143">
        <f>INDEX(resultados!$A$2:$ZZ$2386, 137, MATCH($B$1, resultados!$A$1:$ZZ$1, 0))</f>
        <v/>
      </c>
      <c r="B143">
        <f>INDEX(resultados!$A$2:$ZZ$2386, 137, MATCH($B$2, resultados!$A$1:$ZZ$1, 0))</f>
        <v/>
      </c>
      <c r="C143">
        <f>INDEX(resultados!$A$2:$ZZ$2386, 137, MATCH($B$3, resultados!$A$1:$ZZ$1, 0))</f>
        <v/>
      </c>
    </row>
    <row r="144">
      <c r="A144">
        <f>INDEX(resultados!$A$2:$ZZ$2386, 138, MATCH($B$1, resultados!$A$1:$ZZ$1, 0))</f>
        <v/>
      </c>
      <c r="B144">
        <f>INDEX(resultados!$A$2:$ZZ$2386, 138, MATCH($B$2, resultados!$A$1:$ZZ$1, 0))</f>
        <v/>
      </c>
      <c r="C144">
        <f>INDEX(resultados!$A$2:$ZZ$2386, 138, MATCH($B$3, resultados!$A$1:$ZZ$1, 0))</f>
        <v/>
      </c>
    </row>
    <row r="145">
      <c r="A145">
        <f>INDEX(resultados!$A$2:$ZZ$2386, 139, MATCH($B$1, resultados!$A$1:$ZZ$1, 0))</f>
        <v/>
      </c>
      <c r="B145">
        <f>INDEX(resultados!$A$2:$ZZ$2386, 139, MATCH($B$2, resultados!$A$1:$ZZ$1, 0))</f>
        <v/>
      </c>
      <c r="C145">
        <f>INDEX(resultados!$A$2:$ZZ$2386, 139, MATCH($B$3, resultados!$A$1:$ZZ$1, 0))</f>
        <v/>
      </c>
    </row>
    <row r="146">
      <c r="A146">
        <f>INDEX(resultados!$A$2:$ZZ$2386, 140, MATCH($B$1, resultados!$A$1:$ZZ$1, 0))</f>
        <v/>
      </c>
      <c r="B146">
        <f>INDEX(resultados!$A$2:$ZZ$2386, 140, MATCH($B$2, resultados!$A$1:$ZZ$1, 0))</f>
        <v/>
      </c>
      <c r="C146">
        <f>INDEX(resultados!$A$2:$ZZ$2386, 140, MATCH($B$3, resultados!$A$1:$ZZ$1, 0))</f>
        <v/>
      </c>
    </row>
    <row r="147">
      <c r="A147">
        <f>INDEX(resultados!$A$2:$ZZ$2386, 141, MATCH($B$1, resultados!$A$1:$ZZ$1, 0))</f>
        <v/>
      </c>
      <c r="B147">
        <f>INDEX(resultados!$A$2:$ZZ$2386, 141, MATCH($B$2, resultados!$A$1:$ZZ$1, 0))</f>
        <v/>
      </c>
      <c r="C147">
        <f>INDEX(resultados!$A$2:$ZZ$2386, 141, MATCH($B$3, resultados!$A$1:$ZZ$1, 0))</f>
        <v/>
      </c>
    </row>
    <row r="148">
      <c r="A148">
        <f>INDEX(resultados!$A$2:$ZZ$2386, 142, MATCH($B$1, resultados!$A$1:$ZZ$1, 0))</f>
        <v/>
      </c>
      <c r="B148">
        <f>INDEX(resultados!$A$2:$ZZ$2386, 142, MATCH($B$2, resultados!$A$1:$ZZ$1, 0))</f>
        <v/>
      </c>
      <c r="C148">
        <f>INDEX(resultados!$A$2:$ZZ$2386, 142, MATCH($B$3, resultados!$A$1:$ZZ$1, 0))</f>
        <v/>
      </c>
    </row>
    <row r="149">
      <c r="A149">
        <f>INDEX(resultados!$A$2:$ZZ$2386, 143, MATCH($B$1, resultados!$A$1:$ZZ$1, 0))</f>
        <v/>
      </c>
      <c r="B149">
        <f>INDEX(resultados!$A$2:$ZZ$2386, 143, MATCH($B$2, resultados!$A$1:$ZZ$1, 0))</f>
        <v/>
      </c>
      <c r="C149">
        <f>INDEX(resultados!$A$2:$ZZ$2386, 143, MATCH($B$3, resultados!$A$1:$ZZ$1, 0))</f>
        <v/>
      </c>
    </row>
    <row r="150">
      <c r="A150">
        <f>INDEX(resultados!$A$2:$ZZ$2386, 144, MATCH($B$1, resultados!$A$1:$ZZ$1, 0))</f>
        <v/>
      </c>
      <c r="B150">
        <f>INDEX(resultados!$A$2:$ZZ$2386, 144, MATCH($B$2, resultados!$A$1:$ZZ$1, 0))</f>
        <v/>
      </c>
      <c r="C150">
        <f>INDEX(resultados!$A$2:$ZZ$2386, 144, MATCH($B$3, resultados!$A$1:$ZZ$1, 0))</f>
        <v/>
      </c>
    </row>
    <row r="151">
      <c r="A151">
        <f>INDEX(resultados!$A$2:$ZZ$2386, 145, MATCH($B$1, resultados!$A$1:$ZZ$1, 0))</f>
        <v/>
      </c>
      <c r="B151">
        <f>INDEX(resultados!$A$2:$ZZ$2386, 145, MATCH($B$2, resultados!$A$1:$ZZ$1, 0))</f>
        <v/>
      </c>
      <c r="C151">
        <f>INDEX(resultados!$A$2:$ZZ$2386, 145, MATCH($B$3, resultados!$A$1:$ZZ$1, 0))</f>
        <v/>
      </c>
    </row>
    <row r="152">
      <c r="A152">
        <f>INDEX(resultados!$A$2:$ZZ$2386, 146, MATCH($B$1, resultados!$A$1:$ZZ$1, 0))</f>
        <v/>
      </c>
      <c r="B152">
        <f>INDEX(resultados!$A$2:$ZZ$2386, 146, MATCH($B$2, resultados!$A$1:$ZZ$1, 0))</f>
        <v/>
      </c>
      <c r="C152">
        <f>INDEX(resultados!$A$2:$ZZ$2386, 146, MATCH($B$3, resultados!$A$1:$ZZ$1, 0))</f>
        <v/>
      </c>
    </row>
    <row r="153">
      <c r="A153">
        <f>INDEX(resultados!$A$2:$ZZ$2386, 147, MATCH($B$1, resultados!$A$1:$ZZ$1, 0))</f>
        <v/>
      </c>
      <c r="B153">
        <f>INDEX(resultados!$A$2:$ZZ$2386, 147, MATCH($B$2, resultados!$A$1:$ZZ$1, 0))</f>
        <v/>
      </c>
      <c r="C153">
        <f>INDEX(resultados!$A$2:$ZZ$2386, 147, MATCH($B$3, resultados!$A$1:$ZZ$1, 0))</f>
        <v/>
      </c>
    </row>
    <row r="154">
      <c r="A154">
        <f>INDEX(resultados!$A$2:$ZZ$2386, 148, MATCH($B$1, resultados!$A$1:$ZZ$1, 0))</f>
        <v/>
      </c>
      <c r="B154">
        <f>INDEX(resultados!$A$2:$ZZ$2386, 148, MATCH($B$2, resultados!$A$1:$ZZ$1, 0))</f>
        <v/>
      </c>
      <c r="C154">
        <f>INDEX(resultados!$A$2:$ZZ$2386, 148, MATCH($B$3, resultados!$A$1:$ZZ$1, 0))</f>
        <v/>
      </c>
    </row>
    <row r="155">
      <c r="A155">
        <f>INDEX(resultados!$A$2:$ZZ$2386, 149, MATCH($B$1, resultados!$A$1:$ZZ$1, 0))</f>
        <v/>
      </c>
      <c r="B155">
        <f>INDEX(resultados!$A$2:$ZZ$2386, 149, MATCH($B$2, resultados!$A$1:$ZZ$1, 0))</f>
        <v/>
      </c>
      <c r="C155">
        <f>INDEX(resultados!$A$2:$ZZ$2386, 149, MATCH($B$3, resultados!$A$1:$ZZ$1, 0))</f>
        <v/>
      </c>
    </row>
    <row r="156">
      <c r="A156">
        <f>INDEX(resultados!$A$2:$ZZ$2386, 150, MATCH($B$1, resultados!$A$1:$ZZ$1, 0))</f>
        <v/>
      </c>
      <c r="B156">
        <f>INDEX(resultados!$A$2:$ZZ$2386, 150, MATCH($B$2, resultados!$A$1:$ZZ$1, 0))</f>
        <v/>
      </c>
      <c r="C156">
        <f>INDEX(resultados!$A$2:$ZZ$2386, 150, MATCH($B$3, resultados!$A$1:$ZZ$1, 0))</f>
        <v/>
      </c>
    </row>
    <row r="157">
      <c r="A157">
        <f>INDEX(resultados!$A$2:$ZZ$2386, 151, MATCH($B$1, resultados!$A$1:$ZZ$1, 0))</f>
        <v/>
      </c>
      <c r="B157">
        <f>INDEX(resultados!$A$2:$ZZ$2386, 151, MATCH($B$2, resultados!$A$1:$ZZ$1, 0))</f>
        <v/>
      </c>
      <c r="C157">
        <f>INDEX(resultados!$A$2:$ZZ$2386, 151, MATCH($B$3, resultados!$A$1:$ZZ$1, 0))</f>
        <v/>
      </c>
    </row>
    <row r="158">
      <c r="A158">
        <f>INDEX(resultados!$A$2:$ZZ$2386, 152, MATCH($B$1, resultados!$A$1:$ZZ$1, 0))</f>
        <v/>
      </c>
      <c r="B158">
        <f>INDEX(resultados!$A$2:$ZZ$2386, 152, MATCH($B$2, resultados!$A$1:$ZZ$1, 0))</f>
        <v/>
      </c>
      <c r="C158">
        <f>INDEX(resultados!$A$2:$ZZ$2386, 152, MATCH($B$3, resultados!$A$1:$ZZ$1, 0))</f>
        <v/>
      </c>
    </row>
    <row r="159">
      <c r="A159">
        <f>INDEX(resultados!$A$2:$ZZ$2386, 153, MATCH($B$1, resultados!$A$1:$ZZ$1, 0))</f>
        <v/>
      </c>
      <c r="B159">
        <f>INDEX(resultados!$A$2:$ZZ$2386, 153, MATCH($B$2, resultados!$A$1:$ZZ$1, 0))</f>
        <v/>
      </c>
      <c r="C159">
        <f>INDEX(resultados!$A$2:$ZZ$2386, 153, MATCH($B$3, resultados!$A$1:$ZZ$1, 0))</f>
        <v/>
      </c>
    </row>
    <row r="160">
      <c r="A160">
        <f>INDEX(resultados!$A$2:$ZZ$2386, 154, MATCH($B$1, resultados!$A$1:$ZZ$1, 0))</f>
        <v/>
      </c>
      <c r="B160">
        <f>INDEX(resultados!$A$2:$ZZ$2386, 154, MATCH($B$2, resultados!$A$1:$ZZ$1, 0))</f>
        <v/>
      </c>
      <c r="C160">
        <f>INDEX(resultados!$A$2:$ZZ$2386, 154, MATCH($B$3, resultados!$A$1:$ZZ$1, 0))</f>
        <v/>
      </c>
    </row>
    <row r="161">
      <c r="A161">
        <f>INDEX(resultados!$A$2:$ZZ$2386, 155, MATCH($B$1, resultados!$A$1:$ZZ$1, 0))</f>
        <v/>
      </c>
      <c r="B161">
        <f>INDEX(resultados!$A$2:$ZZ$2386, 155, MATCH($B$2, resultados!$A$1:$ZZ$1, 0))</f>
        <v/>
      </c>
      <c r="C161">
        <f>INDEX(resultados!$A$2:$ZZ$2386, 155, MATCH($B$3, resultados!$A$1:$ZZ$1, 0))</f>
        <v/>
      </c>
    </row>
    <row r="162">
      <c r="A162">
        <f>INDEX(resultados!$A$2:$ZZ$2386, 156, MATCH($B$1, resultados!$A$1:$ZZ$1, 0))</f>
        <v/>
      </c>
      <c r="B162">
        <f>INDEX(resultados!$A$2:$ZZ$2386, 156, MATCH($B$2, resultados!$A$1:$ZZ$1, 0))</f>
        <v/>
      </c>
      <c r="C162">
        <f>INDEX(resultados!$A$2:$ZZ$2386, 156, MATCH($B$3, resultados!$A$1:$ZZ$1, 0))</f>
        <v/>
      </c>
    </row>
    <row r="163">
      <c r="A163">
        <f>INDEX(resultados!$A$2:$ZZ$2386, 157, MATCH($B$1, resultados!$A$1:$ZZ$1, 0))</f>
        <v/>
      </c>
      <c r="B163">
        <f>INDEX(resultados!$A$2:$ZZ$2386, 157, MATCH($B$2, resultados!$A$1:$ZZ$1, 0))</f>
        <v/>
      </c>
      <c r="C163">
        <f>INDEX(resultados!$A$2:$ZZ$2386, 157, MATCH($B$3, resultados!$A$1:$ZZ$1, 0))</f>
        <v/>
      </c>
    </row>
    <row r="164">
      <c r="A164">
        <f>INDEX(resultados!$A$2:$ZZ$2386, 158, MATCH($B$1, resultados!$A$1:$ZZ$1, 0))</f>
        <v/>
      </c>
      <c r="B164">
        <f>INDEX(resultados!$A$2:$ZZ$2386, 158, MATCH($B$2, resultados!$A$1:$ZZ$1, 0))</f>
        <v/>
      </c>
      <c r="C164">
        <f>INDEX(resultados!$A$2:$ZZ$2386, 158, MATCH($B$3, resultados!$A$1:$ZZ$1, 0))</f>
        <v/>
      </c>
    </row>
    <row r="165">
      <c r="A165">
        <f>INDEX(resultados!$A$2:$ZZ$2386, 159, MATCH($B$1, resultados!$A$1:$ZZ$1, 0))</f>
        <v/>
      </c>
      <c r="B165">
        <f>INDEX(resultados!$A$2:$ZZ$2386, 159, MATCH($B$2, resultados!$A$1:$ZZ$1, 0))</f>
        <v/>
      </c>
      <c r="C165">
        <f>INDEX(resultados!$A$2:$ZZ$2386, 159, MATCH($B$3, resultados!$A$1:$ZZ$1, 0))</f>
        <v/>
      </c>
    </row>
    <row r="166">
      <c r="A166">
        <f>INDEX(resultados!$A$2:$ZZ$2386, 160, MATCH($B$1, resultados!$A$1:$ZZ$1, 0))</f>
        <v/>
      </c>
      <c r="B166">
        <f>INDEX(resultados!$A$2:$ZZ$2386, 160, MATCH($B$2, resultados!$A$1:$ZZ$1, 0))</f>
        <v/>
      </c>
      <c r="C166">
        <f>INDEX(resultados!$A$2:$ZZ$2386, 160, MATCH($B$3, resultados!$A$1:$ZZ$1, 0))</f>
        <v/>
      </c>
    </row>
    <row r="167">
      <c r="A167">
        <f>INDEX(resultados!$A$2:$ZZ$2386, 161, MATCH($B$1, resultados!$A$1:$ZZ$1, 0))</f>
        <v/>
      </c>
      <c r="B167">
        <f>INDEX(resultados!$A$2:$ZZ$2386, 161, MATCH($B$2, resultados!$A$1:$ZZ$1, 0))</f>
        <v/>
      </c>
      <c r="C167">
        <f>INDEX(resultados!$A$2:$ZZ$2386, 161, MATCH($B$3, resultados!$A$1:$ZZ$1, 0))</f>
        <v/>
      </c>
    </row>
    <row r="168">
      <c r="A168">
        <f>INDEX(resultados!$A$2:$ZZ$2386, 162, MATCH($B$1, resultados!$A$1:$ZZ$1, 0))</f>
        <v/>
      </c>
      <c r="B168">
        <f>INDEX(resultados!$A$2:$ZZ$2386, 162, MATCH($B$2, resultados!$A$1:$ZZ$1, 0))</f>
        <v/>
      </c>
      <c r="C168">
        <f>INDEX(resultados!$A$2:$ZZ$2386, 162, MATCH($B$3, resultados!$A$1:$ZZ$1, 0))</f>
        <v/>
      </c>
    </row>
    <row r="169">
      <c r="A169">
        <f>INDEX(resultados!$A$2:$ZZ$2386, 163, MATCH($B$1, resultados!$A$1:$ZZ$1, 0))</f>
        <v/>
      </c>
      <c r="B169">
        <f>INDEX(resultados!$A$2:$ZZ$2386, 163, MATCH($B$2, resultados!$A$1:$ZZ$1, 0))</f>
        <v/>
      </c>
      <c r="C169">
        <f>INDEX(resultados!$A$2:$ZZ$2386, 163, MATCH($B$3, resultados!$A$1:$ZZ$1, 0))</f>
        <v/>
      </c>
    </row>
    <row r="170">
      <c r="A170">
        <f>INDEX(resultados!$A$2:$ZZ$2386, 164, MATCH($B$1, resultados!$A$1:$ZZ$1, 0))</f>
        <v/>
      </c>
      <c r="B170">
        <f>INDEX(resultados!$A$2:$ZZ$2386, 164, MATCH($B$2, resultados!$A$1:$ZZ$1, 0))</f>
        <v/>
      </c>
      <c r="C170">
        <f>INDEX(resultados!$A$2:$ZZ$2386, 164, MATCH($B$3, resultados!$A$1:$ZZ$1, 0))</f>
        <v/>
      </c>
    </row>
    <row r="171">
      <c r="A171">
        <f>INDEX(resultados!$A$2:$ZZ$2386, 165, MATCH($B$1, resultados!$A$1:$ZZ$1, 0))</f>
        <v/>
      </c>
      <c r="B171">
        <f>INDEX(resultados!$A$2:$ZZ$2386, 165, MATCH($B$2, resultados!$A$1:$ZZ$1, 0))</f>
        <v/>
      </c>
      <c r="C171">
        <f>INDEX(resultados!$A$2:$ZZ$2386, 165, MATCH($B$3, resultados!$A$1:$ZZ$1, 0))</f>
        <v/>
      </c>
    </row>
    <row r="172">
      <c r="A172">
        <f>INDEX(resultados!$A$2:$ZZ$2386, 166, MATCH($B$1, resultados!$A$1:$ZZ$1, 0))</f>
        <v/>
      </c>
      <c r="B172">
        <f>INDEX(resultados!$A$2:$ZZ$2386, 166, MATCH($B$2, resultados!$A$1:$ZZ$1, 0))</f>
        <v/>
      </c>
      <c r="C172">
        <f>INDEX(resultados!$A$2:$ZZ$2386, 166, MATCH($B$3, resultados!$A$1:$ZZ$1, 0))</f>
        <v/>
      </c>
    </row>
    <row r="173">
      <c r="A173">
        <f>INDEX(resultados!$A$2:$ZZ$2386, 167, MATCH($B$1, resultados!$A$1:$ZZ$1, 0))</f>
        <v/>
      </c>
      <c r="B173">
        <f>INDEX(resultados!$A$2:$ZZ$2386, 167, MATCH($B$2, resultados!$A$1:$ZZ$1, 0))</f>
        <v/>
      </c>
      <c r="C173">
        <f>INDEX(resultados!$A$2:$ZZ$2386, 167, MATCH($B$3, resultados!$A$1:$ZZ$1, 0))</f>
        <v/>
      </c>
    </row>
    <row r="174">
      <c r="A174">
        <f>INDEX(resultados!$A$2:$ZZ$2386, 168, MATCH($B$1, resultados!$A$1:$ZZ$1, 0))</f>
        <v/>
      </c>
      <c r="B174">
        <f>INDEX(resultados!$A$2:$ZZ$2386, 168, MATCH($B$2, resultados!$A$1:$ZZ$1, 0))</f>
        <v/>
      </c>
      <c r="C174">
        <f>INDEX(resultados!$A$2:$ZZ$2386, 168, MATCH($B$3, resultados!$A$1:$ZZ$1, 0))</f>
        <v/>
      </c>
    </row>
    <row r="175">
      <c r="A175">
        <f>INDEX(resultados!$A$2:$ZZ$2386, 169, MATCH($B$1, resultados!$A$1:$ZZ$1, 0))</f>
        <v/>
      </c>
      <c r="B175">
        <f>INDEX(resultados!$A$2:$ZZ$2386, 169, MATCH($B$2, resultados!$A$1:$ZZ$1, 0))</f>
        <v/>
      </c>
      <c r="C175">
        <f>INDEX(resultados!$A$2:$ZZ$2386, 169, MATCH($B$3, resultados!$A$1:$ZZ$1, 0))</f>
        <v/>
      </c>
    </row>
    <row r="176">
      <c r="A176">
        <f>INDEX(resultados!$A$2:$ZZ$2386, 170, MATCH($B$1, resultados!$A$1:$ZZ$1, 0))</f>
        <v/>
      </c>
      <c r="B176">
        <f>INDEX(resultados!$A$2:$ZZ$2386, 170, MATCH($B$2, resultados!$A$1:$ZZ$1, 0))</f>
        <v/>
      </c>
      <c r="C176">
        <f>INDEX(resultados!$A$2:$ZZ$2386, 170, MATCH($B$3, resultados!$A$1:$ZZ$1, 0))</f>
        <v/>
      </c>
    </row>
    <row r="177">
      <c r="A177">
        <f>INDEX(resultados!$A$2:$ZZ$2386, 171, MATCH($B$1, resultados!$A$1:$ZZ$1, 0))</f>
        <v/>
      </c>
      <c r="B177">
        <f>INDEX(resultados!$A$2:$ZZ$2386, 171, MATCH($B$2, resultados!$A$1:$ZZ$1, 0))</f>
        <v/>
      </c>
      <c r="C177">
        <f>INDEX(resultados!$A$2:$ZZ$2386, 171, MATCH($B$3, resultados!$A$1:$ZZ$1, 0))</f>
        <v/>
      </c>
    </row>
    <row r="178">
      <c r="A178">
        <f>INDEX(resultados!$A$2:$ZZ$2386, 172, MATCH($B$1, resultados!$A$1:$ZZ$1, 0))</f>
        <v/>
      </c>
      <c r="B178">
        <f>INDEX(resultados!$A$2:$ZZ$2386, 172, MATCH($B$2, resultados!$A$1:$ZZ$1, 0))</f>
        <v/>
      </c>
      <c r="C178">
        <f>INDEX(resultados!$A$2:$ZZ$2386, 172, MATCH($B$3, resultados!$A$1:$ZZ$1, 0))</f>
        <v/>
      </c>
    </row>
    <row r="179">
      <c r="A179">
        <f>INDEX(resultados!$A$2:$ZZ$2386, 173, MATCH($B$1, resultados!$A$1:$ZZ$1, 0))</f>
        <v/>
      </c>
      <c r="B179">
        <f>INDEX(resultados!$A$2:$ZZ$2386, 173, MATCH($B$2, resultados!$A$1:$ZZ$1, 0))</f>
        <v/>
      </c>
      <c r="C179">
        <f>INDEX(resultados!$A$2:$ZZ$2386, 173, MATCH($B$3, resultados!$A$1:$ZZ$1, 0))</f>
        <v/>
      </c>
    </row>
    <row r="180">
      <c r="A180">
        <f>INDEX(resultados!$A$2:$ZZ$2386, 174, MATCH($B$1, resultados!$A$1:$ZZ$1, 0))</f>
        <v/>
      </c>
      <c r="B180">
        <f>INDEX(resultados!$A$2:$ZZ$2386, 174, MATCH($B$2, resultados!$A$1:$ZZ$1, 0))</f>
        <v/>
      </c>
      <c r="C180">
        <f>INDEX(resultados!$A$2:$ZZ$2386, 174, MATCH($B$3, resultados!$A$1:$ZZ$1, 0))</f>
        <v/>
      </c>
    </row>
    <row r="181">
      <c r="A181">
        <f>INDEX(resultados!$A$2:$ZZ$2386, 175, MATCH($B$1, resultados!$A$1:$ZZ$1, 0))</f>
        <v/>
      </c>
      <c r="B181">
        <f>INDEX(resultados!$A$2:$ZZ$2386, 175, MATCH($B$2, resultados!$A$1:$ZZ$1, 0))</f>
        <v/>
      </c>
      <c r="C181">
        <f>INDEX(resultados!$A$2:$ZZ$2386, 175, MATCH($B$3, resultados!$A$1:$ZZ$1, 0))</f>
        <v/>
      </c>
    </row>
    <row r="182">
      <c r="A182">
        <f>INDEX(resultados!$A$2:$ZZ$2386, 176, MATCH($B$1, resultados!$A$1:$ZZ$1, 0))</f>
        <v/>
      </c>
      <c r="B182">
        <f>INDEX(resultados!$A$2:$ZZ$2386, 176, MATCH($B$2, resultados!$A$1:$ZZ$1, 0))</f>
        <v/>
      </c>
      <c r="C182">
        <f>INDEX(resultados!$A$2:$ZZ$2386, 176, MATCH($B$3, resultados!$A$1:$ZZ$1, 0))</f>
        <v/>
      </c>
    </row>
    <row r="183">
      <c r="A183">
        <f>INDEX(resultados!$A$2:$ZZ$2386, 177, MATCH($B$1, resultados!$A$1:$ZZ$1, 0))</f>
        <v/>
      </c>
      <c r="B183">
        <f>INDEX(resultados!$A$2:$ZZ$2386, 177, MATCH($B$2, resultados!$A$1:$ZZ$1, 0))</f>
        <v/>
      </c>
      <c r="C183">
        <f>INDEX(resultados!$A$2:$ZZ$2386, 177, MATCH($B$3, resultados!$A$1:$ZZ$1, 0))</f>
        <v/>
      </c>
    </row>
    <row r="184">
      <c r="A184">
        <f>INDEX(resultados!$A$2:$ZZ$2386, 178, MATCH($B$1, resultados!$A$1:$ZZ$1, 0))</f>
        <v/>
      </c>
      <c r="B184">
        <f>INDEX(resultados!$A$2:$ZZ$2386, 178, MATCH($B$2, resultados!$A$1:$ZZ$1, 0))</f>
        <v/>
      </c>
      <c r="C184">
        <f>INDEX(resultados!$A$2:$ZZ$2386, 178, MATCH($B$3, resultados!$A$1:$ZZ$1, 0))</f>
        <v/>
      </c>
    </row>
    <row r="185">
      <c r="A185">
        <f>INDEX(resultados!$A$2:$ZZ$2386, 179, MATCH($B$1, resultados!$A$1:$ZZ$1, 0))</f>
        <v/>
      </c>
      <c r="B185">
        <f>INDEX(resultados!$A$2:$ZZ$2386, 179, MATCH($B$2, resultados!$A$1:$ZZ$1, 0))</f>
        <v/>
      </c>
      <c r="C185">
        <f>INDEX(resultados!$A$2:$ZZ$2386, 179, MATCH($B$3, resultados!$A$1:$ZZ$1, 0))</f>
        <v/>
      </c>
    </row>
    <row r="186">
      <c r="A186">
        <f>INDEX(resultados!$A$2:$ZZ$2386, 180, MATCH($B$1, resultados!$A$1:$ZZ$1, 0))</f>
        <v/>
      </c>
      <c r="B186">
        <f>INDEX(resultados!$A$2:$ZZ$2386, 180, MATCH($B$2, resultados!$A$1:$ZZ$1, 0))</f>
        <v/>
      </c>
      <c r="C186">
        <f>INDEX(resultados!$A$2:$ZZ$2386, 180, MATCH($B$3, resultados!$A$1:$ZZ$1, 0))</f>
        <v/>
      </c>
    </row>
    <row r="187">
      <c r="A187">
        <f>INDEX(resultados!$A$2:$ZZ$2386, 181, MATCH($B$1, resultados!$A$1:$ZZ$1, 0))</f>
        <v/>
      </c>
      <c r="B187">
        <f>INDEX(resultados!$A$2:$ZZ$2386, 181, MATCH($B$2, resultados!$A$1:$ZZ$1, 0))</f>
        <v/>
      </c>
      <c r="C187">
        <f>INDEX(resultados!$A$2:$ZZ$2386, 181, MATCH($B$3, resultados!$A$1:$ZZ$1, 0))</f>
        <v/>
      </c>
    </row>
    <row r="188">
      <c r="A188">
        <f>INDEX(resultados!$A$2:$ZZ$2386, 182, MATCH($B$1, resultados!$A$1:$ZZ$1, 0))</f>
        <v/>
      </c>
      <c r="B188">
        <f>INDEX(resultados!$A$2:$ZZ$2386, 182, MATCH($B$2, resultados!$A$1:$ZZ$1, 0))</f>
        <v/>
      </c>
      <c r="C188">
        <f>INDEX(resultados!$A$2:$ZZ$2386, 182, MATCH($B$3, resultados!$A$1:$ZZ$1, 0))</f>
        <v/>
      </c>
    </row>
    <row r="189">
      <c r="A189">
        <f>INDEX(resultados!$A$2:$ZZ$2386, 183, MATCH($B$1, resultados!$A$1:$ZZ$1, 0))</f>
        <v/>
      </c>
      <c r="B189">
        <f>INDEX(resultados!$A$2:$ZZ$2386, 183, MATCH($B$2, resultados!$A$1:$ZZ$1, 0))</f>
        <v/>
      </c>
      <c r="C189">
        <f>INDEX(resultados!$A$2:$ZZ$2386, 183, MATCH($B$3, resultados!$A$1:$ZZ$1, 0))</f>
        <v/>
      </c>
    </row>
    <row r="190">
      <c r="A190">
        <f>INDEX(resultados!$A$2:$ZZ$2386, 184, MATCH($B$1, resultados!$A$1:$ZZ$1, 0))</f>
        <v/>
      </c>
      <c r="B190">
        <f>INDEX(resultados!$A$2:$ZZ$2386, 184, MATCH($B$2, resultados!$A$1:$ZZ$1, 0))</f>
        <v/>
      </c>
      <c r="C190">
        <f>INDEX(resultados!$A$2:$ZZ$2386, 184, MATCH($B$3, resultados!$A$1:$ZZ$1, 0))</f>
        <v/>
      </c>
    </row>
    <row r="191">
      <c r="A191">
        <f>INDEX(resultados!$A$2:$ZZ$2386, 185, MATCH($B$1, resultados!$A$1:$ZZ$1, 0))</f>
        <v/>
      </c>
      <c r="B191">
        <f>INDEX(resultados!$A$2:$ZZ$2386, 185, MATCH($B$2, resultados!$A$1:$ZZ$1, 0))</f>
        <v/>
      </c>
      <c r="C191">
        <f>INDEX(resultados!$A$2:$ZZ$2386, 185, MATCH($B$3, resultados!$A$1:$ZZ$1, 0))</f>
        <v/>
      </c>
    </row>
    <row r="192">
      <c r="A192">
        <f>INDEX(resultados!$A$2:$ZZ$2386, 186, MATCH($B$1, resultados!$A$1:$ZZ$1, 0))</f>
        <v/>
      </c>
      <c r="B192">
        <f>INDEX(resultados!$A$2:$ZZ$2386, 186, MATCH($B$2, resultados!$A$1:$ZZ$1, 0))</f>
        <v/>
      </c>
      <c r="C192">
        <f>INDEX(resultados!$A$2:$ZZ$2386, 186, MATCH($B$3, resultados!$A$1:$ZZ$1, 0))</f>
        <v/>
      </c>
    </row>
    <row r="193">
      <c r="A193">
        <f>INDEX(resultados!$A$2:$ZZ$2386, 187, MATCH($B$1, resultados!$A$1:$ZZ$1, 0))</f>
        <v/>
      </c>
      <c r="B193">
        <f>INDEX(resultados!$A$2:$ZZ$2386, 187, MATCH($B$2, resultados!$A$1:$ZZ$1, 0))</f>
        <v/>
      </c>
      <c r="C193">
        <f>INDEX(resultados!$A$2:$ZZ$2386, 187, MATCH($B$3, resultados!$A$1:$ZZ$1, 0))</f>
        <v/>
      </c>
    </row>
    <row r="194">
      <c r="A194">
        <f>INDEX(resultados!$A$2:$ZZ$2386, 188, MATCH($B$1, resultados!$A$1:$ZZ$1, 0))</f>
        <v/>
      </c>
      <c r="B194">
        <f>INDEX(resultados!$A$2:$ZZ$2386, 188, MATCH($B$2, resultados!$A$1:$ZZ$1, 0))</f>
        <v/>
      </c>
      <c r="C194">
        <f>INDEX(resultados!$A$2:$ZZ$2386, 188, MATCH($B$3, resultados!$A$1:$ZZ$1, 0))</f>
        <v/>
      </c>
    </row>
    <row r="195">
      <c r="A195">
        <f>INDEX(resultados!$A$2:$ZZ$2386, 189, MATCH($B$1, resultados!$A$1:$ZZ$1, 0))</f>
        <v/>
      </c>
      <c r="B195">
        <f>INDEX(resultados!$A$2:$ZZ$2386, 189, MATCH($B$2, resultados!$A$1:$ZZ$1, 0))</f>
        <v/>
      </c>
      <c r="C195">
        <f>INDEX(resultados!$A$2:$ZZ$2386, 189, MATCH($B$3, resultados!$A$1:$ZZ$1, 0))</f>
        <v/>
      </c>
    </row>
    <row r="196">
      <c r="A196">
        <f>INDEX(resultados!$A$2:$ZZ$2386, 190, MATCH($B$1, resultados!$A$1:$ZZ$1, 0))</f>
        <v/>
      </c>
      <c r="B196">
        <f>INDEX(resultados!$A$2:$ZZ$2386, 190, MATCH($B$2, resultados!$A$1:$ZZ$1, 0))</f>
        <v/>
      </c>
      <c r="C196">
        <f>INDEX(resultados!$A$2:$ZZ$2386, 190, MATCH($B$3, resultados!$A$1:$ZZ$1, 0))</f>
        <v/>
      </c>
    </row>
    <row r="197">
      <c r="A197">
        <f>INDEX(resultados!$A$2:$ZZ$2386, 191, MATCH($B$1, resultados!$A$1:$ZZ$1, 0))</f>
        <v/>
      </c>
      <c r="B197">
        <f>INDEX(resultados!$A$2:$ZZ$2386, 191, MATCH($B$2, resultados!$A$1:$ZZ$1, 0))</f>
        <v/>
      </c>
      <c r="C197">
        <f>INDEX(resultados!$A$2:$ZZ$2386, 191, MATCH($B$3, resultados!$A$1:$ZZ$1, 0))</f>
        <v/>
      </c>
    </row>
    <row r="198">
      <c r="A198">
        <f>INDEX(resultados!$A$2:$ZZ$2386, 192, MATCH($B$1, resultados!$A$1:$ZZ$1, 0))</f>
        <v/>
      </c>
      <c r="B198">
        <f>INDEX(resultados!$A$2:$ZZ$2386, 192, MATCH($B$2, resultados!$A$1:$ZZ$1, 0))</f>
        <v/>
      </c>
      <c r="C198">
        <f>INDEX(resultados!$A$2:$ZZ$2386, 192, MATCH($B$3, resultados!$A$1:$ZZ$1, 0))</f>
        <v/>
      </c>
    </row>
    <row r="199">
      <c r="A199">
        <f>INDEX(resultados!$A$2:$ZZ$2386, 193, MATCH($B$1, resultados!$A$1:$ZZ$1, 0))</f>
        <v/>
      </c>
      <c r="B199">
        <f>INDEX(resultados!$A$2:$ZZ$2386, 193, MATCH($B$2, resultados!$A$1:$ZZ$1, 0))</f>
        <v/>
      </c>
      <c r="C199">
        <f>INDEX(resultados!$A$2:$ZZ$2386, 193, MATCH($B$3, resultados!$A$1:$ZZ$1, 0))</f>
        <v/>
      </c>
    </row>
    <row r="200">
      <c r="A200">
        <f>INDEX(resultados!$A$2:$ZZ$2386, 194, MATCH($B$1, resultados!$A$1:$ZZ$1, 0))</f>
        <v/>
      </c>
      <c r="B200">
        <f>INDEX(resultados!$A$2:$ZZ$2386, 194, MATCH($B$2, resultados!$A$1:$ZZ$1, 0))</f>
        <v/>
      </c>
      <c r="C200">
        <f>INDEX(resultados!$A$2:$ZZ$2386, 194, MATCH($B$3, resultados!$A$1:$ZZ$1, 0))</f>
        <v/>
      </c>
    </row>
    <row r="201">
      <c r="A201">
        <f>INDEX(resultados!$A$2:$ZZ$2386, 195, MATCH($B$1, resultados!$A$1:$ZZ$1, 0))</f>
        <v/>
      </c>
      <c r="B201">
        <f>INDEX(resultados!$A$2:$ZZ$2386, 195, MATCH($B$2, resultados!$A$1:$ZZ$1, 0))</f>
        <v/>
      </c>
      <c r="C201">
        <f>INDEX(resultados!$A$2:$ZZ$2386, 195, MATCH($B$3, resultados!$A$1:$ZZ$1, 0))</f>
        <v/>
      </c>
    </row>
    <row r="202">
      <c r="A202">
        <f>INDEX(resultados!$A$2:$ZZ$2386, 196, MATCH($B$1, resultados!$A$1:$ZZ$1, 0))</f>
        <v/>
      </c>
      <c r="B202">
        <f>INDEX(resultados!$A$2:$ZZ$2386, 196, MATCH($B$2, resultados!$A$1:$ZZ$1, 0))</f>
        <v/>
      </c>
      <c r="C202">
        <f>INDEX(resultados!$A$2:$ZZ$2386, 196, MATCH($B$3, resultados!$A$1:$ZZ$1, 0))</f>
        <v/>
      </c>
    </row>
    <row r="203">
      <c r="A203">
        <f>INDEX(resultados!$A$2:$ZZ$2386, 197, MATCH($B$1, resultados!$A$1:$ZZ$1, 0))</f>
        <v/>
      </c>
      <c r="B203">
        <f>INDEX(resultados!$A$2:$ZZ$2386, 197, MATCH($B$2, resultados!$A$1:$ZZ$1, 0))</f>
        <v/>
      </c>
      <c r="C203">
        <f>INDEX(resultados!$A$2:$ZZ$2386, 197, MATCH($B$3, resultados!$A$1:$ZZ$1, 0))</f>
        <v/>
      </c>
    </row>
    <row r="204">
      <c r="A204">
        <f>INDEX(resultados!$A$2:$ZZ$2386, 198, MATCH($B$1, resultados!$A$1:$ZZ$1, 0))</f>
        <v/>
      </c>
      <c r="B204">
        <f>INDEX(resultados!$A$2:$ZZ$2386, 198, MATCH($B$2, resultados!$A$1:$ZZ$1, 0))</f>
        <v/>
      </c>
      <c r="C204">
        <f>INDEX(resultados!$A$2:$ZZ$2386, 198, MATCH($B$3, resultados!$A$1:$ZZ$1, 0))</f>
        <v/>
      </c>
    </row>
    <row r="205">
      <c r="A205">
        <f>INDEX(resultados!$A$2:$ZZ$2386, 199, MATCH($B$1, resultados!$A$1:$ZZ$1, 0))</f>
        <v/>
      </c>
      <c r="B205">
        <f>INDEX(resultados!$A$2:$ZZ$2386, 199, MATCH($B$2, resultados!$A$1:$ZZ$1, 0))</f>
        <v/>
      </c>
      <c r="C205">
        <f>INDEX(resultados!$A$2:$ZZ$2386, 199, MATCH($B$3, resultados!$A$1:$ZZ$1, 0))</f>
        <v/>
      </c>
    </row>
    <row r="206">
      <c r="A206">
        <f>INDEX(resultados!$A$2:$ZZ$2386, 200, MATCH($B$1, resultados!$A$1:$ZZ$1, 0))</f>
        <v/>
      </c>
      <c r="B206">
        <f>INDEX(resultados!$A$2:$ZZ$2386, 200, MATCH($B$2, resultados!$A$1:$ZZ$1, 0))</f>
        <v/>
      </c>
      <c r="C206">
        <f>INDEX(resultados!$A$2:$ZZ$2386, 200, MATCH($B$3, resultados!$A$1:$ZZ$1, 0))</f>
        <v/>
      </c>
    </row>
    <row r="207">
      <c r="A207">
        <f>INDEX(resultados!$A$2:$ZZ$2386, 201, MATCH($B$1, resultados!$A$1:$ZZ$1, 0))</f>
        <v/>
      </c>
      <c r="B207">
        <f>INDEX(resultados!$A$2:$ZZ$2386, 201, MATCH($B$2, resultados!$A$1:$ZZ$1, 0))</f>
        <v/>
      </c>
      <c r="C207">
        <f>INDEX(resultados!$A$2:$ZZ$2386, 201, MATCH($B$3, resultados!$A$1:$ZZ$1, 0))</f>
        <v/>
      </c>
    </row>
    <row r="208">
      <c r="A208">
        <f>INDEX(resultados!$A$2:$ZZ$2386, 202, MATCH($B$1, resultados!$A$1:$ZZ$1, 0))</f>
        <v/>
      </c>
      <c r="B208">
        <f>INDEX(resultados!$A$2:$ZZ$2386, 202, MATCH($B$2, resultados!$A$1:$ZZ$1, 0))</f>
        <v/>
      </c>
      <c r="C208">
        <f>INDEX(resultados!$A$2:$ZZ$2386, 202, MATCH($B$3, resultados!$A$1:$ZZ$1, 0))</f>
        <v/>
      </c>
    </row>
    <row r="209">
      <c r="A209">
        <f>INDEX(resultados!$A$2:$ZZ$2386, 203, MATCH($B$1, resultados!$A$1:$ZZ$1, 0))</f>
        <v/>
      </c>
      <c r="B209">
        <f>INDEX(resultados!$A$2:$ZZ$2386, 203, MATCH($B$2, resultados!$A$1:$ZZ$1, 0))</f>
        <v/>
      </c>
      <c r="C209">
        <f>INDEX(resultados!$A$2:$ZZ$2386, 203, MATCH($B$3, resultados!$A$1:$ZZ$1, 0))</f>
        <v/>
      </c>
    </row>
    <row r="210">
      <c r="A210">
        <f>INDEX(resultados!$A$2:$ZZ$2386, 204, MATCH($B$1, resultados!$A$1:$ZZ$1, 0))</f>
        <v/>
      </c>
      <c r="B210">
        <f>INDEX(resultados!$A$2:$ZZ$2386, 204, MATCH($B$2, resultados!$A$1:$ZZ$1, 0))</f>
        <v/>
      </c>
      <c r="C210">
        <f>INDEX(resultados!$A$2:$ZZ$2386, 204, MATCH($B$3, resultados!$A$1:$ZZ$1, 0))</f>
        <v/>
      </c>
    </row>
    <row r="211">
      <c r="A211">
        <f>INDEX(resultados!$A$2:$ZZ$2386, 205, MATCH($B$1, resultados!$A$1:$ZZ$1, 0))</f>
        <v/>
      </c>
      <c r="B211">
        <f>INDEX(resultados!$A$2:$ZZ$2386, 205, MATCH($B$2, resultados!$A$1:$ZZ$1, 0))</f>
        <v/>
      </c>
      <c r="C211">
        <f>INDEX(resultados!$A$2:$ZZ$2386, 205, MATCH($B$3, resultados!$A$1:$ZZ$1, 0))</f>
        <v/>
      </c>
    </row>
    <row r="212">
      <c r="A212">
        <f>INDEX(resultados!$A$2:$ZZ$2386, 206, MATCH($B$1, resultados!$A$1:$ZZ$1, 0))</f>
        <v/>
      </c>
      <c r="B212">
        <f>INDEX(resultados!$A$2:$ZZ$2386, 206, MATCH($B$2, resultados!$A$1:$ZZ$1, 0))</f>
        <v/>
      </c>
      <c r="C212">
        <f>INDEX(resultados!$A$2:$ZZ$2386, 206, MATCH($B$3, resultados!$A$1:$ZZ$1, 0))</f>
        <v/>
      </c>
    </row>
    <row r="213">
      <c r="A213">
        <f>INDEX(resultados!$A$2:$ZZ$2386, 207, MATCH($B$1, resultados!$A$1:$ZZ$1, 0))</f>
        <v/>
      </c>
      <c r="B213">
        <f>INDEX(resultados!$A$2:$ZZ$2386, 207, MATCH($B$2, resultados!$A$1:$ZZ$1, 0))</f>
        <v/>
      </c>
      <c r="C213">
        <f>INDEX(resultados!$A$2:$ZZ$2386, 207, MATCH($B$3, resultados!$A$1:$ZZ$1, 0))</f>
        <v/>
      </c>
    </row>
    <row r="214">
      <c r="A214">
        <f>INDEX(resultados!$A$2:$ZZ$2386, 208, MATCH($B$1, resultados!$A$1:$ZZ$1, 0))</f>
        <v/>
      </c>
      <c r="B214">
        <f>INDEX(resultados!$A$2:$ZZ$2386, 208, MATCH($B$2, resultados!$A$1:$ZZ$1, 0))</f>
        <v/>
      </c>
      <c r="C214">
        <f>INDEX(resultados!$A$2:$ZZ$2386, 208, MATCH($B$3, resultados!$A$1:$ZZ$1, 0))</f>
        <v/>
      </c>
    </row>
    <row r="215">
      <c r="A215">
        <f>INDEX(resultados!$A$2:$ZZ$2386, 209, MATCH($B$1, resultados!$A$1:$ZZ$1, 0))</f>
        <v/>
      </c>
      <c r="B215">
        <f>INDEX(resultados!$A$2:$ZZ$2386, 209, MATCH($B$2, resultados!$A$1:$ZZ$1, 0))</f>
        <v/>
      </c>
      <c r="C215">
        <f>INDEX(resultados!$A$2:$ZZ$2386, 209, MATCH($B$3, resultados!$A$1:$ZZ$1, 0))</f>
        <v/>
      </c>
    </row>
    <row r="216">
      <c r="A216">
        <f>INDEX(resultados!$A$2:$ZZ$2386, 210, MATCH($B$1, resultados!$A$1:$ZZ$1, 0))</f>
        <v/>
      </c>
      <c r="B216">
        <f>INDEX(resultados!$A$2:$ZZ$2386, 210, MATCH($B$2, resultados!$A$1:$ZZ$1, 0))</f>
        <v/>
      </c>
      <c r="C216">
        <f>INDEX(resultados!$A$2:$ZZ$2386, 210, MATCH($B$3, resultados!$A$1:$ZZ$1, 0))</f>
        <v/>
      </c>
    </row>
    <row r="217">
      <c r="A217">
        <f>INDEX(resultados!$A$2:$ZZ$2386, 211, MATCH($B$1, resultados!$A$1:$ZZ$1, 0))</f>
        <v/>
      </c>
      <c r="B217">
        <f>INDEX(resultados!$A$2:$ZZ$2386, 211, MATCH($B$2, resultados!$A$1:$ZZ$1, 0))</f>
        <v/>
      </c>
      <c r="C217">
        <f>INDEX(resultados!$A$2:$ZZ$2386, 211, MATCH($B$3, resultados!$A$1:$ZZ$1, 0))</f>
        <v/>
      </c>
    </row>
    <row r="218">
      <c r="A218">
        <f>INDEX(resultados!$A$2:$ZZ$2386, 212, MATCH($B$1, resultados!$A$1:$ZZ$1, 0))</f>
        <v/>
      </c>
      <c r="B218">
        <f>INDEX(resultados!$A$2:$ZZ$2386, 212, MATCH($B$2, resultados!$A$1:$ZZ$1, 0))</f>
        <v/>
      </c>
      <c r="C218">
        <f>INDEX(resultados!$A$2:$ZZ$2386, 212, MATCH($B$3, resultados!$A$1:$ZZ$1, 0))</f>
        <v/>
      </c>
    </row>
    <row r="219">
      <c r="A219">
        <f>INDEX(resultados!$A$2:$ZZ$2386, 213, MATCH($B$1, resultados!$A$1:$ZZ$1, 0))</f>
        <v/>
      </c>
      <c r="B219">
        <f>INDEX(resultados!$A$2:$ZZ$2386, 213, MATCH($B$2, resultados!$A$1:$ZZ$1, 0))</f>
        <v/>
      </c>
      <c r="C219">
        <f>INDEX(resultados!$A$2:$ZZ$2386, 213, MATCH($B$3, resultados!$A$1:$ZZ$1, 0))</f>
        <v/>
      </c>
    </row>
    <row r="220">
      <c r="A220">
        <f>INDEX(resultados!$A$2:$ZZ$2386, 214, MATCH($B$1, resultados!$A$1:$ZZ$1, 0))</f>
        <v/>
      </c>
      <c r="B220">
        <f>INDEX(resultados!$A$2:$ZZ$2386, 214, MATCH($B$2, resultados!$A$1:$ZZ$1, 0))</f>
        <v/>
      </c>
      <c r="C220">
        <f>INDEX(resultados!$A$2:$ZZ$2386, 214, MATCH($B$3, resultados!$A$1:$ZZ$1, 0))</f>
        <v/>
      </c>
    </row>
    <row r="221">
      <c r="A221">
        <f>INDEX(resultados!$A$2:$ZZ$2386, 215, MATCH($B$1, resultados!$A$1:$ZZ$1, 0))</f>
        <v/>
      </c>
      <c r="B221">
        <f>INDEX(resultados!$A$2:$ZZ$2386, 215, MATCH($B$2, resultados!$A$1:$ZZ$1, 0))</f>
        <v/>
      </c>
      <c r="C221">
        <f>INDEX(resultados!$A$2:$ZZ$2386, 215, MATCH($B$3, resultados!$A$1:$ZZ$1, 0))</f>
        <v/>
      </c>
    </row>
    <row r="222">
      <c r="A222">
        <f>INDEX(resultados!$A$2:$ZZ$2386, 216, MATCH($B$1, resultados!$A$1:$ZZ$1, 0))</f>
        <v/>
      </c>
      <c r="B222">
        <f>INDEX(resultados!$A$2:$ZZ$2386, 216, MATCH($B$2, resultados!$A$1:$ZZ$1, 0))</f>
        <v/>
      </c>
      <c r="C222">
        <f>INDEX(resultados!$A$2:$ZZ$2386, 216, MATCH($B$3, resultados!$A$1:$ZZ$1, 0))</f>
        <v/>
      </c>
    </row>
    <row r="223">
      <c r="A223">
        <f>INDEX(resultados!$A$2:$ZZ$2386, 217, MATCH($B$1, resultados!$A$1:$ZZ$1, 0))</f>
        <v/>
      </c>
      <c r="B223">
        <f>INDEX(resultados!$A$2:$ZZ$2386, 217, MATCH($B$2, resultados!$A$1:$ZZ$1, 0))</f>
        <v/>
      </c>
      <c r="C223">
        <f>INDEX(resultados!$A$2:$ZZ$2386, 217, MATCH($B$3, resultados!$A$1:$ZZ$1, 0))</f>
        <v/>
      </c>
    </row>
    <row r="224">
      <c r="A224">
        <f>INDEX(resultados!$A$2:$ZZ$2386, 218, MATCH($B$1, resultados!$A$1:$ZZ$1, 0))</f>
        <v/>
      </c>
      <c r="B224">
        <f>INDEX(resultados!$A$2:$ZZ$2386, 218, MATCH($B$2, resultados!$A$1:$ZZ$1, 0))</f>
        <v/>
      </c>
      <c r="C224">
        <f>INDEX(resultados!$A$2:$ZZ$2386, 218, MATCH($B$3, resultados!$A$1:$ZZ$1, 0))</f>
        <v/>
      </c>
    </row>
    <row r="225">
      <c r="A225">
        <f>INDEX(resultados!$A$2:$ZZ$2386, 219, MATCH($B$1, resultados!$A$1:$ZZ$1, 0))</f>
        <v/>
      </c>
      <c r="B225">
        <f>INDEX(resultados!$A$2:$ZZ$2386, 219, MATCH($B$2, resultados!$A$1:$ZZ$1, 0))</f>
        <v/>
      </c>
      <c r="C225">
        <f>INDEX(resultados!$A$2:$ZZ$2386, 219, MATCH($B$3, resultados!$A$1:$ZZ$1, 0))</f>
        <v/>
      </c>
    </row>
    <row r="226">
      <c r="A226">
        <f>INDEX(resultados!$A$2:$ZZ$2386, 220, MATCH($B$1, resultados!$A$1:$ZZ$1, 0))</f>
        <v/>
      </c>
      <c r="B226">
        <f>INDEX(resultados!$A$2:$ZZ$2386, 220, MATCH($B$2, resultados!$A$1:$ZZ$1, 0))</f>
        <v/>
      </c>
      <c r="C226">
        <f>INDEX(resultados!$A$2:$ZZ$2386, 220, MATCH($B$3, resultados!$A$1:$ZZ$1, 0))</f>
        <v/>
      </c>
    </row>
    <row r="227">
      <c r="A227">
        <f>INDEX(resultados!$A$2:$ZZ$2386, 221, MATCH($B$1, resultados!$A$1:$ZZ$1, 0))</f>
        <v/>
      </c>
      <c r="B227">
        <f>INDEX(resultados!$A$2:$ZZ$2386, 221, MATCH($B$2, resultados!$A$1:$ZZ$1, 0))</f>
        <v/>
      </c>
      <c r="C227">
        <f>INDEX(resultados!$A$2:$ZZ$2386, 221, MATCH($B$3, resultados!$A$1:$ZZ$1, 0))</f>
        <v/>
      </c>
    </row>
    <row r="228">
      <c r="A228">
        <f>INDEX(resultados!$A$2:$ZZ$2386, 222, MATCH($B$1, resultados!$A$1:$ZZ$1, 0))</f>
        <v/>
      </c>
      <c r="B228">
        <f>INDEX(resultados!$A$2:$ZZ$2386, 222, MATCH($B$2, resultados!$A$1:$ZZ$1, 0))</f>
        <v/>
      </c>
      <c r="C228">
        <f>INDEX(resultados!$A$2:$ZZ$2386, 222, MATCH($B$3, resultados!$A$1:$ZZ$1, 0))</f>
        <v/>
      </c>
    </row>
    <row r="229">
      <c r="A229">
        <f>INDEX(resultados!$A$2:$ZZ$2386, 223, MATCH($B$1, resultados!$A$1:$ZZ$1, 0))</f>
        <v/>
      </c>
      <c r="B229">
        <f>INDEX(resultados!$A$2:$ZZ$2386, 223, MATCH($B$2, resultados!$A$1:$ZZ$1, 0))</f>
        <v/>
      </c>
      <c r="C229">
        <f>INDEX(resultados!$A$2:$ZZ$2386, 223, MATCH($B$3, resultados!$A$1:$ZZ$1, 0))</f>
        <v/>
      </c>
    </row>
    <row r="230">
      <c r="A230">
        <f>INDEX(resultados!$A$2:$ZZ$2386, 224, MATCH($B$1, resultados!$A$1:$ZZ$1, 0))</f>
        <v/>
      </c>
      <c r="B230">
        <f>INDEX(resultados!$A$2:$ZZ$2386, 224, MATCH($B$2, resultados!$A$1:$ZZ$1, 0))</f>
        <v/>
      </c>
      <c r="C230">
        <f>INDEX(resultados!$A$2:$ZZ$2386, 224, MATCH($B$3, resultados!$A$1:$ZZ$1, 0))</f>
        <v/>
      </c>
    </row>
    <row r="231">
      <c r="A231">
        <f>INDEX(resultados!$A$2:$ZZ$2386, 225, MATCH($B$1, resultados!$A$1:$ZZ$1, 0))</f>
        <v/>
      </c>
      <c r="B231">
        <f>INDEX(resultados!$A$2:$ZZ$2386, 225, MATCH($B$2, resultados!$A$1:$ZZ$1, 0))</f>
        <v/>
      </c>
      <c r="C231">
        <f>INDEX(resultados!$A$2:$ZZ$2386, 225, MATCH($B$3, resultados!$A$1:$ZZ$1, 0))</f>
        <v/>
      </c>
    </row>
    <row r="232">
      <c r="A232">
        <f>INDEX(resultados!$A$2:$ZZ$2386, 226, MATCH($B$1, resultados!$A$1:$ZZ$1, 0))</f>
        <v/>
      </c>
      <c r="B232">
        <f>INDEX(resultados!$A$2:$ZZ$2386, 226, MATCH($B$2, resultados!$A$1:$ZZ$1, 0))</f>
        <v/>
      </c>
      <c r="C232">
        <f>INDEX(resultados!$A$2:$ZZ$2386, 226, MATCH($B$3, resultados!$A$1:$ZZ$1, 0))</f>
        <v/>
      </c>
    </row>
    <row r="233">
      <c r="A233">
        <f>INDEX(resultados!$A$2:$ZZ$2386, 227, MATCH($B$1, resultados!$A$1:$ZZ$1, 0))</f>
        <v/>
      </c>
      <c r="B233">
        <f>INDEX(resultados!$A$2:$ZZ$2386, 227, MATCH($B$2, resultados!$A$1:$ZZ$1, 0))</f>
        <v/>
      </c>
      <c r="C233">
        <f>INDEX(resultados!$A$2:$ZZ$2386, 227, MATCH($B$3, resultados!$A$1:$ZZ$1, 0))</f>
        <v/>
      </c>
    </row>
    <row r="234">
      <c r="A234">
        <f>INDEX(resultados!$A$2:$ZZ$2386, 228, MATCH($B$1, resultados!$A$1:$ZZ$1, 0))</f>
        <v/>
      </c>
      <c r="B234">
        <f>INDEX(resultados!$A$2:$ZZ$2386, 228, MATCH($B$2, resultados!$A$1:$ZZ$1, 0))</f>
        <v/>
      </c>
      <c r="C234">
        <f>INDEX(resultados!$A$2:$ZZ$2386, 228, MATCH($B$3, resultados!$A$1:$ZZ$1, 0))</f>
        <v/>
      </c>
    </row>
    <row r="235">
      <c r="A235">
        <f>INDEX(resultados!$A$2:$ZZ$2386, 229, MATCH($B$1, resultados!$A$1:$ZZ$1, 0))</f>
        <v/>
      </c>
      <c r="B235">
        <f>INDEX(resultados!$A$2:$ZZ$2386, 229, MATCH($B$2, resultados!$A$1:$ZZ$1, 0))</f>
        <v/>
      </c>
      <c r="C235">
        <f>INDEX(resultados!$A$2:$ZZ$2386, 229, MATCH($B$3, resultados!$A$1:$ZZ$1, 0))</f>
        <v/>
      </c>
    </row>
    <row r="236">
      <c r="A236">
        <f>INDEX(resultados!$A$2:$ZZ$2386, 230, MATCH($B$1, resultados!$A$1:$ZZ$1, 0))</f>
        <v/>
      </c>
      <c r="B236">
        <f>INDEX(resultados!$A$2:$ZZ$2386, 230, MATCH($B$2, resultados!$A$1:$ZZ$1, 0))</f>
        <v/>
      </c>
      <c r="C236">
        <f>INDEX(resultados!$A$2:$ZZ$2386, 230, MATCH($B$3, resultados!$A$1:$ZZ$1, 0))</f>
        <v/>
      </c>
    </row>
    <row r="237">
      <c r="A237">
        <f>INDEX(resultados!$A$2:$ZZ$2386, 231, MATCH($B$1, resultados!$A$1:$ZZ$1, 0))</f>
        <v/>
      </c>
      <c r="B237">
        <f>INDEX(resultados!$A$2:$ZZ$2386, 231, MATCH($B$2, resultados!$A$1:$ZZ$1, 0))</f>
        <v/>
      </c>
      <c r="C237">
        <f>INDEX(resultados!$A$2:$ZZ$2386, 231, MATCH($B$3, resultados!$A$1:$ZZ$1, 0))</f>
        <v/>
      </c>
    </row>
    <row r="238">
      <c r="A238">
        <f>INDEX(resultados!$A$2:$ZZ$2386, 232, MATCH($B$1, resultados!$A$1:$ZZ$1, 0))</f>
        <v/>
      </c>
      <c r="B238">
        <f>INDEX(resultados!$A$2:$ZZ$2386, 232, MATCH($B$2, resultados!$A$1:$ZZ$1, 0))</f>
        <v/>
      </c>
      <c r="C238">
        <f>INDEX(resultados!$A$2:$ZZ$2386, 232, MATCH($B$3, resultados!$A$1:$ZZ$1, 0))</f>
        <v/>
      </c>
    </row>
    <row r="239">
      <c r="A239">
        <f>INDEX(resultados!$A$2:$ZZ$2386, 233, MATCH($B$1, resultados!$A$1:$ZZ$1, 0))</f>
        <v/>
      </c>
      <c r="B239">
        <f>INDEX(resultados!$A$2:$ZZ$2386, 233, MATCH($B$2, resultados!$A$1:$ZZ$1, 0))</f>
        <v/>
      </c>
      <c r="C239">
        <f>INDEX(resultados!$A$2:$ZZ$2386, 233, MATCH($B$3, resultados!$A$1:$ZZ$1, 0))</f>
        <v/>
      </c>
    </row>
    <row r="240">
      <c r="A240">
        <f>INDEX(resultados!$A$2:$ZZ$2386, 234, MATCH($B$1, resultados!$A$1:$ZZ$1, 0))</f>
        <v/>
      </c>
      <c r="B240">
        <f>INDEX(resultados!$A$2:$ZZ$2386, 234, MATCH($B$2, resultados!$A$1:$ZZ$1, 0))</f>
        <v/>
      </c>
      <c r="C240">
        <f>INDEX(resultados!$A$2:$ZZ$2386, 234, MATCH($B$3, resultados!$A$1:$ZZ$1, 0))</f>
        <v/>
      </c>
    </row>
    <row r="241">
      <c r="A241">
        <f>INDEX(resultados!$A$2:$ZZ$2386, 235, MATCH($B$1, resultados!$A$1:$ZZ$1, 0))</f>
        <v/>
      </c>
      <c r="B241">
        <f>INDEX(resultados!$A$2:$ZZ$2386, 235, MATCH($B$2, resultados!$A$1:$ZZ$1, 0))</f>
        <v/>
      </c>
      <c r="C241">
        <f>INDEX(resultados!$A$2:$ZZ$2386, 235, MATCH($B$3, resultados!$A$1:$ZZ$1, 0))</f>
        <v/>
      </c>
    </row>
    <row r="242">
      <c r="A242">
        <f>INDEX(resultados!$A$2:$ZZ$2386, 236, MATCH($B$1, resultados!$A$1:$ZZ$1, 0))</f>
        <v/>
      </c>
      <c r="B242">
        <f>INDEX(resultados!$A$2:$ZZ$2386, 236, MATCH($B$2, resultados!$A$1:$ZZ$1, 0))</f>
        <v/>
      </c>
      <c r="C242">
        <f>INDEX(resultados!$A$2:$ZZ$2386, 236, MATCH($B$3, resultados!$A$1:$ZZ$1, 0))</f>
        <v/>
      </c>
    </row>
    <row r="243">
      <c r="A243">
        <f>INDEX(resultados!$A$2:$ZZ$2386, 237, MATCH($B$1, resultados!$A$1:$ZZ$1, 0))</f>
        <v/>
      </c>
      <c r="B243">
        <f>INDEX(resultados!$A$2:$ZZ$2386, 237, MATCH($B$2, resultados!$A$1:$ZZ$1, 0))</f>
        <v/>
      </c>
      <c r="C243">
        <f>INDEX(resultados!$A$2:$ZZ$2386, 237, MATCH($B$3, resultados!$A$1:$ZZ$1, 0))</f>
        <v/>
      </c>
    </row>
    <row r="244">
      <c r="A244">
        <f>INDEX(resultados!$A$2:$ZZ$2386, 238, MATCH($B$1, resultados!$A$1:$ZZ$1, 0))</f>
        <v/>
      </c>
      <c r="B244">
        <f>INDEX(resultados!$A$2:$ZZ$2386, 238, MATCH($B$2, resultados!$A$1:$ZZ$1, 0))</f>
        <v/>
      </c>
      <c r="C244">
        <f>INDEX(resultados!$A$2:$ZZ$2386, 238, MATCH($B$3, resultados!$A$1:$ZZ$1, 0))</f>
        <v/>
      </c>
    </row>
    <row r="245">
      <c r="A245">
        <f>INDEX(resultados!$A$2:$ZZ$2386, 239, MATCH($B$1, resultados!$A$1:$ZZ$1, 0))</f>
        <v/>
      </c>
      <c r="B245">
        <f>INDEX(resultados!$A$2:$ZZ$2386, 239, MATCH($B$2, resultados!$A$1:$ZZ$1, 0))</f>
        <v/>
      </c>
      <c r="C245">
        <f>INDEX(resultados!$A$2:$ZZ$2386, 239, MATCH($B$3, resultados!$A$1:$ZZ$1, 0))</f>
        <v/>
      </c>
    </row>
    <row r="246">
      <c r="A246">
        <f>INDEX(resultados!$A$2:$ZZ$2386, 240, MATCH($B$1, resultados!$A$1:$ZZ$1, 0))</f>
        <v/>
      </c>
      <c r="B246">
        <f>INDEX(resultados!$A$2:$ZZ$2386, 240, MATCH($B$2, resultados!$A$1:$ZZ$1, 0))</f>
        <v/>
      </c>
      <c r="C246">
        <f>INDEX(resultados!$A$2:$ZZ$2386, 240, MATCH($B$3, resultados!$A$1:$ZZ$1, 0))</f>
        <v/>
      </c>
    </row>
    <row r="247">
      <c r="A247">
        <f>INDEX(resultados!$A$2:$ZZ$2386, 241, MATCH($B$1, resultados!$A$1:$ZZ$1, 0))</f>
        <v/>
      </c>
      <c r="B247">
        <f>INDEX(resultados!$A$2:$ZZ$2386, 241, MATCH($B$2, resultados!$A$1:$ZZ$1, 0))</f>
        <v/>
      </c>
      <c r="C247">
        <f>INDEX(resultados!$A$2:$ZZ$2386, 241, MATCH($B$3, resultados!$A$1:$ZZ$1, 0))</f>
        <v/>
      </c>
    </row>
    <row r="248">
      <c r="A248">
        <f>INDEX(resultados!$A$2:$ZZ$2386, 242, MATCH($B$1, resultados!$A$1:$ZZ$1, 0))</f>
        <v/>
      </c>
      <c r="B248">
        <f>INDEX(resultados!$A$2:$ZZ$2386, 242, MATCH($B$2, resultados!$A$1:$ZZ$1, 0))</f>
        <v/>
      </c>
      <c r="C248">
        <f>INDEX(resultados!$A$2:$ZZ$2386, 242, MATCH($B$3, resultados!$A$1:$ZZ$1, 0))</f>
        <v/>
      </c>
    </row>
    <row r="249">
      <c r="A249">
        <f>INDEX(resultados!$A$2:$ZZ$2386, 243, MATCH($B$1, resultados!$A$1:$ZZ$1, 0))</f>
        <v/>
      </c>
      <c r="B249">
        <f>INDEX(resultados!$A$2:$ZZ$2386, 243, MATCH($B$2, resultados!$A$1:$ZZ$1, 0))</f>
        <v/>
      </c>
      <c r="C249">
        <f>INDEX(resultados!$A$2:$ZZ$2386, 243, MATCH($B$3, resultados!$A$1:$ZZ$1, 0))</f>
        <v/>
      </c>
    </row>
    <row r="250">
      <c r="A250">
        <f>INDEX(resultados!$A$2:$ZZ$2386, 244, MATCH($B$1, resultados!$A$1:$ZZ$1, 0))</f>
        <v/>
      </c>
      <c r="B250">
        <f>INDEX(resultados!$A$2:$ZZ$2386, 244, MATCH($B$2, resultados!$A$1:$ZZ$1, 0))</f>
        <v/>
      </c>
      <c r="C250">
        <f>INDEX(resultados!$A$2:$ZZ$2386, 244, MATCH($B$3, resultados!$A$1:$ZZ$1, 0))</f>
        <v/>
      </c>
    </row>
    <row r="251">
      <c r="A251">
        <f>INDEX(resultados!$A$2:$ZZ$2386, 245, MATCH($B$1, resultados!$A$1:$ZZ$1, 0))</f>
        <v/>
      </c>
      <c r="B251">
        <f>INDEX(resultados!$A$2:$ZZ$2386, 245, MATCH($B$2, resultados!$A$1:$ZZ$1, 0))</f>
        <v/>
      </c>
      <c r="C251">
        <f>INDEX(resultados!$A$2:$ZZ$2386, 245, MATCH($B$3, resultados!$A$1:$ZZ$1, 0))</f>
        <v/>
      </c>
    </row>
    <row r="252">
      <c r="A252">
        <f>INDEX(resultados!$A$2:$ZZ$2386, 246, MATCH($B$1, resultados!$A$1:$ZZ$1, 0))</f>
        <v/>
      </c>
      <c r="B252">
        <f>INDEX(resultados!$A$2:$ZZ$2386, 246, MATCH($B$2, resultados!$A$1:$ZZ$1, 0))</f>
        <v/>
      </c>
      <c r="C252">
        <f>INDEX(resultados!$A$2:$ZZ$2386, 246, MATCH($B$3, resultados!$A$1:$ZZ$1, 0))</f>
        <v/>
      </c>
    </row>
    <row r="253">
      <c r="A253">
        <f>INDEX(resultados!$A$2:$ZZ$2386, 247, MATCH($B$1, resultados!$A$1:$ZZ$1, 0))</f>
        <v/>
      </c>
      <c r="B253">
        <f>INDEX(resultados!$A$2:$ZZ$2386, 247, MATCH($B$2, resultados!$A$1:$ZZ$1, 0))</f>
        <v/>
      </c>
      <c r="C253">
        <f>INDEX(resultados!$A$2:$ZZ$2386, 247, MATCH($B$3, resultados!$A$1:$ZZ$1, 0))</f>
        <v/>
      </c>
    </row>
    <row r="254">
      <c r="A254">
        <f>INDEX(resultados!$A$2:$ZZ$2386, 248, MATCH($B$1, resultados!$A$1:$ZZ$1, 0))</f>
        <v/>
      </c>
      <c r="B254">
        <f>INDEX(resultados!$A$2:$ZZ$2386, 248, MATCH($B$2, resultados!$A$1:$ZZ$1, 0))</f>
        <v/>
      </c>
      <c r="C254">
        <f>INDEX(resultados!$A$2:$ZZ$2386, 248, MATCH($B$3, resultados!$A$1:$ZZ$1, 0))</f>
        <v/>
      </c>
    </row>
    <row r="255">
      <c r="A255">
        <f>INDEX(resultados!$A$2:$ZZ$2386, 249, MATCH($B$1, resultados!$A$1:$ZZ$1, 0))</f>
        <v/>
      </c>
      <c r="B255">
        <f>INDEX(resultados!$A$2:$ZZ$2386, 249, MATCH($B$2, resultados!$A$1:$ZZ$1, 0))</f>
        <v/>
      </c>
      <c r="C255">
        <f>INDEX(resultados!$A$2:$ZZ$2386, 249, MATCH($B$3, resultados!$A$1:$ZZ$1, 0))</f>
        <v/>
      </c>
    </row>
    <row r="256">
      <c r="A256">
        <f>INDEX(resultados!$A$2:$ZZ$2386, 250, MATCH($B$1, resultados!$A$1:$ZZ$1, 0))</f>
        <v/>
      </c>
      <c r="B256">
        <f>INDEX(resultados!$A$2:$ZZ$2386, 250, MATCH($B$2, resultados!$A$1:$ZZ$1, 0))</f>
        <v/>
      </c>
      <c r="C256">
        <f>INDEX(resultados!$A$2:$ZZ$2386, 250, MATCH($B$3, resultados!$A$1:$ZZ$1, 0))</f>
        <v/>
      </c>
    </row>
    <row r="257">
      <c r="A257">
        <f>INDEX(resultados!$A$2:$ZZ$2386, 251, MATCH($B$1, resultados!$A$1:$ZZ$1, 0))</f>
        <v/>
      </c>
      <c r="B257">
        <f>INDEX(resultados!$A$2:$ZZ$2386, 251, MATCH($B$2, resultados!$A$1:$ZZ$1, 0))</f>
        <v/>
      </c>
      <c r="C257">
        <f>INDEX(resultados!$A$2:$ZZ$2386, 251, MATCH($B$3, resultados!$A$1:$ZZ$1, 0))</f>
        <v/>
      </c>
    </row>
    <row r="258">
      <c r="A258">
        <f>INDEX(resultados!$A$2:$ZZ$2386, 252, MATCH($B$1, resultados!$A$1:$ZZ$1, 0))</f>
        <v/>
      </c>
      <c r="B258">
        <f>INDEX(resultados!$A$2:$ZZ$2386, 252, MATCH($B$2, resultados!$A$1:$ZZ$1, 0))</f>
        <v/>
      </c>
      <c r="C258">
        <f>INDEX(resultados!$A$2:$ZZ$2386, 252, MATCH($B$3, resultados!$A$1:$ZZ$1, 0))</f>
        <v/>
      </c>
    </row>
    <row r="259">
      <c r="A259">
        <f>INDEX(resultados!$A$2:$ZZ$2386, 253, MATCH($B$1, resultados!$A$1:$ZZ$1, 0))</f>
        <v/>
      </c>
      <c r="B259">
        <f>INDEX(resultados!$A$2:$ZZ$2386, 253, MATCH($B$2, resultados!$A$1:$ZZ$1, 0))</f>
        <v/>
      </c>
      <c r="C259">
        <f>INDEX(resultados!$A$2:$ZZ$2386, 253, MATCH($B$3, resultados!$A$1:$ZZ$1, 0))</f>
        <v/>
      </c>
    </row>
    <row r="260">
      <c r="A260">
        <f>INDEX(resultados!$A$2:$ZZ$2386, 254, MATCH($B$1, resultados!$A$1:$ZZ$1, 0))</f>
        <v/>
      </c>
      <c r="B260">
        <f>INDEX(resultados!$A$2:$ZZ$2386, 254, MATCH($B$2, resultados!$A$1:$ZZ$1, 0))</f>
        <v/>
      </c>
      <c r="C260">
        <f>INDEX(resultados!$A$2:$ZZ$2386, 254, MATCH($B$3, resultados!$A$1:$ZZ$1, 0))</f>
        <v/>
      </c>
    </row>
    <row r="261">
      <c r="A261">
        <f>INDEX(resultados!$A$2:$ZZ$2386, 255, MATCH($B$1, resultados!$A$1:$ZZ$1, 0))</f>
        <v/>
      </c>
      <c r="B261">
        <f>INDEX(resultados!$A$2:$ZZ$2386, 255, MATCH($B$2, resultados!$A$1:$ZZ$1, 0))</f>
        <v/>
      </c>
      <c r="C261">
        <f>INDEX(resultados!$A$2:$ZZ$2386, 255, MATCH($B$3, resultados!$A$1:$ZZ$1, 0))</f>
        <v/>
      </c>
    </row>
    <row r="262">
      <c r="A262">
        <f>INDEX(resultados!$A$2:$ZZ$2386, 256, MATCH($B$1, resultados!$A$1:$ZZ$1, 0))</f>
        <v/>
      </c>
      <c r="B262">
        <f>INDEX(resultados!$A$2:$ZZ$2386, 256, MATCH($B$2, resultados!$A$1:$ZZ$1, 0))</f>
        <v/>
      </c>
      <c r="C262">
        <f>INDEX(resultados!$A$2:$ZZ$2386, 256, MATCH($B$3, resultados!$A$1:$ZZ$1, 0))</f>
        <v/>
      </c>
    </row>
    <row r="263">
      <c r="A263">
        <f>INDEX(resultados!$A$2:$ZZ$2386, 257, MATCH($B$1, resultados!$A$1:$ZZ$1, 0))</f>
        <v/>
      </c>
      <c r="B263">
        <f>INDEX(resultados!$A$2:$ZZ$2386, 257, MATCH($B$2, resultados!$A$1:$ZZ$1, 0))</f>
        <v/>
      </c>
      <c r="C263">
        <f>INDEX(resultados!$A$2:$ZZ$2386, 257, MATCH($B$3, resultados!$A$1:$ZZ$1, 0))</f>
        <v/>
      </c>
    </row>
    <row r="264">
      <c r="A264">
        <f>INDEX(resultados!$A$2:$ZZ$2386, 258, MATCH($B$1, resultados!$A$1:$ZZ$1, 0))</f>
        <v/>
      </c>
      <c r="B264">
        <f>INDEX(resultados!$A$2:$ZZ$2386, 258, MATCH($B$2, resultados!$A$1:$ZZ$1, 0))</f>
        <v/>
      </c>
      <c r="C264">
        <f>INDEX(resultados!$A$2:$ZZ$2386, 258, MATCH($B$3, resultados!$A$1:$ZZ$1, 0))</f>
        <v/>
      </c>
    </row>
    <row r="265">
      <c r="A265">
        <f>INDEX(resultados!$A$2:$ZZ$2386, 259, MATCH($B$1, resultados!$A$1:$ZZ$1, 0))</f>
        <v/>
      </c>
      <c r="B265">
        <f>INDEX(resultados!$A$2:$ZZ$2386, 259, MATCH($B$2, resultados!$A$1:$ZZ$1, 0))</f>
        <v/>
      </c>
      <c r="C265">
        <f>INDEX(resultados!$A$2:$ZZ$2386, 259, MATCH($B$3, resultados!$A$1:$ZZ$1, 0))</f>
        <v/>
      </c>
    </row>
    <row r="266">
      <c r="A266">
        <f>INDEX(resultados!$A$2:$ZZ$2386, 260, MATCH($B$1, resultados!$A$1:$ZZ$1, 0))</f>
        <v/>
      </c>
      <c r="B266">
        <f>INDEX(resultados!$A$2:$ZZ$2386, 260, MATCH($B$2, resultados!$A$1:$ZZ$1, 0))</f>
        <v/>
      </c>
      <c r="C266">
        <f>INDEX(resultados!$A$2:$ZZ$2386, 260, MATCH($B$3, resultados!$A$1:$ZZ$1, 0))</f>
        <v/>
      </c>
    </row>
    <row r="267">
      <c r="A267">
        <f>INDEX(resultados!$A$2:$ZZ$2386, 261, MATCH($B$1, resultados!$A$1:$ZZ$1, 0))</f>
        <v/>
      </c>
      <c r="B267">
        <f>INDEX(resultados!$A$2:$ZZ$2386, 261, MATCH($B$2, resultados!$A$1:$ZZ$1, 0))</f>
        <v/>
      </c>
      <c r="C267">
        <f>INDEX(resultados!$A$2:$ZZ$2386, 261, MATCH($B$3, resultados!$A$1:$ZZ$1, 0))</f>
        <v/>
      </c>
    </row>
    <row r="268">
      <c r="A268">
        <f>INDEX(resultados!$A$2:$ZZ$2386, 262, MATCH($B$1, resultados!$A$1:$ZZ$1, 0))</f>
        <v/>
      </c>
      <c r="B268">
        <f>INDEX(resultados!$A$2:$ZZ$2386, 262, MATCH($B$2, resultados!$A$1:$ZZ$1, 0))</f>
        <v/>
      </c>
      <c r="C268">
        <f>INDEX(resultados!$A$2:$ZZ$2386, 262, MATCH($B$3, resultados!$A$1:$ZZ$1, 0))</f>
        <v/>
      </c>
    </row>
    <row r="269">
      <c r="A269">
        <f>INDEX(resultados!$A$2:$ZZ$2386, 263, MATCH($B$1, resultados!$A$1:$ZZ$1, 0))</f>
        <v/>
      </c>
      <c r="B269">
        <f>INDEX(resultados!$A$2:$ZZ$2386, 263, MATCH($B$2, resultados!$A$1:$ZZ$1, 0))</f>
        <v/>
      </c>
      <c r="C269">
        <f>INDEX(resultados!$A$2:$ZZ$2386, 263, MATCH($B$3, resultados!$A$1:$ZZ$1, 0))</f>
        <v/>
      </c>
    </row>
    <row r="270">
      <c r="A270">
        <f>INDEX(resultados!$A$2:$ZZ$2386, 264, MATCH($B$1, resultados!$A$1:$ZZ$1, 0))</f>
        <v/>
      </c>
      <c r="B270">
        <f>INDEX(resultados!$A$2:$ZZ$2386, 264, MATCH($B$2, resultados!$A$1:$ZZ$1, 0))</f>
        <v/>
      </c>
      <c r="C270">
        <f>INDEX(resultados!$A$2:$ZZ$2386, 264, MATCH($B$3, resultados!$A$1:$ZZ$1, 0))</f>
        <v/>
      </c>
    </row>
    <row r="271">
      <c r="A271">
        <f>INDEX(resultados!$A$2:$ZZ$2386, 265, MATCH($B$1, resultados!$A$1:$ZZ$1, 0))</f>
        <v/>
      </c>
      <c r="B271">
        <f>INDEX(resultados!$A$2:$ZZ$2386, 265, MATCH($B$2, resultados!$A$1:$ZZ$1, 0))</f>
        <v/>
      </c>
      <c r="C271">
        <f>INDEX(resultados!$A$2:$ZZ$2386, 265, MATCH($B$3, resultados!$A$1:$ZZ$1, 0))</f>
        <v/>
      </c>
    </row>
    <row r="272">
      <c r="A272">
        <f>INDEX(resultados!$A$2:$ZZ$2386, 266, MATCH($B$1, resultados!$A$1:$ZZ$1, 0))</f>
        <v/>
      </c>
      <c r="B272">
        <f>INDEX(resultados!$A$2:$ZZ$2386, 266, MATCH($B$2, resultados!$A$1:$ZZ$1, 0))</f>
        <v/>
      </c>
      <c r="C272">
        <f>INDEX(resultados!$A$2:$ZZ$2386, 266, MATCH($B$3, resultados!$A$1:$ZZ$1, 0))</f>
        <v/>
      </c>
    </row>
    <row r="273">
      <c r="A273">
        <f>INDEX(resultados!$A$2:$ZZ$2386, 267, MATCH($B$1, resultados!$A$1:$ZZ$1, 0))</f>
        <v/>
      </c>
      <c r="B273">
        <f>INDEX(resultados!$A$2:$ZZ$2386, 267, MATCH($B$2, resultados!$A$1:$ZZ$1, 0))</f>
        <v/>
      </c>
      <c r="C273">
        <f>INDEX(resultados!$A$2:$ZZ$2386, 267, MATCH($B$3, resultados!$A$1:$ZZ$1, 0))</f>
        <v/>
      </c>
    </row>
    <row r="274">
      <c r="A274">
        <f>INDEX(resultados!$A$2:$ZZ$2386, 268, MATCH($B$1, resultados!$A$1:$ZZ$1, 0))</f>
        <v/>
      </c>
      <c r="B274">
        <f>INDEX(resultados!$A$2:$ZZ$2386, 268, MATCH($B$2, resultados!$A$1:$ZZ$1, 0))</f>
        <v/>
      </c>
      <c r="C274">
        <f>INDEX(resultados!$A$2:$ZZ$2386, 268, MATCH($B$3, resultados!$A$1:$ZZ$1, 0))</f>
        <v/>
      </c>
    </row>
    <row r="275">
      <c r="A275">
        <f>INDEX(resultados!$A$2:$ZZ$2386, 269, MATCH($B$1, resultados!$A$1:$ZZ$1, 0))</f>
        <v/>
      </c>
      <c r="B275">
        <f>INDEX(resultados!$A$2:$ZZ$2386, 269, MATCH($B$2, resultados!$A$1:$ZZ$1, 0))</f>
        <v/>
      </c>
      <c r="C275">
        <f>INDEX(resultados!$A$2:$ZZ$2386, 269, MATCH($B$3, resultados!$A$1:$ZZ$1, 0))</f>
        <v/>
      </c>
    </row>
    <row r="276">
      <c r="A276">
        <f>INDEX(resultados!$A$2:$ZZ$2386, 270, MATCH($B$1, resultados!$A$1:$ZZ$1, 0))</f>
        <v/>
      </c>
      <c r="B276">
        <f>INDEX(resultados!$A$2:$ZZ$2386, 270, MATCH($B$2, resultados!$A$1:$ZZ$1, 0))</f>
        <v/>
      </c>
      <c r="C276">
        <f>INDEX(resultados!$A$2:$ZZ$2386, 270, MATCH($B$3, resultados!$A$1:$ZZ$1, 0))</f>
        <v/>
      </c>
    </row>
    <row r="277">
      <c r="A277">
        <f>INDEX(resultados!$A$2:$ZZ$2386, 271, MATCH($B$1, resultados!$A$1:$ZZ$1, 0))</f>
        <v/>
      </c>
      <c r="B277">
        <f>INDEX(resultados!$A$2:$ZZ$2386, 271, MATCH($B$2, resultados!$A$1:$ZZ$1, 0))</f>
        <v/>
      </c>
      <c r="C277">
        <f>INDEX(resultados!$A$2:$ZZ$2386, 271, MATCH($B$3, resultados!$A$1:$ZZ$1, 0))</f>
        <v/>
      </c>
    </row>
    <row r="278">
      <c r="A278">
        <f>INDEX(resultados!$A$2:$ZZ$2386, 272, MATCH($B$1, resultados!$A$1:$ZZ$1, 0))</f>
        <v/>
      </c>
      <c r="B278">
        <f>INDEX(resultados!$A$2:$ZZ$2386, 272, MATCH($B$2, resultados!$A$1:$ZZ$1, 0))</f>
        <v/>
      </c>
      <c r="C278">
        <f>INDEX(resultados!$A$2:$ZZ$2386, 272, MATCH($B$3, resultados!$A$1:$ZZ$1, 0))</f>
        <v/>
      </c>
    </row>
    <row r="279">
      <c r="A279">
        <f>INDEX(resultados!$A$2:$ZZ$2386, 273, MATCH($B$1, resultados!$A$1:$ZZ$1, 0))</f>
        <v/>
      </c>
      <c r="B279">
        <f>INDEX(resultados!$A$2:$ZZ$2386, 273, MATCH($B$2, resultados!$A$1:$ZZ$1, 0))</f>
        <v/>
      </c>
      <c r="C279">
        <f>INDEX(resultados!$A$2:$ZZ$2386, 273, MATCH($B$3, resultados!$A$1:$ZZ$1, 0))</f>
        <v/>
      </c>
    </row>
    <row r="280">
      <c r="A280">
        <f>INDEX(resultados!$A$2:$ZZ$2386, 274, MATCH($B$1, resultados!$A$1:$ZZ$1, 0))</f>
        <v/>
      </c>
      <c r="B280">
        <f>INDEX(resultados!$A$2:$ZZ$2386, 274, MATCH($B$2, resultados!$A$1:$ZZ$1, 0))</f>
        <v/>
      </c>
      <c r="C280">
        <f>INDEX(resultados!$A$2:$ZZ$2386, 274, MATCH($B$3, resultados!$A$1:$ZZ$1, 0))</f>
        <v/>
      </c>
    </row>
    <row r="281">
      <c r="A281">
        <f>INDEX(resultados!$A$2:$ZZ$2386, 275, MATCH($B$1, resultados!$A$1:$ZZ$1, 0))</f>
        <v/>
      </c>
      <c r="B281">
        <f>INDEX(resultados!$A$2:$ZZ$2386, 275, MATCH($B$2, resultados!$A$1:$ZZ$1, 0))</f>
        <v/>
      </c>
      <c r="C281">
        <f>INDEX(resultados!$A$2:$ZZ$2386, 275, MATCH($B$3, resultados!$A$1:$ZZ$1, 0))</f>
        <v/>
      </c>
    </row>
    <row r="282">
      <c r="A282">
        <f>INDEX(resultados!$A$2:$ZZ$2386, 276, MATCH($B$1, resultados!$A$1:$ZZ$1, 0))</f>
        <v/>
      </c>
      <c r="B282">
        <f>INDEX(resultados!$A$2:$ZZ$2386, 276, MATCH($B$2, resultados!$A$1:$ZZ$1, 0))</f>
        <v/>
      </c>
      <c r="C282">
        <f>INDEX(resultados!$A$2:$ZZ$2386, 276, MATCH($B$3, resultados!$A$1:$ZZ$1, 0))</f>
        <v/>
      </c>
    </row>
    <row r="283">
      <c r="A283">
        <f>INDEX(resultados!$A$2:$ZZ$2386, 277, MATCH($B$1, resultados!$A$1:$ZZ$1, 0))</f>
        <v/>
      </c>
      <c r="B283">
        <f>INDEX(resultados!$A$2:$ZZ$2386, 277, MATCH($B$2, resultados!$A$1:$ZZ$1, 0))</f>
        <v/>
      </c>
      <c r="C283">
        <f>INDEX(resultados!$A$2:$ZZ$2386, 277, MATCH($B$3, resultados!$A$1:$ZZ$1, 0))</f>
        <v/>
      </c>
    </row>
    <row r="284">
      <c r="A284">
        <f>INDEX(resultados!$A$2:$ZZ$2386, 278, MATCH($B$1, resultados!$A$1:$ZZ$1, 0))</f>
        <v/>
      </c>
      <c r="B284">
        <f>INDEX(resultados!$A$2:$ZZ$2386, 278, MATCH($B$2, resultados!$A$1:$ZZ$1, 0))</f>
        <v/>
      </c>
      <c r="C284">
        <f>INDEX(resultados!$A$2:$ZZ$2386, 278, MATCH($B$3, resultados!$A$1:$ZZ$1, 0))</f>
        <v/>
      </c>
    </row>
    <row r="285">
      <c r="A285">
        <f>INDEX(resultados!$A$2:$ZZ$2386, 279, MATCH($B$1, resultados!$A$1:$ZZ$1, 0))</f>
        <v/>
      </c>
      <c r="B285">
        <f>INDEX(resultados!$A$2:$ZZ$2386, 279, MATCH($B$2, resultados!$A$1:$ZZ$1, 0))</f>
        <v/>
      </c>
      <c r="C285">
        <f>INDEX(resultados!$A$2:$ZZ$2386, 279, MATCH($B$3, resultados!$A$1:$ZZ$1, 0))</f>
        <v/>
      </c>
    </row>
    <row r="286">
      <c r="A286">
        <f>INDEX(resultados!$A$2:$ZZ$2386, 280, MATCH($B$1, resultados!$A$1:$ZZ$1, 0))</f>
        <v/>
      </c>
      <c r="B286">
        <f>INDEX(resultados!$A$2:$ZZ$2386, 280, MATCH($B$2, resultados!$A$1:$ZZ$1, 0))</f>
        <v/>
      </c>
      <c r="C286">
        <f>INDEX(resultados!$A$2:$ZZ$2386, 280, MATCH($B$3, resultados!$A$1:$ZZ$1, 0))</f>
        <v/>
      </c>
    </row>
    <row r="287">
      <c r="A287">
        <f>INDEX(resultados!$A$2:$ZZ$2386, 281, MATCH($B$1, resultados!$A$1:$ZZ$1, 0))</f>
        <v/>
      </c>
      <c r="B287">
        <f>INDEX(resultados!$A$2:$ZZ$2386, 281, MATCH($B$2, resultados!$A$1:$ZZ$1, 0))</f>
        <v/>
      </c>
      <c r="C287">
        <f>INDEX(resultados!$A$2:$ZZ$2386, 281, MATCH($B$3, resultados!$A$1:$ZZ$1, 0))</f>
        <v/>
      </c>
    </row>
    <row r="288">
      <c r="A288">
        <f>INDEX(resultados!$A$2:$ZZ$2386, 282, MATCH($B$1, resultados!$A$1:$ZZ$1, 0))</f>
        <v/>
      </c>
      <c r="B288">
        <f>INDEX(resultados!$A$2:$ZZ$2386, 282, MATCH($B$2, resultados!$A$1:$ZZ$1, 0))</f>
        <v/>
      </c>
      <c r="C288">
        <f>INDEX(resultados!$A$2:$ZZ$2386, 282, MATCH($B$3, resultados!$A$1:$ZZ$1, 0))</f>
        <v/>
      </c>
    </row>
    <row r="289">
      <c r="A289">
        <f>INDEX(resultados!$A$2:$ZZ$2386, 283, MATCH($B$1, resultados!$A$1:$ZZ$1, 0))</f>
        <v/>
      </c>
      <c r="B289">
        <f>INDEX(resultados!$A$2:$ZZ$2386, 283, MATCH($B$2, resultados!$A$1:$ZZ$1, 0))</f>
        <v/>
      </c>
      <c r="C289">
        <f>INDEX(resultados!$A$2:$ZZ$2386, 283, MATCH($B$3, resultados!$A$1:$ZZ$1, 0))</f>
        <v/>
      </c>
    </row>
    <row r="290">
      <c r="A290">
        <f>INDEX(resultados!$A$2:$ZZ$2386, 284, MATCH($B$1, resultados!$A$1:$ZZ$1, 0))</f>
        <v/>
      </c>
      <c r="B290">
        <f>INDEX(resultados!$A$2:$ZZ$2386, 284, MATCH($B$2, resultados!$A$1:$ZZ$1, 0))</f>
        <v/>
      </c>
      <c r="C290">
        <f>INDEX(resultados!$A$2:$ZZ$2386, 284, MATCH($B$3, resultados!$A$1:$ZZ$1, 0))</f>
        <v/>
      </c>
    </row>
    <row r="291">
      <c r="A291">
        <f>INDEX(resultados!$A$2:$ZZ$2386, 285, MATCH($B$1, resultados!$A$1:$ZZ$1, 0))</f>
        <v/>
      </c>
      <c r="B291">
        <f>INDEX(resultados!$A$2:$ZZ$2386, 285, MATCH($B$2, resultados!$A$1:$ZZ$1, 0))</f>
        <v/>
      </c>
      <c r="C291">
        <f>INDEX(resultados!$A$2:$ZZ$2386, 285, MATCH($B$3, resultados!$A$1:$ZZ$1, 0))</f>
        <v/>
      </c>
    </row>
    <row r="292">
      <c r="A292">
        <f>INDEX(resultados!$A$2:$ZZ$2386, 286, MATCH($B$1, resultados!$A$1:$ZZ$1, 0))</f>
        <v/>
      </c>
      <c r="B292">
        <f>INDEX(resultados!$A$2:$ZZ$2386, 286, MATCH($B$2, resultados!$A$1:$ZZ$1, 0))</f>
        <v/>
      </c>
      <c r="C292">
        <f>INDEX(resultados!$A$2:$ZZ$2386, 286, MATCH($B$3, resultados!$A$1:$ZZ$1, 0))</f>
        <v/>
      </c>
    </row>
    <row r="293">
      <c r="A293">
        <f>INDEX(resultados!$A$2:$ZZ$2386, 287, MATCH($B$1, resultados!$A$1:$ZZ$1, 0))</f>
        <v/>
      </c>
      <c r="B293">
        <f>INDEX(resultados!$A$2:$ZZ$2386, 287, MATCH($B$2, resultados!$A$1:$ZZ$1, 0))</f>
        <v/>
      </c>
      <c r="C293">
        <f>INDEX(resultados!$A$2:$ZZ$2386, 287, MATCH($B$3, resultados!$A$1:$ZZ$1, 0))</f>
        <v/>
      </c>
    </row>
    <row r="294">
      <c r="A294">
        <f>INDEX(resultados!$A$2:$ZZ$2386, 288, MATCH($B$1, resultados!$A$1:$ZZ$1, 0))</f>
        <v/>
      </c>
      <c r="B294">
        <f>INDEX(resultados!$A$2:$ZZ$2386, 288, MATCH($B$2, resultados!$A$1:$ZZ$1, 0))</f>
        <v/>
      </c>
      <c r="C294">
        <f>INDEX(resultados!$A$2:$ZZ$2386, 288, MATCH($B$3, resultados!$A$1:$ZZ$1, 0))</f>
        <v/>
      </c>
    </row>
    <row r="295">
      <c r="A295">
        <f>INDEX(resultados!$A$2:$ZZ$2386, 289, MATCH($B$1, resultados!$A$1:$ZZ$1, 0))</f>
        <v/>
      </c>
      <c r="B295">
        <f>INDEX(resultados!$A$2:$ZZ$2386, 289, MATCH($B$2, resultados!$A$1:$ZZ$1, 0))</f>
        <v/>
      </c>
      <c r="C295">
        <f>INDEX(resultados!$A$2:$ZZ$2386, 289, MATCH($B$3, resultados!$A$1:$ZZ$1, 0))</f>
        <v/>
      </c>
    </row>
    <row r="296">
      <c r="A296">
        <f>INDEX(resultados!$A$2:$ZZ$2386, 290, MATCH($B$1, resultados!$A$1:$ZZ$1, 0))</f>
        <v/>
      </c>
      <c r="B296">
        <f>INDEX(resultados!$A$2:$ZZ$2386, 290, MATCH($B$2, resultados!$A$1:$ZZ$1, 0))</f>
        <v/>
      </c>
      <c r="C296">
        <f>INDEX(resultados!$A$2:$ZZ$2386, 290, MATCH($B$3, resultados!$A$1:$ZZ$1, 0))</f>
        <v/>
      </c>
    </row>
    <row r="297">
      <c r="A297">
        <f>INDEX(resultados!$A$2:$ZZ$2386, 291, MATCH($B$1, resultados!$A$1:$ZZ$1, 0))</f>
        <v/>
      </c>
      <c r="B297">
        <f>INDEX(resultados!$A$2:$ZZ$2386, 291, MATCH($B$2, resultados!$A$1:$ZZ$1, 0))</f>
        <v/>
      </c>
      <c r="C297">
        <f>INDEX(resultados!$A$2:$ZZ$2386, 291, MATCH($B$3, resultados!$A$1:$ZZ$1, 0))</f>
        <v/>
      </c>
    </row>
    <row r="298">
      <c r="A298">
        <f>INDEX(resultados!$A$2:$ZZ$2386, 292, MATCH($B$1, resultados!$A$1:$ZZ$1, 0))</f>
        <v/>
      </c>
      <c r="B298">
        <f>INDEX(resultados!$A$2:$ZZ$2386, 292, MATCH($B$2, resultados!$A$1:$ZZ$1, 0))</f>
        <v/>
      </c>
      <c r="C298">
        <f>INDEX(resultados!$A$2:$ZZ$2386, 292, MATCH($B$3, resultados!$A$1:$ZZ$1, 0))</f>
        <v/>
      </c>
    </row>
    <row r="299">
      <c r="A299">
        <f>INDEX(resultados!$A$2:$ZZ$2386, 293, MATCH($B$1, resultados!$A$1:$ZZ$1, 0))</f>
        <v/>
      </c>
      <c r="B299">
        <f>INDEX(resultados!$A$2:$ZZ$2386, 293, MATCH($B$2, resultados!$A$1:$ZZ$1, 0))</f>
        <v/>
      </c>
      <c r="C299">
        <f>INDEX(resultados!$A$2:$ZZ$2386, 293, MATCH($B$3, resultados!$A$1:$ZZ$1, 0))</f>
        <v/>
      </c>
    </row>
    <row r="300">
      <c r="A300">
        <f>INDEX(resultados!$A$2:$ZZ$2386, 294, MATCH($B$1, resultados!$A$1:$ZZ$1, 0))</f>
        <v/>
      </c>
      <c r="B300">
        <f>INDEX(resultados!$A$2:$ZZ$2386, 294, MATCH($B$2, resultados!$A$1:$ZZ$1, 0))</f>
        <v/>
      </c>
      <c r="C300">
        <f>INDEX(resultados!$A$2:$ZZ$2386, 294, MATCH($B$3, resultados!$A$1:$ZZ$1, 0))</f>
        <v/>
      </c>
    </row>
    <row r="301">
      <c r="A301">
        <f>INDEX(resultados!$A$2:$ZZ$2386, 295, MATCH($B$1, resultados!$A$1:$ZZ$1, 0))</f>
        <v/>
      </c>
      <c r="B301">
        <f>INDEX(resultados!$A$2:$ZZ$2386, 295, MATCH($B$2, resultados!$A$1:$ZZ$1, 0))</f>
        <v/>
      </c>
      <c r="C301">
        <f>INDEX(resultados!$A$2:$ZZ$2386, 295, MATCH($B$3, resultados!$A$1:$ZZ$1, 0))</f>
        <v/>
      </c>
    </row>
    <row r="302">
      <c r="A302">
        <f>INDEX(resultados!$A$2:$ZZ$2386, 296, MATCH($B$1, resultados!$A$1:$ZZ$1, 0))</f>
        <v/>
      </c>
      <c r="B302">
        <f>INDEX(resultados!$A$2:$ZZ$2386, 296, MATCH($B$2, resultados!$A$1:$ZZ$1, 0))</f>
        <v/>
      </c>
      <c r="C302">
        <f>INDEX(resultados!$A$2:$ZZ$2386, 296, MATCH($B$3, resultados!$A$1:$ZZ$1, 0))</f>
        <v/>
      </c>
    </row>
    <row r="303">
      <c r="A303">
        <f>INDEX(resultados!$A$2:$ZZ$2386, 297, MATCH($B$1, resultados!$A$1:$ZZ$1, 0))</f>
        <v/>
      </c>
      <c r="B303">
        <f>INDEX(resultados!$A$2:$ZZ$2386, 297, MATCH($B$2, resultados!$A$1:$ZZ$1, 0))</f>
        <v/>
      </c>
      <c r="C303">
        <f>INDEX(resultados!$A$2:$ZZ$2386, 297, MATCH($B$3, resultados!$A$1:$ZZ$1, 0))</f>
        <v/>
      </c>
    </row>
    <row r="304">
      <c r="A304">
        <f>INDEX(resultados!$A$2:$ZZ$2386, 298, MATCH($B$1, resultados!$A$1:$ZZ$1, 0))</f>
        <v/>
      </c>
      <c r="B304">
        <f>INDEX(resultados!$A$2:$ZZ$2386, 298, MATCH($B$2, resultados!$A$1:$ZZ$1, 0))</f>
        <v/>
      </c>
      <c r="C304">
        <f>INDEX(resultados!$A$2:$ZZ$2386, 298, MATCH($B$3, resultados!$A$1:$ZZ$1, 0))</f>
        <v/>
      </c>
    </row>
    <row r="305">
      <c r="A305">
        <f>INDEX(resultados!$A$2:$ZZ$2386, 299, MATCH($B$1, resultados!$A$1:$ZZ$1, 0))</f>
        <v/>
      </c>
      <c r="B305">
        <f>INDEX(resultados!$A$2:$ZZ$2386, 299, MATCH($B$2, resultados!$A$1:$ZZ$1, 0))</f>
        <v/>
      </c>
      <c r="C305">
        <f>INDEX(resultados!$A$2:$ZZ$2386, 299, MATCH($B$3, resultados!$A$1:$ZZ$1, 0))</f>
        <v/>
      </c>
    </row>
    <row r="306">
      <c r="A306">
        <f>INDEX(resultados!$A$2:$ZZ$2386, 300, MATCH($B$1, resultados!$A$1:$ZZ$1, 0))</f>
        <v/>
      </c>
      <c r="B306">
        <f>INDEX(resultados!$A$2:$ZZ$2386, 300, MATCH($B$2, resultados!$A$1:$ZZ$1, 0))</f>
        <v/>
      </c>
      <c r="C306">
        <f>INDEX(resultados!$A$2:$ZZ$2386, 300, MATCH($B$3, resultados!$A$1:$ZZ$1, 0))</f>
        <v/>
      </c>
    </row>
    <row r="307">
      <c r="A307">
        <f>INDEX(resultados!$A$2:$ZZ$2386, 301, MATCH($B$1, resultados!$A$1:$ZZ$1, 0))</f>
        <v/>
      </c>
      <c r="B307">
        <f>INDEX(resultados!$A$2:$ZZ$2386, 301, MATCH($B$2, resultados!$A$1:$ZZ$1, 0))</f>
        <v/>
      </c>
      <c r="C307">
        <f>INDEX(resultados!$A$2:$ZZ$2386, 301, MATCH($B$3, resultados!$A$1:$ZZ$1, 0))</f>
        <v/>
      </c>
    </row>
    <row r="308">
      <c r="A308">
        <f>INDEX(resultados!$A$2:$ZZ$2386, 302, MATCH($B$1, resultados!$A$1:$ZZ$1, 0))</f>
        <v/>
      </c>
      <c r="B308">
        <f>INDEX(resultados!$A$2:$ZZ$2386, 302, MATCH($B$2, resultados!$A$1:$ZZ$1, 0))</f>
        <v/>
      </c>
      <c r="C308">
        <f>INDEX(resultados!$A$2:$ZZ$2386, 302, MATCH($B$3, resultados!$A$1:$ZZ$1, 0))</f>
        <v/>
      </c>
    </row>
    <row r="309">
      <c r="A309">
        <f>INDEX(resultados!$A$2:$ZZ$2386, 303, MATCH($B$1, resultados!$A$1:$ZZ$1, 0))</f>
        <v/>
      </c>
      <c r="B309">
        <f>INDEX(resultados!$A$2:$ZZ$2386, 303, MATCH($B$2, resultados!$A$1:$ZZ$1, 0))</f>
        <v/>
      </c>
      <c r="C309">
        <f>INDEX(resultados!$A$2:$ZZ$2386, 303, MATCH($B$3, resultados!$A$1:$ZZ$1, 0))</f>
        <v/>
      </c>
    </row>
    <row r="310">
      <c r="A310">
        <f>INDEX(resultados!$A$2:$ZZ$2386, 304, MATCH($B$1, resultados!$A$1:$ZZ$1, 0))</f>
        <v/>
      </c>
      <c r="B310">
        <f>INDEX(resultados!$A$2:$ZZ$2386, 304, MATCH($B$2, resultados!$A$1:$ZZ$1, 0))</f>
        <v/>
      </c>
      <c r="C310">
        <f>INDEX(resultados!$A$2:$ZZ$2386, 304, MATCH($B$3, resultados!$A$1:$ZZ$1, 0))</f>
        <v/>
      </c>
    </row>
    <row r="311">
      <c r="A311">
        <f>INDEX(resultados!$A$2:$ZZ$2386, 305, MATCH($B$1, resultados!$A$1:$ZZ$1, 0))</f>
        <v/>
      </c>
      <c r="B311">
        <f>INDEX(resultados!$A$2:$ZZ$2386, 305, MATCH($B$2, resultados!$A$1:$ZZ$1, 0))</f>
        <v/>
      </c>
      <c r="C311">
        <f>INDEX(resultados!$A$2:$ZZ$2386, 305, MATCH($B$3, resultados!$A$1:$ZZ$1, 0))</f>
        <v/>
      </c>
    </row>
    <row r="312">
      <c r="A312">
        <f>INDEX(resultados!$A$2:$ZZ$2386, 306, MATCH($B$1, resultados!$A$1:$ZZ$1, 0))</f>
        <v/>
      </c>
      <c r="B312">
        <f>INDEX(resultados!$A$2:$ZZ$2386, 306, MATCH($B$2, resultados!$A$1:$ZZ$1, 0))</f>
        <v/>
      </c>
      <c r="C312">
        <f>INDEX(resultados!$A$2:$ZZ$2386, 306, MATCH($B$3, resultados!$A$1:$ZZ$1, 0))</f>
        <v/>
      </c>
    </row>
    <row r="313">
      <c r="A313">
        <f>INDEX(resultados!$A$2:$ZZ$2386, 307, MATCH($B$1, resultados!$A$1:$ZZ$1, 0))</f>
        <v/>
      </c>
      <c r="B313">
        <f>INDEX(resultados!$A$2:$ZZ$2386, 307, MATCH($B$2, resultados!$A$1:$ZZ$1, 0))</f>
        <v/>
      </c>
      <c r="C313">
        <f>INDEX(resultados!$A$2:$ZZ$2386, 307, MATCH($B$3, resultados!$A$1:$ZZ$1, 0))</f>
        <v/>
      </c>
    </row>
    <row r="314">
      <c r="A314">
        <f>INDEX(resultados!$A$2:$ZZ$2386, 308, MATCH($B$1, resultados!$A$1:$ZZ$1, 0))</f>
        <v/>
      </c>
      <c r="B314">
        <f>INDEX(resultados!$A$2:$ZZ$2386, 308, MATCH($B$2, resultados!$A$1:$ZZ$1, 0))</f>
        <v/>
      </c>
      <c r="C314">
        <f>INDEX(resultados!$A$2:$ZZ$2386, 308, MATCH($B$3, resultados!$A$1:$ZZ$1, 0))</f>
        <v/>
      </c>
    </row>
    <row r="315">
      <c r="A315">
        <f>INDEX(resultados!$A$2:$ZZ$2386, 309, MATCH($B$1, resultados!$A$1:$ZZ$1, 0))</f>
        <v/>
      </c>
      <c r="B315">
        <f>INDEX(resultados!$A$2:$ZZ$2386, 309, MATCH($B$2, resultados!$A$1:$ZZ$1, 0))</f>
        <v/>
      </c>
      <c r="C315">
        <f>INDEX(resultados!$A$2:$ZZ$2386, 309, MATCH($B$3, resultados!$A$1:$ZZ$1, 0))</f>
        <v/>
      </c>
    </row>
    <row r="316">
      <c r="A316">
        <f>INDEX(resultados!$A$2:$ZZ$2386, 310, MATCH($B$1, resultados!$A$1:$ZZ$1, 0))</f>
        <v/>
      </c>
      <c r="B316">
        <f>INDEX(resultados!$A$2:$ZZ$2386, 310, MATCH($B$2, resultados!$A$1:$ZZ$1, 0))</f>
        <v/>
      </c>
      <c r="C316">
        <f>INDEX(resultados!$A$2:$ZZ$2386, 310, MATCH($B$3, resultados!$A$1:$ZZ$1, 0))</f>
        <v/>
      </c>
    </row>
    <row r="317">
      <c r="A317">
        <f>INDEX(resultados!$A$2:$ZZ$2386, 311, MATCH($B$1, resultados!$A$1:$ZZ$1, 0))</f>
        <v/>
      </c>
      <c r="B317">
        <f>INDEX(resultados!$A$2:$ZZ$2386, 311, MATCH($B$2, resultados!$A$1:$ZZ$1, 0))</f>
        <v/>
      </c>
      <c r="C317">
        <f>INDEX(resultados!$A$2:$ZZ$2386, 311, MATCH($B$3, resultados!$A$1:$ZZ$1, 0))</f>
        <v/>
      </c>
    </row>
    <row r="318">
      <c r="A318">
        <f>INDEX(resultados!$A$2:$ZZ$2386, 312, MATCH($B$1, resultados!$A$1:$ZZ$1, 0))</f>
        <v/>
      </c>
      <c r="B318">
        <f>INDEX(resultados!$A$2:$ZZ$2386, 312, MATCH($B$2, resultados!$A$1:$ZZ$1, 0))</f>
        <v/>
      </c>
      <c r="C318">
        <f>INDEX(resultados!$A$2:$ZZ$2386, 312, MATCH($B$3, resultados!$A$1:$ZZ$1, 0))</f>
        <v/>
      </c>
    </row>
    <row r="319">
      <c r="A319">
        <f>INDEX(resultados!$A$2:$ZZ$2386, 313, MATCH($B$1, resultados!$A$1:$ZZ$1, 0))</f>
        <v/>
      </c>
      <c r="B319">
        <f>INDEX(resultados!$A$2:$ZZ$2386, 313, MATCH($B$2, resultados!$A$1:$ZZ$1, 0))</f>
        <v/>
      </c>
      <c r="C319">
        <f>INDEX(resultados!$A$2:$ZZ$2386, 313, MATCH($B$3, resultados!$A$1:$ZZ$1, 0))</f>
        <v/>
      </c>
    </row>
    <row r="320">
      <c r="A320">
        <f>INDEX(resultados!$A$2:$ZZ$2386, 314, MATCH($B$1, resultados!$A$1:$ZZ$1, 0))</f>
        <v/>
      </c>
      <c r="B320">
        <f>INDEX(resultados!$A$2:$ZZ$2386, 314, MATCH($B$2, resultados!$A$1:$ZZ$1, 0))</f>
        <v/>
      </c>
      <c r="C320">
        <f>INDEX(resultados!$A$2:$ZZ$2386, 314, MATCH($B$3, resultados!$A$1:$ZZ$1, 0))</f>
        <v/>
      </c>
    </row>
    <row r="321">
      <c r="A321">
        <f>INDEX(resultados!$A$2:$ZZ$2386, 315, MATCH($B$1, resultados!$A$1:$ZZ$1, 0))</f>
        <v/>
      </c>
      <c r="B321">
        <f>INDEX(resultados!$A$2:$ZZ$2386, 315, MATCH($B$2, resultados!$A$1:$ZZ$1, 0))</f>
        <v/>
      </c>
      <c r="C321">
        <f>INDEX(resultados!$A$2:$ZZ$2386, 315, MATCH($B$3, resultados!$A$1:$ZZ$1, 0))</f>
        <v/>
      </c>
    </row>
    <row r="322">
      <c r="A322">
        <f>INDEX(resultados!$A$2:$ZZ$2386, 316, MATCH($B$1, resultados!$A$1:$ZZ$1, 0))</f>
        <v/>
      </c>
      <c r="B322">
        <f>INDEX(resultados!$A$2:$ZZ$2386, 316, MATCH($B$2, resultados!$A$1:$ZZ$1, 0))</f>
        <v/>
      </c>
      <c r="C322">
        <f>INDEX(resultados!$A$2:$ZZ$2386, 316, MATCH($B$3, resultados!$A$1:$ZZ$1, 0))</f>
        <v/>
      </c>
    </row>
    <row r="323">
      <c r="A323">
        <f>INDEX(resultados!$A$2:$ZZ$2386, 317, MATCH($B$1, resultados!$A$1:$ZZ$1, 0))</f>
        <v/>
      </c>
      <c r="B323">
        <f>INDEX(resultados!$A$2:$ZZ$2386, 317, MATCH($B$2, resultados!$A$1:$ZZ$1, 0))</f>
        <v/>
      </c>
      <c r="C323">
        <f>INDEX(resultados!$A$2:$ZZ$2386, 317, MATCH($B$3, resultados!$A$1:$ZZ$1, 0))</f>
        <v/>
      </c>
    </row>
    <row r="324">
      <c r="A324">
        <f>INDEX(resultados!$A$2:$ZZ$2386, 318, MATCH($B$1, resultados!$A$1:$ZZ$1, 0))</f>
        <v/>
      </c>
      <c r="B324">
        <f>INDEX(resultados!$A$2:$ZZ$2386, 318, MATCH($B$2, resultados!$A$1:$ZZ$1, 0))</f>
        <v/>
      </c>
      <c r="C324">
        <f>INDEX(resultados!$A$2:$ZZ$2386, 318, MATCH($B$3, resultados!$A$1:$ZZ$1, 0))</f>
        <v/>
      </c>
    </row>
    <row r="325">
      <c r="A325">
        <f>INDEX(resultados!$A$2:$ZZ$2386, 319, MATCH($B$1, resultados!$A$1:$ZZ$1, 0))</f>
        <v/>
      </c>
      <c r="B325">
        <f>INDEX(resultados!$A$2:$ZZ$2386, 319, MATCH($B$2, resultados!$A$1:$ZZ$1, 0))</f>
        <v/>
      </c>
      <c r="C325">
        <f>INDEX(resultados!$A$2:$ZZ$2386, 319, MATCH($B$3, resultados!$A$1:$ZZ$1, 0))</f>
        <v/>
      </c>
    </row>
    <row r="326">
      <c r="A326">
        <f>INDEX(resultados!$A$2:$ZZ$2386, 320, MATCH($B$1, resultados!$A$1:$ZZ$1, 0))</f>
        <v/>
      </c>
      <c r="B326">
        <f>INDEX(resultados!$A$2:$ZZ$2386, 320, MATCH($B$2, resultados!$A$1:$ZZ$1, 0))</f>
        <v/>
      </c>
      <c r="C326">
        <f>INDEX(resultados!$A$2:$ZZ$2386, 320, MATCH($B$3, resultados!$A$1:$ZZ$1, 0))</f>
        <v/>
      </c>
    </row>
    <row r="327">
      <c r="A327">
        <f>INDEX(resultados!$A$2:$ZZ$2386, 321, MATCH($B$1, resultados!$A$1:$ZZ$1, 0))</f>
        <v/>
      </c>
      <c r="B327">
        <f>INDEX(resultados!$A$2:$ZZ$2386, 321, MATCH($B$2, resultados!$A$1:$ZZ$1, 0))</f>
        <v/>
      </c>
      <c r="C327">
        <f>INDEX(resultados!$A$2:$ZZ$2386, 321, MATCH($B$3, resultados!$A$1:$ZZ$1, 0))</f>
        <v/>
      </c>
    </row>
    <row r="328">
      <c r="A328">
        <f>INDEX(resultados!$A$2:$ZZ$2386, 322, MATCH($B$1, resultados!$A$1:$ZZ$1, 0))</f>
        <v/>
      </c>
      <c r="B328">
        <f>INDEX(resultados!$A$2:$ZZ$2386, 322, MATCH($B$2, resultados!$A$1:$ZZ$1, 0))</f>
        <v/>
      </c>
      <c r="C328">
        <f>INDEX(resultados!$A$2:$ZZ$2386, 322, MATCH($B$3, resultados!$A$1:$ZZ$1, 0))</f>
        <v/>
      </c>
    </row>
    <row r="329">
      <c r="A329">
        <f>INDEX(resultados!$A$2:$ZZ$2386, 323, MATCH($B$1, resultados!$A$1:$ZZ$1, 0))</f>
        <v/>
      </c>
      <c r="B329">
        <f>INDEX(resultados!$A$2:$ZZ$2386, 323, MATCH($B$2, resultados!$A$1:$ZZ$1, 0))</f>
        <v/>
      </c>
      <c r="C329">
        <f>INDEX(resultados!$A$2:$ZZ$2386, 323, MATCH($B$3, resultados!$A$1:$ZZ$1, 0))</f>
        <v/>
      </c>
    </row>
    <row r="330">
      <c r="A330">
        <f>INDEX(resultados!$A$2:$ZZ$2386, 324, MATCH($B$1, resultados!$A$1:$ZZ$1, 0))</f>
        <v/>
      </c>
      <c r="B330">
        <f>INDEX(resultados!$A$2:$ZZ$2386, 324, MATCH($B$2, resultados!$A$1:$ZZ$1, 0))</f>
        <v/>
      </c>
      <c r="C330">
        <f>INDEX(resultados!$A$2:$ZZ$2386, 324, MATCH($B$3, resultados!$A$1:$ZZ$1, 0))</f>
        <v/>
      </c>
    </row>
    <row r="331">
      <c r="A331">
        <f>INDEX(resultados!$A$2:$ZZ$2386, 325, MATCH($B$1, resultados!$A$1:$ZZ$1, 0))</f>
        <v/>
      </c>
      <c r="B331">
        <f>INDEX(resultados!$A$2:$ZZ$2386, 325, MATCH($B$2, resultados!$A$1:$ZZ$1, 0))</f>
        <v/>
      </c>
      <c r="C331">
        <f>INDEX(resultados!$A$2:$ZZ$2386, 325, MATCH($B$3, resultados!$A$1:$ZZ$1, 0))</f>
        <v/>
      </c>
    </row>
    <row r="332">
      <c r="A332">
        <f>INDEX(resultados!$A$2:$ZZ$2386, 326, MATCH($B$1, resultados!$A$1:$ZZ$1, 0))</f>
        <v/>
      </c>
      <c r="B332">
        <f>INDEX(resultados!$A$2:$ZZ$2386, 326, MATCH($B$2, resultados!$A$1:$ZZ$1, 0))</f>
        <v/>
      </c>
      <c r="C332">
        <f>INDEX(resultados!$A$2:$ZZ$2386, 326, MATCH($B$3, resultados!$A$1:$ZZ$1, 0))</f>
        <v/>
      </c>
    </row>
    <row r="333">
      <c r="A333">
        <f>INDEX(resultados!$A$2:$ZZ$2386, 327, MATCH($B$1, resultados!$A$1:$ZZ$1, 0))</f>
        <v/>
      </c>
      <c r="B333">
        <f>INDEX(resultados!$A$2:$ZZ$2386, 327, MATCH($B$2, resultados!$A$1:$ZZ$1, 0))</f>
        <v/>
      </c>
      <c r="C333">
        <f>INDEX(resultados!$A$2:$ZZ$2386, 327, MATCH($B$3, resultados!$A$1:$ZZ$1, 0))</f>
        <v/>
      </c>
    </row>
    <row r="334">
      <c r="A334">
        <f>INDEX(resultados!$A$2:$ZZ$2386, 328, MATCH($B$1, resultados!$A$1:$ZZ$1, 0))</f>
        <v/>
      </c>
      <c r="B334">
        <f>INDEX(resultados!$A$2:$ZZ$2386, 328, MATCH($B$2, resultados!$A$1:$ZZ$1, 0))</f>
        <v/>
      </c>
      <c r="C334">
        <f>INDEX(resultados!$A$2:$ZZ$2386, 328, MATCH($B$3, resultados!$A$1:$ZZ$1, 0))</f>
        <v/>
      </c>
    </row>
    <row r="335">
      <c r="A335">
        <f>INDEX(resultados!$A$2:$ZZ$2386, 329, MATCH($B$1, resultados!$A$1:$ZZ$1, 0))</f>
        <v/>
      </c>
      <c r="B335">
        <f>INDEX(resultados!$A$2:$ZZ$2386, 329, MATCH($B$2, resultados!$A$1:$ZZ$1, 0))</f>
        <v/>
      </c>
      <c r="C335">
        <f>INDEX(resultados!$A$2:$ZZ$2386, 329, MATCH($B$3, resultados!$A$1:$ZZ$1, 0))</f>
        <v/>
      </c>
    </row>
    <row r="336">
      <c r="A336">
        <f>INDEX(resultados!$A$2:$ZZ$2386, 330, MATCH($B$1, resultados!$A$1:$ZZ$1, 0))</f>
        <v/>
      </c>
      <c r="B336">
        <f>INDEX(resultados!$A$2:$ZZ$2386, 330, MATCH($B$2, resultados!$A$1:$ZZ$1, 0))</f>
        <v/>
      </c>
      <c r="C336">
        <f>INDEX(resultados!$A$2:$ZZ$2386, 330, MATCH($B$3, resultados!$A$1:$ZZ$1, 0))</f>
        <v/>
      </c>
    </row>
    <row r="337">
      <c r="A337">
        <f>INDEX(resultados!$A$2:$ZZ$2386, 331, MATCH($B$1, resultados!$A$1:$ZZ$1, 0))</f>
        <v/>
      </c>
      <c r="B337">
        <f>INDEX(resultados!$A$2:$ZZ$2386, 331, MATCH($B$2, resultados!$A$1:$ZZ$1, 0))</f>
        <v/>
      </c>
      <c r="C337">
        <f>INDEX(resultados!$A$2:$ZZ$2386, 331, MATCH($B$3, resultados!$A$1:$ZZ$1, 0))</f>
        <v/>
      </c>
    </row>
    <row r="338">
      <c r="A338">
        <f>INDEX(resultados!$A$2:$ZZ$2386, 332, MATCH($B$1, resultados!$A$1:$ZZ$1, 0))</f>
        <v/>
      </c>
      <c r="B338">
        <f>INDEX(resultados!$A$2:$ZZ$2386, 332, MATCH($B$2, resultados!$A$1:$ZZ$1, 0))</f>
        <v/>
      </c>
      <c r="C338">
        <f>INDEX(resultados!$A$2:$ZZ$2386, 332, MATCH($B$3, resultados!$A$1:$ZZ$1, 0))</f>
        <v/>
      </c>
    </row>
    <row r="339">
      <c r="A339">
        <f>INDEX(resultados!$A$2:$ZZ$2386, 333, MATCH($B$1, resultados!$A$1:$ZZ$1, 0))</f>
        <v/>
      </c>
      <c r="B339">
        <f>INDEX(resultados!$A$2:$ZZ$2386, 333, MATCH($B$2, resultados!$A$1:$ZZ$1, 0))</f>
        <v/>
      </c>
      <c r="C339">
        <f>INDEX(resultados!$A$2:$ZZ$2386, 333, MATCH($B$3, resultados!$A$1:$ZZ$1, 0))</f>
        <v/>
      </c>
    </row>
    <row r="340">
      <c r="A340">
        <f>INDEX(resultados!$A$2:$ZZ$2386, 334, MATCH($B$1, resultados!$A$1:$ZZ$1, 0))</f>
        <v/>
      </c>
      <c r="B340">
        <f>INDEX(resultados!$A$2:$ZZ$2386, 334, MATCH($B$2, resultados!$A$1:$ZZ$1, 0))</f>
        <v/>
      </c>
      <c r="C340">
        <f>INDEX(resultados!$A$2:$ZZ$2386, 334, MATCH($B$3, resultados!$A$1:$ZZ$1, 0))</f>
        <v/>
      </c>
    </row>
    <row r="341">
      <c r="A341">
        <f>INDEX(resultados!$A$2:$ZZ$2386, 335, MATCH($B$1, resultados!$A$1:$ZZ$1, 0))</f>
        <v/>
      </c>
      <c r="B341">
        <f>INDEX(resultados!$A$2:$ZZ$2386, 335, MATCH($B$2, resultados!$A$1:$ZZ$1, 0))</f>
        <v/>
      </c>
      <c r="C341">
        <f>INDEX(resultados!$A$2:$ZZ$2386, 335, MATCH($B$3, resultados!$A$1:$ZZ$1, 0))</f>
        <v/>
      </c>
    </row>
    <row r="342">
      <c r="A342">
        <f>INDEX(resultados!$A$2:$ZZ$2386, 336, MATCH($B$1, resultados!$A$1:$ZZ$1, 0))</f>
        <v/>
      </c>
      <c r="B342">
        <f>INDEX(resultados!$A$2:$ZZ$2386, 336, MATCH($B$2, resultados!$A$1:$ZZ$1, 0))</f>
        <v/>
      </c>
      <c r="C342">
        <f>INDEX(resultados!$A$2:$ZZ$2386, 336, MATCH($B$3, resultados!$A$1:$ZZ$1, 0))</f>
        <v/>
      </c>
    </row>
    <row r="343">
      <c r="A343">
        <f>INDEX(resultados!$A$2:$ZZ$2386, 337, MATCH($B$1, resultados!$A$1:$ZZ$1, 0))</f>
        <v/>
      </c>
      <c r="B343">
        <f>INDEX(resultados!$A$2:$ZZ$2386, 337, MATCH($B$2, resultados!$A$1:$ZZ$1, 0))</f>
        <v/>
      </c>
      <c r="C343">
        <f>INDEX(resultados!$A$2:$ZZ$2386, 337, MATCH($B$3, resultados!$A$1:$ZZ$1, 0))</f>
        <v/>
      </c>
    </row>
    <row r="344">
      <c r="A344">
        <f>INDEX(resultados!$A$2:$ZZ$2386, 338, MATCH($B$1, resultados!$A$1:$ZZ$1, 0))</f>
        <v/>
      </c>
      <c r="B344">
        <f>INDEX(resultados!$A$2:$ZZ$2386, 338, MATCH($B$2, resultados!$A$1:$ZZ$1, 0))</f>
        <v/>
      </c>
      <c r="C344">
        <f>INDEX(resultados!$A$2:$ZZ$2386, 338, MATCH($B$3, resultados!$A$1:$ZZ$1, 0))</f>
        <v/>
      </c>
    </row>
    <row r="345">
      <c r="A345">
        <f>INDEX(resultados!$A$2:$ZZ$2386, 339, MATCH($B$1, resultados!$A$1:$ZZ$1, 0))</f>
        <v/>
      </c>
      <c r="B345">
        <f>INDEX(resultados!$A$2:$ZZ$2386, 339, MATCH($B$2, resultados!$A$1:$ZZ$1, 0))</f>
        <v/>
      </c>
      <c r="C345">
        <f>INDEX(resultados!$A$2:$ZZ$2386, 339, MATCH($B$3, resultados!$A$1:$ZZ$1, 0))</f>
        <v/>
      </c>
    </row>
    <row r="346">
      <c r="A346">
        <f>INDEX(resultados!$A$2:$ZZ$2386, 340, MATCH($B$1, resultados!$A$1:$ZZ$1, 0))</f>
        <v/>
      </c>
      <c r="B346">
        <f>INDEX(resultados!$A$2:$ZZ$2386, 340, MATCH($B$2, resultados!$A$1:$ZZ$1, 0))</f>
        <v/>
      </c>
      <c r="C346">
        <f>INDEX(resultados!$A$2:$ZZ$2386, 340, MATCH($B$3, resultados!$A$1:$ZZ$1, 0))</f>
        <v/>
      </c>
    </row>
    <row r="347">
      <c r="A347">
        <f>INDEX(resultados!$A$2:$ZZ$2386, 341, MATCH($B$1, resultados!$A$1:$ZZ$1, 0))</f>
        <v/>
      </c>
      <c r="B347">
        <f>INDEX(resultados!$A$2:$ZZ$2386, 341, MATCH($B$2, resultados!$A$1:$ZZ$1, 0))</f>
        <v/>
      </c>
      <c r="C347">
        <f>INDEX(resultados!$A$2:$ZZ$2386, 341, MATCH($B$3, resultados!$A$1:$ZZ$1, 0))</f>
        <v/>
      </c>
    </row>
    <row r="348">
      <c r="A348">
        <f>INDEX(resultados!$A$2:$ZZ$2386, 342, MATCH($B$1, resultados!$A$1:$ZZ$1, 0))</f>
        <v/>
      </c>
      <c r="B348">
        <f>INDEX(resultados!$A$2:$ZZ$2386, 342, MATCH($B$2, resultados!$A$1:$ZZ$1, 0))</f>
        <v/>
      </c>
      <c r="C348">
        <f>INDEX(resultados!$A$2:$ZZ$2386, 342, MATCH($B$3, resultados!$A$1:$ZZ$1, 0))</f>
        <v/>
      </c>
    </row>
    <row r="349">
      <c r="A349">
        <f>INDEX(resultados!$A$2:$ZZ$2386, 343, MATCH($B$1, resultados!$A$1:$ZZ$1, 0))</f>
        <v/>
      </c>
      <c r="B349">
        <f>INDEX(resultados!$A$2:$ZZ$2386, 343, MATCH($B$2, resultados!$A$1:$ZZ$1, 0))</f>
        <v/>
      </c>
      <c r="C349">
        <f>INDEX(resultados!$A$2:$ZZ$2386, 343, MATCH($B$3, resultados!$A$1:$ZZ$1, 0))</f>
        <v/>
      </c>
    </row>
    <row r="350">
      <c r="A350">
        <f>INDEX(resultados!$A$2:$ZZ$2386, 344, MATCH($B$1, resultados!$A$1:$ZZ$1, 0))</f>
        <v/>
      </c>
      <c r="B350">
        <f>INDEX(resultados!$A$2:$ZZ$2386, 344, MATCH($B$2, resultados!$A$1:$ZZ$1, 0))</f>
        <v/>
      </c>
      <c r="C350">
        <f>INDEX(resultados!$A$2:$ZZ$2386, 344, MATCH($B$3, resultados!$A$1:$ZZ$1, 0))</f>
        <v/>
      </c>
    </row>
    <row r="351">
      <c r="A351">
        <f>INDEX(resultados!$A$2:$ZZ$2386, 345, MATCH($B$1, resultados!$A$1:$ZZ$1, 0))</f>
        <v/>
      </c>
      <c r="B351">
        <f>INDEX(resultados!$A$2:$ZZ$2386, 345, MATCH($B$2, resultados!$A$1:$ZZ$1, 0))</f>
        <v/>
      </c>
      <c r="C351">
        <f>INDEX(resultados!$A$2:$ZZ$2386, 345, MATCH($B$3, resultados!$A$1:$ZZ$1, 0))</f>
        <v/>
      </c>
    </row>
    <row r="352">
      <c r="A352">
        <f>INDEX(resultados!$A$2:$ZZ$2386, 346, MATCH($B$1, resultados!$A$1:$ZZ$1, 0))</f>
        <v/>
      </c>
      <c r="B352">
        <f>INDEX(resultados!$A$2:$ZZ$2386, 346, MATCH($B$2, resultados!$A$1:$ZZ$1, 0))</f>
        <v/>
      </c>
      <c r="C352">
        <f>INDEX(resultados!$A$2:$ZZ$2386, 346, MATCH($B$3, resultados!$A$1:$ZZ$1, 0))</f>
        <v/>
      </c>
    </row>
    <row r="353">
      <c r="A353">
        <f>INDEX(resultados!$A$2:$ZZ$2386, 347, MATCH($B$1, resultados!$A$1:$ZZ$1, 0))</f>
        <v/>
      </c>
      <c r="B353">
        <f>INDEX(resultados!$A$2:$ZZ$2386, 347, MATCH($B$2, resultados!$A$1:$ZZ$1, 0))</f>
        <v/>
      </c>
      <c r="C353">
        <f>INDEX(resultados!$A$2:$ZZ$2386, 347, MATCH($B$3, resultados!$A$1:$ZZ$1, 0))</f>
        <v/>
      </c>
    </row>
    <row r="354">
      <c r="A354">
        <f>INDEX(resultados!$A$2:$ZZ$2386, 348, MATCH($B$1, resultados!$A$1:$ZZ$1, 0))</f>
        <v/>
      </c>
      <c r="B354">
        <f>INDEX(resultados!$A$2:$ZZ$2386, 348, MATCH($B$2, resultados!$A$1:$ZZ$1, 0))</f>
        <v/>
      </c>
      <c r="C354">
        <f>INDEX(resultados!$A$2:$ZZ$2386, 348, MATCH($B$3, resultados!$A$1:$ZZ$1, 0))</f>
        <v/>
      </c>
    </row>
    <row r="355">
      <c r="A355">
        <f>INDEX(resultados!$A$2:$ZZ$2386, 349, MATCH($B$1, resultados!$A$1:$ZZ$1, 0))</f>
        <v/>
      </c>
      <c r="B355">
        <f>INDEX(resultados!$A$2:$ZZ$2386, 349, MATCH($B$2, resultados!$A$1:$ZZ$1, 0))</f>
        <v/>
      </c>
      <c r="C355">
        <f>INDEX(resultados!$A$2:$ZZ$2386, 349, MATCH($B$3, resultados!$A$1:$ZZ$1, 0))</f>
        <v/>
      </c>
    </row>
    <row r="356">
      <c r="A356">
        <f>INDEX(resultados!$A$2:$ZZ$2386, 350, MATCH($B$1, resultados!$A$1:$ZZ$1, 0))</f>
        <v/>
      </c>
      <c r="B356">
        <f>INDEX(resultados!$A$2:$ZZ$2386, 350, MATCH($B$2, resultados!$A$1:$ZZ$1, 0))</f>
        <v/>
      </c>
      <c r="C356">
        <f>INDEX(resultados!$A$2:$ZZ$2386, 350, MATCH($B$3, resultados!$A$1:$ZZ$1, 0))</f>
        <v/>
      </c>
    </row>
    <row r="357">
      <c r="A357">
        <f>INDEX(resultados!$A$2:$ZZ$2386, 351, MATCH($B$1, resultados!$A$1:$ZZ$1, 0))</f>
        <v/>
      </c>
      <c r="B357">
        <f>INDEX(resultados!$A$2:$ZZ$2386, 351, MATCH($B$2, resultados!$A$1:$ZZ$1, 0))</f>
        <v/>
      </c>
      <c r="C357">
        <f>INDEX(resultados!$A$2:$ZZ$2386, 351, MATCH($B$3, resultados!$A$1:$ZZ$1, 0))</f>
        <v/>
      </c>
    </row>
    <row r="358">
      <c r="A358">
        <f>INDEX(resultados!$A$2:$ZZ$2386, 352, MATCH($B$1, resultados!$A$1:$ZZ$1, 0))</f>
        <v/>
      </c>
      <c r="B358">
        <f>INDEX(resultados!$A$2:$ZZ$2386, 352, MATCH($B$2, resultados!$A$1:$ZZ$1, 0))</f>
        <v/>
      </c>
      <c r="C358">
        <f>INDEX(resultados!$A$2:$ZZ$2386, 352, MATCH($B$3, resultados!$A$1:$ZZ$1, 0))</f>
        <v/>
      </c>
    </row>
    <row r="359">
      <c r="A359">
        <f>INDEX(resultados!$A$2:$ZZ$2386, 353, MATCH($B$1, resultados!$A$1:$ZZ$1, 0))</f>
        <v/>
      </c>
      <c r="B359">
        <f>INDEX(resultados!$A$2:$ZZ$2386, 353, MATCH($B$2, resultados!$A$1:$ZZ$1, 0))</f>
        <v/>
      </c>
      <c r="C359">
        <f>INDEX(resultados!$A$2:$ZZ$2386, 353, MATCH($B$3, resultados!$A$1:$ZZ$1, 0))</f>
        <v/>
      </c>
    </row>
    <row r="360">
      <c r="A360">
        <f>INDEX(resultados!$A$2:$ZZ$2386, 354, MATCH($B$1, resultados!$A$1:$ZZ$1, 0))</f>
        <v/>
      </c>
      <c r="B360">
        <f>INDEX(resultados!$A$2:$ZZ$2386, 354, MATCH($B$2, resultados!$A$1:$ZZ$1, 0))</f>
        <v/>
      </c>
      <c r="C360">
        <f>INDEX(resultados!$A$2:$ZZ$2386, 354, MATCH($B$3, resultados!$A$1:$ZZ$1, 0))</f>
        <v/>
      </c>
    </row>
    <row r="361">
      <c r="A361">
        <f>INDEX(resultados!$A$2:$ZZ$2386, 355, MATCH($B$1, resultados!$A$1:$ZZ$1, 0))</f>
        <v/>
      </c>
      <c r="B361">
        <f>INDEX(resultados!$A$2:$ZZ$2386, 355, MATCH($B$2, resultados!$A$1:$ZZ$1, 0))</f>
        <v/>
      </c>
      <c r="C361">
        <f>INDEX(resultados!$A$2:$ZZ$2386, 355, MATCH($B$3, resultados!$A$1:$ZZ$1, 0))</f>
        <v/>
      </c>
    </row>
    <row r="362">
      <c r="A362">
        <f>INDEX(resultados!$A$2:$ZZ$2386, 356, MATCH($B$1, resultados!$A$1:$ZZ$1, 0))</f>
        <v/>
      </c>
      <c r="B362">
        <f>INDEX(resultados!$A$2:$ZZ$2386, 356, MATCH($B$2, resultados!$A$1:$ZZ$1, 0))</f>
        <v/>
      </c>
      <c r="C362">
        <f>INDEX(resultados!$A$2:$ZZ$2386, 356, MATCH($B$3, resultados!$A$1:$ZZ$1, 0))</f>
        <v/>
      </c>
    </row>
    <row r="363">
      <c r="A363">
        <f>INDEX(resultados!$A$2:$ZZ$2386, 357, MATCH($B$1, resultados!$A$1:$ZZ$1, 0))</f>
        <v/>
      </c>
      <c r="B363">
        <f>INDEX(resultados!$A$2:$ZZ$2386, 357, MATCH($B$2, resultados!$A$1:$ZZ$1, 0))</f>
        <v/>
      </c>
      <c r="C363">
        <f>INDEX(resultados!$A$2:$ZZ$2386, 357, MATCH($B$3, resultados!$A$1:$ZZ$1, 0))</f>
        <v/>
      </c>
    </row>
    <row r="364">
      <c r="A364">
        <f>INDEX(resultados!$A$2:$ZZ$2386, 358, MATCH($B$1, resultados!$A$1:$ZZ$1, 0))</f>
        <v/>
      </c>
      <c r="B364">
        <f>INDEX(resultados!$A$2:$ZZ$2386, 358, MATCH($B$2, resultados!$A$1:$ZZ$1, 0))</f>
        <v/>
      </c>
      <c r="C364">
        <f>INDEX(resultados!$A$2:$ZZ$2386, 358, MATCH($B$3, resultados!$A$1:$ZZ$1, 0))</f>
        <v/>
      </c>
    </row>
    <row r="365">
      <c r="A365">
        <f>INDEX(resultados!$A$2:$ZZ$2386, 359, MATCH($B$1, resultados!$A$1:$ZZ$1, 0))</f>
        <v/>
      </c>
      <c r="B365">
        <f>INDEX(resultados!$A$2:$ZZ$2386, 359, MATCH($B$2, resultados!$A$1:$ZZ$1, 0))</f>
        <v/>
      </c>
      <c r="C365">
        <f>INDEX(resultados!$A$2:$ZZ$2386, 359, MATCH($B$3, resultados!$A$1:$ZZ$1, 0))</f>
        <v/>
      </c>
    </row>
    <row r="366">
      <c r="A366">
        <f>INDEX(resultados!$A$2:$ZZ$2386, 360, MATCH($B$1, resultados!$A$1:$ZZ$1, 0))</f>
        <v/>
      </c>
      <c r="B366">
        <f>INDEX(resultados!$A$2:$ZZ$2386, 360, MATCH($B$2, resultados!$A$1:$ZZ$1, 0))</f>
        <v/>
      </c>
      <c r="C366">
        <f>INDEX(resultados!$A$2:$ZZ$2386, 360, MATCH($B$3, resultados!$A$1:$ZZ$1, 0))</f>
        <v/>
      </c>
    </row>
    <row r="367">
      <c r="A367">
        <f>INDEX(resultados!$A$2:$ZZ$2386, 361, MATCH($B$1, resultados!$A$1:$ZZ$1, 0))</f>
        <v/>
      </c>
      <c r="B367">
        <f>INDEX(resultados!$A$2:$ZZ$2386, 361, MATCH($B$2, resultados!$A$1:$ZZ$1, 0))</f>
        <v/>
      </c>
      <c r="C367">
        <f>INDEX(resultados!$A$2:$ZZ$2386, 361, MATCH($B$3, resultados!$A$1:$ZZ$1, 0))</f>
        <v/>
      </c>
    </row>
    <row r="368">
      <c r="A368">
        <f>INDEX(resultados!$A$2:$ZZ$2386, 362, MATCH($B$1, resultados!$A$1:$ZZ$1, 0))</f>
        <v/>
      </c>
      <c r="B368">
        <f>INDEX(resultados!$A$2:$ZZ$2386, 362, MATCH($B$2, resultados!$A$1:$ZZ$1, 0))</f>
        <v/>
      </c>
      <c r="C368">
        <f>INDEX(resultados!$A$2:$ZZ$2386, 362, MATCH($B$3, resultados!$A$1:$ZZ$1, 0))</f>
        <v/>
      </c>
    </row>
    <row r="369">
      <c r="A369">
        <f>INDEX(resultados!$A$2:$ZZ$2386, 363, MATCH($B$1, resultados!$A$1:$ZZ$1, 0))</f>
        <v/>
      </c>
      <c r="B369">
        <f>INDEX(resultados!$A$2:$ZZ$2386, 363, MATCH($B$2, resultados!$A$1:$ZZ$1, 0))</f>
        <v/>
      </c>
      <c r="C369">
        <f>INDEX(resultados!$A$2:$ZZ$2386, 363, MATCH($B$3, resultados!$A$1:$ZZ$1, 0))</f>
        <v/>
      </c>
    </row>
    <row r="370">
      <c r="A370">
        <f>INDEX(resultados!$A$2:$ZZ$2386, 364, MATCH($B$1, resultados!$A$1:$ZZ$1, 0))</f>
        <v/>
      </c>
      <c r="B370">
        <f>INDEX(resultados!$A$2:$ZZ$2386, 364, MATCH($B$2, resultados!$A$1:$ZZ$1, 0))</f>
        <v/>
      </c>
      <c r="C370">
        <f>INDEX(resultados!$A$2:$ZZ$2386, 364, MATCH($B$3, resultados!$A$1:$ZZ$1, 0))</f>
        <v/>
      </c>
    </row>
    <row r="371">
      <c r="A371">
        <f>INDEX(resultados!$A$2:$ZZ$2386, 365, MATCH($B$1, resultados!$A$1:$ZZ$1, 0))</f>
        <v/>
      </c>
      <c r="B371">
        <f>INDEX(resultados!$A$2:$ZZ$2386, 365, MATCH($B$2, resultados!$A$1:$ZZ$1, 0))</f>
        <v/>
      </c>
      <c r="C371">
        <f>INDEX(resultados!$A$2:$ZZ$2386, 365, MATCH($B$3, resultados!$A$1:$ZZ$1, 0))</f>
        <v/>
      </c>
    </row>
    <row r="372">
      <c r="A372">
        <f>INDEX(resultados!$A$2:$ZZ$2386, 366, MATCH($B$1, resultados!$A$1:$ZZ$1, 0))</f>
        <v/>
      </c>
      <c r="B372">
        <f>INDEX(resultados!$A$2:$ZZ$2386, 366, MATCH($B$2, resultados!$A$1:$ZZ$1, 0))</f>
        <v/>
      </c>
      <c r="C372">
        <f>INDEX(resultados!$A$2:$ZZ$2386, 366, MATCH($B$3, resultados!$A$1:$ZZ$1, 0))</f>
        <v/>
      </c>
    </row>
    <row r="373">
      <c r="A373">
        <f>INDEX(resultados!$A$2:$ZZ$2386, 367, MATCH($B$1, resultados!$A$1:$ZZ$1, 0))</f>
        <v/>
      </c>
      <c r="B373">
        <f>INDEX(resultados!$A$2:$ZZ$2386, 367, MATCH($B$2, resultados!$A$1:$ZZ$1, 0))</f>
        <v/>
      </c>
      <c r="C373">
        <f>INDEX(resultados!$A$2:$ZZ$2386, 367, MATCH($B$3, resultados!$A$1:$ZZ$1, 0))</f>
        <v/>
      </c>
    </row>
    <row r="374">
      <c r="A374">
        <f>INDEX(resultados!$A$2:$ZZ$2386, 368, MATCH($B$1, resultados!$A$1:$ZZ$1, 0))</f>
        <v/>
      </c>
      <c r="B374">
        <f>INDEX(resultados!$A$2:$ZZ$2386, 368, MATCH($B$2, resultados!$A$1:$ZZ$1, 0))</f>
        <v/>
      </c>
      <c r="C374">
        <f>INDEX(resultados!$A$2:$ZZ$2386, 368, MATCH($B$3, resultados!$A$1:$ZZ$1, 0))</f>
        <v/>
      </c>
    </row>
    <row r="375">
      <c r="A375">
        <f>INDEX(resultados!$A$2:$ZZ$2386, 369, MATCH($B$1, resultados!$A$1:$ZZ$1, 0))</f>
        <v/>
      </c>
      <c r="B375">
        <f>INDEX(resultados!$A$2:$ZZ$2386, 369, MATCH($B$2, resultados!$A$1:$ZZ$1, 0))</f>
        <v/>
      </c>
      <c r="C375">
        <f>INDEX(resultados!$A$2:$ZZ$2386, 369, MATCH($B$3, resultados!$A$1:$ZZ$1, 0))</f>
        <v/>
      </c>
    </row>
    <row r="376">
      <c r="A376">
        <f>INDEX(resultados!$A$2:$ZZ$2386, 370, MATCH($B$1, resultados!$A$1:$ZZ$1, 0))</f>
        <v/>
      </c>
      <c r="B376">
        <f>INDEX(resultados!$A$2:$ZZ$2386, 370, MATCH($B$2, resultados!$A$1:$ZZ$1, 0))</f>
        <v/>
      </c>
      <c r="C376">
        <f>INDEX(resultados!$A$2:$ZZ$2386, 370, MATCH($B$3, resultados!$A$1:$ZZ$1, 0))</f>
        <v/>
      </c>
    </row>
    <row r="377">
      <c r="A377">
        <f>INDEX(resultados!$A$2:$ZZ$2386, 371, MATCH($B$1, resultados!$A$1:$ZZ$1, 0))</f>
        <v/>
      </c>
      <c r="B377">
        <f>INDEX(resultados!$A$2:$ZZ$2386, 371, MATCH($B$2, resultados!$A$1:$ZZ$1, 0))</f>
        <v/>
      </c>
      <c r="C377">
        <f>INDEX(resultados!$A$2:$ZZ$2386, 371, MATCH($B$3, resultados!$A$1:$ZZ$1, 0))</f>
        <v/>
      </c>
    </row>
    <row r="378">
      <c r="A378">
        <f>INDEX(resultados!$A$2:$ZZ$2386, 372, MATCH($B$1, resultados!$A$1:$ZZ$1, 0))</f>
        <v/>
      </c>
      <c r="B378">
        <f>INDEX(resultados!$A$2:$ZZ$2386, 372, MATCH($B$2, resultados!$A$1:$ZZ$1, 0))</f>
        <v/>
      </c>
      <c r="C378">
        <f>INDEX(resultados!$A$2:$ZZ$2386, 372, MATCH($B$3, resultados!$A$1:$ZZ$1, 0))</f>
        <v/>
      </c>
    </row>
    <row r="379">
      <c r="A379">
        <f>INDEX(resultados!$A$2:$ZZ$2386, 373, MATCH($B$1, resultados!$A$1:$ZZ$1, 0))</f>
        <v/>
      </c>
      <c r="B379">
        <f>INDEX(resultados!$A$2:$ZZ$2386, 373, MATCH($B$2, resultados!$A$1:$ZZ$1, 0))</f>
        <v/>
      </c>
      <c r="C379">
        <f>INDEX(resultados!$A$2:$ZZ$2386, 373, MATCH($B$3, resultados!$A$1:$ZZ$1, 0))</f>
        <v/>
      </c>
    </row>
    <row r="380">
      <c r="A380">
        <f>INDEX(resultados!$A$2:$ZZ$2386, 374, MATCH($B$1, resultados!$A$1:$ZZ$1, 0))</f>
        <v/>
      </c>
      <c r="B380">
        <f>INDEX(resultados!$A$2:$ZZ$2386, 374, MATCH($B$2, resultados!$A$1:$ZZ$1, 0))</f>
        <v/>
      </c>
      <c r="C380">
        <f>INDEX(resultados!$A$2:$ZZ$2386, 374, MATCH($B$3, resultados!$A$1:$ZZ$1, 0))</f>
        <v/>
      </c>
    </row>
    <row r="381">
      <c r="A381">
        <f>INDEX(resultados!$A$2:$ZZ$2386, 375, MATCH($B$1, resultados!$A$1:$ZZ$1, 0))</f>
        <v/>
      </c>
      <c r="B381">
        <f>INDEX(resultados!$A$2:$ZZ$2386, 375, MATCH($B$2, resultados!$A$1:$ZZ$1, 0))</f>
        <v/>
      </c>
      <c r="C381">
        <f>INDEX(resultados!$A$2:$ZZ$2386, 375, MATCH($B$3, resultados!$A$1:$ZZ$1, 0))</f>
        <v/>
      </c>
    </row>
    <row r="382">
      <c r="A382">
        <f>INDEX(resultados!$A$2:$ZZ$2386, 376, MATCH($B$1, resultados!$A$1:$ZZ$1, 0))</f>
        <v/>
      </c>
      <c r="B382">
        <f>INDEX(resultados!$A$2:$ZZ$2386, 376, MATCH($B$2, resultados!$A$1:$ZZ$1, 0))</f>
        <v/>
      </c>
      <c r="C382">
        <f>INDEX(resultados!$A$2:$ZZ$2386, 376, MATCH($B$3, resultados!$A$1:$ZZ$1, 0))</f>
        <v/>
      </c>
    </row>
    <row r="383">
      <c r="A383">
        <f>INDEX(resultados!$A$2:$ZZ$2386, 377, MATCH($B$1, resultados!$A$1:$ZZ$1, 0))</f>
        <v/>
      </c>
      <c r="B383">
        <f>INDEX(resultados!$A$2:$ZZ$2386, 377, MATCH($B$2, resultados!$A$1:$ZZ$1, 0))</f>
        <v/>
      </c>
      <c r="C383">
        <f>INDEX(resultados!$A$2:$ZZ$2386, 377, MATCH($B$3, resultados!$A$1:$ZZ$1, 0))</f>
        <v/>
      </c>
    </row>
    <row r="384">
      <c r="A384">
        <f>INDEX(resultados!$A$2:$ZZ$2386, 378, MATCH($B$1, resultados!$A$1:$ZZ$1, 0))</f>
        <v/>
      </c>
      <c r="B384">
        <f>INDEX(resultados!$A$2:$ZZ$2386, 378, MATCH($B$2, resultados!$A$1:$ZZ$1, 0))</f>
        <v/>
      </c>
      <c r="C384">
        <f>INDEX(resultados!$A$2:$ZZ$2386, 378, MATCH($B$3, resultados!$A$1:$ZZ$1, 0))</f>
        <v/>
      </c>
    </row>
    <row r="385">
      <c r="A385">
        <f>INDEX(resultados!$A$2:$ZZ$2386, 379, MATCH($B$1, resultados!$A$1:$ZZ$1, 0))</f>
        <v/>
      </c>
      <c r="B385">
        <f>INDEX(resultados!$A$2:$ZZ$2386, 379, MATCH($B$2, resultados!$A$1:$ZZ$1, 0))</f>
        <v/>
      </c>
      <c r="C385">
        <f>INDEX(resultados!$A$2:$ZZ$2386, 379, MATCH($B$3, resultados!$A$1:$ZZ$1, 0))</f>
        <v/>
      </c>
    </row>
    <row r="386">
      <c r="A386">
        <f>INDEX(resultados!$A$2:$ZZ$2386, 380, MATCH($B$1, resultados!$A$1:$ZZ$1, 0))</f>
        <v/>
      </c>
      <c r="B386">
        <f>INDEX(resultados!$A$2:$ZZ$2386, 380, MATCH($B$2, resultados!$A$1:$ZZ$1, 0))</f>
        <v/>
      </c>
      <c r="C386">
        <f>INDEX(resultados!$A$2:$ZZ$2386, 380, MATCH($B$3, resultados!$A$1:$ZZ$1, 0))</f>
        <v/>
      </c>
    </row>
    <row r="387">
      <c r="A387">
        <f>INDEX(resultados!$A$2:$ZZ$2386, 381, MATCH($B$1, resultados!$A$1:$ZZ$1, 0))</f>
        <v/>
      </c>
      <c r="B387">
        <f>INDEX(resultados!$A$2:$ZZ$2386, 381, MATCH($B$2, resultados!$A$1:$ZZ$1, 0))</f>
        <v/>
      </c>
      <c r="C387">
        <f>INDEX(resultados!$A$2:$ZZ$2386, 381, MATCH($B$3, resultados!$A$1:$ZZ$1, 0))</f>
        <v/>
      </c>
    </row>
    <row r="388">
      <c r="A388">
        <f>INDEX(resultados!$A$2:$ZZ$2386, 382, MATCH($B$1, resultados!$A$1:$ZZ$1, 0))</f>
        <v/>
      </c>
      <c r="B388">
        <f>INDEX(resultados!$A$2:$ZZ$2386, 382, MATCH($B$2, resultados!$A$1:$ZZ$1, 0))</f>
        <v/>
      </c>
      <c r="C388">
        <f>INDEX(resultados!$A$2:$ZZ$2386, 382, MATCH($B$3, resultados!$A$1:$ZZ$1, 0))</f>
        <v/>
      </c>
    </row>
    <row r="389">
      <c r="A389">
        <f>INDEX(resultados!$A$2:$ZZ$2386, 383, MATCH($B$1, resultados!$A$1:$ZZ$1, 0))</f>
        <v/>
      </c>
      <c r="B389">
        <f>INDEX(resultados!$A$2:$ZZ$2386, 383, MATCH($B$2, resultados!$A$1:$ZZ$1, 0))</f>
        <v/>
      </c>
      <c r="C389">
        <f>INDEX(resultados!$A$2:$ZZ$2386, 383, MATCH($B$3, resultados!$A$1:$ZZ$1, 0))</f>
        <v/>
      </c>
    </row>
    <row r="390">
      <c r="A390">
        <f>INDEX(resultados!$A$2:$ZZ$2386, 384, MATCH($B$1, resultados!$A$1:$ZZ$1, 0))</f>
        <v/>
      </c>
      <c r="B390">
        <f>INDEX(resultados!$A$2:$ZZ$2386, 384, MATCH($B$2, resultados!$A$1:$ZZ$1, 0))</f>
        <v/>
      </c>
      <c r="C390">
        <f>INDEX(resultados!$A$2:$ZZ$2386, 384, MATCH($B$3, resultados!$A$1:$ZZ$1, 0))</f>
        <v/>
      </c>
    </row>
    <row r="391">
      <c r="A391">
        <f>INDEX(resultados!$A$2:$ZZ$2386, 385, MATCH($B$1, resultados!$A$1:$ZZ$1, 0))</f>
        <v/>
      </c>
      <c r="B391">
        <f>INDEX(resultados!$A$2:$ZZ$2386, 385, MATCH($B$2, resultados!$A$1:$ZZ$1, 0))</f>
        <v/>
      </c>
      <c r="C391">
        <f>INDEX(resultados!$A$2:$ZZ$2386, 385, MATCH($B$3, resultados!$A$1:$ZZ$1, 0))</f>
        <v/>
      </c>
    </row>
    <row r="392">
      <c r="A392">
        <f>INDEX(resultados!$A$2:$ZZ$2386, 386, MATCH($B$1, resultados!$A$1:$ZZ$1, 0))</f>
        <v/>
      </c>
      <c r="B392">
        <f>INDEX(resultados!$A$2:$ZZ$2386, 386, MATCH($B$2, resultados!$A$1:$ZZ$1, 0))</f>
        <v/>
      </c>
      <c r="C392">
        <f>INDEX(resultados!$A$2:$ZZ$2386, 386, MATCH($B$3, resultados!$A$1:$ZZ$1, 0))</f>
        <v/>
      </c>
    </row>
    <row r="393">
      <c r="A393">
        <f>INDEX(resultados!$A$2:$ZZ$2386, 387, MATCH($B$1, resultados!$A$1:$ZZ$1, 0))</f>
        <v/>
      </c>
      <c r="B393">
        <f>INDEX(resultados!$A$2:$ZZ$2386, 387, MATCH($B$2, resultados!$A$1:$ZZ$1, 0))</f>
        <v/>
      </c>
      <c r="C393">
        <f>INDEX(resultados!$A$2:$ZZ$2386, 387, MATCH($B$3, resultados!$A$1:$ZZ$1, 0))</f>
        <v/>
      </c>
    </row>
    <row r="394">
      <c r="A394">
        <f>INDEX(resultados!$A$2:$ZZ$2386, 388, MATCH($B$1, resultados!$A$1:$ZZ$1, 0))</f>
        <v/>
      </c>
      <c r="B394">
        <f>INDEX(resultados!$A$2:$ZZ$2386, 388, MATCH($B$2, resultados!$A$1:$ZZ$1, 0))</f>
        <v/>
      </c>
      <c r="C394">
        <f>INDEX(resultados!$A$2:$ZZ$2386, 388, MATCH($B$3, resultados!$A$1:$ZZ$1, 0))</f>
        <v/>
      </c>
    </row>
    <row r="395">
      <c r="A395">
        <f>INDEX(resultados!$A$2:$ZZ$2386, 389, MATCH($B$1, resultados!$A$1:$ZZ$1, 0))</f>
        <v/>
      </c>
      <c r="B395">
        <f>INDEX(resultados!$A$2:$ZZ$2386, 389, MATCH($B$2, resultados!$A$1:$ZZ$1, 0))</f>
        <v/>
      </c>
      <c r="C395">
        <f>INDEX(resultados!$A$2:$ZZ$2386, 389, MATCH($B$3, resultados!$A$1:$ZZ$1, 0))</f>
        <v/>
      </c>
    </row>
    <row r="396">
      <c r="A396">
        <f>INDEX(resultados!$A$2:$ZZ$2386, 390, MATCH($B$1, resultados!$A$1:$ZZ$1, 0))</f>
        <v/>
      </c>
      <c r="B396">
        <f>INDEX(resultados!$A$2:$ZZ$2386, 390, MATCH($B$2, resultados!$A$1:$ZZ$1, 0))</f>
        <v/>
      </c>
      <c r="C396">
        <f>INDEX(resultados!$A$2:$ZZ$2386, 390, MATCH($B$3, resultados!$A$1:$ZZ$1, 0))</f>
        <v/>
      </c>
    </row>
    <row r="397">
      <c r="A397">
        <f>INDEX(resultados!$A$2:$ZZ$2386, 391, MATCH($B$1, resultados!$A$1:$ZZ$1, 0))</f>
        <v/>
      </c>
      <c r="B397">
        <f>INDEX(resultados!$A$2:$ZZ$2386, 391, MATCH($B$2, resultados!$A$1:$ZZ$1, 0))</f>
        <v/>
      </c>
      <c r="C397">
        <f>INDEX(resultados!$A$2:$ZZ$2386, 391, MATCH($B$3, resultados!$A$1:$ZZ$1, 0))</f>
        <v/>
      </c>
    </row>
    <row r="398">
      <c r="A398">
        <f>INDEX(resultados!$A$2:$ZZ$2386, 392, MATCH($B$1, resultados!$A$1:$ZZ$1, 0))</f>
        <v/>
      </c>
      <c r="B398">
        <f>INDEX(resultados!$A$2:$ZZ$2386, 392, MATCH($B$2, resultados!$A$1:$ZZ$1, 0))</f>
        <v/>
      </c>
      <c r="C398">
        <f>INDEX(resultados!$A$2:$ZZ$2386, 392, MATCH($B$3, resultados!$A$1:$ZZ$1, 0))</f>
        <v/>
      </c>
    </row>
    <row r="399">
      <c r="A399">
        <f>INDEX(resultados!$A$2:$ZZ$2386, 393, MATCH($B$1, resultados!$A$1:$ZZ$1, 0))</f>
        <v/>
      </c>
      <c r="B399">
        <f>INDEX(resultados!$A$2:$ZZ$2386, 393, MATCH($B$2, resultados!$A$1:$ZZ$1, 0))</f>
        <v/>
      </c>
      <c r="C399">
        <f>INDEX(resultados!$A$2:$ZZ$2386, 393, MATCH($B$3, resultados!$A$1:$ZZ$1, 0))</f>
        <v/>
      </c>
    </row>
    <row r="400">
      <c r="A400">
        <f>INDEX(resultados!$A$2:$ZZ$2386, 394, MATCH($B$1, resultados!$A$1:$ZZ$1, 0))</f>
        <v/>
      </c>
      <c r="B400">
        <f>INDEX(resultados!$A$2:$ZZ$2386, 394, MATCH($B$2, resultados!$A$1:$ZZ$1, 0))</f>
        <v/>
      </c>
      <c r="C400">
        <f>INDEX(resultados!$A$2:$ZZ$2386, 394, MATCH($B$3, resultados!$A$1:$ZZ$1, 0))</f>
        <v/>
      </c>
    </row>
    <row r="401">
      <c r="A401">
        <f>INDEX(resultados!$A$2:$ZZ$2386, 395, MATCH($B$1, resultados!$A$1:$ZZ$1, 0))</f>
        <v/>
      </c>
      <c r="B401">
        <f>INDEX(resultados!$A$2:$ZZ$2386, 395, MATCH($B$2, resultados!$A$1:$ZZ$1, 0))</f>
        <v/>
      </c>
      <c r="C401">
        <f>INDEX(resultados!$A$2:$ZZ$2386, 395, MATCH($B$3, resultados!$A$1:$ZZ$1, 0))</f>
        <v/>
      </c>
    </row>
    <row r="402">
      <c r="A402">
        <f>INDEX(resultados!$A$2:$ZZ$2386, 396, MATCH($B$1, resultados!$A$1:$ZZ$1, 0))</f>
        <v/>
      </c>
      <c r="B402">
        <f>INDEX(resultados!$A$2:$ZZ$2386, 396, MATCH($B$2, resultados!$A$1:$ZZ$1, 0))</f>
        <v/>
      </c>
      <c r="C402">
        <f>INDEX(resultados!$A$2:$ZZ$2386, 396, MATCH($B$3, resultados!$A$1:$ZZ$1, 0))</f>
        <v/>
      </c>
    </row>
    <row r="403">
      <c r="A403">
        <f>INDEX(resultados!$A$2:$ZZ$2386, 397, MATCH($B$1, resultados!$A$1:$ZZ$1, 0))</f>
        <v/>
      </c>
      <c r="B403">
        <f>INDEX(resultados!$A$2:$ZZ$2386, 397, MATCH($B$2, resultados!$A$1:$ZZ$1, 0))</f>
        <v/>
      </c>
      <c r="C403">
        <f>INDEX(resultados!$A$2:$ZZ$2386, 397, MATCH($B$3, resultados!$A$1:$ZZ$1, 0))</f>
        <v/>
      </c>
    </row>
    <row r="404">
      <c r="A404">
        <f>INDEX(resultados!$A$2:$ZZ$2386, 398, MATCH($B$1, resultados!$A$1:$ZZ$1, 0))</f>
        <v/>
      </c>
      <c r="B404">
        <f>INDEX(resultados!$A$2:$ZZ$2386, 398, MATCH($B$2, resultados!$A$1:$ZZ$1, 0))</f>
        <v/>
      </c>
      <c r="C404">
        <f>INDEX(resultados!$A$2:$ZZ$2386, 398, MATCH($B$3, resultados!$A$1:$ZZ$1, 0))</f>
        <v/>
      </c>
    </row>
    <row r="405">
      <c r="A405">
        <f>INDEX(resultados!$A$2:$ZZ$2386, 399, MATCH($B$1, resultados!$A$1:$ZZ$1, 0))</f>
        <v/>
      </c>
      <c r="B405">
        <f>INDEX(resultados!$A$2:$ZZ$2386, 399, MATCH($B$2, resultados!$A$1:$ZZ$1, 0))</f>
        <v/>
      </c>
      <c r="C405">
        <f>INDEX(resultados!$A$2:$ZZ$2386, 399, MATCH($B$3, resultados!$A$1:$ZZ$1, 0))</f>
        <v/>
      </c>
    </row>
    <row r="406">
      <c r="A406">
        <f>INDEX(resultados!$A$2:$ZZ$2386, 400, MATCH($B$1, resultados!$A$1:$ZZ$1, 0))</f>
        <v/>
      </c>
      <c r="B406">
        <f>INDEX(resultados!$A$2:$ZZ$2386, 400, MATCH($B$2, resultados!$A$1:$ZZ$1, 0))</f>
        <v/>
      </c>
      <c r="C406">
        <f>INDEX(resultados!$A$2:$ZZ$2386, 400, MATCH($B$3, resultados!$A$1:$ZZ$1, 0))</f>
        <v/>
      </c>
    </row>
    <row r="407">
      <c r="A407">
        <f>INDEX(resultados!$A$2:$ZZ$2386, 401, MATCH($B$1, resultados!$A$1:$ZZ$1, 0))</f>
        <v/>
      </c>
      <c r="B407">
        <f>INDEX(resultados!$A$2:$ZZ$2386, 401, MATCH($B$2, resultados!$A$1:$ZZ$1, 0))</f>
        <v/>
      </c>
      <c r="C407">
        <f>INDEX(resultados!$A$2:$ZZ$2386, 401, MATCH($B$3, resultados!$A$1:$ZZ$1, 0))</f>
        <v/>
      </c>
    </row>
    <row r="408">
      <c r="A408">
        <f>INDEX(resultados!$A$2:$ZZ$2386, 402, MATCH($B$1, resultados!$A$1:$ZZ$1, 0))</f>
        <v/>
      </c>
      <c r="B408">
        <f>INDEX(resultados!$A$2:$ZZ$2386, 402, MATCH($B$2, resultados!$A$1:$ZZ$1, 0))</f>
        <v/>
      </c>
      <c r="C408">
        <f>INDEX(resultados!$A$2:$ZZ$2386, 402, MATCH($B$3, resultados!$A$1:$ZZ$1, 0))</f>
        <v/>
      </c>
    </row>
    <row r="409">
      <c r="A409">
        <f>INDEX(resultados!$A$2:$ZZ$2386, 403, MATCH($B$1, resultados!$A$1:$ZZ$1, 0))</f>
        <v/>
      </c>
      <c r="B409">
        <f>INDEX(resultados!$A$2:$ZZ$2386, 403, MATCH($B$2, resultados!$A$1:$ZZ$1, 0))</f>
        <v/>
      </c>
      <c r="C409">
        <f>INDEX(resultados!$A$2:$ZZ$2386, 403, MATCH($B$3, resultados!$A$1:$ZZ$1, 0))</f>
        <v/>
      </c>
    </row>
    <row r="410">
      <c r="A410">
        <f>INDEX(resultados!$A$2:$ZZ$2386, 404, MATCH($B$1, resultados!$A$1:$ZZ$1, 0))</f>
        <v/>
      </c>
      <c r="B410">
        <f>INDEX(resultados!$A$2:$ZZ$2386, 404, MATCH($B$2, resultados!$A$1:$ZZ$1, 0))</f>
        <v/>
      </c>
      <c r="C410">
        <f>INDEX(resultados!$A$2:$ZZ$2386, 404, MATCH($B$3, resultados!$A$1:$ZZ$1, 0))</f>
        <v/>
      </c>
    </row>
    <row r="411">
      <c r="A411">
        <f>INDEX(resultados!$A$2:$ZZ$2386, 405, MATCH($B$1, resultados!$A$1:$ZZ$1, 0))</f>
        <v/>
      </c>
      <c r="B411">
        <f>INDEX(resultados!$A$2:$ZZ$2386, 405, MATCH($B$2, resultados!$A$1:$ZZ$1, 0))</f>
        <v/>
      </c>
      <c r="C411">
        <f>INDEX(resultados!$A$2:$ZZ$2386, 405, MATCH($B$3, resultados!$A$1:$ZZ$1, 0))</f>
        <v/>
      </c>
    </row>
    <row r="412">
      <c r="A412">
        <f>INDEX(resultados!$A$2:$ZZ$2386, 406, MATCH($B$1, resultados!$A$1:$ZZ$1, 0))</f>
        <v/>
      </c>
      <c r="B412">
        <f>INDEX(resultados!$A$2:$ZZ$2386, 406, MATCH($B$2, resultados!$A$1:$ZZ$1, 0))</f>
        <v/>
      </c>
      <c r="C412">
        <f>INDEX(resultados!$A$2:$ZZ$2386, 406, MATCH($B$3, resultados!$A$1:$ZZ$1, 0))</f>
        <v/>
      </c>
    </row>
    <row r="413">
      <c r="A413">
        <f>INDEX(resultados!$A$2:$ZZ$2386, 407, MATCH($B$1, resultados!$A$1:$ZZ$1, 0))</f>
        <v/>
      </c>
      <c r="B413">
        <f>INDEX(resultados!$A$2:$ZZ$2386, 407, MATCH($B$2, resultados!$A$1:$ZZ$1, 0))</f>
        <v/>
      </c>
      <c r="C413">
        <f>INDEX(resultados!$A$2:$ZZ$2386, 407, MATCH($B$3, resultados!$A$1:$ZZ$1, 0))</f>
        <v/>
      </c>
    </row>
    <row r="414">
      <c r="A414">
        <f>INDEX(resultados!$A$2:$ZZ$2386, 408, MATCH($B$1, resultados!$A$1:$ZZ$1, 0))</f>
        <v/>
      </c>
      <c r="B414">
        <f>INDEX(resultados!$A$2:$ZZ$2386, 408, MATCH($B$2, resultados!$A$1:$ZZ$1, 0))</f>
        <v/>
      </c>
      <c r="C414">
        <f>INDEX(resultados!$A$2:$ZZ$2386, 408, MATCH($B$3, resultados!$A$1:$ZZ$1, 0))</f>
        <v/>
      </c>
    </row>
    <row r="415">
      <c r="A415">
        <f>INDEX(resultados!$A$2:$ZZ$2386, 409, MATCH($B$1, resultados!$A$1:$ZZ$1, 0))</f>
        <v/>
      </c>
      <c r="B415">
        <f>INDEX(resultados!$A$2:$ZZ$2386, 409, MATCH($B$2, resultados!$A$1:$ZZ$1, 0))</f>
        <v/>
      </c>
      <c r="C415">
        <f>INDEX(resultados!$A$2:$ZZ$2386, 409, MATCH($B$3, resultados!$A$1:$ZZ$1, 0))</f>
        <v/>
      </c>
    </row>
    <row r="416">
      <c r="A416">
        <f>INDEX(resultados!$A$2:$ZZ$2386, 410, MATCH($B$1, resultados!$A$1:$ZZ$1, 0))</f>
        <v/>
      </c>
      <c r="B416">
        <f>INDEX(resultados!$A$2:$ZZ$2386, 410, MATCH($B$2, resultados!$A$1:$ZZ$1, 0))</f>
        <v/>
      </c>
      <c r="C416">
        <f>INDEX(resultados!$A$2:$ZZ$2386, 410, MATCH($B$3, resultados!$A$1:$ZZ$1, 0))</f>
        <v/>
      </c>
    </row>
    <row r="417">
      <c r="A417">
        <f>INDEX(resultados!$A$2:$ZZ$2386, 411, MATCH($B$1, resultados!$A$1:$ZZ$1, 0))</f>
        <v/>
      </c>
      <c r="B417">
        <f>INDEX(resultados!$A$2:$ZZ$2386, 411, MATCH($B$2, resultados!$A$1:$ZZ$1, 0))</f>
        <v/>
      </c>
      <c r="C417">
        <f>INDEX(resultados!$A$2:$ZZ$2386, 411, MATCH($B$3, resultados!$A$1:$ZZ$1, 0))</f>
        <v/>
      </c>
    </row>
    <row r="418">
      <c r="A418">
        <f>INDEX(resultados!$A$2:$ZZ$2386, 412, MATCH($B$1, resultados!$A$1:$ZZ$1, 0))</f>
        <v/>
      </c>
      <c r="B418">
        <f>INDEX(resultados!$A$2:$ZZ$2386, 412, MATCH($B$2, resultados!$A$1:$ZZ$1, 0))</f>
        <v/>
      </c>
      <c r="C418">
        <f>INDEX(resultados!$A$2:$ZZ$2386, 412, MATCH($B$3, resultados!$A$1:$ZZ$1, 0))</f>
        <v/>
      </c>
    </row>
    <row r="419">
      <c r="A419">
        <f>INDEX(resultados!$A$2:$ZZ$2386, 413, MATCH($B$1, resultados!$A$1:$ZZ$1, 0))</f>
        <v/>
      </c>
      <c r="B419">
        <f>INDEX(resultados!$A$2:$ZZ$2386, 413, MATCH($B$2, resultados!$A$1:$ZZ$1, 0))</f>
        <v/>
      </c>
      <c r="C419">
        <f>INDEX(resultados!$A$2:$ZZ$2386, 413, MATCH($B$3, resultados!$A$1:$ZZ$1, 0))</f>
        <v/>
      </c>
    </row>
    <row r="420">
      <c r="A420">
        <f>INDEX(resultados!$A$2:$ZZ$2386, 414, MATCH($B$1, resultados!$A$1:$ZZ$1, 0))</f>
        <v/>
      </c>
      <c r="B420">
        <f>INDEX(resultados!$A$2:$ZZ$2386, 414, MATCH($B$2, resultados!$A$1:$ZZ$1, 0))</f>
        <v/>
      </c>
      <c r="C420">
        <f>INDEX(resultados!$A$2:$ZZ$2386, 414, MATCH($B$3, resultados!$A$1:$ZZ$1, 0))</f>
        <v/>
      </c>
    </row>
    <row r="421">
      <c r="A421">
        <f>INDEX(resultados!$A$2:$ZZ$2386, 415, MATCH($B$1, resultados!$A$1:$ZZ$1, 0))</f>
        <v/>
      </c>
      <c r="B421">
        <f>INDEX(resultados!$A$2:$ZZ$2386, 415, MATCH($B$2, resultados!$A$1:$ZZ$1, 0))</f>
        <v/>
      </c>
      <c r="C421">
        <f>INDEX(resultados!$A$2:$ZZ$2386, 415, MATCH($B$3, resultados!$A$1:$ZZ$1, 0))</f>
        <v/>
      </c>
    </row>
    <row r="422">
      <c r="A422">
        <f>INDEX(resultados!$A$2:$ZZ$2386, 416, MATCH($B$1, resultados!$A$1:$ZZ$1, 0))</f>
        <v/>
      </c>
      <c r="B422">
        <f>INDEX(resultados!$A$2:$ZZ$2386, 416, MATCH($B$2, resultados!$A$1:$ZZ$1, 0))</f>
        <v/>
      </c>
      <c r="C422">
        <f>INDEX(resultados!$A$2:$ZZ$2386, 416, MATCH($B$3, resultados!$A$1:$ZZ$1, 0))</f>
        <v/>
      </c>
    </row>
    <row r="423">
      <c r="A423">
        <f>INDEX(resultados!$A$2:$ZZ$2386, 417, MATCH($B$1, resultados!$A$1:$ZZ$1, 0))</f>
        <v/>
      </c>
      <c r="B423">
        <f>INDEX(resultados!$A$2:$ZZ$2386, 417, MATCH($B$2, resultados!$A$1:$ZZ$1, 0))</f>
        <v/>
      </c>
      <c r="C423">
        <f>INDEX(resultados!$A$2:$ZZ$2386, 417, MATCH($B$3, resultados!$A$1:$ZZ$1, 0))</f>
        <v/>
      </c>
    </row>
    <row r="424">
      <c r="A424">
        <f>INDEX(resultados!$A$2:$ZZ$2386, 418, MATCH($B$1, resultados!$A$1:$ZZ$1, 0))</f>
        <v/>
      </c>
      <c r="B424">
        <f>INDEX(resultados!$A$2:$ZZ$2386, 418, MATCH($B$2, resultados!$A$1:$ZZ$1, 0))</f>
        <v/>
      </c>
      <c r="C424">
        <f>INDEX(resultados!$A$2:$ZZ$2386, 418, MATCH($B$3, resultados!$A$1:$ZZ$1, 0))</f>
        <v/>
      </c>
    </row>
    <row r="425">
      <c r="A425">
        <f>INDEX(resultados!$A$2:$ZZ$2386, 419, MATCH($B$1, resultados!$A$1:$ZZ$1, 0))</f>
        <v/>
      </c>
      <c r="B425">
        <f>INDEX(resultados!$A$2:$ZZ$2386, 419, MATCH($B$2, resultados!$A$1:$ZZ$1, 0))</f>
        <v/>
      </c>
      <c r="C425">
        <f>INDEX(resultados!$A$2:$ZZ$2386, 419, MATCH($B$3, resultados!$A$1:$ZZ$1, 0))</f>
        <v/>
      </c>
    </row>
    <row r="426">
      <c r="A426">
        <f>INDEX(resultados!$A$2:$ZZ$2386, 420, MATCH($B$1, resultados!$A$1:$ZZ$1, 0))</f>
        <v/>
      </c>
      <c r="B426">
        <f>INDEX(resultados!$A$2:$ZZ$2386, 420, MATCH($B$2, resultados!$A$1:$ZZ$1, 0))</f>
        <v/>
      </c>
      <c r="C426">
        <f>INDEX(resultados!$A$2:$ZZ$2386, 420, MATCH($B$3, resultados!$A$1:$ZZ$1, 0))</f>
        <v/>
      </c>
    </row>
    <row r="427">
      <c r="A427">
        <f>INDEX(resultados!$A$2:$ZZ$2386, 421, MATCH($B$1, resultados!$A$1:$ZZ$1, 0))</f>
        <v/>
      </c>
      <c r="B427">
        <f>INDEX(resultados!$A$2:$ZZ$2386, 421, MATCH($B$2, resultados!$A$1:$ZZ$1, 0))</f>
        <v/>
      </c>
      <c r="C427">
        <f>INDEX(resultados!$A$2:$ZZ$2386, 421, MATCH($B$3, resultados!$A$1:$ZZ$1, 0))</f>
        <v/>
      </c>
    </row>
    <row r="428">
      <c r="A428">
        <f>INDEX(resultados!$A$2:$ZZ$2386, 422, MATCH($B$1, resultados!$A$1:$ZZ$1, 0))</f>
        <v/>
      </c>
      <c r="B428">
        <f>INDEX(resultados!$A$2:$ZZ$2386, 422, MATCH($B$2, resultados!$A$1:$ZZ$1, 0))</f>
        <v/>
      </c>
      <c r="C428">
        <f>INDEX(resultados!$A$2:$ZZ$2386, 422, MATCH($B$3, resultados!$A$1:$ZZ$1, 0))</f>
        <v/>
      </c>
    </row>
    <row r="429">
      <c r="A429">
        <f>INDEX(resultados!$A$2:$ZZ$2386, 423, MATCH($B$1, resultados!$A$1:$ZZ$1, 0))</f>
        <v/>
      </c>
      <c r="B429">
        <f>INDEX(resultados!$A$2:$ZZ$2386, 423, MATCH($B$2, resultados!$A$1:$ZZ$1, 0))</f>
        <v/>
      </c>
      <c r="C429">
        <f>INDEX(resultados!$A$2:$ZZ$2386, 423, MATCH($B$3, resultados!$A$1:$ZZ$1, 0))</f>
        <v/>
      </c>
    </row>
    <row r="430">
      <c r="A430">
        <f>INDEX(resultados!$A$2:$ZZ$2386, 424, MATCH($B$1, resultados!$A$1:$ZZ$1, 0))</f>
        <v/>
      </c>
      <c r="B430">
        <f>INDEX(resultados!$A$2:$ZZ$2386, 424, MATCH($B$2, resultados!$A$1:$ZZ$1, 0))</f>
        <v/>
      </c>
      <c r="C430">
        <f>INDEX(resultados!$A$2:$ZZ$2386, 424, MATCH($B$3, resultados!$A$1:$ZZ$1, 0))</f>
        <v/>
      </c>
    </row>
    <row r="431">
      <c r="A431">
        <f>INDEX(resultados!$A$2:$ZZ$2386, 425, MATCH($B$1, resultados!$A$1:$ZZ$1, 0))</f>
        <v/>
      </c>
      <c r="B431">
        <f>INDEX(resultados!$A$2:$ZZ$2386, 425, MATCH($B$2, resultados!$A$1:$ZZ$1, 0))</f>
        <v/>
      </c>
      <c r="C431">
        <f>INDEX(resultados!$A$2:$ZZ$2386, 425, MATCH($B$3, resultados!$A$1:$ZZ$1, 0))</f>
        <v/>
      </c>
    </row>
    <row r="432">
      <c r="A432">
        <f>INDEX(resultados!$A$2:$ZZ$2386, 426, MATCH($B$1, resultados!$A$1:$ZZ$1, 0))</f>
        <v/>
      </c>
      <c r="B432">
        <f>INDEX(resultados!$A$2:$ZZ$2386, 426, MATCH($B$2, resultados!$A$1:$ZZ$1, 0))</f>
        <v/>
      </c>
      <c r="C432">
        <f>INDEX(resultados!$A$2:$ZZ$2386, 426, MATCH($B$3, resultados!$A$1:$ZZ$1, 0))</f>
        <v/>
      </c>
    </row>
    <row r="433">
      <c r="A433">
        <f>INDEX(resultados!$A$2:$ZZ$2386, 427, MATCH($B$1, resultados!$A$1:$ZZ$1, 0))</f>
        <v/>
      </c>
      <c r="B433">
        <f>INDEX(resultados!$A$2:$ZZ$2386, 427, MATCH($B$2, resultados!$A$1:$ZZ$1, 0))</f>
        <v/>
      </c>
      <c r="C433">
        <f>INDEX(resultados!$A$2:$ZZ$2386, 427, MATCH($B$3, resultados!$A$1:$ZZ$1, 0))</f>
        <v/>
      </c>
    </row>
    <row r="434">
      <c r="A434">
        <f>INDEX(resultados!$A$2:$ZZ$2386, 428, MATCH($B$1, resultados!$A$1:$ZZ$1, 0))</f>
        <v/>
      </c>
      <c r="B434">
        <f>INDEX(resultados!$A$2:$ZZ$2386, 428, MATCH($B$2, resultados!$A$1:$ZZ$1, 0))</f>
        <v/>
      </c>
      <c r="C434">
        <f>INDEX(resultados!$A$2:$ZZ$2386, 428, MATCH($B$3, resultados!$A$1:$ZZ$1, 0))</f>
        <v/>
      </c>
    </row>
    <row r="435">
      <c r="A435">
        <f>INDEX(resultados!$A$2:$ZZ$2386, 429, MATCH($B$1, resultados!$A$1:$ZZ$1, 0))</f>
        <v/>
      </c>
      <c r="B435">
        <f>INDEX(resultados!$A$2:$ZZ$2386, 429, MATCH($B$2, resultados!$A$1:$ZZ$1, 0))</f>
        <v/>
      </c>
      <c r="C435">
        <f>INDEX(resultados!$A$2:$ZZ$2386, 429, MATCH($B$3, resultados!$A$1:$ZZ$1, 0))</f>
        <v/>
      </c>
    </row>
    <row r="436">
      <c r="A436">
        <f>INDEX(resultados!$A$2:$ZZ$2386, 430, MATCH($B$1, resultados!$A$1:$ZZ$1, 0))</f>
        <v/>
      </c>
      <c r="B436">
        <f>INDEX(resultados!$A$2:$ZZ$2386, 430, MATCH($B$2, resultados!$A$1:$ZZ$1, 0))</f>
        <v/>
      </c>
      <c r="C436">
        <f>INDEX(resultados!$A$2:$ZZ$2386, 430, MATCH($B$3, resultados!$A$1:$ZZ$1, 0))</f>
        <v/>
      </c>
    </row>
    <row r="437">
      <c r="A437">
        <f>INDEX(resultados!$A$2:$ZZ$2386, 431, MATCH($B$1, resultados!$A$1:$ZZ$1, 0))</f>
        <v/>
      </c>
      <c r="B437">
        <f>INDEX(resultados!$A$2:$ZZ$2386, 431, MATCH($B$2, resultados!$A$1:$ZZ$1, 0))</f>
        <v/>
      </c>
      <c r="C437">
        <f>INDEX(resultados!$A$2:$ZZ$2386, 431, MATCH($B$3, resultados!$A$1:$ZZ$1, 0))</f>
        <v/>
      </c>
    </row>
    <row r="438">
      <c r="A438">
        <f>INDEX(resultados!$A$2:$ZZ$2386, 432, MATCH($B$1, resultados!$A$1:$ZZ$1, 0))</f>
        <v/>
      </c>
      <c r="B438">
        <f>INDEX(resultados!$A$2:$ZZ$2386, 432, MATCH($B$2, resultados!$A$1:$ZZ$1, 0))</f>
        <v/>
      </c>
      <c r="C438">
        <f>INDEX(resultados!$A$2:$ZZ$2386, 432, MATCH($B$3, resultados!$A$1:$ZZ$1, 0))</f>
        <v/>
      </c>
    </row>
    <row r="439">
      <c r="A439">
        <f>INDEX(resultados!$A$2:$ZZ$2386, 433, MATCH($B$1, resultados!$A$1:$ZZ$1, 0))</f>
        <v/>
      </c>
      <c r="B439">
        <f>INDEX(resultados!$A$2:$ZZ$2386, 433, MATCH($B$2, resultados!$A$1:$ZZ$1, 0))</f>
        <v/>
      </c>
      <c r="C439">
        <f>INDEX(resultados!$A$2:$ZZ$2386, 433, MATCH($B$3, resultados!$A$1:$ZZ$1, 0))</f>
        <v/>
      </c>
    </row>
    <row r="440">
      <c r="A440">
        <f>INDEX(resultados!$A$2:$ZZ$2386, 434, MATCH($B$1, resultados!$A$1:$ZZ$1, 0))</f>
        <v/>
      </c>
      <c r="B440">
        <f>INDEX(resultados!$A$2:$ZZ$2386, 434, MATCH($B$2, resultados!$A$1:$ZZ$1, 0))</f>
        <v/>
      </c>
      <c r="C440">
        <f>INDEX(resultados!$A$2:$ZZ$2386, 434, MATCH($B$3, resultados!$A$1:$ZZ$1, 0))</f>
        <v/>
      </c>
    </row>
    <row r="441">
      <c r="A441">
        <f>INDEX(resultados!$A$2:$ZZ$2386, 435, MATCH($B$1, resultados!$A$1:$ZZ$1, 0))</f>
        <v/>
      </c>
      <c r="B441">
        <f>INDEX(resultados!$A$2:$ZZ$2386, 435, MATCH($B$2, resultados!$A$1:$ZZ$1, 0))</f>
        <v/>
      </c>
      <c r="C441">
        <f>INDEX(resultados!$A$2:$ZZ$2386, 435, MATCH($B$3, resultados!$A$1:$ZZ$1, 0))</f>
        <v/>
      </c>
    </row>
    <row r="442">
      <c r="A442">
        <f>INDEX(resultados!$A$2:$ZZ$2386, 436, MATCH($B$1, resultados!$A$1:$ZZ$1, 0))</f>
        <v/>
      </c>
      <c r="B442">
        <f>INDEX(resultados!$A$2:$ZZ$2386, 436, MATCH($B$2, resultados!$A$1:$ZZ$1, 0))</f>
        <v/>
      </c>
      <c r="C442">
        <f>INDEX(resultados!$A$2:$ZZ$2386, 436, MATCH($B$3, resultados!$A$1:$ZZ$1, 0))</f>
        <v/>
      </c>
    </row>
    <row r="443">
      <c r="A443">
        <f>INDEX(resultados!$A$2:$ZZ$2386, 437, MATCH($B$1, resultados!$A$1:$ZZ$1, 0))</f>
        <v/>
      </c>
      <c r="B443">
        <f>INDEX(resultados!$A$2:$ZZ$2386, 437, MATCH($B$2, resultados!$A$1:$ZZ$1, 0))</f>
        <v/>
      </c>
      <c r="C443">
        <f>INDEX(resultados!$A$2:$ZZ$2386, 437, MATCH($B$3, resultados!$A$1:$ZZ$1, 0))</f>
        <v/>
      </c>
    </row>
    <row r="444">
      <c r="A444">
        <f>INDEX(resultados!$A$2:$ZZ$2386, 438, MATCH($B$1, resultados!$A$1:$ZZ$1, 0))</f>
        <v/>
      </c>
      <c r="B444">
        <f>INDEX(resultados!$A$2:$ZZ$2386, 438, MATCH($B$2, resultados!$A$1:$ZZ$1, 0))</f>
        <v/>
      </c>
      <c r="C444">
        <f>INDEX(resultados!$A$2:$ZZ$2386, 438, MATCH($B$3, resultados!$A$1:$ZZ$1, 0))</f>
        <v/>
      </c>
    </row>
    <row r="445">
      <c r="A445">
        <f>INDEX(resultados!$A$2:$ZZ$2386, 439, MATCH($B$1, resultados!$A$1:$ZZ$1, 0))</f>
        <v/>
      </c>
      <c r="B445">
        <f>INDEX(resultados!$A$2:$ZZ$2386, 439, MATCH($B$2, resultados!$A$1:$ZZ$1, 0))</f>
        <v/>
      </c>
      <c r="C445">
        <f>INDEX(resultados!$A$2:$ZZ$2386, 439, MATCH($B$3, resultados!$A$1:$ZZ$1, 0))</f>
        <v/>
      </c>
    </row>
    <row r="446">
      <c r="A446">
        <f>INDEX(resultados!$A$2:$ZZ$2386, 440, MATCH($B$1, resultados!$A$1:$ZZ$1, 0))</f>
        <v/>
      </c>
      <c r="B446">
        <f>INDEX(resultados!$A$2:$ZZ$2386, 440, MATCH($B$2, resultados!$A$1:$ZZ$1, 0))</f>
        <v/>
      </c>
      <c r="C446">
        <f>INDEX(resultados!$A$2:$ZZ$2386, 440, MATCH($B$3, resultados!$A$1:$ZZ$1, 0))</f>
        <v/>
      </c>
    </row>
    <row r="447">
      <c r="A447">
        <f>INDEX(resultados!$A$2:$ZZ$2386, 441, MATCH($B$1, resultados!$A$1:$ZZ$1, 0))</f>
        <v/>
      </c>
      <c r="B447">
        <f>INDEX(resultados!$A$2:$ZZ$2386, 441, MATCH($B$2, resultados!$A$1:$ZZ$1, 0))</f>
        <v/>
      </c>
      <c r="C447">
        <f>INDEX(resultados!$A$2:$ZZ$2386, 441, MATCH($B$3, resultados!$A$1:$ZZ$1, 0))</f>
        <v/>
      </c>
    </row>
    <row r="448">
      <c r="A448">
        <f>INDEX(resultados!$A$2:$ZZ$2386, 442, MATCH($B$1, resultados!$A$1:$ZZ$1, 0))</f>
        <v/>
      </c>
      <c r="B448">
        <f>INDEX(resultados!$A$2:$ZZ$2386, 442, MATCH($B$2, resultados!$A$1:$ZZ$1, 0))</f>
        <v/>
      </c>
      <c r="C448">
        <f>INDEX(resultados!$A$2:$ZZ$2386, 442, MATCH($B$3, resultados!$A$1:$ZZ$1, 0))</f>
        <v/>
      </c>
    </row>
    <row r="449">
      <c r="A449">
        <f>INDEX(resultados!$A$2:$ZZ$2386, 443, MATCH($B$1, resultados!$A$1:$ZZ$1, 0))</f>
        <v/>
      </c>
      <c r="B449">
        <f>INDEX(resultados!$A$2:$ZZ$2386, 443, MATCH($B$2, resultados!$A$1:$ZZ$1, 0))</f>
        <v/>
      </c>
      <c r="C449">
        <f>INDEX(resultados!$A$2:$ZZ$2386, 443, MATCH($B$3, resultados!$A$1:$ZZ$1, 0))</f>
        <v/>
      </c>
    </row>
    <row r="450">
      <c r="A450">
        <f>INDEX(resultados!$A$2:$ZZ$2386, 444, MATCH($B$1, resultados!$A$1:$ZZ$1, 0))</f>
        <v/>
      </c>
      <c r="B450">
        <f>INDEX(resultados!$A$2:$ZZ$2386, 444, MATCH($B$2, resultados!$A$1:$ZZ$1, 0))</f>
        <v/>
      </c>
      <c r="C450">
        <f>INDEX(resultados!$A$2:$ZZ$2386, 444, MATCH($B$3, resultados!$A$1:$ZZ$1, 0))</f>
        <v/>
      </c>
    </row>
    <row r="451">
      <c r="A451">
        <f>INDEX(resultados!$A$2:$ZZ$2386, 445, MATCH($B$1, resultados!$A$1:$ZZ$1, 0))</f>
        <v/>
      </c>
      <c r="B451">
        <f>INDEX(resultados!$A$2:$ZZ$2386, 445, MATCH($B$2, resultados!$A$1:$ZZ$1, 0))</f>
        <v/>
      </c>
      <c r="C451">
        <f>INDEX(resultados!$A$2:$ZZ$2386, 445, MATCH($B$3, resultados!$A$1:$ZZ$1, 0))</f>
        <v/>
      </c>
    </row>
    <row r="452">
      <c r="A452">
        <f>INDEX(resultados!$A$2:$ZZ$2386, 446, MATCH($B$1, resultados!$A$1:$ZZ$1, 0))</f>
        <v/>
      </c>
      <c r="B452">
        <f>INDEX(resultados!$A$2:$ZZ$2386, 446, MATCH($B$2, resultados!$A$1:$ZZ$1, 0))</f>
        <v/>
      </c>
      <c r="C452">
        <f>INDEX(resultados!$A$2:$ZZ$2386, 446, MATCH($B$3, resultados!$A$1:$ZZ$1, 0))</f>
        <v/>
      </c>
    </row>
    <row r="453">
      <c r="A453">
        <f>INDEX(resultados!$A$2:$ZZ$2386, 447, MATCH($B$1, resultados!$A$1:$ZZ$1, 0))</f>
        <v/>
      </c>
      <c r="B453">
        <f>INDEX(resultados!$A$2:$ZZ$2386, 447, MATCH($B$2, resultados!$A$1:$ZZ$1, 0))</f>
        <v/>
      </c>
      <c r="C453">
        <f>INDEX(resultados!$A$2:$ZZ$2386, 447, MATCH($B$3, resultados!$A$1:$ZZ$1, 0))</f>
        <v/>
      </c>
    </row>
    <row r="454">
      <c r="A454">
        <f>INDEX(resultados!$A$2:$ZZ$2386, 448, MATCH($B$1, resultados!$A$1:$ZZ$1, 0))</f>
        <v/>
      </c>
      <c r="B454">
        <f>INDEX(resultados!$A$2:$ZZ$2386, 448, MATCH($B$2, resultados!$A$1:$ZZ$1, 0))</f>
        <v/>
      </c>
      <c r="C454">
        <f>INDEX(resultados!$A$2:$ZZ$2386, 448, MATCH($B$3, resultados!$A$1:$ZZ$1, 0))</f>
        <v/>
      </c>
    </row>
    <row r="455">
      <c r="A455">
        <f>INDEX(resultados!$A$2:$ZZ$2386, 449, MATCH($B$1, resultados!$A$1:$ZZ$1, 0))</f>
        <v/>
      </c>
      <c r="B455">
        <f>INDEX(resultados!$A$2:$ZZ$2386, 449, MATCH($B$2, resultados!$A$1:$ZZ$1, 0))</f>
        <v/>
      </c>
      <c r="C455">
        <f>INDEX(resultados!$A$2:$ZZ$2386, 449, MATCH($B$3, resultados!$A$1:$ZZ$1, 0))</f>
        <v/>
      </c>
    </row>
    <row r="456">
      <c r="A456">
        <f>INDEX(resultados!$A$2:$ZZ$2386, 450, MATCH($B$1, resultados!$A$1:$ZZ$1, 0))</f>
        <v/>
      </c>
      <c r="B456">
        <f>INDEX(resultados!$A$2:$ZZ$2386, 450, MATCH($B$2, resultados!$A$1:$ZZ$1, 0))</f>
        <v/>
      </c>
      <c r="C456">
        <f>INDEX(resultados!$A$2:$ZZ$2386, 450, MATCH($B$3, resultados!$A$1:$ZZ$1, 0))</f>
        <v/>
      </c>
    </row>
    <row r="457">
      <c r="A457">
        <f>INDEX(resultados!$A$2:$ZZ$2386, 451, MATCH($B$1, resultados!$A$1:$ZZ$1, 0))</f>
        <v/>
      </c>
      <c r="B457">
        <f>INDEX(resultados!$A$2:$ZZ$2386, 451, MATCH($B$2, resultados!$A$1:$ZZ$1, 0))</f>
        <v/>
      </c>
      <c r="C457">
        <f>INDEX(resultados!$A$2:$ZZ$2386, 451, MATCH($B$3, resultados!$A$1:$ZZ$1, 0))</f>
        <v/>
      </c>
    </row>
    <row r="458">
      <c r="A458">
        <f>INDEX(resultados!$A$2:$ZZ$2386, 452, MATCH($B$1, resultados!$A$1:$ZZ$1, 0))</f>
        <v/>
      </c>
      <c r="B458">
        <f>INDEX(resultados!$A$2:$ZZ$2386, 452, MATCH($B$2, resultados!$A$1:$ZZ$1, 0))</f>
        <v/>
      </c>
      <c r="C458">
        <f>INDEX(resultados!$A$2:$ZZ$2386, 452, MATCH($B$3, resultados!$A$1:$ZZ$1, 0))</f>
        <v/>
      </c>
    </row>
    <row r="459">
      <c r="A459">
        <f>INDEX(resultados!$A$2:$ZZ$2386, 453, MATCH($B$1, resultados!$A$1:$ZZ$1, 0))</f>
        <v/>
      </c>
      <c r="B459">
        <f>INDEX(resultados!$A$2:$ZZ$2386, 453, MATCH($B$2, resultados!$A$1:$ZZ$1, 0))</f>
        <v/>
      </c>
      <c r="C459">
        <f>INDEX(resultados!$A$2:$ZZ$2386, 453, MATCH($B$3, resultados!$A$1:$ZZ$1, 0))</f>
        <v/>
      </c>
    </row>
    <row r="460">
      <c r="A460">
        <f>INDEX(resultados!$A$2:$ZZ$2386, 454, MATCH($B$1, resultados!$A$1:$ZZ$1, 0))</f>
        <v/>
      </c>
      <c r="B460">
        <f>INDEX(resultados!$A$2:$ZZ$2386, 454, MATCH($B$2, resultados!$A$1:$ZZ$1, 0))</f>
        <v/>
      </c>
      <c r="C460">
        <f>INDEX(resultados!$A$2:$ZZ$2386, 454, MATCH($B$3, resultados!$A$1:$ZZ$1, 0))</f>
        <v/>
      </c>
    </row>
    <row r="461">
      <c r="A461">
        <f>INDEX(resultados!$A$2:$ZZ$2386, 455, MATCH($B$1, resultados!$A$1:$ZZ$1, 0))</f>
        <v/>
      </c>
      <c r="B461">
        <f>INDEX(resultados!$A$2:$ZZ$2386, 455, MATCH($B$2, resultados!$A$1:$ZZ$1, 0))</f>
        <v/>
      </c>
      <c r="C461">
        <f>INDEX(resultados!$A$2:$ZZ$2386, 455, MATCH($B$3, resultados!$A$1:$ZZ$1, 0))</f>
        <v/>
      </c>
    </row>
    <row r="462">
      <c r="A462">
        <f>INDEX(resultados!$A$2:$ZZ$2386, 456, MATCH($B$1, resultados!$A$1:$ZZ$1, 0))</f>
        <v/>
      </c>
      <c r="B462">
        <f>INDEX(resultados!$A$2:$ZZ$2386, 456, MATCH($B$2, resultados!$A$1:$ZZ$1, 0))</f>
        <v/>
      </c>
      <c r="C462">
        <f>INDEX(resultados!$A$2:$ZZ$2386, 456, MATCH($B$3, resultados!$A$1:$ZZ$1, 0))</f>
        <v/>
      </c>
    </row>
    <row r="463">
      <c r="A463">
        <f>INDEX(resultados!$A$2:$ZZ$2386, 457, MATCH($B$1, resultados!$A$1:$ZZ$1, 0))</f>
        <v/>
      </c>
      <c r="B463">
        <f>INDEX(resultados!$A$2:$ZZ$2386, 457, MATCH($B$2, resultados!$A$1:$ZZ$1, 0))</f>
        <v/>
      </c>
      <c r="C463">
        <f>INDEX(resultados!$A$2:$ZZ$2386, 457, MATCH($B$3, resultados!$A$1:$ZZ$1, 0))</f>
        <v/>
      </c>
    </row>
    <row r="464">
      <c r="A464">
        <f>INDEX(resultados!$A$2:$ZZ$2386, 458, MATCH($B$1, resultados!$A$1:$ZZ$1, 0))</f>
        <v/>
      </c>
      <c r="B464">
        <f>INDEX(resultados!$A$2:$ZZ$2386, 458, MATCH($B$2, resultados!$A$1:$ZZ$1, 0))</f>
        <v/>
      </c>
      <c r="C464">
        <f>INDEX(resultados!$A$2:$ZZ$2386, 458, MATCH($B$3, resultados!$A$1:$ZZ$1, 0))</f>
        <v/>
      </c>
    </row>
    <row r="465">
      <c r="A465">
        <f>INDEX(resultados!$A$2:$ZZ$2386, 459, MATCH($B$1, resultados!$A$1:$ZZ$1, 0))</f>
        <v/>
      </c>
      <c r="B465">
        <f>INDEX(resultados!$A$2:$ZZ$2386, 459, MATCH($B$2, resultados!$A$1:$ZZ$1, 0))</f>
        <v/>
      </c>
      <c r="C465">
        <f>INDEX(resultados!$A$2:$ZZ$2386, 459, MATCH($B$3, resultados!$A$1:$ZZ$1, 0))</f>
        <v/>
      </c>
    </row>
    <row r="466">
      <c r="A466">
        <f>INDEX(resultados!$A$2:$ZZ$2386, 460, MATCH($B$1, resultados!$A$1:$ZZ$1, 0))</f>
        <v/>
      </c>
      <c r="B466">
        <f>INDEX(resultados!$A$2:$ZZ$2386, 460, MATCH($B$2, resultados!$A$1:$ZZ$1, 0))</f>
        <v/>
      </c>
      <c r="C466">
        <f>INDEX(resultados!$A$2:$ZZ$2386, 460, MATCH($B$3, resultados!$A$1:$ZZ$1, 0))</f>
        <v/>
      </c>
    </row>
    <row r="467">
      <c r="A467">
        <f>INDEX(resultados!$A$2:$ZZ$2386, 461, MATCH($B$1, resultados!$A$1:$ZZ$1, 0))</f>
        <v/>
      </c>
      <c r="B467">
        <f>INDEX(resultados!$A$2:$ZZ$2386, 461, MATCH($B$2, resultados!$A$1:$ZZ$1, 0))</f>
        <v/>
      </c>
      <c r="C467">
        <f>INDEX(resultados!$A$2:$ZZ$2386, 461, MATCH($B$3, resultados!$A$1:$ZZ$1, 0))</f>
        <v/>
      </c>
    </row>
    <row r="468">
      <c r="A468">
        <f>INDEX(resultados!$A$2:$ZZ$2386, 462, MATCH($B$1, resultados!$A$1:$ZZ$1, 0))</f>
        <v/>
      </c>
      <c r="B468">
        <f>INDEX(resultados!$A$2:$ZZ$2386, 462, MATCH($B$2, resultados!$A$1:$ZZ$1, 0))</f>
        <v/>
      </c>
      <c r="C468">
        <f>INDEX(resultados!$A$2:$ZZ$2386, 462, MATCH($B$3, resultados!$A$1:$ZZ$1, 0))</f>
        <v/>
      </c>
    </row>
    <row r="469">
      <c r="A469">
        <f>INDEX(resultados!$A$2:$ZZ$2386, 463, MATCH($B$1, resultados!$A$1:$ZZ$1, 0))</f>
        <v/>
      </c>
      <c r="B469">
        <f>INDEX(resultados!$A$2:$ZZ$2386, 463, MATCH($B$2, resultados!$A$1:$ZZ$1, 0))</f>
        <v/>
      </c>
      <c r="C469">
        <f>INDEX(resultados!$A$2:$ZZ$2386, 463, MATCH($B$3, resultados!$A$1:$ZZ$1, 0))</f>
        <v/>
      </c>
    </row>
    <row r="470">
      <c r="A470">
        <f>INDEX(resultados!$A$2:$ZZ$2386, 464, MATCH($B$1, resultados!$A$1:$ZZ$1, 0))</f>
        <v/>
      </c>
      <c r="B470">
        <f>INDEX(resultados!$A$2:$ZZ$2386, 464, MATCH($B$2, resultados!$A$1:$ZZ$1, 0))</f>
        <v/>
      </c>
      <c r="C470">
        <f>INDEX(resultados!$A$2:$ZZ$2386, 464, MATCH($B$3, resultados!$A$1:$ZZ$1, 0))</f>
        <v/>
      </c>
    </row>
    <row r="471">
      <c r="A471">
        <f>INDEX(resultados!$A$2:$ZZ$2386, 465, MATCH($B$1, resultados!$A$1:$ZZ$1, 0))</f>
        <v/>
      </c>
      <c r="B471">
        <f>INDEX(resultados!$A$2:$ZZ$2386, 465, MATCH($B$2, resultados!$A$1:$ZZ$1, 0))</f>
        <v/>
      </c>
      <c r="C471">
        <f>INDEX(resultados!$A$2:$ZZ$2386, 465, MATCH($B$3, resultados!$A$1:$ZZ$1, 0))</f>
        <v/>
      </c>
    </row>
    <row r="472">
      <c r="A472">
        <f>INDEX(resultados!$A$2:$ZZ$2386, 466, MATCH($B$1, resultados!$A$1:$ZZ$1, 0))</f>
        <v/>
      </c>
      <c r="B472">
        <f>INDEX(resultados!$A$2:$ZZ$2386, 466, MATCH($B$2, resultados!$A$1:$ZZ$1, 0))</f>
        <v/>
      </c>
      <c r="C472">
        <f>INDEX(resultados!$A$2:$ZZ$2386, 466, MATCH($B$3, resultados!$A$1:$ZZ$1, 0))</f>
        <v/>
      </c>
    </row>
    <row r="473">
      <c r="A473">
        <f>INDEX(resultados!$A$2:$ZZ$2386, 467, MATCH($B$1, resultados!$A$1:$ZZ$1, 0))</f>
        <v/>
      </c>
      <c r="B473">
        <f>INDEX(resultados!$A$2:$ZZ$2386, 467, MATCH($B$2, resultados!$A$1:$ZZ$1, 0))</f>
        <v/>
      </c>
      <c r="C473">
        <f>INDEX(resultados!$A$2:$ZZ$2386, 467, MATCH($B$3, resultados!$A$1:$ZZ$1, 0))</f>
        <v/>
      </c>
    </row>
    <row r="474">
      <c r="A474">
        <f>INDEX(resultados!$A$2:$ZZ$2386, 468, MATCH($B$1, resultados!$A$1:$ZZ$1, 0))</f>
        <v/>
      </c>
      <c r="B474">
        <f>INDEX(resultados!$A$2:$ZZ$2386, 468, MATCH($B$2, resultados!$A$1:$ZZ$1, 0))</f>
        <v/>
      </c>
      <c r="C474">
        <f>INDEX(resultados!$A$2:$ZZ$2386, 468, MATCH($B$3, resultados!$A$1:$ZZ$1, 0))</f>
        <v/>
      </c>
    </row>
    <row r="475">
      <c r="A475">
        <f>INDEX(resultados!$A$2:$ZZ$2386, 469, MATCH($B$1, resultados!$A$1:$ZZ$1, 0))</f>
        <v/>
      </c>
      <c r="B475">
        <f>INDEX(resultados!$A$2:$ZZ$2386, 469, MATCH($B$2, resultados!$A$1:$ZZ$1, 0))</f>
        <v/>
      </c>
      <c r="C475">
        <f>INDEX(resultados!$A$2:$ZZ$2386, 469, MATCH($B$3, resultados!$A$1:$ZZ$1, 0))</f>
        <v/>
      </c>
    </row>
    <row r="476">
      <c r="A476">
        <f>INDEX(resultados!$A$2:$ZZ$2386, 470, MATCH($B$1, resultados!$A$1:$ZZ$1, 0))</f>
        <v/>
      </c>
      <c r="B476">
        <f>INDEX(resultados!$A$2:$ZZ$2386, 470, MATCH($B$2, resultados!$A$1:$ZZ$1, 0))</f>
        <v/>
      </c>
      <c r="C476">
        <f>INDEX(resultados!$A$2:$ZZ$2386, 470, MATCH($B$3, resultados!$A$1:$ZZ$1, 0))</f>
        <v/>
      </c>
    </row>
    <row r="477">
      <c r="A477">
        <f>INDEX(resultados!$A$2:$ZZ$2386, 471, MATCH($B$1, resultados!$A$1:$ZZ$1, 0))</f>
        <v/>
      </c>
      <c r="B477">
        <f>INDEX(resultados!$A$2:$ZZ$2386, 471, MATCH($B$2, resultados!$A$1:$ZZ$1, 0))</f>
        <v/>
      </c>
      <c r="C477">
        <f>INDEX(resultados!$A$2:$ZZ$2386, 471, MATCH($B$3, resultados!$A$1:$ZZ$1, 0))</f>
        <v/>
      </c>
    </row>
    <row r="478">
      <c r="A478">
        <f>INDEX(resultados!$A$2:$ZZ$2386, 472, MATCH($B$1, resultados!$A$1:$ZZ$1, 0))</f>
        <v/>
      </c>
      <c r="B478">
        <f>INDEX(resultados!$A$2:$ZZ$2386, 472, MATCH($B$2, resultados!$A$1:$ZZ$1, 0))</f>
        <v/>
      </c>
      <c r="C478">
        <f>INDEX(resultados!$A$2:$ZZ$2386, 472, MATCH($B$3, resultados!$A$1:$ZZ$1, 0))</f>
        <v/>
      </c>
    </row>
    <row r="479">
      <c r="A479">
        <f>INDEX(resultados!$A$2:$ZZ$2386, 473, MATCH($B$1, resultados!$A$1:$ZZ$1, 0))</f>
        <v/>
      </c>
      <c r="B479">
        <f>INDEX(resultados!$A$2:$ZZ$2386, 473, MATCH($B$2, resultados!$A$1:$ZZ$1, 0))</f>
        <v/>
      </c>
      <c r="C479">
        <f>INDEX(resultados!$A$2:$ZZ$2386, 473, MATCH($B$3, resultados!$A$1:$ZZ$1, 0))</f>
        <v/>
      </c>
    </row>
    <row r="480">
      <c r="A480">
        <f>INDEX(resultados!$A$2:$ZZ$2386, 474, MATCH($B$1, resultados!$A$1:$ZZ$1, 0))</f>
        <v/>
      </c>
      <c r="B480">
        <f>INDEX(resultados!$A$2:$ZZ$2386, 474, MATCH($B$2, resultados!$A$1:$ZZ$1, 0))</f>
        <v/>
      </c>
      <c r="C480">
        <f>INDEX(resultados!$A$2:$ZZ$2386, 474, MATCH($B$3, resultados!$A$1:$ZZ$1, 0))</f>
        <v/>
      </c>
    </row>
    <row r="481">
      <c r="A481">
        <f>INDEX(resultados!$A$2:$ZZ$2386, 475, MATCH($B$1, resultados!$A$1:$ZZ$1, 0))</f>
        <v/>
      </c>
      <c r="B481">
        <f>INDEX(resultados!$A$2:$ZZ$2386, 475, MATCH($B$2, resultados!$A$1:$ZZ$1, 0))</f>
        <v/>
      </c>
      <c r="C481">
        <f>INDEX(resultados!$A$2:$ZZ$2386, 475, MATCH($B$3, resultados!$A$1:$ZZ$1, 0))</f>
        <v/>
      </c>
    </row>
    <row r="482">
      <c r="A482">
        <f>INDEX(resultados!$A$2:$ZZ$2386, 476, MATCH($B$1, resultados!$A$1:$ZZ$1, 0))</f>
        <v/>
      </c>
      <c r="B482">
        <f>INDEX(resultados!$A$2:$ZZ$2386, 476, MATCH($B$2, resultados!$A$1:$ZZ$1, 0))</f>
        <v/>
      </c>
      <c r="C482">
        <f>INDEX(resultados!$A$2:$ZZ$2386, 476, MATCH($B$3, resultados!$A$1:$ZZ$1, 0))</f>
        <v/>
      </c>
    </row>
    <row r="483">
      <c r="A483">
        <f>INDEX(resultados!$A$2:$ZZ$2386, 477, MATCH($B$1, resultados!$A$1:$ZZ$1, 0))</f>
        <v/>
      </c>
      <c r="B483">
        <f>INDEX(resultados!$A$2:$ZZ$2386, 477, MATCH($B$2, resultados!$A$1:$ZZ$1, 0))</f>
        <v/>
      </c>
      <c r="C483">
        <f>INDEX(resultados!$A$2:$ZZ$2386, 477, MATCH($B$3, resultados!$A$1:$ZZ$1, 0))</f>
        <v/>
      </c>
    </row>
    <row r="484">
      <c r="A484">
        <f>INDEX(resultados!$A$2:$ZZ$2386, 478, MATCH($B$1, resultados!$A$1:$ZZ$1, 0))</f>
        <v/>
      </c>
      <c r="B484">
        <f>INDEX(resultados!$A$2:$ZZ$2386, 478, MATCH($B$2, resultados!$A$1:$ZZ$1, 0))</f>
        <v/>
      </c>
      <c r="C484">
        <f>INDEX(resultados!$A$2:$ZZ$2386, 478, MATCH($B$3, resultados!$A$1:$ZZ$1, 0))</f>
        <v/>
      </c>
    </row>
    <row r="485">
      <c r="A485">
        <f>INDEX(resultados!$A$2:$ZZ$2386, 479, MATCH($B$1, resultados!$A$1:$ZZ$1, 0))</f>
        <v/>
      </c>
      <c r="B485">
        <f>INDEX(resultados!$A$2:$ZZ$2386, 479, MATCH($B$2, resultados!$A$1:$ZZ$1, 0))</f>
        <v/>
      </c>
      <c r="C485">
        <f>INDEX(resultados!$A$2:$ZZ$2386, 479, MATCH($B$3, resultados!$A$1:$ZZ$1, 0))</f>
        <v/>
      </c>
    </row>
    <row r="486">
      <c r="A486">
        <f>INDEX(resultados!$A$2:$ZZ$2386, 480, MATCH($B$1, resultados!$A$1:$ZZ$1, 0))</f>
        <v/>
      </c>
      <c r="B486">
        <f>INDEX(resultados!$A$2:$ZZ$2386, 480, MATCH($B$2, resultados!$A$1:$ZZ$1, 0))</f>
        <v/>
      </c>
      <c r="C486">
        <f>INDEX(resultados!$A$2:$ZZ$2386, 480, MATCH($B$3, resultados!$A$1:$ZZ$1, 0))</f>
        <v/>
      </c>
    </row>
    <row r="487">
      <c r="A487">
        <f>INDEX(resultados!$A$2:$ZZ$2386, 481, MATCH($B$1, resultados!$A$1:$ZZ$1, 0))</f>
        <v/>
      </c>
      <c r="B487">
        <f>INDEX(resultados!$A$2:$ZZ$2386, 481, MATCH($B$2, resultados!$A$1:$ZZ$1, 0))</f>
        <v/>
      </c>
      <c r="C487">
        <f>INDEX(resultados!$A$2:$ZZ$2386, 481, MATCH($B$3, resultados!$A$1:$ZZ$1, 0))</f>
        <v/>
      </c>
    </row>
    <row r="488">
      <c r="A488">
        <f>INDEX(resultados!$A$2:$ZZ$2386, 482, MATCH($B$1, resultados!$A$1:$ZZ$1, 0))</f>
        <v/>
      </c>
      <c r="B488">
        <f>INDEX(resultados!$A$2:$ZZ$2386, 482, MATCH($B$2, resultados!$A$1:$ZZ$1, 0))</f>
        <v/>
      </c>
      <c r="C488">
        <f>INDEX(resultados!$A$2:$ZZ$2386, 482, MATCH($B$3, resultados!$A$1:$ZZ$1, 0))</f>
        <v/>
      </c>
    </row>
    <row r="489">
      <c r="A489">
        <f>INDEX(resultados!$A$2:$ZZ$2386, 483, MATCH($B$1, resultados!$A$1:$ZZ$1, 0))</f>
        <v/>
      </c>
      <c r="B489">
        <f>INDEX(resultados!$A$2:$ZZ$2386, 483, MATCH($B$2, resultados!$A$1:$ZZ$1, 0))</f>
        <v/>
      </c>
      <c r="C489">
        <f>INDEX(resultados!$A$2:$ZZ$2386, 483, MATCH($B$3, resultados!$A$1:$ZZ$1, 0))</f>
        <v/>
      </c>
    </row>
    <row r="490">
      <c r="A490">
        <f>INDEX(resultados!$A$2:$ZZ$2386, 484, MATCH($B$1, resultados!$A$1:$ZZ$1, 0))</f>
        <v/>
      </c>
      <c r="B490">
        <f>INDEX(resultados!$A$2:$ZZ$2386, 484, MATCH($B$2, resultados!$A$1:$ZZ$1, 0))</f>
        <v/>
      </c>
      <c r="C490">
        <f>INDEX(resultados!$A$2:$ZZ$2386, 484, MATCH($B$3, resultados!$A$1:$ZZ$1, 0))</f>
        <v/>
      </c>
    </row>
    <row r="491">
      <c r="A491">
        <f>INDEX(resultados!$A$2:$ZZ$2386, 485, MATCH($B$1, resultados!$A$1:$ZZ$1, 0))</f>
        <v/>
      </c>
      <c r="B491">
        <f>INDEX(resultados!$A$2:$ZZ$2386, 485, MATCH($B$2, resultados!$A$1:$ZZ$1, 0))</f>
        <v/>
      </c>
      <c r="C491">
        <f>INDEX(resultados!$A$2:$ZZ$2386, 485, MATCH($B$3, resultados!$A$1:$ZZ$1, 0))</f>
        <v/>
      </c>
    </row>
    <row r="492">
      <c r="A492">
        <f>INDEX(resultados!$A$2:$ZZ$2386, 486, MATCH($B$1, resultados!$A$1:$ZZ$1, 0))</f>
        <v/>
      </c>
      <c r="B492">
        <f>INDEX(resultados!$A$2:$ZZ$2386, 486, MATCH($B$2, resultados!$A$1:$ZZ$1, 0))</f>
        <v/>
      </c>
      <c r="C492">
        <f>INDEX(resultados!$A$2:$ZZ$2386, 486, MATCH($B$3, resultados!$A$1:$ZZ$1, 0))</f>
        <v/>
      </c>
    </row>
    <row r="493">
      <c r="A493">
        <f>INDEX(resultados!$A$2:$ZZ$2386, 487, MATCH($B$1, resultados!$A$1:$ZZ$1, 0))</f>
        <v/>
      </c>
      <c r="B493">
        <f>INDEX(resultados!$A$2:$ZZ$2386, 487, MATCH($B$2, resultados!$A$1:$ZZ$1, 0))</f>
        <v/>
      </c>
      <c r="C493">
        <f>INDEX(resultados!$A$2:$ZZ$2386, 487, MATCH($B$3, resultados!$A$1:$ZZ$1, 0))</f>
        <v/>
      </c>
    </row>
    <row r="494">
      <c r="A494">
        <f>INDEX(resultados!$A$2:$ZZ$2386, 488, MATCH($B$1, resultados!$A$1:$ZZ$1, 0))</f>
        <v/>
      </c>
      <c r="B494">
        <f>INDEX(resultados!$A$2:$ZZ$2386, 488, MATCH($B$2, resultados!$A$1:$ZZ$1, 0))</f>
        <v/>
      </c>
      <c r="C494">
        <f>INDEX(resultados!$A$2:$ZZ$2386, 488, MATCH($B$3, resultados!$A$1:$ZZ$1, 0))</f>
        <v/>
      </c>
    </row>
    <row r="495">
      <c r="A495">
        <f>INDEX(resultados!$A$2:$ZZ$2386, 489, MATCH($B$1, resultados!$A$1:$ZZ$1, 0))</f>
        <v/>
      </c>
      <c r="B495">
        <f>INDEX(resultados!$A$2:$ZZ$2386, 489, MATCH($B$2, resultados!$A$1:$ZZ$1, 0))</f>
        <v/>
      </c>
      <c r="C495">
        <f>INDEX(resultados!$A$2:$ZZ$2386, 489, MATCH($B$3, resultados!$A$1:$ZZ$1, 0))</f>
        <v/>
      </c>
    </row>
    <row r="496">
      <c r="A496">
        <f>INDEX(resultados!$A$2:$ZZ$2386, 490, MATCH($B$1, resultados!$A$1:$ZZ$1, 0))</f>
        <v/>
      </c>
      <c r="B496">
        <f>INDEX(resultados!$A$2:$ZZ$2386, 490, MATCH($B$2, resultados!$A$1:$ZZ$1, 0))</f>
        <v/>
      </c>
      <c r="C496">
        <f>INDEX(resultados!$A$2:$ZZ$2386, 490, MATCH($B$3, resultados!$A$1:$ZZ$1, 0))</f>
        <v/>
      </c>
    </row>
    <row r="497">
      <c r="A497">
        <f>INDEX(resultados!$A$2:$ZZ$2386, 491, MATCH($B$1, resultados!$A$1:$ZZ$1, 0))</f>
        <v/>
      </c>
      <c r="B497">
        <f>INDEX(resultados!$A$2:$ZZ$2386, 491, MATCH($B$2, resultados!$A$1:$ZZ$1, 0))</f>
        <v/>
      </c>
      <c r="C497">
        <f>INDEX(resultados!$A$2:$ZZ$2386, 491, MATCH($B$3, resultados!$A$1:$ZZ$1, 0))</f>
        <v/>
      </c>
    </row>
    <row r="498">
      <c r="A498">
        <f>INDEX(resultados!$A$2:$ZZ$2386, 492, MATCH($B$1, resultados!$A$1:$ZZ$1, 0))</f>
        <v/>
      </c>
      <c r="B498">
        <f>INDEX(resultados!$A$2:$ZZ$2386, 492, MATCH($B$2, resultados!$A$1:$ZZ$1, 0))</f>
        <v/>
      </c>
      <c r="C498">
        <f>INDEX(resultados!$A$2:$ZZ$2386, 492, MATCH($B$3, resultados!$A$1:$ZZ$1, 0))</f>
        <v/>
      </c>
    </row>
    <row r="499">
      <c r="A499">
        <f>INDEX(resultados!$A$2:$ZZ$2386, 493, MATCH($B$1, resultados!$A$1:$ZZ$1, 0))</f>
        <v/>
      </c>
      <c r="B499">
        <f>INDEX(resultados!$A$2:$ZZ$2386, 493, MATCH($B$2, resultados!$A$1:$ZZ$1, 0))</f>
        <v/>
      </c>
      <c r="C499">
        <f>INDEX(resultados!$A$2:$ZZ$2386, 493, MATCH($B$3, resultados!$A$1:$ZZ$1, 0))</f>
        <v/>
      </c>
    </row>
    <row r="500">
      <c r="A500">
        <f>INDEX(resultados!$A$2:$ZZ$2386, 494, MATCH($B$1, resultados!$A$1:$ZZ$1, 0))</f>
        <v/>
      </c>
      <c r="B500">
        <f>INDEX(resultados!$A$2:$ZZ$2386, 494, MATCH($B$2, resultados!$A$1:$ZZ$1, 0))</f>
        <v/>
      </c>
      <c r="C500">
        <f>INDEX(resultados!$A$2:$ZZ$2386, 494, MATCH($B$3, resultados!$A$1:$ZZ$1, 0))</f>
        <v/>
      </c>
    </row>
    <row r="501">
      <c r="A501">
        <f>INDEX(resultados!$A$2:$ZZ$2386, 495, MATCH($B$1, resultados!$A$1:$ZZ$1, 0))</f>
        <v/>
      </c>
      <c r="B501">
        <f>INDEX(resultados!$A$2:$ZZ$2386, 495, MATCH($B$2, resultados!$A$1:$ZZ$1, 0))</f>
        <v/>
      </c>
      <c r="C501">
        <f>INDEX(resultados!$A$2:$ZZ$2386, 495, MATCH($B$3, resultados!$A$1:$ZZ$1, 0))</f>
        <v/>
      </c>
    </row>
    <row r="502">
      <c r="A502">
        <f>INDEX(resultados!$A$2:$ZZ$2386, 496, MATCH($B$1, resultados!$A$1:$ZZ$1, 0))</f>
        <v/>
      </c>
      <c r="B502">
        <f>INDEX(resultados!$A$2:$ZZ$2386, 496, MATCH($B$2, resultados!$A$1:$ZZ$1, 0))</f>
        <v/>
      </c>
      <c r="C502">
        <f>INDEX(resultados!$A$2:$ZZ$2386, 496, MATCH($B$3, resultados!$A$1:$ZZ$1, 0))</f>
        <v/>
      </c>
    </row>
    <row r="503">
      <c r="A503">
        <f>INDEX(resultados!$A$2:$ZZ$2386, 497, MATCH($B$1, resultados!$A$1:$ZZ$1, 0))</f>
        <v/>
      </c>
      <c r="B503">
        <f>INDEX(resultados!$A$2:$ZZ$2386, 497, MATCH($B$2, resultados!$A$1:$ZZ$1, 0))</f>
        <v/>
      </c>
      <c r="C503">
        <f>INDEX(resultados!$A$2:$ZZ$2386, 497, MATCH($B$3, resultados!$A$1:$ZZ$1, 0))</f>
        <v/>
      </c>
    </row>
    <row r="504">
      <c r="A504">
        <f>INDEX(resultados!$A$2:$ZZ$2386, 498, MATCH($B$1, resultados!$A$1:$ZZ$1, 0))</f>
        <v/>
      </c>
      <c r="B504">
        <f>INDEX(resultados!$A$2:$ZZ$2386, 498, MATCH($B$2, resultados!$A$1:$ZZ$1, 0))</f>
        <v/>
      </c>
      <c r="C504">
        <f>INDEX(resultados!$A$2:$ZZ$2386, 498, MATCH($B$3, resultados!$A$1:$ZZ$1, 0))</f>
        <v/>
      </c>
    </row>
    <row r="505">
      <c r="A505">
        <f>INDEX(resultados!$A$2:$ZZ$2386, 499, MATCH($B$1, resultados!$A$1:$ZZ$1, 0))</f>
        <v/>
      </c>
      <c r="B505">
        <f>INDEX(resultados!$A$2:$ZZ$2386, 499, MATCH($B$2, resultados!$A$1:$ZZ$1, 0))</f>
        <v/>
      </c>
      <c r="C505">
        <f>INDEX(resultados!$A$2:$ZZ$2386, 499, MATCH($B$3, resultados!$A$1:$ZZ$1, 0))</f>
        <v/>
      </c>
    </row>
    <row r="506">
      <c r="A506">
        <f>INDEX(resultados!$A$2:$ZZ$2386, 500, MATCH($B$1, resultados!$A$1:$ZZ$1, 0))</f>
        <v/>
      </c>
      <c r="B506">
        <f>INDEX(resultados!$A$2:$ZZ$2386, 500, MATCH($B$2, resultados!$A$1:$ZZ$1, 0))</f>
        <v/>
      </c>
      <c r="C506">
        <f>INDEX(resultados!$A$2:$ZZ$2386, 500, MATCH($B$3, resultados!$A$1:$ZZ$1, 0))</f>
        <v/>
      </c>
    </row>
    <row r="507">
      <c r="A507">
        <f>INDEX(resultados!$A$2:$ZZ$2386, 501, MATCH($B$1, resultados!$A$1:$ZZ$1, 0))</f>
        <v/>
      </c>
      <c r="B507">
        <f>INDEX(resultados!$A$2:$ZZ$2386, 501, MATCH($B$2, resultados!$A$1:$ZZ$1, 0))</f>
        <v/>
      </c>
      <c r="C507">
        <f>INDEX(resultados!$A$2:$ZZ$2386, 501, MATCH($B$3, resultados!$A$1:$ZZ$1, 0))</f>
        <v/>
      </c>
    </row>
    <row r="508">
      <c r="A508">
        <f>INDEX(resultados!$A$2:$ZZ$2386, 502, MATCH($B$1, resultados!$A$1:$ZZ$1, 0))</f>
        <v/>
      </c>
      <c r="B508">
        <f>INDEX(resultados!$A$2:$ZZ$2386, 502, MATCH($B$2, resultados!$A$1:$ZZ$1, 0))</f>
        <v/>
      </c>
      <c r="C508">
        <f>INDEX(resultados!$A$2:$ZZ$2386, 502, MATCH($B$3, resultados!$A$1:$ZZ$1, 0))</f>
        <v/>
      </c>
    </row>
    <row r="509">
      <c r="A509">
        <f>INDEX(resultados!$A$2:$ZZ$2386, 503, MATCH($B$1, resultados!$A$1:$ZZ$1, 0))</f>
        <v/>
      </c>
      <c r="B509">
        <f>INDEX(resultados!$A$2:$ZZ$2386, 503, MATCH($B$2, resultados!$A$1:$ZZ$1, 0))</f>
        <v/>
      </c>
      <c r="C509">
        <f>INDEX(resultados!$A$2:$ZZ$2386, 503, MATCH($B$3, resultados!$A$1:$ZZ$1, 0))</f>
        <v/>
      </c>
    </row>
    <row r="510">
      <c r="A510">
        <f>INDEX(resultados!$A$2:$ZZ$2386, 504, MATCH($B$1, resultados!$A$1:$ZZ$1, 0))</f>
        <v/>
      </c>
      <c r="B510">
        <f>INDEX(resultados!$A$2:$ZZ$2386, 504, MATCH($B$2, resultados!$A$1:$ZZ$1, 0))</f>
        <v/>
      </c>
      <c r="C510">
        <f>INDEX(resultados!$A$2:$ZZ$2386, 504, MATCH($B$3, resultados!$A$1:$ZZ$1, 0))</f>
        <v/>
      </c>
    </row>
    <row r="511">
      <c r="A511">
        <f>INDEX(resultados!$A$2:$ZZ$2386, 505, MATCH($B$1, resultados!$A$1:$ZZ$1, 0))</f>
        <v/>
      </c>
      <c r="B511">
        <f>INDEX(resultados!$A$2:$ZZ$2386, 505, MATCH($B$2, resultados!$A$1:$ZZ$1, 0))</f>
        <v/>
      </c>
      <c r="C511">
        <f>INDEX(resultados!$A$2:$ZZ$2386, 505, MATCH($B$3, resultados!$A$1:$ZZ$1, 0))</f>
        <v/>
      </c>
    </row>
    <row r="512">
      <c r="A512">
        <f>INDEX(resultados!$A$2:$ZZ$2386, 506, MATCH($B$1, resultados!$A$1:$ZZ$1, 0))</f>
        <v/>
      </c>
      <c r="B512">
        <f>INDEX(resultados!$A$2:$ZZ$2386, 506, MATCH($B$2, resultados!$A$1:$ZZ$1, 0))</f>
        <v/>
      </c>
      <c r="C512">
        <f>INDEX(resultados!$A$2:$ZZ$2386, 506, MATCH($B$3, resultados!$A$1:$ZZ$1, 0))</f>
        <v/>
      </c>
    </row>
    <row r="513">
      <c r="A513">
        <f>INDEX(resultados!$A$2:$ZZ$2386, 507, MATCH($B$1, resultados!$A$1:$ZZ$1, 0))</f>
        <v/>
      </c>
      <c r="B513">
        <f>INDEX(resultados!$A$2:$ZZ$2386, 507, MATCH($B$2, resultados!$A$1:$ZZ$1, 0))</f>
        <v/>
      </c>
      <c r="C513">
        <f>INDEX(resultados!$A$2:$ZZ$2386, 507, MATCH($B$3, resultados!$A$1:$ZZ$1, 0))</f>
        <v/>
      </c>
    </row>
    <row r="514">
      <c r="A514">
        <f>INDEX(resultados!$A$2:$ZZ$2386, 508, MATCH($B$1, resultados!$A$1:$ZZ$1, 0))</f>
        <v/>
      </c>
      <c r="B514">
        <f>INDEX(resultados!$A$2:$ZZ$2386, 508, MATCH($B$2, resultados!$A$1:$ZZ$1, 0))</f>
        <v/>
      </c>
      <c r="C514">
        <f>INDEX(resultados!$A$2:$ZZ$2386, 508, MATCH($B$3, resultados!$A$1:$ZZ$1, 0))</f>
        <v/>
      </c>
    </row>
    <row r="515">
      <c r="A515">
        <f>INDEX(resultados!$A$2:$ZZ$2386, 509, MATCH($B$1, resultados!$A$1:$ZZ$1, 0))</f>
        <v/>
      </c>
      <c r="B515">
        <f>INDEX(resultados!$A$2:$ZZ$2386, 509, MATCH($B$2, resultados!$A$1:$ZZ$1, 0))</f>
        <v/>
      </c>
      <c r="C515">
        <f>INDEX(resultados!$A$2:$ZZ$2386, 509, MATCH($B$3, resultados!$A$1:$ZZ$1, 0))</f>
        <v/>
      </c>
    </row>
    <row r="516">
      <c r="A516">
        <f>INDEX(resultados!$A$2:$ZZ$2386, 510, MATCH($B$1, resultados!$A$1:$ZZ$1, 0))</f>
        <v/>
      </c>
      <c r="B516">
        <f>INDEX(resultados!$A$2:$ZZ$2386, 510, MATCH($B$2, resultados!$A$1:$ZZ$1, 0))</f>
        <v/>
      </c>
      <c r="C516">
        <f>INDEX(resultados!$A$2:$ZZ$2386, 510, MATCH($B$3, resultados!$A$1:$ZZ$1, 0))</f>
        <v/>
      </c>
    </row>
    <row r="517">
      <c r="A517">
        <f>INDEX(resultados!$A$2:$ZZ$2386, 511, MATCH($B$1, resultados!$A$1:$ZZ$1, 0))</f>
        <v/>
      </c>
      <c r="B517">
        <f>INDEX(resultados!$A$2:$ZZ$2386, 511, MATCH($B$2, resultados!$A$1:$ZZ$1, 0))</f>
        <v/>
      </c>
      <c r="C517">
        <f>INDEX(resultados!$A$2:$ZZ$2386, 511, MATCH($B$3, resultados!$A$1:$ZZ$1, 0))</f>
        <v/>
      </c>
    </row>
    <row r="518">
      <c r="A518">
        <f>INDEX(resultados!$A$2:$ZZ$2386, 512, MATCH($B$1, resultados!$A$1:$ZZ$1, 0))</f>
        <v/>
      </c>
      <c r="B518">
        <f>INDEX(resultados!$A$2:$ZZ$2386, 512, MATCH($B$2, resultados!$A$1:$ZZ$1, 0))</f>
        <v/>
      </c>
      <c r="C518">
        <f>INDEX(resultados!$A$2:$ZZ$2386, 512, MATCH($B$3, resultados!$A$1:$ZZ$1, 0))</f>
        <v/>
      </c>
    </row>
    <row r="519">
      <c r="A519">
        <f>INDEX(resultados!$A$2:$ZZ$2386, 513, MATCH($B$1, resultados!$A$1:$ZZ$1, 0))</f>
        <v/>
      </c>
      <c r="B519">
        <f>INDEX(resultados!$A$2:$ZZ$2386, 513, MATCH($B$2, resultados!$A$1:$ZZ$1, 0))</f>
        <v/>
      </c>
      <c r="C519">
        <f>INDEX(resultados!$A$2:$ZZ$2386, 513, MATCH($B$3, resultados!$A$1:$ZZ$1, 0))</f>
        <v/>
      </c>
    </row>
    <row r="520">
      <c r="A520">
        <f>INDEX(resultados!$A$2:$ZZ$2386, 514, MATCH($B$1, resultados!$A$1:$ZZ$1, 0))</f>
        <v/>
      </c>
      <c r="B520">
        <f>INDEX(resultados!$A$2:$ZZ$2386, 514, MATCH($B$2, resultados!$A$1:$ZZ$1, 0))</f>
        <v/>
      </c>
      <c r="C520">
        <f>INDEX(resultados!$A$2:$ZZ$2386, 514, MATCH($B$3, resultados!$A$1:$ZZ$1, 0))</f>
        <v/>
      </c>
    </row>
    <row r="521">
      <c r="A521">
        <f>INDEX(resultados!$A$2:$ZZ$2386, 515, MATCH($B$1, resultados!$A$1:$ZZ$1, 0))</f>
        <v/>
      </c>
      <c r="B521">
        <f>INDEX(resultados!$A$2:$ZZ$2386, 515, MATCH($B$2, resultados!$A$1:$ZZ$1, 0))</f>
        <v/>
      </c>
      <c r="C521">
        <f>INDEX(resultados!$A$2:$ZZ$2386, 515, MATCH($B$3, resultados!$A$1:$ZZ$1, 0))</f>
        <v/>
      </c>
    </row>
    <row r="522">
      <c r="A522">
        <f>INDEX(resultados!$A$2:$ZZ$2386, 516, MATCH($B$1, resultados!$A$1:$ZZ$1, 0))</f>
        <v/>
      </c>
      <c r="B522">
        <f>INDEX(resultados!$A$2:$ZZ$2386, 516, MATCH($B$2, resultados!$A$1:$ZZ$1, 0))</f>
        <v/>
      </c>
      <c r="C522">
        <f>INDEX(resultados!$A$2:$ZZ$2386, 516, MATCH($B$3, resultados!$A$1:$ZZ$1, 0))</f>
        <v/>
      </c>
    </row>
    <row r="523">
      <c r="A523">
        <f>INDEX(resultados!$A$2:$ZZ$2386, 517, MATCH($B$1, resultados!$A$1:$ZZ$1, 0))</f>
        <v/>
      </c>
      <c r="B523">
        <f>INDEX(resultados!$A$2:$ZZ$2386, 517, MATCH($B$2, resultados!$A$1:$ZZ$1, 0))</f>
        <v/>
      </c>
      <c r="C523">
        <f>INDEX(resultados!$A$2:$ZZ$2386, 517, MATCH($B$3, resultados!$A$1:$ZZ$1, 0))</f>
        <v/>
      </c>
    </row>
    <row r="524">
      <c r="A524">
        <f>INDEX(resultados!$A$2:$ZZ$2386, 518, MATCH($B$1, resultados!$A$1:$ZZ$1, 0))</f>
        <v/>
      </c>
      <c r="B524">
        <f>INDEX(resultados!$A$2:$ZZ$2386, 518, MATCH($B$2, resultados!$A$1:$ZZ$1, 0))</f>
        <v/>
      </c>
      <c r="C524">
        <f>INDEX(resultados!$A$2:$ZZ$2386, 518, MATCH($B$3, resultados!$A$1:$ZZ$1, 0))</f>
        <v/>
      </c>
    </row>
    <row r="525">
      <c r="A525">
        <f>INDEX(resultados!$A$2:$ZZ$2386, 519, MATCH($B$1, resultados!$A$1:$ZZ$1, 0))</f>
        <v/>
      </c>
      <c r="B525">
        <f>INDEX(resultados!$A$2:$ZZ$2386, 519, MATCH($B$2, resultados!$A$1:$ZZ$1, 0))</f>
        <v/>
      </c>
      <c r="C525">
        <f>INDEX(resultados!$A$2:$ZZ$2386, 519, MATCH($B$3, resultados!$A$1:$ZZ$1, 0))</f>
        <v/>
      </c>
    </row>
    <row r="526">
      <c r="A526">
        <f>INDEX(resultados!$A$2:$ZZ$2386, 520, MATCH($B$1, resultados!$A$1:$ZZ$1, 0))</f>
        <v/>
      </c>
      <c r="B526">
        <f>INDEX(resultados!$A$2:$ZZ$2386, 520, MATCH($B$2, resultados!$A$1:$ZZ$1, 0))</f>
        <v/>
      </c>
      <c r="C526">
        <f>INDEX(resultados!$A$2:$ZZ$2386, 520, MATCH($B$3, resultados!$A$1:$ZZ$1, 0))</f>
        <v/>
      </c>
    </row>
    <row r="527">
      <c r="A527">
        <f>INDEX(resultados!$A$2:$ZZ$2386, 521, MATCH($B$1, resultados!$A$1:$ZZ$1, 0))</f>
        <v/>
      </c>
      <c r="B527">
        <f>INDEX(resultados!$A$2:$ZZ$2386, 521, MATCH($B$2, resultados!$A$1:$ZZ$1, 0))</f>
        <v/>
      </c>
      <c r="C527">
        <f>INDEX(resultados!$A$2:$ZZ$2386, 521, MATCH($B$3, resultados!$A$1:$ZZ$1, 0))</f>
        <v/>
      </c>
    </row>
    <row r="528">
      <c r="A528">
        <f>INDEX(resultados!$A$2:$ZZ$2386, 522, MATCH($B$1, resultados!$A$1:$ZZ$1, 0))</f>
        <v/>
      </c>
      <c r="B528">
        <f>INDEX(resultados!$A$2:$ZZ$2386, 522, MATCH($B$2, resultados!$A$1:$ZZ$1, 0))</f>
        <v/>
      </c>
      <c r="C528">
        <f>INDEX(resultados!$A$2:$ZZ$2386, 522, MATCH($B$3, resultados!$A$1:$ZZ$1, 0))</f>
        <v/>
      </c>
    </row>
    <row r="529">
      <c r="A529">
        <f>INDEX(resultados!$A$2:$ZZ$2386, 523, MATCH($B$1, resultados!$A$1:$ZZ$1, 0))</f>
        <v/>
      </c>
      <c r="B529">
        <f>INDEX(resultados!$A$2:$ZZ$2386, 523, MATCH($B$2, resultados!$A$1:$ZZ$1, 0))</f>
        <v/>
      </c>
      <c r="C529">
        <f>INDEX(resultados!$A$2:$ZZ$2386, 523, MATCH($B$3, resultados!$A$1:$ZZ$1, 0))</f>
        <v/>
      </c>
    </row>
    <row r="530">
      <c r="A530">
        <f>INDEX(resultados!$A$2:$ZZ$2386, 524, MATCH($B$1, resultados!$A$1:$ZZ$1, 0))</f>
        <v/>
      </c>
      <c r="B530">
        <f>INDEX(resultados!$A$2:$ZZ$2386, 524, MATCH($B$2, resultados!$A$1:$ZZ$1, 0))</f>
        <v/>
      </c>
      <c r="C530">
        <f>INDEX(resultados!$A$2:$ZZ$2386, 524, MATCH($B$3, resultados!$A$1:$ZZ$1, 0))</f>
        <v/>
      </c>
    </row>
    <row r="531">
      <c r="A531">
        <f>INDEX(resultados!$A$2:$ZZ$2386, 525, MATCH($B$1, resultados!$A$1:$ZZ$1, 0))</f>
        <v/>
      </c>
      <c r="B531">
        <f>INDEX(resultados!$A$2:$ZZ$2386, 525, MATCH($B$2, resultados!$A$1:$ZZ$1, 0))</f>
        <v/>
      </c>
      <c r="C531">
        <f>INDEX(resultados!$A$2:$ZZ$2386, 525, MATCH($B$3, resultados!$A$1:$ZZ$1, 0))</f>
        <v/>
      </c>
    </row>
    <row r="532">
      <c r="A532">
        <f>INDEX(resultados!$A$2:$ZZ$2386, 526, MATCH($B$1, resultados!$A$1:$ZZ$1, 0))</f>
        <v/>
      </c>
      <c r="B532">
        <f>INDEX(resultados!$A$2:$ZZ$2386, 526, MATCH($B$2, resultados!$A$1:$ZZ$1, 0))</f>
        <v/>
      </c>
      <c r="C532">
        <f>INDEX(resultados!$A$2:$ZZ$2386, 526, MATCH($B$3, resultados!$A$1:$ZZ$1, 0))</f>
        <v/>
      </c>
    </row>
    <row r="533">
      <c r="A533">
        <f>INDEX(resultados!$A$2:$ZZ$2386, 527, MATCH($B$1, resultados!$A$1:$ZZ$1, 0))</f>
        <v/>
      </c>
      <c r="B533">
        <f>INDEX(resultados!$A$2:$ZZ$2386, 527, MATCH($B$2, resultados!$A$1:$ZZ$1, 0))</f>
        <v/>
      </c>
      <c r="C533">
        <f>INDEX(resultados!$A$2:$ZZ$2386, 527, MATCH($B$3, resultados!$A$1:$ZZ$1, 0))</f>
        <v/>
      </c>
    </row>
    <row r="534">
      <c r="A534">
        <f>INDEX(resultados!$A$2:$ZZ$2386, 528, MATCH($B$1, resultados!$A$1:$ZZ$1, 0))</f>
        <v/>
      </c>
      <c r="B534">
        <f>INDEX(resultados!$A$2:$ZZ$2386, 528, MATCH($B$2, resultados!$A$1:$ZZ$1, 0))</f>
        <v/>
      </c>
      <c r="C534">
        <f>INDEX(resultados!$A$2:$ZZ$2386, 528, MATCH($B$3, resultados!$A$1:$ZZ$1, 0))</f>
        <v/>
      </c>
    </row>
    <row r="535">
      <c r="A535">
        <f>INDEX(resultados!$A$2:$ZZ$2386, 529, MATCH($B$1, resultados!$A$1:$ZZ$1, 0))</f>
        <v/>
      </c>
      <c r="B535">
        <f>INDEX(resultados!$A$2:$ZZ$2386, 529, MATCH($B$2, resultados!$A$1:$ZZ$1, 0))</f>
        <v/>
      </c>
      <c r="C535">
        <f>INDEX(resultados!$A$2:$ZZ$2386, 529, MATCH($B$3, resultados!$A$1:$ZZ$1, 0))</f>
        <v/>
      </c>
    </row>
    <row r="536">
      <c r="A536">
        <f>INDEX(resultados!$A$2:$ZZ$2386, 530, MATCH($B$1, resultados!$A$1:$ZZ$1, 0))</f>
        <v/>
      </c>
      <c r="B536">
        <f>INDEX(resultados!$A$2:$ZZ$2386, 530, MATCH($B$2, resultados!$A$1:$ZZ$1, 0))</f>
        <v/>
      </c>
      <c r="C536">
        <f>INDEX(resultados!$A$2:$ZZ$2386, 530, MATCH($B$3, resultados!$A$1:$ZZ$1, 0))</f>
        <v/>
      </c>
    </row>
    <row r="537">
      <c r="A537">
        <f>INDEX(resultados!$A$2:$ZZ$2386, 531, MATCH($B$1, resultados!$A$1:$ZZ$1, 0))</f>
        <v/>
      </c>
      <c r="B537">
        <f>INDEX(resultados!$A$2:$ZZ$2386, 531, MATCH($B$2, resultados!$A$1:$ZZ$1, 0))</f>
        <v/>
      </c>
      <c r="C537">
        <f>INDEX(resultados!$A$2:$ZZ$2386, 531, MATCH($B$3, resultados!$A$1:$ZZ$1, 0))</f>
        <v/>
      </c>
    </row>
    <row r="538">
      <c r="A538">
        <f>INDEX(resultados!$A$2:$ZZ$2386, 532, MATCH($B$1, resultados!$A$1:$ZZ$1, 0))</f>
        <v/>
      </c>
      <c r="B538">
        <f>INDEX(resultados!$A$2:$ZZ$2386, 532, MATCH($B$2, resultados!$A$1:$ZZ$1, 0))</f>
        <v/>
      </c>
      <c r="C538">
        <f>INDEX(resultados!$A$2:$ZZ$2386, 532, MATCH($B$3, resultados!$A$1:$ZZ$1, 0))</f>
        <v/>
      </c>
    </row>
    <row r="539">
      <c r="A539">
        <f>INDEX(resultados!$A$2:$ZZ$2386, 533, MATCH($B$1, resultados!$A$1:$ZZ$1, 0))</f>
        <v/>
      </c>
      <c r="B539">
        <f>INDEX(resultados!$A$2:$ZZ$2386, 533, MATCH($B$2, resultados!$A$1:$ZZ$1, 0))</f>
        <v/>
      </c>
      <c r="C539">
        <f>INDEX(resultados!$A$2:$ZZ$2386, 533, MATCH($B$3, resultados!$A$1:$ZZ$1, 0))</f>
        <v/>
      </c>
    </row>
    <row r="540">
      <c r="A540">
        <f>INDEX(resultados!$A$2:$ZZ$2386, 534, MATCH($B$1, resultados!$A$1:$ZZ$1, 0))</f>
        <v/>
      </c>
      <c r="B540">
        <f>INDEX(resultados!$A$2:$ZZ$2386, 534, MATCH($B$2, resultados!$A$1:$ZZ$1, 0))</f>
        <v/>
      </c>
      <c r="C540">
        <f>INDEX(resultados!$A$2:$ZZ$2386, 534, MATCH($B$3, resultados!$A$1:$ZZ$1, 0))</f>
        <v/>
      </c>
    </row>
    <row r="541">
      <c r="A541">
        <f>INDEX(resultados!$A$2:$ZZ$2386, 535, MATCH($B$1, resultados!$A$1:$ZZ$1, 0))</f>
        <v/>
      </c>
      <c r="B541">
        <f>INDEX(resultados!$A$2:$ZZ$2386, 535, MATCH($B$2, resultados!$A$1:$ZZ$1, 0))</f>
        <v/>
      </c>
      <c r="C541">
        <f>INDEX(resultados!$A$2:$ZZ$2386, 535, MATCH($B$3, resultados!$A$1:$ZZ$1, 0))</f>
        <v/>
      </c>
    </row>
    <row r="542">
      <c r="A542">
        <f>INDEX(resultados!$A$2:$ZZ$2386, 536, MATCH($B$1, resultados!$A$1:$ZZ$1, 0))</f>
        <v/>
      </c>
      <c r="B542">
        <f>INDEX(resultados!$A$2:$ZZ$2386, 536, MATCH($B$2, resultados!$A$1:$ZZ$1, 0))</f>
        <v/>
      </c>
      <c r="C542">
        <f>INDEX(resultados!$A$2:$ZZ$2386, 536, MATCH($B$3, resultados!$A$1:$ZZ$1, 0))</f>
        <v/>
      </c>
    </row>
    <row r="543">
      <c r="A543">
        <f>INDEX(resultados!$A$2:$ZZ$2386, 537, MATCH($B$1, resultados!$A$1:$ZZ$1, 0))</f>
        <v/>
      </c>
      <c r="B543">
        <f>INDEX(resultados!$A$2:$ZZ$2386, 537, MATCH($B$2, resultados!$A$1:$ZZ$1, 0))</f>
        <v/>
      </c>
      <c r="C543">
        <f>INDEX(resultados!$A$2:$ZZ$2386, 537, MATCH($B$3, resultados!$A$1:$ZZ$1, 0))</f>
        <v/>
      </c>
    </row>
    <row r="544">
      <c r="A544">
        <f>INDEX(resultados!$A$2:$ZZ$2386, 538, MATCH($B$1, resultados!$A$1:$ZZ$1, 0))</f>
        <v/>
      </c>
      <c r="B544">
        <f>INDEX(resultados!$A$2:$ZZ$2386, 538, MATCH($B$2, resultados!$A$1:$ZZ$1, 0))</f>
        <v/>
      </c>
      <c r="C544">
        <f>INDEX(resultados!$A$2:$ZZ$2386, 538, MATCH($B$3, resultados!$A$1:$ZZ$1, 0))</f>
        <v/>
      </c>
    </row>
    <row r="545">
      <c r="A545">
        <f>INDEX(resultados!$A$2:$ZZ$2386, 539, MATCH($B$1, resultados!$A$1:$ZZ$1, 0))</f>
        <v/>
      </c>
      <c r="B545">
        <f>INDEX(resultados!$A$2:$ZZ$2386, 539, MATCH($B$2, resultados!$A$1:$ZZ$1, 0))</f>
        <v/>
      </c>
      <c r="C545">
        <f>INDEX(resultados!$A$2:$ZZ$2386, 539, MATCH($B$3, resultados!$A$1:$ZZ$1, 0))</f>
        <v/>
      </c>
    </row>
    <row r="546">
      <c r="A546">
        <f>INDEX(resultados!$A$2:$ZZ$2386, 540, MATCH($B$1, resultados!$A$1:$ZZ$1, 0))</f>
        <v/>
      </c>
      <c r="B546">
        <f>INDEX(resultados!$A$2:$ZZ$2386, 540, MATCH($B$2, resultados!$A$1:$ZZ$1, 0))</f>
        <v/>
      </c>
      <c r="C546">
        <f>INDEX(resultados!$A$2:$ZZ$2386, 540, MATCH($B$3, resultados!$A$1:$ZZ$1, 0))</f>
        <v/>
      </c>
    </row>
    <row r="547">
      <c r="A547">
        <f>INDEX(resultados!$A$2:$ZZ$2386, 541, MATCH($B$1, resultados!$A$1:$ZZ$1, 0))</f>
        <v/>
      </c>
      <c r="B547">
        <f>INDEX(resultados!$A$2:$ZZ$2386, 541, MATCH($B$2, resultados!$A$1:$ZZ$1, 0))</f>
        <v/>
      </c>
      <c r="C547">
        <f>INDEX(resultados!$A$2:$ZZ$2386, 541, MATCH($B$3, resultados!$A$1:$ZZ$1, 0))</f>
        <v/>
      </c>
    </row>
    <row r="548">
      <c r="A548">
        <f>INDEX(resultados!$A$2:$ZZ$2386, 542, MATCH($B$1, resultados!$A$1:$ZZ$1, 0))</f>
        <v/>
      </c>
      <c r="B548">
        <f>INDEX(resultados!$A$2:$ZZ$2386, 542, MATCH($B$2, resultados!$A$1:$ZZ$1, 0))</f>
        <v/>
      </c>
      <c r="C548">
        <f>INDEX(resultados!$A$2:$ZZ$2386, 542, MATCH($B$3, resultados!$A$1:$ZZ$1, 0))</f>
        <v/>
      </c>
    </row>
    <row r="549">
      <c r="A549">
        <f>INDEX(resultados!$A$2:$ZZ$2386, 543, MATCH($B$1, resultados!$A$1:$ZZ$1, 0))</f>
        <v/>
      </c>
      <c r="B549">
        <f>INDEX(resultados!$A$2:$ZZ$2386, 543, MATCH($B$2, resultados!$A$1:$ZZ$1, 0))</f>
        <v/>
      </c>
      <c r="C549">
        <f>INDEX(resultados!$A$2:$ZZ$2386, 543, MATCH($B$3, resultados!$A$1:$ZZ$1, 0))</f>
        <v/>
      </c>
    </row>
    <row r="550">
      <c r="A550">
        <f>INDEX(resultados!$A$2:$ZZ$2386, 544, MATCH($B$1, resultados!$A$1:$ZZ$1, 0))</f>
        <v/>
      </c>
      <c r="B550">
        <f>INDEX(resultados!$A$2:$ZZ$2386, 544, MATCH($B$2, resultados!$A$1:$ZZ$1, 0))</f>
        <v/>
      </c>
      <c r="C550">
        <f>INDEX(resultados!$A$2:$ZZ$2386, 544, MATCH($B$3, resultados!$A$1:$ZZ$1, 0))</f>
        <v/>
      </c>
    </row>
    <row r="551">
      <c r="A551">
        <f>INDEX(resultados!$A$2:$ZZ$2386, 545, MATCH($B$1, resultados!$A$1:$ZZ$1, 0))</f>
        <v/>
      </c>
      <c r="B551">
        <f>INDEX(resultados!$A$2:$ZZ$2386, 545, MATCH($B$2, resultados!$A$1:$ZZ$1, 0))</f>
        <v/>
      </c>
      <c r="C551">
        <f>INDEX(resultados!$A$2:$ZZ$2386, 545, MATCH($B$3, resultados!$A$1:$ZZ$1, 0))</f>
        <v/>
      </c>
    </row>
    <row r="552">
      <c r="A552">
        <f>INDEX(resultados!$A$2:$ZZ$2386, 546, MATCH($B$1, resultados!$A$1:$ZZ$1, 0))</f>
        <v/>
      </c>
      <c r="B552">
        <f>INDEX(resultados!$A$2:$ZZ$2386, 546, MATCH($B$2, resultados!$A$1:$ZZ$1, 0))</f>
        <v/>
      </c>
      <c r="C552">
        <f>INDEX(resultados!$A$2:$ZZ$2386, 546, MATCH($B$3, resultados!$A$1:$ZZ$1, 0))</f>
        <v/>
      </c>
    </row>
    <row r="553">
      <c r="A553">
        <f>INDEX(resultados!$A$2:$ZZ$2386, 547, MATCH($B$1, resultados!$A$1:$ZZ$1, 0))</f>
        <v/>
      </c>
      <c r="B553">
        <f>INDEX(resultados!$A$2:$ZZ$2386, 547, MATCH($B$2, resultados!$A$1:$ZZ$1, 0))</f>
        <v/>
      </c>
      <c r="C553">
        <f>INDEX(resultados!$A$2:$ZZ$2386, 547, MATCH($B$3, resultados!$A$1:$ZZ$1, 0))</f>
        <v/>
      </c>
    </row>
    <row r="554">
      <c r="A554">
        <f>INDEX(resultados!$A$2:$ZZ$2386, 548, MATCH($B$1, resultados!$A$1:$ZZ$1, 0))</f>
        <v/>
      </c>
      <c r="B554">
        <f>INDEX(resultados!$A$2:$ZZ$2386, 548, MATCH($B$2, resultados!$A$1:$ZZ$1, 0))</f>
        <v/>
      </c>
      <c r="C554">
        <f>INDEX(resultados!$A$2:$ZZ$2386, 548, MATCH($B$3, resultados!$A$1:$ZZ$1, 0))</f>
        <v/>
      </c>
    </row>
    <row r="555">
      <c r="A555">
        <f>INDEX(resultados!$A$2:$ZZ$2386, 549, MATCH($B$1, resultados!$A$1:$ZZ$1, 0))</f>
        <v/>
      </c>
      <c r="B555">
        <f>INDEX(resultados!$A$2:$ZZ$2386, 549, MATCH($B$2, resultados!$A$1:$ZZ$1, 0))</f>
        <v/>
      </c>
      <c r="C555">
        <f>INDEX(resultados!$A$2:$ZZ$2386, 549, MATCH($B$3, resultados!$A$1:$ZZ$1, 0))</f>
        <v/>
      </c>
    </row>
    <row r="556">
      <c r="A556">
        <f>INDEX(resultados!$A$2:$ZZ$2386, 550, MATCH($B$1, resultados!$A$1:$ZZ$1, 0))</f>
        <v/>
      </c>
      <c r="B556">
        <f>INDEX(resultados!$A$2:$ZZ$2386, 550, MATCH($B$2, resultados!$A$1:$ZZ$1, 0))</f>
        <v/>
      </c>
      <c r="C556">
        <f>INDEX(resultados!$A$2:$ZZ$2386, 550, MATCH($B$3, resultados!$A$1:$ZZ$1, 0))</f>
        <v/>
      </c>
    </row>
    <row r="557">
      <c r="A557">
        <f>INDEX(resultados!$A$2:$ZZ$2386, 551, MATCH($B$1, resultados!$A$1:$ZZ$1, 0))</f>
        <v/>
      </c>
      <c r="B557">
        <f>INDEX(resultados!$A$2:$ZZ$2386, 551, MATCH($B$2, resultados!$A$1:$ZZ$1, 0))</f>
        <v/>
      </c>
      <c r="C557">
        <f>INDEX(resultados!$A$2:$ZZ$2386, 551, MATCH($B$3, resultados!$A$1:$ZZ$1, 0))</f>
        <v/>
      </c>
    </row>
    <row r="558">
      <c r="A558">
        <f>INDEX(resultados!$A$2:$ZZ$2386, 552, MATCH($B$1, resultados!$A$1:$ZZ$1, 0))</f>
        <v/>
      </c>
      <c r="B558">
        <f>INDEX(resultados!$A$2:$ZZ$2386, 552, MATCH($B$2, resultados!$A$1:$ZZ$1, 0))</f>
        <v/>
      </c>
      <c r="C558">
        <f>INDEX(resultados!$A$2:$ZZ$2386, 552, MATCH($B$3, resultados!$A$1:$ZZ$1, 0))</f>
        <v/>
      </c>
    </row>
    <row r="559">
      <c r="A559">
        <f>INDEX(resultados!$A$2:$ZZ$2386, 553, MATCH($B$1, resultados!$A$1:$ZZ$1, 0))</f>
        <v/>
      </c>
      <c r="B559">
        <f>INDEX(resultados!$A$2:$ZZ$2386, 553, MATCH($B$2, resultados!$A$1:$ZZ$1, 0))</f>
        <v/>
      </c>
      <c r="C559">
        <f>INDEX(resultados!$A$2:$ZZ$2386, 553, MATCH($B$3, resultados!$A$1:$ZZ$1, 0))</f>
        <v/>
      </c>
    </row>
    <row r="560">
      <c r="A560">
        <f>INDEX(resultados!$A$2:$ZZ$2386, 554, MATCH($B$1, resultados!$A$1:$ZZ$1, 0))</f>
        <v/>
      </c>
      <c r="B560">
        <f>INDEX(resultados!$A$2:$ZZ$2386, 554, MATCH($B$2, resultados!$A$1:$ZZ$1, 0))</f>
        <v/>
      </c>
      <c r="C560">
        <f>INDEX(resultados!$A$2:$ZZ$2386, 554, MATCH($B$3, resultados!$A$1:$ZZ$1, 0))</f>
        <v/>
      </c>
    </row>
    <row r="561">
      <c r="A561">
        <f>INDEX(resultados!$A$2:$ZZ$2386, 555, MATCH($B$1, resultados!$A$1:$ZZ$1, 0))</f>
        <v/>
      </c>
      <c r="B561">
        <f>INDEX(resultados!$A$2:$ZZ$2386, 555, MATCH($B$2, resultados!$A$1:$ZZ$1, 0))</f>
        <v/>
      </c>
      <c r="C561">
        <f>INDEX(resultados!$A$2:$ZZ$2386, 555, MATCH($B$3, resultados!$A$1:$ZZ$1, 0))</f>
        <v/>
      </c>
    </row>
    <row r="562">
      <c r="A562">
        <f>INDEX(resultados!$A$2:$ZZ$2386, 556, MATCH($B$1, resultados!$A$1:$ZZ$1, 0))</f>
        <v/>
      </c>
      <c r="B562">
        <f>INDEX(resultados!$A$2:$ZZ$2386, 556, MATCH($B$2, resultados!$A$1:$ZZ$1, 0))</f>
        <v/>
      </c>
      <c r="C562">
        <f>INDEX(resultados!$A$2:$ZZ$2386, 556, MATCH($B$3, resultados!$A$1:$ZZ$1, 0))</f>
        <v/>
      </c>
    </row>
    <row r="563">
      <c r="A563">
        <f>INDEX(resultados!$A$2:$ZZ$2386, 557, MATCH($B$1, resultados!$A$1:$ZZ$1, 0))</f>
        <v/>
      </c>
      <c r="B563">
        <f>INDEX(resultados!$A$2:$ZZ$2386, 557, MATCH($B$2, resultados!$A$1:$ZZ$1, 0))</f>
        <v/>
      </c>
      <c r="C563">
        <f>INDEX(resultados!$A$2:$ZZ$2386, 557, MATCH($B$3, resultados!$A$1:$ZZ$1, 0))</f>
        <v/>
      </c>
    </row>
    <row r="564">
      <c r="A564">
        <f>INDEX(resultados!$A$2:$ZZ$2386, 558, MATCH($B$1, resultados!$A$1:$ZZ$1, 0))</f>
        <v/>
      </c>
      <c r="B564">
        <f>INDEX(resultados!$A$2:$ZZ$2386, 558, MATCH($B$2, resultados!$A$1:$ZZ$1, 0))</f>
        <v/>
      </c>
      <c r="C564">
        <f>INDEX(resultados!$A$2:$ZZ$2386, 558, MATCH($B$3, resultados!$A$1:$ZZ$1, 0))</f>
        <v/>
      </c>
    </row>
    <row r="565">
      <c r="A565">
        <f>INDEX(resultados!$A$2:$ZZ$2386, 559, MATCH($B$1, resultados!$A$1:$ZZ$1, 0))</f>
        <v/>
      </c>
      <c r="B565">
        <f>INDEX(resultados!$A$2:$ZZ$2386, 559, MATCH($B$2, resultados!$A$1:$ZZ$1, 0))</f>
        <v/>
      </c>
      <c r="C565">
        <f>INDEX(resultados!$A$2:$ZZ$2386, 559, MATCH($B$3, resultados!$A$1:$ZZ$1, 0))</f>
        <v/>
      </c>
    </row>
    <row r="566">
      <c r="A566">
        <f>INDEX(resultados!$A$2:$ZZ$2386, 560, MATCH($B$1, resultados!$A$1:$ZZ$1, 0))</f>
        <v/>
      </c>
      <c r="B566">
        <f>INDEX(resultados!$A$2:$ZZ$2386, 560, MATCH($B$2, resultados!$A$1:$ZZ$1, 0))</f>
        <v/>
      </c>
      <c r="C566">
        <f>INDEX(resultados!$A$2:$ZZ$2386, 560, MATCH($B$3, resultados!$A$1:$ZZ$1, 0))</f>
        <v/>
      </c>
    </row>
    <row r="567">
      <c r="A567">
        <f>INDEX(resultados!$A$2:$ZZ$2386, 561, MATCH($B$1, resultados!$A$1:$ZZ$1, 0))</f>
        <v/>
      </c>
      <c r="B567">
        <f>INDEX(resultados!$A$2:$ZZ$2386, 561, MATCH($B$2, resultados!$A$1:$ZZ$1, 0))</f>
        <v/>
      </c>
      <c r="C567">
        <f>INDEX(resultados!$A$2:$ZZ$2386, 561, MATCH($B$3, resultados!$A$1:$ZZ$1, 0))</f>
        <v/>
      </c>
    </row>
    <row r="568">
      <c r="A568">
        <f>INDEX(resultados!$A$2:$ZZ$2386, 562, MATCH($B$1, resultados!$A$1:$ZZ$1, 0))</f>
        <v/>
      </c>
      <c r="B568">
        <f>INDEX(resultados!$A$2:$ZZ$2386, 562, MATCH($B$2, resultados!$A$1:$ZZ$1, 0))</f>
        <v/>
      </c>
      <c r="C568">
        <f>INDEX(resultados!$A$2:$ZZ$2386, 562, MATCH($B$3, resultados!$A$1:$ZZ$1, 0))</f>
        <v/>
      </c>
    </row>
    <row r="569">
      <c r="A569">
        <f>INDEX(resultados!$A$2:$ZZ$2386, 563, MATCH($B$1, resultados!$A$1:$ZZ$1, 0))</f>
        <v/>
      </c>
      <c r="B569">
        <f>INDEX(resultados!$A$2:$ZZ$2386, 563, MATCH($B$2, resultados!$A$1:$ZZ$1, 0))</f>
        <v/>
      </c>
      <c r="C569">
        <f>INDEX(resultados!$A$2:$ZZ$2386, 563, MATCH($B$3, resultados!$A$1:$ZZ$1, 0))</f>
        <v/>
      </c>
    </row>
    <row r="570">
      <c r="A570">
        <f>INDEX(resultados!$A$2:$ZZ$2386, 564, MATCH($B$1, resultados!$A$1:$ZZ$1, 0))</f>
        <v/>
      </c>
      <c r="B570">
        <f>INDEX(resultados!$A$2:$ZZ$2386, 564, MATCH($B$2, resultados!$A$1:$ZZ$1, 0))</f>
        <v/>
      </c>
      <c r="C570">
        <f>INDEX(resultados!$A$2:$ZZ$2386, 564, MATCH($B$3, resultados!$A$1:$ZZ$1, 0))</f>
        <v/>
      </c>
    </row>
    <row r="571">
      <c r="A571">
        <f>INDEX(resultados!$A$2:$ZZ$2386, 565, MATCH($B$1, resultados!$A$1:$ZZ$1, 0))</f>
        <v/>
      </c>
      <c r="B571">
        <f>INDEX(resultados!$A$2:$ZZ$2386, 565, MATCH($B$2, resultados!$A$1:$ZZ$1, 0))</f>
        <v/>
      </c>
      <c r="C571">
        <f>INDEX(resultados!$A$2:$ZZ$2386, 565, MATCH($B$3, resultados!$A$1:$ZZ$1, 0))</f>
        <v/>
      </c>
    </row>
    <row r="572">
      <c r="A572">
        <f>INDEX(resultados!$A$2:$ZZ$2386, 566, MATCH($B$1, resultados!$A$1:$ZZ$1, 0))</f>
        <v/>
      </c>
      <c r="B572">
        <f>INDEX(resultados!$A$2:$ZZ$2386, 566, MATCH($B$2, resultados!$A$1:$ZZ$1, 0))</f>
        <v/>
      </c>
      <c r="C572">
        <f>INDEX(resultados!$A$2:$ZZ$2386, 566, MATCH($B$3, resultados!$A$1:$ZZ$1, 0))</f>
        <v/>
      </c>
    </row>
    <row r="573">
      <c r="A573">
        <f>INDEX(resultados!$A$2:$ZZ$2386, 567, MATCH($B$1, resultados!$A$1:$ZZ$1, 0))</f>
        <v/>
      </c>
      <c r="B573">
        <f>INDEX(resultados!$A$2:$ZZ$2386, 567, MATCH($B$2, resultados!$A$1:$ZZ$1, 0))</f>
        <v/>
      </c>
      <c r="C573">
        <f>INDEX(resultados!$A$2:$ZZ$2386, 567, MATCH($B$3, resultados!$A$1:$ZZ$1, 0))</f>
        <v/>
      </c>
    </row>
    <row r="574">
      <c r="A574">
        <f>INDEX(resultados!$A$2:$ZZ$2386, 568, MATCH($B$1, resultados!$A$1:$ZZ$1, 0))</f>
        <v/>
      </c>
      <c r="B574">
        <f>INDEX(resultados!$A$2:$ZZ$2386, 568, MATCH($B$2, resultados!$A$1:$ZZ$1, 0))</f>
        <v/>
      </c>
      <c r="C574">
        <f>INDEX(resultados!$A$2:$ZZ$2386, 568, MATCH($B$3, resultados!$A$1:$ZZ$1, 0))</f>
        <v/>
      </c>
    </row>
    <row r="575">
      <c r="A575">
        <f>INDEX(resultados!$A$2:$ZZ$2386, 569, MATCH($B$1, resultados!$A$1:$ZZ$1, 0))</f>
        <v/>
      </c>
      <c r="B575">
        <f>INDEX(resultados!$A$2:$ZZ$2386, 569, MATCH($B$2, resultados!$A$1:$ZZ$1, 0))</f>
        <v/>
      </c>
      <c r="C575">
        <f>INDEX(resultados!$A$2:$ZZ$2386, 569, MATCH($B$3, resultados!$A$1:$ZZ$1, 0))</f>
        <v/>
      </c>
    </row>
    <row r="576">
      <c r="A576">
        <f>INDEX(resultados!$A$2:$ZZ$2386, 570, MATCH($B$1, resultados!$A$1:$ZZ$1, 0))</f>
        <v/>
      </c>
      <c r="B576">
        <f>INDEX(resultados!$A$2:$ZZ$2386, 570, MATCH($B$2, resultados!$A$1:$ZZ$1, 0))</f>
        <v/>
      </c>
      <c r="C576">
        <f>INDEX(resultados!$A$2:$ZZ$2386, 570, MATCH($B$3, resultados!$A$1:$ZZ$1, 0))</f>
        <v/>
      </c>
    </row>
    <row r="577">
      <c r="A577">
        <f>INDEX(resultados!$A$2:$ZZ$2386, 571, MATCH($B$1, resultados!$A$1:$ZZ$1, 0))</f>
        <v/>
      </c>
      <c r="B577">
        <f>INDEX(resultados!$A$2:$ZZ$2386, 571, MATCH($B$2, resultados!$A$1:$ZZ$1, 0))</f>
        <v/>
      </c>
      <c r="C577">
        <f>INDEX(resultados!$A$2:$ZZ$2386, 571, MATCH($B$3, resultados!$A$1:$ZZ$1, 0))</f>
        <v/>
      </c>
    </row>
    <row r="578">
      <c r="A578">
        <f>INDEX(resultados!$A$2:$ZZ$2386, 572, MATCH($B$1, resultados!$A$1:$ZZ$1, 0))</f>
        <v/>
      </c>
      <c r="B578">
        <f>INDEX(resultados!$A$2:$ZZ$2386, 572, MATCH($B$2, resultados!$A$1:$ZZ$1, 0))</f>
        <v/>
      </c>
      <c r="C578">
        <f>INDEX(resultados!$A$2:$ZZ$2386, 572, MATCH($B$3, resultados!$A$1:$ZZ$1, 0))</f>
        <v/>
      </c>
    </row>
    <row r="579">
      <c r="A579">
        <f>INDEX(resultados!$A$2:$ZZ$2386, 573, MATCH($B$1, resultados!$A$1:$ZZ$1, 0))</f>
        <v/>
      </c>
      <c r="B579">
        <f>INDEX(resultados!$A$2:$ZZ$2386, 573, MATCH($B$2, resultados!$A$1:$ZZ$1, 0))</f>
        <v/>
      </c>
      <c r="C579">
        <f>INDEX(resultados!$A$2:$ZZ$2386, 573, MATCH($B$3, resultados!$A$1:$ZZ$1, 0))</f>
        <v/>
      </c>
    </row>
    <row r="580">
      <c r="A580">
        <f>INDEX(resultados!$A$2:$ZZ$2386, 574, MATCH($B$1, resultados!$A$1:$ZZ$1, 0))</f>
        <v/>
      </c>
      <c r="B580">
        <f>INDEX(resultados!$A$2:$ZZ$2386, 574, MATCH($B$2, resultados!$A$1:$ZZ$1, 0))</f>
        <v/>
      </c>
      <c r="C580">
        <f>INDEX(resultados!$A$2:$ZZ$2386, 574, MATCH($B$3, resultados!$A$1:$ZZ$1, 0))</f>
        <v/>
      </c>
    </row>
    <row r="581">
      <c r="A581">
        <f>INDEX(resultados!$A$2:$ZZ$2386, 575, MATCH($B$1, resultados!$A$1:$ZZ$1, 0))</f>
        <v/>
      </c>
      <c r="B581">
        <f>INDEX(resultados!$A$2:$ZZ$2386, 575, MATCH($B$2, resultados!$A$1:$ZZ$1, 0))</f>
        <v/>
      </c>
      <c r="C581">
        <f>INDEX(resultados!$A$2:$ZZ$2386, 575, MATCH($B$3, resultados!$A$1:$ZZ$1, 0))</f>
        <v/>
      </c>
    </row>
    <row r="582">
      <c r="A582">
        <f>INDEX(resultados!$A$2:$ZZ$2386, 576, MATCH($B$1, resultados!$A$1:$ZZ$1, 0))</f>
        <v/>
      </c>
      <c r="B582">
        <f>INDEX(resultados!$A$2:$ZZ$2386, 576, MATCH($B$2, resultados!$A$1:$ZZ$1, 0))</f>
        <v/>
      </c>
      <c r="C582">
        <f>INDEX(resultados!$A$2:$ZZ$2386, 576, MATCH($B$3, resultados!$A$1:$ZZ$1, 0))</f>
        <v/>
      </c>
    </row>
    <row r="583">
      <c r="A583">
        <f>INDEX(resultados!$A$2:$ZZ$2386, 577, MATCH($B$1, resultados!$A$1:$ZZ$1, 0))</f>
        <v/>
      </c>
      <c r="B583">
        <f>INDEX(resultados!$A$2:$ZZ$2386, 577, MATCH($B$2, resultados!$A$1:$ZZ$1, 0))</f>
        <v/>
      </c>
      <c r="C583">
        <f>INDEX(resultados!$A$2:$ZZ$2386, 577, MATCH($B$3, resultados!$A$1:$ZZ$1, 0))</f>
        <v/>
      </c>
    </row>
    <row r="584">
      <c r="A584">
        <f>INDEX(resultados!$A$2:$ZZ$2386, 578, MATCH($B$1, resultados!$A$1:$ZZ$1, 0))</f>
        <v/>
      </c>
      <c r="B584">
        <f>INDEX(resultados!$A$2:$ZZ$2386, 578, MATCH($B$2, resultados!$A$1:$ZZ$1, 0))</f>
        <v/>
      </c>
      <c r="C584">
        <f>INDEX(resultados!$A$2:$ZZ$2386, 578, MATCH($B$3, resultados!$A$1:$ZZ$1, 0))</f>
        <v/>
      </c>
    </row>
    <row r="585">
      <c r="A585">
        <f>INDEX(resultados!$A$2:$ZZ$2386, 579, MATCH($B$1, resultados!$A$1:$ZZ$1, 0))</f>
        <v/>
      </c>
      <c r="B585">
        <f>INDEX(resultados!$A$2:$ZZ$2386, 579, MATCH($B$2, resultados!$A$1:$ZZ$1, 0))</f>
        <v/>
      </c>
      <c r="C585">
        <f>INDEX(resultados!$A$2:$ZZ$2386, 579, MATCH($B$3, resultados!$A$1:$ZZ$1, 0))</f>
        <v/>
      </c>
    </row>
    <row r="586">
      <c r="A586">
        <f>INDEX(resultados!$A$2:$ZZ$2386, 580, MATCH($B$1, resultados!$A$1:$ZZ$1, 0))</f>
        <v/>
      </c>
      <c r="B586">
        <f>INDEX(resultados!$A$2:$ZZ$2386, 580, MATCH($B$2, resultados!$A$1:$ZZ$1, 0))</f>
        <v/>
      </c>
      <c r="C586">
        <f>INDEX(resultados!$A$2:$ZZ$2386, 580, MATCH($B$3, resultados!$A$1:$ZZ$1, 0))</f>
        <v/>
      </c>
    </row>
    <row r="587">
      <c r="A587">
        <f>INDEX(resultados!$A$2:$ZZ$2386, 581, MATCH($B$1, resultados!$A$1:$ZZ$1, 0))</f>
        <v/>
      </c>
      <c r="B587">
        <f>INDEX(resultados!$A$2:$ZZ$2386, 581, MATCH($B$2, resultados!$A$1:$ZZ$1, 0))</f>
        <v/>
      </c>
      <c r="C587">
        <f>INDEX(resultados!$A$2:$ZZ$2386, 581, MATCH($B$3, resultados!$A$1:$ZZ$1, 0))</f>
        <v/>
      </c>
    </row>
    <row r="588">
      <c r="A588">
        <f>INDEX(resultados!$A$2:$ZZ$2386, 582, MATCH($B$1, resultados!$A$1:$ZZ$1, 0))</f>
        <v/>
      </c>
      <c r="B588">
        <f>INDEX(resultados!$A$2:$ZZ$2386, 582, MATCH($B$2, resultados!$A$1:$ZZ$1, 0))</f>
        <v/>
      </c>
      <c r="C588">
        <f>INDEX(resultados!$A$2:$ZZ$2386, 582, MATCH($B$3, resultados!$A$1:$ZZ$1, 0))</f>
        <v/>
      </c>
    </row>
    <row r="589">
      <c r="A589">
        <f>INDEX(resultados!$A$2:$ZZ$2386, 583, MATCH($B$1, resultados!$A$1:$ZZ$1, 0))</f>
        <v/>
      </c>
      <c r="B589">
        <f>INDEX(resultados!$A$2:$ZZ$2386, 583, MATCH($B$2, resultados!$A$1:$ZZ$1, 0))</f>
        <v/>
      </c>
      <c r="C589">
        <f>INDEX(resultados!$A$2:$ZZ$2386, 583, MATCH($B$3, resultados!$A$1:$ZZ$1, 0))</f>
        <v/>
      </c>
    </row>
    <row r="590">
      <c r="A590">
        <f>INDEX(resultados!$A$2:$ZZ$2386, 584, MATCH($B$1, resultados!$A$1:$ZZ$1, 0))</f>
        <v/>
      </c>
      <c r="B590">
        <f>INDEX(resultados!$A$2:$ZZ$2386, 584, MATCH($B$2, resultados!$A$1:$ZZ$1, 0))</f>
        <v/>
      </c>
      <c r="C590">
        <f>INDEX(resultados!$A$2:$ZZ$2386, 584, MATCH($B$3, resultados!$A$1:$ZZ$1, 0))</f>
        <v/>
      </c>
    </row>
    <row r="591">
      <c r="A591">
        <f>INDEX(resultados!$A$2:$ZZ$2386, 585, MATCH($B$1, resultados!$A$1:$ZZ$1, 0))</f>
        <v/>
      </c>
      <c r="B591">
        <f>INDEX(resultados!$A$2:$ZZ$2386, 585, MATCH($B$2, resultados!$A$1:$ZZ$1, 0))</f>
        <v/>
      </c>
      <c r="C591">
        <f>INDEX(resultados!$A$2:$ZZ$2386, 585, MATCH($B$3, resultados!$A$1:$ZZ$1, 0))</f>
        <v/>
      </c>
    </row>
    <row r="592">
      <c r="A592">
        <f>INDEX(resultados!$A$2:$ZZ$2386, 586, MATCH($B$1, resultados!$A$1:$ZZ$1, 0))</f>
        <v/>
      </c>
      <c r="B592">
        <f>INDEX(resultados!$A$2:$ZZ$2386, 586, MATCH($B$2, resultados!$A$1:$ZZ$1, 0))</f>
        <v/>
      </c>
      <c r="C592">
        <f>INDEX(resultados!$A$2:$ZZ$2386, 586, MATCH($B$3, resultados!$A$1:$ZZ$1, 0))</f>
        <v/>
      </c>
    </row>
    <row r="593">
      <c r="A593">
        <f>INDEX(resultados!$A$2:$ZZ$2386, 587, MATCH($B$1, resultados!$A$1:$ZZ$1, 0))</f>
        <v/>
      </c>
      <c r="B593">
        <f>INDEX(resultados!$A$2:$ZZ$2386, 587, MATCH($B$2, resultados!$A$1:$ZZ$1, 0))</f>
        <v/>
      </c>
      <c r="C593">
        <f>INDEX(resultados!$A$2:$ZZ$2386, 587, MATCH($B$3, resultados!$A$1:$ZZ$1, 0))</f>
        <v/>
      </c>
    </row>
    <row r="594">
      <c r="A594">
        <f>INDEX(resultados!$A$2:$ZZ$2386, 588, MATCH($B$1, resultados!$A$1:$ZZ$1, 0))</f>
        <v/>
      </c>
      <c r="B594">
        <f>INDEX(resultados!$A$2:$ZZ$2386, 588, MATCH($B$2, resultados!$A$1:$ZZ$1, 0))</f>
        <v/>
      </c>
      <c r="C594">
        <f>INDEX(resultados!$A$2:$ZZ$2386, 588, MATCH($B$3, resultados!$A$1:$ZZ$1, 0))</f>
        <v/>
      </c>
    </row>
    <row r="595">
      <c r="A595">
        <f>INDEX(resultados!$A$2:$ZZ$2386, 589, MATCH($B$1, resultados!$A$1:$ZZ$1, 0))</f>
        <v/>
      </c>
      <c r="B595">
        <f>INDEX(resultados!$A$2:$ZZ$2386, 589, MATCH($B$2, resultados!$A$1:$ZZ$1, 0))</f>
        <v/>
      </c>
      <c r="C595">
        <f>INDEX(resultados!$A$2:$ZZ$2386, 589, MATCH($B$3, resultados!$A$1:$ZZ$1, 0))</f>
        <v/>
      </c>
    </row>
    <row r="596">
      <c r="A596">
        <f>INDEX(resultados!$A$2:$ZZ$2386, 590, MATCH($B$1, resultados!$A$1:$ZZ$1, 0))</f>
        <v/>
      </c>
      <c r="B596">
        <f>INDEX(resultados!$A$2:$ZZ$2386, 590, MATCH($B$2, resultados!$A$1:$ZZ$1, 0))</f>
        <v/>
      </c>
      <c r="C596">
        <f>INDEX(resultados!$A$2:$ZZ$2386, 590, MATCH($B$3, resultados!$A$1:$ZZ$1, 0))</f>
        <v/>
      </c>
    </row>
    <row r="597">
      <c r="A597">
        <f>INDEX(resultados!$A$2:$ZZ$2386, 591, MATCH($B$1, resultados!$A$1:$ZZ$1, 0))</f>
        <v/>
      </c>
      <c r="B597">
        <f>INDEX(resultados!$A$2:$ZZ$2386, 591, MATCH($B$2, resultados!$A$1:$ZZ$1, 0))</f>
        <v/>
      </c>
      <c r="C597">
        <f>INDEX(resultados!$A$2:$ZZ$2386, 591, MATCH($B$3, resultados!$A$1:$ZZ$1, 0))</f>
        <v/>
      </c>
    </row>
    <row r="598">
      <c r="A598">
        <f>INDEX(resultados!$A$2:$ZZ$2386, 592, MATCH($B$1, resultados!$A$1:$ZZ$1, 0))</f>
        <v/>
      </c>
      <c r="B598">
        <f>INDEX(resultados!$A$2:$ZZ$2386, 592, MATCH($B$2, resultados!$A$1:$ZZ$1, 0))</f>
        <v/>
      </c>
      <c r="C598">
        <f>INDEX(resultados!$A$2:$ZZ$2386, 592, MATCH($B$3, resultados!$A$1:$ZZ$1, 0))</f>
        <v/>
      </c>
    </row>
    <row r="599">
      <c r="A599">
        <f>INDEX(resultados!$A$2:$ZZ$2386, 593, MATCH($B$1, resultados!$A$1:$ZZ$1, 0))</f>
        <v/>
      </c>
      <c r="B599">
        <f>INDEX(resultados!$A$2:$ZZ$2386, 593, MATCH($B$2, resultados!$A$1:$ZZ$1, 0))</f>
        <v/>
      </c>
      <c r="C599">
        <f>INDEX(resultados!$A$2:$ZZ$2386, 593, MATCH($B$3, resultados!$A$1:$ZZ$1, 0))</f>
        <v/>
      </c>
    </row>
    <row r="600">
      <c r="A600">
        <f>INDEX(resultados!$A$2:$ZZ$2386, 594, MATCH($B$1, resultados!$A$1:$ZZ$1, 0))</f>
        <v/>
      </c>
      <c r="B600">
        <f>INDEX(resultados!$A$2:$ZZ$2386, 594, MATCH($B$2, resultados!$A$1:$ZZ$1, 0))</f>
        <v/>
      </c>
      <c r="C600">
        <f>INDEX(resultados!$A$2:$ZZ$2386, 594, MATCH($B$3, resultados!$A$1:$ZZ$1, 0))</f>
        <v/>
      </c>
    </row>
    <row r="601">
      <c r="A601">
        <f>INDEX(resultados!$A$2:$ZZ$2386, 595, MATCH($B$1, resultados!$A$1:$ZZ$1, 0))</f>
        <v/>
      </c>
      <c r="B601">
        <f>INDEX(resultados!$A$2:$ZZ$2386, 595, MATCH($B$2, resultados!$A$1:$ZZ$1, 0))</f>
        <v/>
      </c>
      <c r="C601">
        <f>INDEX(resultados!$A$2:$ZZ$2386, 595, MATCH($B$3, resultados!$A$1:$ZZ$1, 0))</f>
        <v/>
      </c>
    </row>
    <row r="602">
      <c r="A602">
        <f>INDEX(resultados!$A$2:$ZZ$2386, 596, MATCH($B$1, resultados!$A$1:$ZZ$1, 0))</f>
        <v/>
      </c>
      <c r="B602">
        <f>INDEX(resultados!$A$2:$ZZ$2386, 596, MATCH($B$2, resultados!$A$1:$ZZ$1, 0))</f>
        <v/>
      </c>
      <c r="C602">
        <f>INDEX(resultados!$A$2:$ZZ$2386, 596, MATCH($B$3, resultados!$A$1:$ZZ$1, 0))</f>
        <v/>
      </c>
    </row>
    <row r="603">
      <c r="A603">
        <f>INDEX(resultados!$A$2:$ZZ$2386, 597, MATCH($B$1, resultados!$A$1:$ZZ$1, 0))</f>
        <v/>
      </c>
      <c r="B603">
        <f>INDEX(resultados!$A$2:$ZZ$2386, 597, MATCH($B$2, resultados!$A$1:$ZZ$1, 0))</f>
        <v/>
      </c>
      <c r="C603">
        <f>INDEX(resultados!$A$2:$ZZ$2386, 597, MATCH($B$3, resultados!$A$1:$ZZ$1, 0))</f>
        <v/>
      </c>
    </row>
    <row r="604">
      <c r="A604">
        <f>INDEX(resultados!$A$2:$ZZ$2386, 598, MATCH($B$1, resultados!$A$1:$ZZ$1, 0))</f>
        <v/>
      </c>
      <c r="B604">
        <f>INDEX(resultados!$A$2:$ZZ$2386, 598, MATCH($B$2, resultados!$A$1:$ZZ$1, 0))</f>
        <v/>
      </c>
      <c r="C604">
        <f>INDEX(resultados!$A$2:$ZZ$2386, 598, MATCH($B$3, resultados!$A$1:$ZZ$1, 0))</f>
        <v/>
      </c>
    </row>
    <row r="605">
      <c r="A605">
        <f>INDEX(resultados!$A$2:$ZZ$2386, 599, MATCH($B$1, resultados!$A$1:$ZZ$1, 0))</f>
        <v/>
      </c>
      <c r="B605">
        <f>INDEX(resultados!$A$2:$ZZ$2386, 599, MATCH($B$2, resultados!$A$1:$ZZ$1, 0))</f>
        <v/>
      </c>
      <c r="C605">
        <f>INDEX(resultados!$A$2:$ZZ$2386, 599, MATCH($B$3, resultados!$A$1:$ZZ$1, 0))</f>
        <v/>
      </c>
    </row>
    <row r="606">
      <c r="A606">
        <f>INDEX(resultados!$A$2:$ZZ$2386, 600, MATCH($B$1, resultados!$A$1:$ZZ$1, 0))</f>
        <v/>
      </c>
      <c r="B606">
        <f>INDEX(resultados!$A$2:$ZZ$2386, 600, MATCH($B$2, resultados!$A$1:$ZZ$1, 0))</f>
        <v/>
      </c>
      <c r="C606">
        <f>INDEX(resultados!$A$2:$ZZ$2386, 600, MATCH($B$3, resultados!$A$1:$ZZ$1, 0))</f>
        <v/>
      </c>
    </row>
    <row r="607">
      <c r="A607">
        <f>INDEX(resultados!$A$2:$ZZ$2386, 601, MATCH($B$1, resultados!$A$1:$ZZ$1, 0))</f>
        <v/>
      </c>
      <c r="B607">
        <f>INDEX(resultados!$A$2:$ZZ$2386, 601, MATCH($B$2, resultados!$A$1:$ZZ$1, 0))</f>
        <v/>
      </c>
      <c r="C607">
        <f>INDEX(resultados!$A$2:$ZZ$2386, 601, MATCH($B$3, resultados!$A$1:$ZZ$1, 0))</f>
        <v/>
      </c>
    </row>
    <row r="608">
      <c r="A608">
        <f>INDEX(resultados!$A$2:$ZZ$2386, 602, MATCH($B$1, resultados!$A$1:$ZZ$1, 0))</f>
        <v/>
      </c>
      <c r="B608">
        <f>INDEX(resultados!$A$2:$ZZ$2386, 602, MATCH($B$2, resultados!$A$1:$ZZ$1, 0))</f>
        <v/>
      </c>
      <c r="C608">
        <f>INDEX(resultados!$A$2:$ZZ$2386, 602, MATCH($B$3, resultados!$A$1:$ZZ$1, 0))</f>
        <v/>
      </c>
    </row>
    <row r="609">
      <c r="A609">
        <f>INDEX(resultados!$A$2:$ZZ$2386, 603, MATCH($B$1, resultados!$A$1:$ZZ$1, 0))</f>
        <v/>
      </c>
      <c r="B609">
        <f>INDEX(resultados!$A$2:$ZZ$2386, 603, MATCH($B$2, resultados!$A$1:$ZZ$1, 0))</f>
        <v/>
      </c>
      <c r="C609">
        <f>INDEX(resultados!$A$2:$ZZ$2386, 603, MATCH($B$3, resultados!$A$1:$ZZ$1, 0))</f>
        <v/>
      </c>
    </row>
    <row r="610">
      <c r="A610">
        <f>INDEX(resultados!$A$2:$ZZ$2386, 604, MATCH($B$1, resultados!$A$1:$ZZ$1, 0))</f>
        <v/>
      </c>
      <c r="B610">
        <f>INDEX(resultados!$A$2:$ZZ$2386, 604, MATCH($B$2, resultados!$A$1:$ZZ$1, 0))</f>
        <v/>
      </c>
      <c r="C610">
        <f>INDEX(resultados!$A$2:$ZZ$2386, 604, MATCH($B$3, resultados!$A$1:$ZZ$1, 0))</f>
        <v/>
      </c>
    </row>
    <row r="611">
      <c r="A611">
        <f>INDEX(resultados!$A$2:$ZZ$2386, 605, MATCH($B$1, resultados!$A$1:$ZZ$1, 0))</f>
        <v/>
      </c>
      <c r="B611">
        <f>INDEX(resultados!$A$2:$ZZ$2386, 605, MATCH($B$2, resultados!$A$1:$ZZ$1, 0))</f>
        <v/>
      </c>
      <c r="C611">
        <f>INDEX(resultados!$A$2:$ZZ$2386, 605, MATCH($B$3, resultados!$A$1:$ZZ$1, 0))</f>
        <v/>
      </c>
    </row>
    <row r="612">
      <c r="A612">
        <f>INDEX(resultados!$A$2:$ZZ$2386, 606, MATCH($B$1, resultados!$A$1:$ZZ$1, 0))</f>
        <v/>
      </c>
      <c r="B612">
        <f>INDEX(resultados!$A$2:$ZZ$2386, 606, MATCH($B$2, resultados!$A$1:$ZZ$1, 0))</f>
        <v/>
      </c>
      <c r="C612">
        <f>INDEX(resultados!$A$2:$ZZ$2386, 606, MATCH($B$3, resultados!$A$1:$ZZ$1, 0))</f>
        <v/>
      </c>
    </row>
    <row r="613">
      <c r="A613">
        <f>INDEX(resultados!$A$2:$ZZ$2386, 607, MATCH($B$1, resultados!$A$1:$ZZ$1, 0))</f>
        <v/>
      </c>
      <c r="B613">
        <f>INDEX(resultados!$A$2:$ZZ$2386, 607, MATCH($B$2, resultados!$A$1:$ZZ$1, 0))</f>
        <v/>
      </c>
      <c r="C613">
        <f>INDEX(resultados!$A$2:$ZZ$2386, 607, MATCH($B$3, resultados!$A$1:$ZZ$1, 0))</f>
        <v/>
      </c>
    </row>
    <row r="614">
      <c r="A614">
        <f>INDEX(resultados!$A$2:$ZZ$2386, 608, MATCH($B$1, resultados!$A$1:$ZZ$1, 0))</f>
        <v/>
      </c>
      <c r="B614">
        <f>INDEX(resultados!$A$2:$ZZ$2386, 608, MATCH($B$2, resultados!$A$1:$ZZ$1, 0))</f>
        <v/>
      </c>
      <c r="C614">
        <f>INDEX(resultados!$A$2:$ZZ$2386, 608, MATCH($B$3, resultados!$A$1:$ZZ$1, 0))</f>
        <v/>
      </c>
    </row>
    <row r="615">
      <c r="A615">
        <f>INDEX(resultados!$A$2:$ZZ$2386, 609, MATCH($B$1, resultados!$A$1:$ZZ$1, 0))</f>
        <v/>
      </c>
      <c r="B615">
        <f>INDEX(resultados!$A$2:$ZZ$2386, 609, MATCH($B$2, resultados!$A$1:$ZZ$1, 0))</f>
        <v/>
      </c>
      <c r="C615">
        <f>INDEX(resultados!$A$2:$ZZ$2386, 609, MATCH($B$3, resultados!$A$1:$ZZ$1, 0))</f>
        <v/>
      </c>
    </row>
    <row r="616">
      <c r="A616">
        <f>INDEX(resultados!$A$2:$ZZ$2386, 610, MATCH($B$1, resultados!$A$1:$ZZ$1, 0))</f>
        <v/>
      </c>
      <c r="B616">
        <f>INDEX(resultados!$A$2:$ZZ$2386, 610, MATCH($B$2, resultados!$A$1:$ZZ$1, 0))</f>
        <v/>
      </c>
      <c r="C616">
        <f>INDEX(resultados!$A$2:$ZZ$2386, 610, MATCH($B$3, resultados!$A$1:$ZZ$1, 0))</f>
        <v/>
      </c>
    </row>
    <row r="617">
      <c r="A617">
        <f>INDEX(resultados!$A$2:$ZZ$2386, 611, MATCH($B$1, resultados!$A$1:$ZZ$1, 0))</f>
        <v/>
      </c>
      <c r="B617">
        <f>INDEX(resultados!$A$2:$ZZ$2386, 611, MATCH($B$2, resultados!$A$1:$ZZ$1, 0))</f>
        <v/>
      </c>
      <c r="C617">
        <f>INDEX(resultados!$A$2:$ZZ$2386, 611, MATCH($B$3, resultados!$A$1:$ZZ$1, 0))</f>
        <v/>
      </c>
    </row>
    <row r="618">
      <c r="A618">
        <f>INDEX(resultados!$A$2:$ZZ$2386, 612, MATCH($B$1, resultados!$A$1:$ZZ$1, 0))</f>
        <v/>
      </c>
      <c r="B618">
        <f>INDEX(resultados!$A$2:$ZZ$2386, 612, MATCH($B$2, resultados!$A$1:$ZZ$1, 0))</f>
        <v/>
      </c>
      <c r="C618">
        <f>INDEX(resultados!$A$2:$ZZ$2386, 612, MATCH($B$3, resultados!$A$1:$ZZ$1, 0))</f>
        <v/>
      </c>
    </row>
    <row r="619">
      <c r="A619">
        <f>INDEX(resultados!$A$2:$ZZ$2386, 613, MATCH($B$1, resultados!$A$1:$ZZ$1, 0))</f>
        <v/>
      </c>
      <c r="B619">
        <f>INDEX(resultados!$A$2:$ZZ$2386, 613, MATCH($B$2, resultados!$A$1:$ZZ$1, 0))</f>
        <v/>
      </c>
      <c r="C619">
        <f>INDEX(resultados!$A$2:$ZZ$2386, 613, MATCH($B$3, resultados!$A$1:$ZZ$1, 0))</f>
        <v/>
      </c>
    </row>
    <row r="620">
      <c r="A620">
        <f>INDEX(resultados!$A$2:$ZZ$2386, 614, MATCH($B$1, resultados!$A$1:$ZZ$1, 0))</f>
        <v/>
      </c>
      <c r="B620">
        <f>INDEX(resultados!$A$2:$ZZ$2386, 614, MATCH($B$2, resultados!$A$1:$ZZ$1, 0))</f>
        <v/>
      </c>
      <c r="C620">
        <f>INDEX(resultados!$A$2:$ZZ$2386, 614, MATCH($B$3, resultados!$A$1:$ZZ$1, 0))</f>
        <v/>
      </c>
    </row>
    <row r="621">
      <c r="A621">
        <f>INDEX(resultados!$A$2:$ZZ$2386, 615, MATCH($B$1, resultados!$A$1:$ZZ$1, 0))</f>
        <v/>
      </c>
      <c r="B621">
        <f>INDEX(resultados!$A$2:$ZZ$2386, 615, MATCH($B$2, resultados!$A$1:$ZZ$1, 0))</f>
        <v/>
      </c>
      <c r="C621">
        <f>INDEX(resultados!$A$2:$ZZ$2386, 615, MATCH($B$3, resultados!$A$1:$ZZ$1, 0))</f>
        <v/>
      </c>
    </row>
    <row r="622">
      <c r="A622">
        <f>INDEX(resultados!$A$2:$ZZ$2386, 616, MATCH($B$1, resultados!$A$1:$ZZ$1, 0))</f>
        <v/>
      </c>
      <c r="B622">
        <f>INDEX(resultados!$A$2:$ZZ$2386, 616, MATCH($B$2, resultados!$A$1:$ZZ$1, 0))</f>
        <v/>
      </c>
      <c r="C622">
        <f>INDEX(resultados!$A$2:$ZZ$2386, 616, MATCH($B$3, resultados!$A$1:$ZZ$1, 0))</f>
        <v/>
      </c>
    </row>
    <row r="623">
      <c r="A623">
        <f>INDEX(resultados!$A$2:$ZZ$2386, 617, MATCH($B$1, resultados!$A$1:$ZZ$1, 0))</f>
        <v/>
      </c>
      <c r="B623">
        <f>INDEX(resultados!$A$2:$ZZ$2386, 617, MATCH($B$2, resultados!$A$1:$ZZ$1, 0))</f>
        <v/>
      </c>
      <c r="C623">
        <f>INDEX(resultados!$A$2:$ZZ$2386, 617, MATCH($B$3, resultados!$A$1:$ZZ$1, 0))</f>
        <v/>
      </c>
    </row>
    <row r="624">
      <c r="A624">
        <f>INDEX(resultados!$A$2:$ZZ$2386, 618, MATCH($B$1, resultados!$A$1:$ZZ$1, 0))</f>
        <v/>
      </c>
      <c r="B624">
        <f>INDEX(resultados!$A$2:$ZZ$2386, 618, MATCH($B$2, resultados!$A$1:$ZZ$1, 0))</f>
        <v/>
      </c>
      <c r="C624">
        <f>INDEX(resultados!$A$2:$ZZ$2386, 618, MATCH($B$3, resultados!$A$1:$ZZ$1, 0))</f>
        <v/>
      </c>
    </row>
    <row r="625">
      <c r="A625">
        <f>INDEX(resultados!$A$2:$ZZ$2386, 619, MATCH($B$1, resultados!$A$1:$ZZ$1, 0))</f>
        <v/>
      </c>
      <c r="B625">
        <f>INDEX(resultados!$A$2:$ZZ$2386, 619, MATCH($B$2, resultados!$A$1:$ZZ$1, 0))</f>
        <v/>
      </c>
      <c r="C625">
        <f>INDEX(resultados!$A$2:$ZZ$2386, 619, MATCH($B$3, resultados!$A$1:$ZZ$1, 0))</f>
        <v/>
      </c>
    </row>
    <row r="626">
      <c r="A626">
        <f>INDEX(resultados!$A$2:$ZZ$2386, 620, MATCH($B$1, resultados!$A$1:$ZZ$1, 0))</f>
        <v/>
      </c>
      <c r="B626">
        <f>INDEX(resultados!$A$2:$ZZ$2386, 620, MATCH($B$2, resultados!$A$1:$ZZ$1, 0))</f>
        <v/>
      </c>
      <c r="C626">
        <f>INDEX(resultados!$A$2:$ZZ$2386, 620, MATCH($B$3, resultados!$A$1:$ZZ$1, 0))</f>
        <v/>
      </c>
    </row>
    <row r="627">
      <c r="A627">
        <f>INDEX(resultados!$A$2:$ZZ$2386, 621, MATCH($B$1, resultados!$A$1:$ZZ$1, 0))</f>
        <v/>
      </c>
      <c r="B627">
        <f>INDEX(resultados!$A$2:$ZZ$2386, 621, MATCH($B$2, resultados!$A$1:$ZZ$1, 0))</f>
        <v/>
      </c>
      <c r="C627">
        <f>INDEX(resultados!$A$2:$ZZ$2386, 621, MATCH($B$3, resultados!$A$1:$ZZ$1, 0))</f>
        <v/>
      </c>
    </row>
    <row r="628">
      <c r="A628">
        <f>INDEX(resultados!$A$2:$ZZ$2386, 622, MATCH($B$1, resultados!$A$1:$ZZ$1, 0))</f>
        <v/>
      </c>
      <c r="B628">
        <f>INDEX(resultados!$A$2:$ZZ$2386, 622, MATCH($B$2, resultados!$A$1:$ZZ$1, 0))</f>
        <v/>
      </c>
      <c r="C628">
        <f>INDEX(resultados!$A$2:$ZZ$2386, 622, MATCH($B$3, resultados!$A$1:$ZZ$1, 0))</f>
        <v/>
      </c>
    </row>
    <row r="629">
      <c r="A629">
        <f>INDEX(resultados!$A$2:$ZZ$2386, 623, MATCH($B$1, resultados!$A$1:$ZZ$1, 0))</f>
        <v/>
      </c>
      <c r="B629">
        <f>INDEX(resultados!$A$2:$ZZ$2386, 623, MATCH($B$2, resultados!$A$1:$ZZ$1, 0))</f>
        <v/>
      </c>
      <c r="C629">
        <f>INDEX(resultados!$A$2:$ZZ$2386, 623, MATCH($B$3, resultados!$A$1:$ZZ$1, 0))</f>
        <v/>
      </c>
    </row>
    <row r="630">
      <c r="A630">
        <f>INDEX(resultados!$A$2:$ZZ$2386, 624, MATCH($B$1, resultados!$A$1:$ZZ$1, 0))</f>
        <v/>
      </c>
      <c r="B630">
        <f>INDEX(resultados!$A$2:$ZZ$2386, 624, MATCH($B$2, resultados!$A$1:$ZZ$1, 0))</f>
        <v/>
      </c>
      <c r="C630">
        <f>INDEX(resultados!$A$2:$ZZ$2386, 624, MATCH($B$3, resultados!$A$1:$ZZ$1, 0))</f>
        <v/>
      </c>
    </row>
    <row r="631">
      <c r="A631">
        <f>INDEX(resultados!$A$2:$ZZ$2386, 625, MATCH($B$1, resultados!$A$1:$ZZ$1, 0))</f>
        <v/>
      </c>
      <c r="B631">
        <f>INDEX(resultados!$A$2:$ZZ$2386, 625, MATCH($B$2, resultados!$A$1:$ZZ$1, 0))</f>
        <v/>
      </c>
      <c r="C631">
        <f>INDEX(resultados!$A$2:$ZZ$2386, 625, MATCH($B$3, resultados!$A$1:$ZZ$1, 0))</f>
        <v/>
      </c>
    </row>
    <row r="632">
      <c r="A632">
        <f>INDEX(resultados!$A$2:$ZZ$2386, 626, MATCH($B$1, resultados!$A$1:$ZZ$1, 0))</f>
        <v/>
      </c>
      <c r="B632">
        <f>INDEX(resultados!$A$2:$ZZ$2386, 626, MATCH($B$2, resultados!$A$1:$ZZ$1, 0))</f>
        <v/>
      </c>
      <c r="C632">
        <f>INDEX(resultados!$A$2:$ZZ$2386, 626, MATCH($B$3, resultados!$A$1:$ZZ$1, 0))</f>
        <v/>
      </c>
    </row>
    <row r="633">
      <c r="A633">
        <f>INDEX(resultados!$A$2:$ZZ$2386, 627, MATCH($B$1, resultados!$A$1:$ZZ$1, 0))</f>
        <v/>
      </c>
      <c r="B633">
        <f>INDEX(resultados!$A$2:$ZZ$2386, 627, MATCH($B$2, resultados!$A$1:$ZZ$1, 0))</f>
        <v/>
      </c>
      <c r="C633">
        <f>INDEX(resultados!$A$2:$ZZ$2386, 627, MATCH($B$3, resultados!$A$1:$ZZ$1, 0))</f>
        <v/>
      </c>
    </row>
    <row r="634">
      <c r="A634">
        <f>INDEX(resultados!$A$2:$ZZ$2386, 628, MATCH($B$1, resultados!$A$1:$ZZ$1, 0))</f>
        <v/>
      </c>
      <c r="B634">
        <f>INDEX(resultados!$A$2:$ZZ$2386, 628, MATCH($B$2, resultados!$A$1:$ZZ$1, 0))</f>
        <v/>
      </c>
      <c r="C634">
        <f>INDEX(resultados!$A$2:$ZZ$2386, 628, MATCH($B$3, resultados!$A$1:$ZZ$1, 0))</f>
        <v/>
      </c>
    </row>
    <row r="635">
      <c r="A635">
        <f>INDEX(resultados!$A$2:$ZZ$2386, 629, MATCH($B$1, resultados!$A$1:$ZZ$1, 0))</f>
        <v/>
      </c>
      <c r="B635">
        <f>INDEX(resultados!$A$2:$ZZ$2386, 629, MATCH($B$2, resultados!$A$1:$ZZ$1, 0))</f>
        <v/>
      </c>
      <c r="C635">
        <f>INDEX(resultados!$A$2:$ZZ$2386, 629, MATCH($B$3, resultados!$A$1:$ZZ$1, 0))</f>
        <v/>
      </c>
    </row>
    <row r="636">
      <c r="A636">
        <f>INDEX(resultados!$A$2:$ZZ$2386, 630, MATCH($B$1, resultados!$A$1:$ZZ$1, 0))</f>
        <v/>
      </c>
      <c r="B636">
        <f>INDEX(resultados!$A$2:$ZZ$2386, 630, MATCH($B$2, resultados!$A$1:$ZZ$1, 0))</f>
        <v/>
      </c>
      <c r="C636">
        <f>INDEX(resultados!$A$2:$ZZ$2386, 630, MATCH($B$3, resultados!$A$1:$ZZ$1, 0))</f>
        <v/>
      </c>
    </row>
    <row r="637">
      <c r="A637">
        <f>INDEX(resultados!$A$2:$ZZ$2386, 631, MATCH($B$1, resultados!$A$1:$ZZ$1, 0))</f>
        <v/>
      </c>
      <c r="B637">
        <f>INDEX(resultados!$A$2:$ZZ$2386, 631, MATCH($B$2, resultados!$A$1:$ZZ$1, 0))</f>
        <v/>
      </c>
      <c r="C637">
        <f>INDEX(resultados!$A$2:$ZZ$2386, 631, MATCH($B$3, resultados!$A$1:$ZZ$1, 0))</f>
        <v/>
      </c>
    </row>
    <row r="638">
      <c r="A638">
        <f>INDEX(resultados!$A$2:$ZZ$2386, 632, MATCH($B$1, resultados!$A$1:$ZZ$1, 0))</f>
        <v/>
      </c>
      <c r="B638">
        <f>INDEX(resultados!$A$2:$ZZ$2386, 632, MATCH($B$2, resultados!$A$1:$ZZ$1, 0))</f>
        <v/>
      </c>
      <c r="C638">
        <f>INDEX(resultados!$A$2:$ZZ$2386, 632, MATCH($B$3, resultados!$A$1:$ZZ$1, 0))</f>
        <v/>
      </c>
    </row>
    <row r="639">
      <c r="A639">
        <f>INDEX(resultados!$A$2:$ZZ$2386, 633, MATCH($B$1, resultados!$A$1:$ZZ$1, 0))</f>
        <v/>
      </c>
      <c r="B639">
        <f>INDEX(resultados!$A$2:$ZZ$2386, 633, MATCH($B$2, resultados!$A$1:$ZZ$1, 0))</f>
        <v/>
      </c>
      <c r="C639">
        <f>INDEX(resultados!$A$2:$ZZ$2386, 633, MATCH($B$3, resultados!$A$1:$ZZ$1, 0))</f>
        <v/>
      </c>
    </row>
    <row r="640">
      <c r="A640">
        <f>INDEX(resultados!$A$2:$ZZ$2386, 634, MATCH($B$1, resultados!$A$1:$ZZ$1, 0))</f>
        <v/>
      </c>
      <c r="B640">
        <f>INDEX(resultados!$A$2:$ZZ$2386, 634, MATCH($B$2, resultados!$A$1:$ZZ$1, 0))</f>
        <v/>
      </c>
      <c r="C640">
        <f>INDEX(resultados!$A$2:$ZZ$2386, 634, MATCH($B$3, resultados!$A$1:$ZZ$1, 0))</f>
        <v/>
      </c>
    </row>
    <row r="641">
      <c r="A641">
        <f>INDEX(resultados!$A$2:$ZZ$2386, 635, MATCH($B$1, resultados!$A$1:$ZZ$1, 0))</f>
        <v/>
      </c>
      <c r="B641">
        <f>INDEX(resultados!$A$2:$ZZ$2386, 635, MATCH($B$2, resultados!$A$1:$ZZ$1, 0))</f>
        <v/>
      </c>
      <c r="C641">
        <f>INDEX(resultados!$A$2:$ZZ$2386, 635, MATCH($B$3, resultados!$A$1:$ZZ$1, 0))</f>
        <v/>
      </c>
    </row>
    <row r="642">
      <c r="A642">
        <f>INDEX(resultados!$A$2:$ZZ$2386, 636, MATCH($B$1, resultados!$A$1:$ZZ$1, 0))</f>
        <v/>
      </c>
      <c r="B642">
        <f>INDEX(resultados!$A$2:$ZZ$2386, 636, MATCH($B$2, resultados!$A$1:$ZZ$1, 0))</f>
        <v/>
      </c>
      <c r="C642">
        <f>INDEX(resultados!$A$2:$ZZ$2386, 636, MATCH($B$3, resultados!$A$1:$ZZ$1, 0))</f>
        <v/>
      </c>
    </row>
    <row r="643">
      <c r="A643">
        <f>INDEX(resultados!$A$2:$ZZ$2386, 637, MATCH($B$1, resultados!$A$1:$ZZ$1, 0))</f>
        <v/>
      </c>
      <c r="B643">
        <f>INDEX(resultados!$A$2:$ZZ$2386, 637, MATCH($B$2, resultados!$A$1:$ZZ$1, 0))</f>
        <v/>
      </c>
      <c r="C643">
        <f>INDEX(resultados!$A$2:$ZZ$2386, 637, MATCH($B$3, resultados!$A$1:$ZZ$1, 0))</f>
        <v/>
      </c>
    </row>
    <row r="644">
      <c r="A644">
        <f>INDEX(resultados!$A$2:$ZZ$2386, 638, MATCH($B$1, resultados!$A$1:$ZZ$1, 0))</f>
        <v/>
      </c>
      <c r="B644">
        <f>INDEX(resultados!$A$2:$ZZ$2386, 638, MATCH($B$2, resultados!$A$1:$ZZ$1, 0))</f>
        <v/>
      </c>
      <c r="C644">
        <f>INDEX(resultados!$A$2:$ZZ$2386, 638, MATCH($B$3, resultados!$A$1:$ZZ$1, 0))</f>
        <v/>
      </c>
    </row>
    <row r="645">
      <c r="A645">
        <f>INDEX(resultados!$A$2:$ZZ$2386, 639, MATCH($B$1, resultados!$A$1:$ZZ$1, 0))</f>
        <v/>
      </c>
      <c r="B645">
        <f>INDEX(resultados!$A$2:$ZZ$2386, 639, MATCH($B$2, resultados!$A$1:$ZZ$1, 0))</f>
        <v/>
      </c>
      <c r="C645">
        <f>INDEX(resultados!$A$2:$ZZ$2386, 639, MATCH($B$3, resultados!$A$1:$ZZ$1, 0))</f>
        <v/>
      </c>
    </row>
    <row r="646">
      <c r="A646">
        <f>INDEX(resultados!$A$2:$ZZ$2386, 640, MATCH($B$1, resultados!$A$1:$ZZ$1, 0))</f>
        <v/>
      </c>
      <c r="B646">
        <f>INDEX(resultados!$A$2:$ZZ$2386, 640, MATCH($B$2, resultados!$A$1:$ZZ$1, 0))</f>
        <v/>
      </c>
      <c r="C646">
        <f>INDEX(resultados!$A$2:$ZZ$2386, 640, MATCH($B$3, resultados!$A$1:$ZZ$1, 0))</f>
        <v/>
      </c>
    </row>
    <row r="647">
      <c r="A647">
        <f>INDEX(resultados!$A$2:$ZZ$2386, 641, MATCH($B$1, resultados!$A$1:$ZZ$1, 0))</f>
        <v/>
      </c>
      <c r="B647">
        <f>INDEX(resultados!$A$2:$ZZ$2386, 641, MATCH($B$2, resultados!$A$1:$ZZ$1, 0))</f>
        <v/>
      </c>
      <c r="C647">
        <f>INDEX(resultados!$A$2:$ZZ$2386, 641, MATCH($B$3, resultados!$A$1:$ZZ$1, 0))</f>
        <v/>
      </c>
    </row>
    <row r="648">
      <c r="A648">
        <f>INDEX(resultados!$A$2:$ZZ$2386, 642, MATCH($B$1, resultados!$A$1:$ZZ$1, 0))</f>
        <v/>
      </c>
      <c r="B648">
        <f>INDEX(resultados!$A$2:$ZZ$2386, 642, MATCH($B$2, resultados!$A$1:$ZZ$1, 0))</f>
        <v/>
      </c>
      <c r="C648">
        <f>INDEX(resultados!$A$2:$ZZ$2386, 642, MATCH($B$3, resultados!$A$1:$ZZ$1, 0))</f>
        <v/>
      </c>
    </row>
    <row r="649">
      <c r="A649">
        <f>INDEX(resultados!$A$2:$ZZ$2386, 643, MATCH($B$1, resultados!$A$1:$ZZ$1, 0))</f>
        <v/>
      </c>
      <c r="B649">
        <f>INDEX(resultados!$A$2:$ZZ$2386, 643, MATCH($B$2, resultados!$A$1:$ZZ$1, 0))</f>
        <v/>
      </c>
      <c r="C649">
        <f>INDEX(resultados!$A$2:$ZZ$2386, 643, MATCH($B$3, resultados!$A$1:$ZZ$1, 0))</f>
        <v/>
      </c>
    </row>
    <row r="650">
      <c r="A650">
        <f>INDEX(resultados!$A$2:$ZZ$2386, 644, MATCH($B$1, resultados!$A$1:$ZZ$1, 0))</f>
        <v/>
      </c>
      <c r="B650">
        <f>INDEX(resultados!$A$2:$ZZ$2386, 644, MATCH($B$2, resultados!$A$1:$ZZ$1, 0))</f>
        <v/>
      </c>
      <c r="C650">
        <f>INDEX(resultados!$A$2:$ZZ$2386, 644, MATCH($B$3, resultados!$A$1:$ZZ$1, 0))</f>
        <v/>
      </c>
    </row>
    <row r="651">
      <c r="A651">
        <f>INDEX(resultados!$A$2:$ZZ$2386, 645, MATCH($B$1, resultados!$A$1:$ZZ$1, 0))</f>
        <v/>
      </c>
      <c r="B651">
        <f>INDEX(resultados!$A$2:$ZZ$2386, 645, MATCH($B$2, resultados!$A$1:$ZZ$1, 0))</f>
        <v/>
      </c>
      <c r="C651">
        <f>INDEX(resultados!$A$2:$ZZ$2386, 645, MATCH($B$3, resultados!$A$1:$ZZ$1, 0))</f>
        <v/>
      </c>
    </row>
    <row r="652">
      <c r="A652">
        <f>INDEX(resultados!$A$2:$ZZ$2386, 646, MATCH($B$1, resultados!$A$1:$ZZ$1, 0))</f>
        <v/>
      </c>
      <c r="B652">
        <f>INDEX(resultados!$A$2:$ZZ$2386, 646, MATCH($B$2, resultados!$A$1:$ZZ$1, 0))</f>
        <v/>
      </c>
      <c r="C652">
        <f>INDEX(resultados!$A$2:$ZZ$2386, 646, MATCH($B$3, resultados!$A$1:$ZZ$1, 0))</f>
        <v/>
      </c>
    </row>
    <row r="653">
      <c r="A653">
        <f>INDEX(resultados!$A$2:$ZZ$2386, 647, MATCH($B$1, resultados!$A$1:$ZZ$1, 0))</f>
        <v/>
      </c>
      <c r="B653">
        <f>INDEX(resultados!$A$2:$ZZ$2386, 647, MATCH($B$2, resultados!$A$1:$ZZ$1, 0))</f>
        <v/>
      </c>
      <c r="C653">
        <f>INDEX(resultados!$A$2:$ZZ$2386, 647, MATCH($B$3, resultados!$A$1:$ZZ$1, 0))</f>
        <v/>
      </c>
    </row>
    <row r="654">
      <c r="A654">
        <f>INDEX(resultados!$A$2:$ZZ$2386, 648, MATCH($B$1, resultados!$A$1:$ZZ$1, 0))</f>
        <v/>
      </c>
      <c r="B654">
        <f>INDEX(resultados!$A$2:$ZZ$2386, 648, MATCH($B$2, resultados!$A$1:$ZZ$1, 0))</f>
        <v/>
      </c>
      <c r="C654">
        <f>INDEX(resultados!$A$2:$ZZ$2386, 648, MATCH($B$3, resultados!$A$1:$ZZ$1, 0))</f>
        <v/>
      </c>
    </row>
    <row r="655">
      <c r="A655">
        <f>INDEX(resultados!$A$2:$ZZ$2386, 649, MATCH($B$1, resultados!$A$1:$ZZ$1, 0))</f>
        <v/>
      </c>
      <c r="B655">
        <f>INDEX(resultados!$A$2:$ZZ$2386, 649, MATCH($B$2, resultados!$A$1:$ZZ$1, 0))</f>
        <v/>
      </c>
      <c r="C655">
        <f>INDEX(resultados!$A$2:$ZZ$2386, 649, MATCH($B$3, resultados!$A$1:$ZZ$1, 0))</f>
        <v/>
      </c>
    </row>
    <row r="656">
      <c r="A656">
        <f>INDEX(resultados!$A$2:$ZZ$2386, 650, MATCH($B$1, resultados!$A$1:$ZZ$1, 0))</f>
        <v/>
      </c>
      <c r="B656">
        <f>INDEX(resultados!$A$2:$ZZ$2386, 650, MATCH($B$2, resultados!$A$1:$ZZ$1, 0))</f>
        <v/>
      </c>
      <c r="C656">
        <f>INDEX(resultados!$A$2:$ZZ$2386, 650, MATCH($B$3, resultados!$A$1:$ZZ$1, 0))</f>
        <v/>
      </c>
    </row>
    <row r="657">
      <c r="A657">
        <f>INDEX(resultados!$A$2:$ZZ$2386, 651, MATCH($B$1, resultados!$A$1:$ZZ$1, 0))</f>
        <v/>
      </c>
      <c r="B657">
        <f>INDEX(resultados!$A$2:$ZZ$2386, 651, MATCH($B$2, resultados!$A$1:$ZZ$1, 0))</f>
        <v/>
      </c>
      <c r="C657">
        <f>INDEX(resultados!$A$2:$ZZ$2386, 651, MATCH($B$3, resultados!$A$1:$ZZ$1, 0))</f>
        <v/>
      </c>
    </row>
    <row r="658">
      <c r="A658">
        <f>INDEX(resultados!$A$2:$ZZ$2386, 652, MATCH($B$1, resultados!$A$1:$ZZ$1, 0))</f>
        <v/>
      </c>
      <c r="B658">
        <f>INDEX(resultados!$A$2:$ZZ$2386, 652, MATCH($B$2, resultados!$A$1:$ZZ$1, 0))</f>
        <v/>
      </c>
      <c r="C658">
        <f>INDEX(resultados!$A$2:$ZZ$2386, 652, MATCH($B$3, resultados!$A$1:$ZZ$1, 0))</f>
        <v/>
      </c>
    </row>
    <row r="659">
      <c r="A659">
        <f>INDEX(resultados!$A$2:$ZZ$2386, 653, MATCH($B$1, resultados!$A$1:$ZZ$1, 0))</f>
        <v/>
      </c>
      <c r="B659">
        <f>INDEX(resultados!$A$2:$ZZ$2386, 653, MATCH($B$2, resultados!$A$1:$ZZ$1, 0))</f>
        <v/>
      </c>
      <c r="C659">
        <f>INDEX(resultados!$A$2:$ZZ$2386, 653, MATCH($B$3, resultados!$A$1:$ZZ$1, 0))</f>
        <v/>
      </c>
    </row>
    <row r="660">
      <c r="A660">
        <f>INDEX(resultados!$A$2:$ZZ$2386, 654, MATCH($B$1, resultados!$A$1:$ZZ$1, 0))</f>
        <v/>
      </c>
      <c r="B660">
        <f>INDEX(resultados!$A$2:$ZZ$2386, 654, MATCH($B$2, resultados!$A$1:$ZZ$1, 0))</f>
        <v/>
      </c>
      <c r="C660">
        <f>INDEX(resultados!$A$2:$ZZ$2386, 654, MATCH($B$3, resultados!$A$1:$ZZ$1, 0))</f>
        <v/>
      </c>
    </row>
    <row r="661">
      <c r="A661">
        <f>INDEX(resultados!$A$2:$ZZ$2386, 655, MATCH($B$1, resultados!$A$1:$ZZ$1, 0))</f>
        <v/>
      </c>
      <c r="B661">
        <f>INDEX(resultados!$A$2:$ZZ$2386, 655, MATCH($B$2, resultados!$A$1:$ZZ$1, 0))</f>
        <v/>
      </c>
      <c r="C661">
        <f>INDEX(resultados!$A$2:$ZZ$2386, 655, MATCH($B$3, resultados!$A$1:$ZZ$1, 0))</f>
        <v/>
      </c>
    </row>
    <row r="662">
      <c r="A662">
        <f>INDEX(resultados!$A$2:$ZZ$2386, 656, MATCH($B$1, resultados!$A$1:$ZZ$1, 0))</f>
        <v/>
      </c>
      <c r="B662">
        <f>INDEX(resultados!$A$2:$ZZ$2386, 656, MATCH($B$2, resultados!$A$1:$ZZ$1, 0))</f>
        <v/>
      </c>
      <c r="C662">
        <f>INDEX(resultados!$A$2:$ZZ$2386, 656, MATCH($B$3, resultados!$A$1:$ZZ$1, 0))</f>
        <v/>
      </c>
    </row>
    <row r="663">
      <c r="A663">
        <f>INDEX(resultados!$A$2:$ZZ$2386, 657, MATCH($B$1, resultados!$A$1:$ZZ$1, 0))</f>
        <v/>
      </c>
      <c r="B663">
        <f>INDEX(resultados!$A$2:$ZZ$2386, 657, MATCH($B$2, resultados!$A$1:$ZZ$1, 0))</f>
        <v/>
      </c>
      <c r="C663">
        <f>INDEX(resultados!$A$2:$ZZ$2386, 657, MATCH($B$3, resultados!$A$1:$ZZ$1, 0))</f>
        <v/>
      </c>
    </row>
    <row r="664">
      <c r="A664">
        <f>INDEX(resultados!$A$2:$ZZ$2386, 658, MATCH($B$1, resultados!$A$1:$ZZ$1, 0))</f>
        <v/>
      </c>
      <c r="B664">
        <f>INDEX(resultados!$A$2:$ZZ$2386, 658, MATCH($B$2, resultados!$A$1:$ZZ$1, 0))</f>
        <v/>
      </c>
      <c r="C664">
        <f>INDEX(resultados!$A$2:$ZZ$2386, 658, MATCH($B$3, resultados!$A$1:$ZZ$1, 0))</f>
        <v/>
      </c>
    </row>
    <row r="665">
      <c r="A665">
        <f>INDEX(resultados!$A$2:$ZZ$2386, 659, MATCH($B$1, resultados!$A$1:$ZZ$1, 0))</f>
        <v/>
      </c>
      <c r="B665">
        <f>INDEX(resultados!$A$2:$ZZ$2386, 659, MATCH($B$2, resultados!$A$1:$ZZ$1, 0))</f>
        <v/>
      </c>
      <c r="C665">
        <f>INDEX(resultados!$A$2:$ZZ$2386, 659, MATCH($B$3, resultados!$A$1:$ZZ$1, 0))</f>
        <v/>
      </c>
    </row>
    <row r="666">
      <c r="A666">
        <f>INDEX(resultados!$A$2:$ZZ$2386, 660, MATCH($B$1, resultados!$A$1:$ZZ$1, 0))</f>
        <v/>
      </c>
      <c r="B666">
        <f>INDEX(resultados!$A$2:$ZZ$2386, 660, MATCH($B$2, resultados!$A$1:$ZZ$1, 0))</f>
        <v/>
      </c>
      <c r="C666">
        <f>INDEX(resultados!$A$2:$ZZ$2386, 660, MATCH($B$3, resultados!$A$1:$ZZ$1, 0))</f>
        <v/>
      </c>
    </row>
    <row r="667">
      <c r="A667">
        <f>INDEX(resultados!$A$2:$ZZ$2386, 661, MATCH($B$1, resultados!$A$1:$ZZ$1, 0))</f>
        <v/>
      </c>
      <c r="B667">
        <f>INDEX(resultados!$A$2:$ZZ$2386, 661, MATCH($B$2, resultados!$A$1:$ZZ$1, 0))</f>
        <v/>
      </c>
      <c r="C667">
        <f>INDEX(resultados!$A$2:$ZZ$2386, 661, MATCH($B$3, resultados!$A$1:$ZZ$1, 0))</f>
        <v/>
      </c>
    </row>
    <row r="668">
      <c r="A668">
        <f>INDEX(resultados!$A$2:$ZZ$2386, 662, MATCH($B$1, resultados!$A$1:$ZZ$1, 0))</f>
        <v/>
      </c>
      <c r="B668">
        <f>INDEX(resultados!$A$2:$ZZ$2386, 662, MATCH($B$2, resultados!$A$1:$ZZ$1, 0))</f>
        <v/>
      </c>
      <c r="C668">
        <f>INDEX(resultados!$A$2:$ZZ$2386, 662, MATCH($B$3, resultados!$A$1:$ZZ$1, 0))</f>
        <v/>
      </c>
    </row>
    <row r="669">
      <c r="A669">
        <f>INDEX(resultados!$A$2:$ZZ$2386, 663, MATCH($B$1, resultados!$A$1:$ZZ$1, 0))</f>
        <v/>
      </c>
      <c r="B669">
        <f>INDEX(resultados!$A$2:$ZZ$2386, 663, MATCH($B$2, resultados!$A$1:$ZZ$1, 0))</f>
        <v/>
      </c>
      <c r="C669">
        <f>INDEX(resultados!$A$2:$ZZ$2386, 663, MATCH($B$3, resultados!$A$1:$ZZ$1, 0))</f>
        <v/>
      </c>
    </row>
    <row r="670">
      <c r="A670">
        <f>INDEX(resultados!$A$2:$ZZ$2386, 664, MATCH($B$1, resultados!$A$1:$ZZ$1, 0))</f>
        <v/>
      </c>
      <c r="B670">
        <f>INDEX(resultados!$A$2:$ZZ$2386, 664, MATCH($B$2, resultados!$A$1:$ZZ$1, 0))</f>
        <v/>
      </c>
      <c r="C670">
        <f>INDEX(resultados!$A$2:$ZZ$2386, 664, MATCH($B$3, resultados!$A$1:$ZZ$1, 0))</f>
        <v/>
      </c>
    </row>
    <row r="671">
      <c r="A671">
        <f>INDEX(resultados!$A$2:$ZZ$2386, 665, MATCH($B$1, resultados!$A$1:$ZZ$1, 0))</f>
        <v/>
      </c>
      <c r="B671">
        <f>INDEX(resultados!$A$2:$ZZ$2386, 665, MATCH($B$2, resultados!$A$1:$ZZ$1, 0))</f>
        <v/>
      </c>
      <c r="C671">
        <f>INDEX(resultados!$A$2:$ZZ$2386, 665, MATCH($B$3, resultados!$A$1:$ZZ$1, 0))</f>
        <v/>
      </c>
    </row>
    <row r="672">
      <c r="A672">
        <f>INDEX(resultados!$A$2:$ZZ$2386, 666, MATCH($B$1, resultados!$A$1:$ZZ$1, 0))</f>
        <v/>
      </c>
      <c r="B672">
        <f>INDEX(resultados!$A$2:$ZZ$2386, 666, MATCH($B$2, resultados!$A$1:$ZZ$1, 0))</f>
        <v/>
      </c>
      <c r="C672">
        <f>INDEX(resultados!$A$2:$ZZ$2386, 666, MATCH($B$3, resultados!$A$1:$ZZ$1, 0))</f>
        <v/>
      </c>
    </row>
    <row r="673">
      <c r="A673">
        <f>INDEX(resultados!$A$2:$ZZ$2386, 667, MATCH($B$1, resultados!$A$1:$ZZ$1, 0))</f>
        <v/>
      </c>
      <c r="B673">
        <f>INDEX(resultados!$A$2:$ZZ$2386, 667, MATCH($B$2, resultados!$A$1:$ZZ$1, 0))</f>
        <v/>
      </c>
      <c r="C673">
        <f>INDEX(resultados!$A$2:$ZZ$2386, 667, MATCH($B$3, resultados!$A$1:$ZZ$1, 0))</f>
        <v/>
      </c>
    </row>
    <row r="674">
      <c r="A674">
        <f>INDEX(resultados!$A$2:$ZZ$2386, 668, MATCH($B$1, resultados!$A$1:$ZZ$1, 0))</f>
        <v/>
      </c>
      <c r="B674">
        <f>INDEX(resultados!$A$2:$ZZ$2386, 668, MATCH($B$2, resultados!$A$1:$ZZ$1, 0))</f>
        <v/>
      </c>
      <c r="C674">
        <f>INDEX(resultados!$A$2:$ZZ$2386, 668, MATCH($B$3, resultados!$A$1:$ZZ$1, 0))</f>
        <v/>
      </c>
    </row>
    <row r="675">
      <c r="A675">
        <f>INDEX(resultados!$A$2:$ZZ$2386, 669, MATCH($B$1, resultados!$A$1:$ZZ$1, 0))</f>
        <v/>
      </c>
      <c r="B675">
        <f>INDEX(resultados!$A$2:$ZZ$2386, 669, MATCH($B$2, resultados!$A$1:$ZZ$1, 0))</f>
        <v/>
      </c>
      <c r="C675">
        <f>INDEX(resultados!$A$2:$ZZ$2386, 669, MATCH($B$3, resultados!$A$1:$ZZ$1, 0))</f>
        <v/>
      </c>
    </row>
    <row r="676">
      <c r="A676">
        <f>INDEX(resultados!$A$2:$ZZ$2386, 670, MATCH($B$1, resultados!$A$1:$ZZ$1, 0))</f>
        <v/>
      </c>
      <c r="B676">
        <f>INDEX(resultados!$A$2:$ZZ$2386, 670, MATCH($B$2, resultados!$A$1:$ZZ$1, 0))</f>
        <v/>
      </c>
      <c r="C676">
        <f>INDEX(resultados!$A$2:$ZZ$2386, 670, MATCH($B$3, resultados!$A$1:$ZZ$1, 0))</f>
        <v/>
      </c>
    </row>
    <row r="677">
      <c r="A677">
        <f>INDEX(resultados!$A$2:$ZZ$2386, 671, MATCH($B$1, resultados!$A$1:$ZZ$1, 0))</f>
        <v/>
      </c>
      <c r="B677">
        <f>INDEX(resultados!$A$2:$ZZ$2386, 671, MATCH($B$2, resultados!$A$1:$ZZ$1, 0))</f>
        <v/>
      </c>
      <c r="C677">
        <f>INDEX(resultados!$A$2:$ZZ$2386, 671, MATCH($B$3, resultados!$A$1:$ZZ$1, 0))</f>
        <v/>
      </c>
    </row>
    <row r="678">
      <c r="A678">
        <f>INDEX(resultados!$A$2:$ZZ$2386, 672, MATCH($B$1, resultados!$A$1:$ZZ$1, 0))</f>
        <v/>
      </c>
      <c r="B678">
        <f>INDEX(resultados!$A$2:$ZZ$2386, 672, MATCH($B$2, resultados!$A$1:$ZZ$1, 0))</f>
        <v/>
      </c>
      <c r="C678">
        <f>INDEX(resultados!$A$2:$ZZ$2386, 672, MATCH($B$3, resultados!$A$1:$ZZ$1, 0))</f>
        <v/>
      </c>
    </row>
    <row r="679">
      <c r="A679">
        <f>INDEX(resultados!$A$2:$ZZ$2386, 673, MATCH($B$1, resultados!$A$1:$ZZ$1, 0))</f>
        <v/>
      </c>
      <c r="B679">
        <f>INDEX(resultados!$A$2:$ZZ$2386, 673, MATCH($B$2, resultados!$A$1:$ZZ$1, 0))</f>
        <v/>
      </c>
      <c r="C679">
        <f>INDEX(resultados!$A$2:$ZZ$2386, 673, MATCH($B$3, resultados!$A$1:$ZZ$1, 0))</f>
        <v/>
      </c>
    </row>
    <row r="680">
      <c r="A680">
        <f>INDEX(resultados!$A$2:$ZZ$2386, 674, MATCH($B$1, resultados!$A$1:$ZZ$1, 0))</f>
        <v/>
      </c>
      <c r="B680">
        <f>INDEX(resultados!$A$2:$ZZ$2386, 674, MATCH($B$2, resultados!$A$1:$ZZ$1, 0))</f>
        <v/>
      </c>
      <c r="C680">
        <f>INDEX(resultados!$A$2:$ZZ$2386, 674, MATCH($B$3, resultados!$A$1:$ZZ$1, 0))</f>
        <v/>
      </c>
    </row>
    <row r="681">
      <c r="A681">
        <f>INDEX(resultados!$A$2:$ZZ$2386, 675, MATCH($B$1, resultados!$A$1:$ZZ$1, 0))</f>
        <v/>
      </c>
      <c r="B681">
        <f>INDEX(resultados!$A$2:$ZZ$2386, 675, MATCH($B$2, resultados!$A$1:$ZZ$1, 0))</f>
        <v/>
      </c>
      <c r="C681">
        <f>INDEX(resultados!$A$2:$ZZ$2386, 675, MATCH($B$3, resultados!$A$1:$ZZ$1, 0))</f>
        <v/>
      </c>
    </row>
    <row r="682">
      <c r="A682">
        <f>INDEX(resultados!$A$2:$ZZ$2386, 676, MATCH($B$1, resultados!$A$1:$ZZ$1, 0))</f>
        <v/>
      </c>
      <c r="B682">
        <f>INDEX(resultados!$A$2:$ZZ$2386, 676, MATCH($B$2, resultados!$A$1:$ZZ$1, 0))</f>
        <v/>
      </c>
      <c r="C682">
        <f>INDEX(resultados!$A$2:$ZZ$2386, 676, MATCH($B$3, resultados!$A$1:$ZZ$1, 0))</f>
        <v/>
      </c>
    </row>
    <row r="683">
      <c r="A683">
        <f>INDEX(resultados!$A$2:$ZZ$2386, 677, MATCH($B$1, resultados!$A$1:$ZZ$1, 0))</f>
        <v/>
      </c>
      <c r="B683">
        <f>INDEX(resultados!$A$2:$ZZ$2386, 677, MATCH($B$2, resultados!$A$1:$ZZ$1, 0))</f>
        <v/>
      </c>
      <c r="C683">
        <f>INDEX(resultados!$A$2:$ZZ$2386, 677, MATCH($B$3, resultados!$A$1:$ZZ$1, 0))</f>
        <v/>
      </c>
    </row>
    <row r="684">
      <c r="A684">
        <f>INDEX(resultados!$A$2:$ZZ$2386, 678, MATCH($B$1, resultados!$A$1:$ZZ$1, 0))</f>
        <v/>
      </c>
      <c r="B684">
        <f>INDEX(resultados!$A$2:$ZZ$2386, 678, MATCH($B$2, resultados!$A$1:$ZZ$1, 0))</f>
        <v/>
      </c>
      <c r="C684">
        <f>INDEX(resultados!$A$2:$ZZ$2386, 678, MATCH($B$3, resultados!$A$1:$ZZ$1, 0))</f>
        <v/>
      </c>
    </row>
    <row r="685">
      <c r="A685">
        <f>INDEX(resultados!$A$2:$ZZ$2386, 679, MATCH($B$1, resultados!$A$1:$ZZ$1, 0))</f>
        <v/>
      </c>
      <c r="B685">
        <f>INDEX(resultados!$A$2:$ZZ$2386, 679, MATCH($B$2, resultados!$A$1:$ZZ$1, 0))</f>
        <v/>
      </c>
      <c r="C685">
        <f>INDEX(resultados!$A$2:$ZZ$2386, 679, MATCH($B$3, resultados!$A$1:$ZZ$1, 0))</f>
        <v/>
      </c>
    </row>
    <row r="686">
      <c r="A686">
        <f>INDEX(resultados!$A$2:$ZZ$2386, 680, MATCH($B$1, resultados!$A$1:$ZZ$1, 0))</f>
        <v/>
      </c>
      <c r="B686">
        <f>INDEX(resultados!$A$2:$ZZ$2386, 680, MATCH($B$2, resultados!$A$1:$ZZ$1, 0))</f>
        <v/>
      </c>
      <c r="C686">
        <f>INDEX(resultados!$A$2:$ZZ$2386, 680, MATCH($B$3, resultados!$A$1:$ZZ$1, 0))</f>
        <v/>
      </c>
    </row>
    <row r="687">
      <c r="A687">
        <f>INDEX(resultados!$A$2:$ZZ$2386, 681, MATCH($B$1, resultados!$A$1:$ZZ$1, 0))</f>
        <v/>
      </c>
      <c r="B687">
        <f>INDEX(resultados!$A$2:$ZZ$2386, 681, MATCH($B$2, resultados!$A$1:$ZZ$1, 0))</f>
        <v/>
      </c>
      <c r="C687">
        <f>INDEX(resultados!$A$2:$ZZ$2386, 681, MATCH($B$3, resultados!$A$1:$ZZ$1, 0))</f>
        <v/>
      </c>
    </row>
    <row r="688">
      <c r="A688">
        <f>INDEX(resultados!$A$2:$ZZ$2386, 682, MATCH($B$1, resultados!$A$1:$ZZ$1, 0))</f>
        <v/>
      </c>
      <c r="B688">
        <f>INDEX(resultados!$A$2:$ZZ$2386, 682, MATCH($B$2, resultados!$A$1:$ZZ$1, 0))</f>
        <v/>
      </c>
      <c r="C688">
        <f>INDEX(resultados!$A$2:$ZZ$2386, 682, MATCH($B$3, resultados!$A$1:$ZZ$1, 0))</f>
        <v/>
      </c>
    </row>
    <row r="689">
      <c r="A689">
        <f>INDEX(resultados!$A$2:$ZZ$2386, 683, MATCH($B$1, resultados!$A$1:$ZZ$1, 0))</f>
        <v/>
      </c>
      <c r="B689">
        <f>INDEX(resultados!$A$2:$ZZ$2386, 683, MATCH($B$2, resultados!$A$1:$ZZ$1, 0))</f>
        <v/>
      </c>
      <c r="C689">
        <f>INDEX(resultados!$A$2:$ZZ$2386, 683, MATCH($B$3, resultados!$A$1:$ZZ$1, 0))</f>
        <v/>
      </c>
    </row>
    <row r="690">
      <c r="A690">
        <f>INDEX(resultados!$A$2:$ZZ$2386, 684, MATCH($B$1, resultados!$A$1:$ZZ$1, 0))</f>
        <v/>
      </c>
      <c r="B690">
        <f>INDEX(resultados!$A$2:$ZZ$2386, 684, MATCH($B$2, resultados!$A$1:$ZZ$1, 0))</f>
        <v/>
      </c>
      <c r="C690">
        <f>INDEX(resultados!$A$2:$ZZ$2386, 684, MATCH($B$3, resultados!$A$1:$ZZ$1, 0))</f>
        <v/>
      </c>
    </row>
    <row r="691">
      <c r="A691">
        <f>INDEX(resultados!$A$2:$ZZ$2386, 685, MATCH($B$1, resultados!$A$1:$ZZ$1, 0))</f>
        <v/>
      </c>
      <c r="B691">
        <f>INDEX(resultados!$A$2:$ZZ$2386, 685, MATCH($B$2, resultados!$A$1:$ZZ$1, 0))</f>
        <v/>
      </c>
      <c r="C691">
        <f>INDEX(resultados!$A$2:$ZZ$2386, 685, MATCH($B$3, resultados!$A$1:$ZZ$1, 0))</f>
        <v/>
      </c>
    </row>
    <row r="692">
      <c r="A692">
        <f>INDEX(resultados!$A$2:$ZZ$2386, 686, MATCH($B$1, resultados!$A$1:$ZZ$1, 0))</f>
        <v/>
      </c>
      <c r="B692">
        <f>INDEX(resultados!$A$2:$ZZ$2386, 686, MATCH($B$2, resultados!$A$1:$ZZ$1, 0))</f>
        <v/>
      </c>
      <c r="C692">
        <f>INDEX(resultados!$A$2:$ZZ$2386, 686, MATCH($B$3, resultados!$A$1:$ZZ$1, 0))</f>
        <v/>
      </c>
    </row>
    <row r="693">
      <c r="A693">
        <f>INDEX(resultados!$A$2:$ZZ$2386, 687, MATCH($B$1, resultados!$A$1:$ZZ$1, 0))</f>
        <v/>
      </c>
      <c r="B693">
        <f>INDEX(resultados!$A$2:$ZZ$2386, 687, MATCH($B$2, resultados!$A$1:$ZZ$1, 0))</f>
        <v/>
      </c>
      <c r="C693">
        <f>INDEX(resultados!$A$2:$ZZ$2386, 687, MATCH($B$3, resultados!$A$1:$ZZ$1, 0))</f>
        <v/>
      </c>
    </row>
    <row r="694">
      <c r="A694">
        <f>INDEX(resultados!$A$2:$ZZ$2386, 688, MATCH($B$1, resultados!$A$1:$ZZ$1, 0))</f>
        <v/>
      </c>
      <c r="B694">
        <f>INDEX(resultados!$A$2:$ZZ$2386, 688, MATCH($B$2, resultados!$A$1:$ZZ$1, 0))</f>
        <v/>
      </c>
      <c r="C694">
        <f>INDEX(resultados!$A$2:$ZZ$2386, 688, MATCH($B$3, resultados!$A$1:$ZZ$1, 0))</f>
        <v/>
      </c>
    </row>
    <row r="695">
      <c r="A695">
        <f>INDEX(resultados!$A$2:$ZZ$2386, 689, MATCH($B$1, resultados!$A$1:$ZZ$1, 0))</f>
        <v/>
      </c>
      <c r="B695">
        <f>INDEX(resultados!$A$2:$ZZ$2386, 689, MATCH($B$2, resultados!$A$1:$ZZ$1, 0))</f>
        <v/>
      </c>
      <c r="C695">
        <f>INDEX(resultados!$A$2:$ZZ$2386, 689, MATCH($B$3, resultados!$A$1:$ZZ$1, 0))</f>
        <v/>
      </c>
    </row>
    <row r="696">
      <c r="A696">
        <f>INDEX(resultados!$A$2:$ZZ$2386, 690, MATCH($B$1, resultados!$A$1:$ZZ$1, 0))</f>
        <v/>
      </c>
      <c r="B696">
        <f>INDEX(resultados!$A$2:$ZZ$2386, 690, MATCH($B$2, resultados!$A$1:$ZZ$1, 0))</f>
        <v/>
      </c>
      <c r="C696">
        <f>INDEX(resultados!$A$2:$ZZ$2386, 690, MATCH($B$3, resultados!$A$1:$ZZ$1, 0))</f>
        <v/>
      </c>
    </row>
    <row r="697">
      <c r="A697">
        <f>INDEX(resultados!$A$2:$ZZ$2386, 691, MATCH($B$1, resultados!$A$1:$ZZ$1, 0))</f>
        <v/>
      </c>
      <c r="B697">
        <f>INDEX(resultados!$A$2:$ZZ$2386, 691, MATCH($B$2, resultados!$A$1:$ZZ$1, 0))</f>
        <v/>
      </c>
      <c r="C697">
        <f>INDEX(resultados!$A$2:$ZZ$2386, 691, MATCH($B$3, resultados!$A$1:$ZZ$1, 0))</f>
        <v/>
      </c>
    </row>
    <row r="698">
      <c r="A698">
        <f>INDEX(resultados!$A$2:$ZZ$2386, 692, MATCH($B$1, resultados!$A$1:$ZZ$1, 0))</f>
        <v/>
      </c>
      <c r="B698">
        <f>INDEX(resultados!$A$2:$ZZ$2386, 692, MATCH($B$2, resultados!$A$1:$ZZ$1, 0))</f>
        <v/>
      </c>
      <c r="C698">
        <f>INDEX(resultados!$A$2:$ZZ$2386, 692, MATCH($B$3, resultados!$A$1:$ZZ$1, 0))</f>
        <v/>
      </c>
    </row>
    <row r="699">
      <c r="A699">
        <f>INDEX(resultados!$A$2:$ZZ$2386, 693, MATCH($B$1, resultados!$A$1:$ZZ$1, 0))</f>
        <v/>
      </c>
      <c r="B699">
        <f>INDEX(resultados!$A$2:$ZZ$2386, 693, MATCH($B$2, resultados!$A$1:$ZZ$1, 0))</f>
        <v/>
      </c>
      <c r="C699">
        <f>INDEX(resultados!$A$2:$ZZ$2386, 693, MATCH($B$3, resultados!$A$1:$ZZ$1, 0))</f>
        <v/>
      </c>
    </row>
    <row r="700">
      <c r="A700">
        <f>INDEX(resultados!$A$2:$ZZ$2386, 694, MATCH($B$1, resultados!$A$1:$ZZ$1, 0))</f>
        <v/>
      </c>
      <c r="B700">
        <f>INDEX(resultados!$A$2:$ZZ$2386, 694, MATCH($B$2, resultados!$A$1:$ZZ$1, 0))</f>
        <v/>
      </c>
      <c r="C700">
        <f>INDEX(resultados!$A$2:$ZZ$2386, 694, MATCH($B$3, resultados!$A$1:$ZZ$1, 0))</f>
        <v/>
      </c>
    </row>
    <row r="701">
      <c r="A701">
        <f>INDEX(resultados!$A$2:$ZZ$2386, 695, MATCH($B$1, resultados!$A$1:$ZZ$1, 0))</f>
        <v/>
      </c>
      <c r="B701">
        <f>INDEX(resultados!$A$2:$ZZ$2386, 695, MATCH($B$2, resultados!$A$1:$ZZ$1, 0))</f>
        <v/>
      </c>
      <c r="C701">
        <f>INDEX(resultados!$A$2:$ZZ$2386, 695, MATCH($B$3, resultados!$A$1:$ZZ$1, 0))</f>
        <v/>
      </c>
    </row>
    <row r="702">
      <c r="A702">
        <f>INDEX(resultados!$A$2:$ZZ$2386, 696, MATCH($B$1, resultados!$A$1:$ZZ$1, 0))</f>
        <v/>
      </c>
      <c r="B702">
        <f>INDEX(resultados!$A$2:$ZZ$2386, 696, MATCH($B$2, resultados!$A$1:$ZZ$1, 0))</f>
        <v/>
      </c>
      <c r="C702">
        <f>INDEX(resultados!$A$2:$ZZ$2386, 696, MATCH($B$3, resultados!$A$1:$ZZ$1, 0))</f>
        <v/>
      </c>
    </row>
    <row r="703">
      <c r="A703">
        <f>INDEX(resultados!$A$2:$ZZ$2386, 697, MATCH($B$1, resultados!$A$1:$ZZ$1, 0))</f>
        <v/>
      </c>
      <c r="B703">
        <f>INDEX(resultados!$A$2:$ZZ$2386, 697, MATCH($B$2, resultados!$A$1:$ZZ$1, 0))</f>
        <v/>
      </c>
      <c r="C703">
        <f>INDEX(resultados!$A$2:$ZZ$2386, 697, MATCH($B$3, resultados!$A$1:$ZZ$1, 0))</f>
        <v/>
      </c>
    </row>
    <row r="704">
      <c r="A704">
        <f>INDEX(resultados!$A$2:$ZZ$2386, 698, MATCH($B$1, resultados!$A$1:$ZZ$1, 0))</f>
        <v/>
      </c>
      <c r="B704">
        <f>INDEX(resultados!$A$2:$ZZ$2386, 698, MATCH($B$2, resultados!$A$1:$ZZ$1, 0))</f>
        <v/>
      </c>
      <c r="C704">
        <f>INDEX(resultados!$A$2:$ZZ$2386, 698, MATCH($B$3, resultados!$A$1:$ZZ$1, 0))</f>
        <v/>
      </c>
    </row>
    <row r="705">
      <c r="A705">
        <f>INDEX(resultados!$A$2:$ZZ$2386, 699, MATCH($B$1, resultados!$A$1:$ZZ$1, 0))</f>
        <v/>
      </c>
      <c r="B705">
        <f>INDEX(resultados!$A$2:$ZZ$2386, 699, MATCH($B$2, resultados!$A$1:$ZZ$1, 0))</f>
        <v/>
      </c>
      <c r="C705">
        <f>INDEX(resultados!$A$2:$ZZ$2386, 699, MATCH($B$3, resultados!$A$1:$ZZ$1, 0))</f>
        <v/>
      </c>
    </row>
    <row r="706">
      <c r="A706">
        <f>INDEX(resultados!$A$2:$ZZ$2386, 700, MATCH($B$1, resultados!$A$1:$ZZ$1, 0))</f>
        <v/>
      </c>
      <c r="B706">
        <f>INDEX(resultados!$A$2:$ZZ$2386, 700, MATCH($B$2, resultados!$A$1:$ZZ$1, 0))</f>
        <v/>
      </c>
      <c r="C706">
        <f>INDEX(resultados!$A$2:$ZZ$2386, 700, MATCH($B$3, resultados!$A$1:$ZZ$1, 0))</f>
        <v/>
      </c>
    </row>
    <row r="707">
      <c r="A707">
        <f>INDEX(resultados!$A$2:$ZZ$2386, 701, MATCH($B$1, resultados!$A$1:$ZZ$1, 0))</f>
        <v/>
      </c>
      <c r="B707">
        <f>INDEX(resultados!$A$2:$ZZ$2386, 701, MATCH($B$2, resultados!$A$1:$ZZ$1, 0))</f>
        <v/>
      </c>
      <c r="C707">
        <f>INDEX(resultados!$A$2:$ZZ$2386, 701, MATCH($B$3, resultados!$A$1:$ZZ$1, 0))</f>
        <v/>
      </c>
    </row>
    <row r="708">
      <c r="A708">
        <f>INDEX(resultados!$A$2:$ZZ$2386, 702, MATCH($B$1, resultados!$A$1:$ZZ$1, 0))</f>
        <v/>
      </c>
      <c r="B708">
        <f>INDEX(resultados!$A$2:$ZZ$2386, 702, MATCH($B$2, resultados!$A$1:$ZZ$1, 0))</f>
        <v/>
      </c>
      <c r="C708">
        <f>INDEX(resultados!$A$2:$ZZ$2386, 702, MATCH($B$3, resultados!$A$1:$ZZ$1, 0))</f>
        <v/>
      </c>
    </row>
    <row r="709">
      <c r="A709">
        <f>INDEX(resultados!$A$2:$ZZ$2386, 703, MATCH($B$1, resultados!$A$1:$ZZ$1, 0))</f>
        <v/>
      </c>
      <c r="B709">
        <f>INDEX(resultados!$A$2:$ZZ$2386, 703, MATCH($B$2, resultados!$A$1:$ZZ$1, 0))</f>
        <v/>
      </c>
      <c r="C709">
        <f>INDEX(resultados!$A$2:$ZZ$2386, 703, MATCH($B$3, resultados!$A$1:$ZZ$1, 0))</f>
        <v/>
      </c>
    </row>
    <row r="710">
      <c r="A710">
        <f>INDEX(resultados!$A$2:$ZZ$2386, 704, MATCH($B$1, resultados!$A$1:$ZZ$1, 0))</f>
        <v/>
      </c>
      <c r="B710">
        <f>INDEX(resultados!$A$2:$ZZ$2386, 704, MATCH($B$2, resultados!$A$1:$ZZ$1, 0))</f>
        <v/>
      </c>
      <c r="C710">
        <f>INDEX(resultados!$A$2:$ZZ$2386, 704, MATCH($B$3, resultados!$A$1:$ZZ$1, 0))</f>
        <v/>
      </c>
    </row>
    <row r="711">
      <c r="A711">
        <f>INDEX(resultados!$A$2:$ZZ$2386, 705, MATCH($B$1, resultados!$A$1:$ZZ$1, 0))</f>
        <v/>
      </c>
      <c r="B711">
        <f>INDEX(resultados!$A$2:$ZZ$2386, 705, MATCH($B$2, resultados!$A$1:$ZZ$1, 0))</f>
        <v/>
      </c>
      <c r="C711">
        <f>INDEX(resultados!$A$2:$ZZ$2386, 705, MATCH($B$3, resultados!$A$1:$ZZ$1, 0))</f>
        <v/>
      </c>
    </row>
    <row r="712">
      <c r="A712">
        <f>INDEX(resultados!$A$2:$ZZ$2386, 706, MATCH($B$1, resultados!$A$1:$ZZ$1, 0))</f>
        <v/>
      </c>
      <c r="B712">
        <f>INDEX(resultados!$A$2:$ZZ$2386, 706, MATCH($B$2, resultados!$A$1:$ZZ$1, 0))</f>
        <v/>
      </c>
      <c r="C712">
        <f>INDEX(resultados!$A$2:$ZZ$2386, 706, MATCH($B$3, resultados!$A$1:$ZZ$1, 0))</f>
        <v/>
      </c>
    </row>
    <row r="713">
      <c r="A713">
        <f>INDEX(resultados!$A$2:$ZZ$2386, 707, MATCH($B$1, resultados!$A$1:$ZZ$1, 0))</f>
        <v/>
      </c>
      <c r="B713">
        <f>INDEX(resultados!$A$2:$ZZ$2386, 707, MATCH($B$2, resultados!$A$1:$ZZ$1, 0))</f>
        <v/>
      </c>
      <c r="C713">
        <f>INDEX(resultados!$A$2:$ZZ$2386, 707, MATCH($B$3, resultados!$A$1:$ZZ$1, 0))</f>
        <v/>
      </c>
    </row>
    <row r="714">
      <c r="A714">
        <f>INDEX(resultados!$A$2:$ZZ$2386, 708, MATCH($B$1, resultados!$A$1:$ZZ$1, 0))</f>
        <v/>
      </c>
      <c r="B714">
        <f>INDEX(resultados!$A$2:$ZZ$2386, 708, MATCH($B$2, resultados!$A$1:$ZZ$1, 0))</f>
        <v/>
      </c>
      <c r="C714">
        <f>INDEX(resultados!$A$2:$ZZ$2386, 708, MATCH($B$3, resultados!$A$1:$ZZ$1, 0))</f>
        <v/>
      </c>
    </row>
    <row r="715">
      <c r="A715">
        <f>INDEX(resultados!$A$2:$ZZ$2386, 709, MATCH($B$1, resultados!$A$1:$ZZ$1, 0))</f>
        <v/>
      </c>
      <c r="B715">
        <f>INDEX(resultados!$A$2:$ZZ$2386, 709, MATCH($B$2, resultados!$A$1:$ZZ$1, 0))</f>
        <v/>
      </c>
      <c r="C715">
        <f>INDEX(resultados!$A$2:$ZZ$2386, 709, MATCH($B$3, resultados!$A$1:$ZZ$1, 0))</f>
        <v/>
      </c>
    </row>
    <row r="716">
      <c r="A716">
        <f>INDEX(resultados!$A$2:$ZZ$2386, 710, MATCH($B$1, resultados!$A$1:$ZZ$1, 0))</f>
        <v/>
      </c>
      <c r="B716">
        <f>INDEX(resultados!$A$2:$ZZ$2386, 710, MATCH($B$2, resultados!$A$1:$ZZ$1, 0))</f>
        <v/>
      </c>
      <c r="C716">
        <f>INDEX(resultados!$A$2:$ZZ$2386, 710, MATCH($B$3, resultados!$A$1:$ZZ$1, 0))</f>
        <v/>
      </c>
    </row>
    <row r="717">
      <c r="A717">
        <f>INDEX(resultados!$A$2:$ZZ$2386, 711, MATCH($B$1, resultados!$A$1:$ZZ$1, 0))</f>
        <v/>
      </c>
      <c r="B717">
        <f>INDEX(resultados!$A$2:$ZZ$2386, 711, MATCH($B$2, resultados!$A$1:$ZZ$1, 0))</f>
        <v/>
      </c>
      <c r="C717">
        <f>INDEX(resultados!$A$2:$ZZ$2386, 711, MATCH($B$3, resultados!$A$1:$ZZ$1, 0))</f>
        <v/>
      </c>
    </row>
    <row r="718">
      <c r="A718">
        <f>INDEX(resultados!$A$2:$ZZ$2386, 712, MATCH($B$1, resultados!$A$1:$ZZ$1, 0))</f>
        <v/>
      </c>
      <c r="B718">
        <f>INDEX(resultados!$A$2:$ZZ$2386, 712, MATCH($B$2, resultados!$A$1:$ZZ$1, 0))</f>
        <v/>
      </c>
      <c r="C718">
        <f>INDEX(resultados!$A$2:$ZZ$2386, 712, MATCH($B$3, resultados!$A$1:$ZZ$1, 0))</f>
        <v/>
      </c>
    </row>
    <row r="719">
      <c r="A719">
        <f>INDEX(resultados!$A$2:$ZZ$2386, 713, MATCH($B$1, resultados!$A$1:$ZZ$1, 0))</f>
        <v/>
      </c>
      <c r="B719">
        <f>INDEX(resultados!$A$2:$ZZ$2386, 713, MATCH($B$2, resultados!$A$1:$ZZ$1, 0))</f>
        <v/>
      </c>
      <c r="C719">
        <f>INDEX(resultados!$A$2:$ZZ$2386, 713, MATCH($B$3, resultados!$A$1:$ZZ$1, 0))</f>
        <v/>
      </c>
    </row>
    <row r="720">
      <c r="A720">
        <f>INDEX(resultados!$A$2:$ZZ$2386, 714, MATCH($B$1, resultados!$A$1:$ZZ$1, 0))</f>
        <v/>
      </c>
      <c r="B720">
        <f>INDEX(resultados!$A$2:$ZZ$2386, 714, MATCH($B$2, resultados!$A$1:$ZZ$1, 0))</f>
        <v/>
      </c>
      <c r="C720">
        <f>INDEX(resultados!$A$2:$ZZ$2386, 714, MATCH($B$3, resultados!$A$1:$ZZ$1, 0))</f>
        <v/>
      </c>
    </row>
    <row r="721">
      <c r="A721">
        <f>INDEX(resultados!$A$2:$ZZ$2386, 715, MATCH($B$1, resultados!$A$1:$ZZ$1, 0))</f>
        <v/>
      </c>
      <c r="B721">
        <f>INDEX(resultados!$A$2:$ZZ$2386, 715, MATCH($B$2, resultados!$A$1:$ZZ$1, 0))</f>
        <v/>
      </c>
      <c r="C721">
        <f>INDEX(resultados!$A$2:$ZZ$2386, 715, MATCH($B$3, resultados!$A$1:$ZZ$1, 0))</f>
        <v/>
      </c>
    </row>
    <row r="722">
      <c r="A722">
        <f>INDEX(resultados!$A$2:$ZZ$2386, 716, MATCH($B$1, resultados!$A$1:$ZZ$1, 0))</f>
        <v/>
      </c>
      <c r="B722">
        <f>INDEX(resultados!$A$2:$ZZ$2386, 716, MATCH($B$2, resultados!$A$1:$ZZ$1, 0))</f>
        <v/>
      </c>
      <c r="C722">
        <f>INDEX(resultados!$A$2:$ZZ$2386, 716, MATCH($B$3, resultados!$A$1:$ZZ$1, 0))</f>
        <v/>
      </c>
    </row>
    <row r="723">
      <c r="A723">
        <f>INDEX(resultados!$A$2:$ZZ$2386, 717, MATCH($B$1, resultados!$A$1:$ZZ$1, 0))</f>
        <v/>
      </c>
      <c r="B723">
        <f>INDEX(resultados!$A$2:$ZZ$2386, 717, MATCH($B$2, resultados!$A$1:$ZZ$1, 0))</f>
        <v/>
      </c>
      <c r="C723">
        <f>INDEX(resultados!$A$2:$ZZ$2386, 717, MATCH($B$3, resultados!$A$1:$ZZ$1, 0))</f>
        <v/>
      </c>
    </row>
    <row r="724">
      <c r="A724">
        <f>INDEX(resultados!$A$2:$ZZ$2386, 718, MATCH($B$1, resultados!$A$1:$ZZ$1, 0))</f>
        <v/>
      </c>
      <c r="B724">
        <f>INDEX(resultados!$A$2:$ZZ$2386, 718, MATCH($B$2, resultados!$A$1:$ZZ$1, 0))</f>
        <v/>
      </c>
      <c r="C724">
        <f>INDEX(resultados!$A$2:$ZZ$2386, 718, MATCH($B$3, resultados!$A$1:$ZZ$1, 0))</f>
        <v/>
      </c>
    </row>
    <row r="725">
      <c r="A725">
        <f>INDEX(resultados!$A$2:$ZZ$2386, 719, MATCH($B$1, resultados!$A$1:$ZZ$1, 0))</f>
        <v/>
      </c>
      <c r="B725">
        <f>INDEX(resultados!$A$2:$ZZ$2386, 719, MATCH($B$2, resultados!$A$1:$ZZ$1, 0))</f>
        <v/>
      </c>
      <c r="C725">
        <f>INDEX(resultados!$A$2:$ZZ$2386, 719, MATCH($B$3, resultados!$A$1:$ZZ$1, 0))</f>
        <v/>
      </c>
    </row>
    <row r="726">
      <c r="A726">
        <f>INDEX(resultados!$A$2:$ZZ$2386, 720, MATCH($B$1, resultados!$A$1:$ZZ$1, 0))</f>
        <v/>
      </c>
      <c r="B726">
        <f>INDEX(resultados!$A$2:$ZZ$2386, 720, MATCH($B$2, resultados!$A$1:$ZZ$1, 0))</f>
        <v/>
      </c>
      <c r="C726">
        <f>INDEX(resultados!$A$2:$ZZ$2386, 720, MATCH($B$3, resultados!$A$1:$ZZ$1, 0))</f>
        <v/>
      </c>
    </row>
    <row r="727">
      <c r="A727">
        <f>INDEX(resultados!$A$2:$ZZ$2386, 721, MATCH($B$1, resultados!$A$1:$ZZ$1, 0))</f>
        <v/>
      </c>
      <c r="B727">
        <f>INDEX(resultados!$A$2:$ZZ$2386, 721, MATCH($B$2, resultados!$A$1:$ZZ$1, 0))</f>
        <v/>
      </c>
      <c r="C727">
        <f>INDEX(resultados!$A$2:$ZZ$2386, 721, MATCH($B$3, resultados!$A$1:$ZZ$1, 0))</f>
        <v/>
      </c>
    </row>
    <row r="728">
      <c r="A728">
        <f>INDEX(resultados!$A$2:$ZZ$2386, 722, MATCH($B$1, resultados!$A$1:$ZZ$1, 0))</f>
        <v/>
      </c>
      <c r="B728">
        <f>INDEX(resultados!$A$2:$ZZ$2386, 722, MATCH($B$2, resultados!$A$1:$ZZ$1, 0))</f>
        <v/>
      </c>
      <c r="C728">
        <f>INDEX(resultados!$A$2:$ZZ$2386, 722, MATCH($B$3, resultados!$A$1:$ZZ$1, 0))</f>
        <v/>
      </c>
    </row>
    <row r="729">
      <c r="A729">
        <f>INDEX(resultados!$A$2:$ZZ$2386, 723, MATCH($B$1, resultados!$A$1:$ZZ$1, 0))</f>
        <v/>
      </c>
      <c r="B729">
        <f>INDEX(resultados!$A$2:$ZZ$2386, 723, MATCH($B$2, resultados!$A$1:$ZZ$1, 0))</f>
        <v/>
      </c>
      <c r="C729">
        <f>INDEX(resultados!$A$2:$ZZ$2386, 723, MATCH($B$3, resultados!$A$1:$ZZ$1, 0))</f>
        <v/>
      </c>
    </row>
    <row r="730">
      <c r="A730">
        <f>INDEX(resultados!$A$2:$ZZ$2386, 724, MATCH($B$1, resultados!$A$1:$ZZ$1, 0))</f>
        <v/>
      </c>
      <c r="B730">
        <f>INDEX(resultados!$A$2:$ZZ$2386, 724, MATCH($B$2, resultados!$A$1:$ZZ$1, 0))</f>
        <v/>
      </c>
      <c r="C730">
        <f>INDEX(resultados!$A$2:$ZZ$2386, 724, MATCH($B$3, resultados!$A$1:$ZZ$1, 0))</f>
        <v/>
      </c>
    </row>
    <row r="731">
      <c r="A731">
        <f>INDEX(resultados!$A$2:$ZZ$2386, 725, MATCH($B$1, resultados!$A$1:$ZZ$1, 0))</f>
        <v/>
      </c>
      <c r="B731">
        <f>INDEX(resultados!$A$2:$ZZ$2386, 725, MATCH($B$2, resultados!$A$1:$ZZ$1, 0))</f>
        <v/>
      </c>
      <c r="C731">
        <f>INDEX(resultados!$A$2:$ZZ$2386, 725, MATCH($B$3, resultados!$A$1:$ZZ$1, 0))</f>
        <v/>
      </c>
    </row>
    <row r="732">
      <c r="A732">
        <f>INDEX(resultados!$A$2:$ZZ$2386, 726, MATCH($B$1, resultados!$A$1:$ZZ$1, 0))</f>
        <v/>
      </c>
      <c r="B732">
        <f>INDEX(resultados!$A$2:$ZZ$2386, 726, MATCH($B$2, resultados!$A$1:$ZZ$1, 0))</f>
        <v/>
      </c>
      <c r="C732">
        <f>INDEX(resultados!$A$2:$ZZ$2386, 726, MATCH($B$3, resultados!$A$1:$ZZ$1, 0))</f>
        <v/>
      </c>
    </row>
    <row r="733">
      <c r="A733">
        <f>INDEX(resultados!$A$2:$ZZ$2386, 727, MATCH($B$1, resultados!$A$1:$ZZ$1, 0))</f>
        <v/>
      </c>
      <c r="B733">
        <f>INDEX(resultados!$A$2:$ZZ$2386, 727, MATCH($B$2, resultados!$A$1:$ZZ$1, 0))</f>
        <v/>
      </c>
      <c r="C733">
        <f>INDEX(resultados!$A$2:$ZZ$2386, 727, MATCH($B$3, resultados!$A$1:$ZZ$1, 0))</f>
        <v/>
      </c>
    </row>
    <row r="734">
      <c r="A734">
        <f>INDEX(resultados!$A$2:$ZZ$2386, 728, MATCH($B$1, resultados!$A$1:$ZZ$1, 0))</f>
        <v/>
      </c>
      <c r="B734">
        <f>INDEX(resultados!$A$2:$ZZ$2386, 728, MATCH($B$2, resultados!$A$1:$ZZ$1, 0))</f>
        <v/>
      </c>
      <c r="C734">
        <f>INDEX(resultados!$A$2:$ZZ$2386, 728, MATCH($B$3, resultados!$A$1:$ZZ$1, 0))</f>
        <v/>
      </c>
    </row>
    <row r="735">
      <c r="A735">
        <f>INDEX(resultados!$A$2:$ZZ$2386, 729, MATCH($B$1, resultados!$A$1:$ZZ$1, 0))</f>
        <v/>
      </c>
      <c r="B735">
        <f>INDEX(resultados!$A$2:$ZZ$2386, 729, MATCH($B$2, resultados!$A$1:$ZZ$1, 0))</f>
        <v/>
      </c>
      <c r="C735">
        <f>INDEX(resultados!$A$2:$ZZ$2386, 729, MATCH($B$3, resultados!$A$1:$ZZ$1, 0))</f>
        <v/>
      </c>
    </row>
    <row r="736">
      <c r="A736">
        <f>INDEX(resultados!$A$2:$ZZ$2386, 730, MATCH($B$1, resultados!$A$1:$ZZ$1, 0))</f>
        <v/>
      </c>
      <c r="B736">
        <f>INDEX(resultados!$A$2:$ZZ$2386, 730, MATCH($B$2, resultados!$A$1:$ZZ$1, 0))</f>
        <v/>
      </c>
      <c r="C736">
        <f>INDEX(resultados!$A$2:$ZZ$2386, 730, MATCH($B$3, resultados!$A$1:$ZZ$1, 0))</f>
        <v/>
      </c>
    </row>
    <row r="737">
      <c r="A737">
        <f>INDEX(resultados!$A$2:$ZZ$2386, 731, MATCH($B$1, resultados!$A$1:$ZZ$1, 0))</f>
        <v/>
      </c>
      <c r="B737">
        <f>INDEX(resultados!$A$2:$ZZ$2386, 731, MATCH($B$2, resultados!$A$1:$ZZ$1, 0))</f>
        <v/>
      </c>
      <c r="C737">
        <f>INDEX(resultados!$A$2:$ZZ$2386, 731, MATCH($B$3, resultados!$A$1:$ZZ$1, 0))</f>
        <v/>
      </c>
    </row>
    <row r="738">
      <c r="A738">
        <f>INDEX(resultados!$A$2:$ZZ$2386, 732, MATCH($B$1, resultados!$A$1:$ZZ$1, 0))</f>
        <v/>
      </c>
      <c r="B738">
        <f>INDEX(resultados!$A$2:$ZZ$2386, 732, MATCH($B$2, resultados!$A$1:$ZZ$1, 0))</f>
        <v/>
      </c>
      <c r="C738">
        <f>INDEX(resultados!$A$2:$ZZ$2386, 732, MATCH($B$3, resultados!$A$1:$ZZ$1, 0))</f>
        <v/>
      </c>
    </row>
    <row r="739">
      <c r="A739">
        <f>INDEX(resultados!$A$2:$ZZ$2386, 733, MATCH($B$1, resultados!$A$1:$ZZ$1, 0))</f>
        <v/>
      </c>
      <c r="B739">
        <f>INDEX(resultados!$A$2:$ZZ$2386, 733, MATCH($B$2, resultados!$A$1:$ZZ$1, 0))</f>
        <v/>
      </c>
      <c r="C739">
        <f>INDEX(resultados!$A$2:$ZZ$2386, 733, MATCH($B$3, resultados!$A$1:$ZZ$1, 0))</f>
        <v/>
      </c>
    </row>
    <row r="740">
      <c r="A740">
        <f>INDEX(resultados!$A$2:$ZZ$2386, 734, MATCH($B$1, resultados!$A$1:$ZZ$1, 0))</f>
        <v/>
      </c>
      <c r="B740">
        <f>INDEX(resultados!$A$2:$ZZ$2386, 734, MATCH($B$2, resultados!$A$1:$ZZ$1, 0))</f>
        <v/>
      </c>
      <c r="C740">
        <f>INDEX(resultados!$A$2:$ZZ$2386, 734, MATCH($B$3, resultados!$A$1:$ZZ$1, 0))</f>
        <v/>
      </c>
    </row>
    <row r="741">
      <c r="A741">
        <f>INDEX(resultados!$A$2:$ZZ$2386, 735, MATCH($B$1, resultados!$A$1:$ZZ$1, 0))</f>
        <v/>
      </c>
      <c r="B741">
        <f>INDEX(resultados!$A$2:$ZZ$2386, 735, MATCH($B$2, resultados!$A$1:$ZZ$1, 0))</f>
        <v/>
      </c>
      <c r="C741">
        <f>INDEX(resultados!$A$2:$ZZ$2386, 735, MATCH($B$3, resultados!$A$1:$ZZ$1, 0))</f>
        <v/>
      </c>
    </row>
    <row r="742">
      <c r="A742">
        <f>INDEX(resultados!$A$2:$ZZ$2386, 736, MATCH($B$1, resultados!$A$1:$ZZ$1, 0))</f>
        <v/>
      </c>
      <c r="B742">
        <f>INDEX(resultados!$A$2:$ZZ$2386, 736, MATCH($B$2, resultados!$A$1:$ZZ$1, 0))</f>
        <v/>
      </c>
      <c r="C742">
        <f>INDEX(resultados!$A$2:$ZZ$2386, 736, MATCH($B$3, resultados!$A$1:$ZZ$1, 0))</f>
        <v/>
      </c>
    </row>
    <row r="743">
      <c r="A743">
        <f>INDEX(resultados!$A$2:$ZZ$2386, 737, MATCH($B$1, resultados!$A$1:$ZZ$1, 0))</f>
        <v/>
      </c>
      <c r="B743">
        <f>INDEX(resultados!$A$2:$ZZ$2386, 737, MATCH($B$2, resultados!$A$1:$ZZ$1, 0))</f>
        <v/>
      </c>
      <c r="C743">
        <f>INDEX(resultados!$A$2:$ZZ$2386, 737, MATCH($B$3, resultados!$A$1:$ZZ$1, 0))</f>
        <v/>
      </c>
    </row>
    <row r="744">
      <c r="A744">
        <f>INDEX(resultados!$A$2:$ZZ$2386, 738, MATCH($B$1, resultados!$A$1:$ZZ$1, 0))</f>
        <v/>
      </c>
      <c r="B744">
        <f>INDEX(resultados!$A$2:$ZZ$2386, 738, MATCH($B$2, resultados!$A$1:$ZZ$1, 0))</f>
        <v/>
      </c>
      <c r="C744">
        <f>INDEX(resultados!$A$2:$ZZ$2386, 738, MATCH($B$3, resultados!$A$1:$ZZ$1, 0))</f>
        <v/>
      </c>
    </row>
    <row r="745">
      <c r="A745">
        <f>INDEX(resultados!$A$2:$ZZ$2386, 739, MATCH($B$1, resultados!$A$1:$ZZ$1, 0))</f>
        <v/>
      </c>
      <c r="B745">
        <f>INDEX(resultados!$A$2:$ZZ$2386, 739, MATCH($B$2, resultados!$A$1:$ZZ$1, 0))</f>
        <v/>
      </c>
      <c r="C745">
        <f>INDEX(resultados!$A$2:$ZZ$2386, 739, MATCH($B$3, resultados!$A$1:$ZZ$1, 0))</f>
        <v/>
      </c>
    </row>
    <row r="746">
      <c r="A746">
        <f>INDEX(resultados!$A$2:$ZZ$2386, 740, MATCH($B$1, resultados!$A$1:$ZZ$1, 0))</f>
        <v/>
      </c>
      <c r="B746">
        <f>INDEX(resultados!$A$2:$ZZ$2386, 740, MATCH($B$2, resultados!$A$1:$ZZ$1, 0))</f>
        <v/>
      </c>
      <c r="C746">
        <f>INDEX(resultados!$A$2:$ZZ$2386, 740, MATCH($B$3, resultados!$A$1:$ZZ$1, 0))</f>
        <v/>
      </c>
    </row>
    <row r="747">
      <c r="A747">
        <f>INDEX(resultados!$A$2:$ZZ$2386, 741, MATCH($B$1, resultados!$A$1:$ZZ$1, 0))</f>
        <v/>
      </c>
      <c r="B747">
        <f>INDEX(resultados!$A$2:$ZZ$2386, 741, MATCH($B$2, resultados!$A$1:$ZZ$1, 0))</f>
        <v/>
      </c>
      <c r="C747">
        <f>INDEX(resultados!$A$2:$ZZ$2386, 741, MATCH($B$3, resultados!$A$1:$ZZ$1, 0))</f>
        <v/>
      </c>
    </row>
    <row r="748">
      <c r="A748">
        <f>INDEX(resultados!$A$2:$ZZ$2386, 742, MATCH($B$1, resultados!$A$1:$ZZ$1, 0))</f>
        <v/>
      </c>
      <c r="B748">
        <f>INDEX(resultados!$A$2:$ZZ$2386, 742, MATCH($B$2, resultados!$A$1:$ZZ$1, 0))</f>
        <v/>
      </c>
      <c r="C748">
        <f>INDEX(resultados!$A$2:$ZZ$2386, 742, MATCH($B$3, resultados!$A$1:$ZZ$1, 0))</f>
        <v/>
      </c>
    </row>
    <row r="749">
      <c r="A749">
        <f>INDEX(resultados!$A$2:$ZZ$2386, 743, MATCH($B$1, resultados!$A$1:$ZZ$1, 0))</f>
        <v/>
      </c>
      <c r="B749">
        <f>INDEX(resultados!$A$2:$ZZ$2386, 743, MATCH($B$2, resultados!$A$1:$ZZ$1, 0))</f>
        <v/>
      </c>
      <c r="C749">
        <f>INDEX(resultados!$A$2:$ZZ$2386, 743, MATCH($B$3, resultados!$A$1:$ZZ$1, 0))</f>
        <v/>
      </c>
    </row>
    <row r="750">
      <c r="A750">
        <f>INDEX(resultados!$A$2:$ZZ$2386, 744, MATCH($B$1, resultados!$A$1:$ZZ$1, 0))</f>
        <v/>
      </c>
      <c r="B750">
        <f>INDEX(resultados!$A$2:$ZZ$2386, 744, MATCH($B$2, resultados!$A$1:$ZZ$1, 0))</f>
        <v/>
      </c>
      <c r="C750">
        <f>INDEX(resultados!$A$2:$ZZ$2386, 744, MATCH($B$3, resultados!$A$1:$ZZ$1, 0))</f>
        <v/>
      </c>
    </row>
    <row r="751">
      <c r="A751">
        <f>INDEX(resultados!$A$2:$ZZ$2386, 745, MATCH($B$1, resultados!$A$1:$ZZ$1, 0))</f>
        <v/>
      </c>
      <c r="B751">
        <f>INDEX(resultados!$A$2:$ZZ$2386, 745, MATCH($B$2, resultados!$A$1:$ZZ$1, 0))</f>
        <v/>
      </c>
      <c r="C751">
        <f>INDEX(resultados!$A$2:$ZZ$2386, 745, MATCH($B$3, resultados!$A$1:$ZZ$1, 0))</f>
        <v/>
      </c>
    </row>
    <row r="752">
      <c r="A752">
        <f>INDEX(resultados!$A$2:$ZZ$2386, 746, MATCH($B$1, resultados!$A$1:$ZZ$1, 0))</f>
        <v/>
      </c>
      <c r="B752">
        <f>INDEX(resultados!$A$2:$ZZ$2386, 746, MATCH($B$2, resultados!$A$1:$ZZ$1, 0))</f>
        <v/>
      </c>
      <c r="C752">
        <f>INDEX(resultados!$A$2:$ZZ$2386, 746, MATCH($B$3, resultados!$A$1:$ZZ$1, 0))</f>
        <v/>
      </c>
    </row>
    <row r="753">
      <c r="A753">
        <f>INDEX(resultados!$A$2:$ZZ$2386, 747, MATCH($B$1, resultados!$A$1:$ZZ$1, 0))</f>
        <v/>
      </c>
      <c r="B753">
        <f>INDEX(resultados!$A$2:$ZZ$2386, 747, MATCH($B$2, resultados!$A$1:$ZZ$1, 0))</f>
        <v/>
      </c>
      <c r="C753">
        <f>INDEX(resultados!$A$2:$ZZ$2386, 747, MATCH($B$3, resultados!$A$1:$ZZ$1, 0))</f>
        <v/>
      </c>
    </row>
    <row r="754">
      <c r="A754">
        <f>INDEX(resultados!$A$2:$ZZ$2386, 748, MATCH($B$1, resultados!$A$1:$ZZ$1, 0))</f>
        <v/>
      </c>
      <c r="B754">
        <f>INDEX(resultados!$A$2:$ZZ$2386, 748, MATCH($B$2, resultados!$A$1:$ZZ$1, 0))</f>
        <v/>
      </c>
      <c r="C754">
        <f>INDEX(resultados!$A$2:$ZZ$2386, 748, MATCH($B$3, resultados!$A$1:$ZZ$1, 0))</f>
        <v/>
      </c>
    </row>
    <row r="755">
      <c r="A755">
        <f>INDEX(resultados!$A$2:$ZZ$2386, 749, MATCH($B$1, resultados!$A$1:$ZZ$1, 0))</f>
        <v/>
      </c>
      <c r="B755">
        <f>INDEX(resultados!$A$2:$ZZ$2386, 749, MATCH($B$2, resultados!$A$1:$ZZ$1, 0))</f>
        <v/>
      </c>
      <c r="C755">
        <f>INDEX(resultados!$A$2:$ZZ$2386, 749, MATCH($B$3, resultados!$A$1:$ZZ$1, 0))</f>
        <v/>
      </c>
    </row>
    <row r="756">
      <c r="A756">
        <f>INDEX(resultados!$A$2:$ZZ$2386, 750, MATCH($B$1, resultados!$A$1:$ZZ$1, 0))</f>
        <v/>
      </c>
      <c r="B756">
        <f>INDEX(resultados!$A$2:$ZZ$2386, 750, MATCH($B$2, resultados!$A$1:$ZZ$1, 0))</f>
        <v/>
      </c>
      <c r="C756">
        <f>INDEX(resultados!$A$2:$ZZ$2386, 750, MATCH($B$3, resultados!$A$1:$ZZ$1, 0))</f>
        <v/>
      </c>
    </row>
    <row r="757">
      <c r="A757">
        <f>INDEX(resultados!$A$2:$ZZ$2386, 751, MATCH($B$1, resultados!$A$1:$ZZ$1, 0))</f>
        <v/>
      </c>
      <c r="B757">
        <f>INDEX(resultados!$A$2:$ZZ$2386, 751, MATCH($B$2, resultados!$A$1:$ZZ$1, 0))</f>
        <v/>
      </c>
      <c r="C757">
        <f>INDEX(resultados!$A$2:$ZZ$2386, 751, MATCH($B$3, resultados!$A$1:$ZZ$1, 0))</f>
        <v/>
      </c>
    </row>
    <row r="758">
      <c r="A758">
        <f>INDEX(resultados!$A$2:$ZZ$2386, 752, MATCH($B$1, resultados!$A$1:$ZZ$1, 0))</f>
        <v/>
      </c>
      <c r="B758">
        <f>INDEX(resultados!$A$2:$ZZ$2386, 752, MATCH($B$2, resultados!$A$1:$ZZ$1, 0))</f>
        <v/>
      </c>
      <c r="C758">
        <f>INDEX(resultados!$A$2:$ZZ$2386, 752, MATCH($B$3, resultados!$A$1:$ZZ$1, 0))</f>
        <v/>
      </c>
    </row>
    <row r="759">
      <c r="A759">
        <f>INDEX(resultados!$A$2:$ZZ$2386, 753, MATCH($B$1, resultados!$A$1:$ZZ$1, 0))</f>
        <v/>
      </c>
      <c r="B759">
        <f>INDEX(resultados!$A$2:$ZZ$2386, 753, MATCH($B$2, resultados!$A$1:$ZZ$1, 0))</f>
        <v/>
      </c>
      <c r="C759">
        <f>INDEX(resultados!$A$2:$ZZ$2386, 753, MATCH($B$3, resultados!$A$1:$ZZ$1, 0))</f>
        <v/>
      </c>
    </row>
    <row r="760">
      <c r="A760">
        <f>INDEX(resultados!$A$2:$ZZ$2386, 754, MATCH($B$1, resultados!$A$1:$ZZ$1, 0))</f>
        <v/>
      </c>
      <c r="B760">
        <f>INDEX(resultados!$A$2:$ZZ$2386, 754, MATCH($B$2, resultados!$A$1:$ZZ$1, 0))</f>
        <v/>
      </c>
      <c r="C760">
        <f>INDEX(resultados!$A$2:$ZZ$2386, 754, MATCH($B$3, resultados!$A$1:$ZZ$1, 0))</f>
        <v/>
      </c>
    </row>
    <row r="761">
      <c r="A761">
        <f>INDEX(resultados!$A$2:$ZZ$2386, 755, MATCH($B$1, resultados!$A$1:$ZZ$1, 0))</f>
        <v/>
      </c>
      <c r="B761">
        <f>INDEX(resultados!$A$2:$ZZ$2386, 755, MATCH($B$2, resultados!$A$1:$ZZ$1, 0))</f>
        <v/>
      </c>
      <c r="C761">
        <f>INDEX(resultados!$A$2:$ZZ$2386, 755, MATCH($B$3, resultados!$A$1:$ZZ$1, 0))</f>
        <v/>
      </c>
    </row>
    <row r="762">
      <c r="A762">
        <f>INDEX(resultados!$A$2:$ZZ$2386, 756, MATCH($B$1, resultados!$A$1:$ZZ$1, 0))</f>
        <v/>
      </c>
      <c r="B762">
        <f>INDEX(resultados!$A$2:$ZZ$2386, 756, MATCH($B$2, resultados!$A$1:$ZZ$1, 0))</f>
        <v/>
      </c>
      <c r="C762">
        <f>INDEX(resultados!$A$2:$ZZ$2386, 756, MATCH($B$3, resultados!$A$1:$ZZ$1, 0))</f>
        <v/>
      </c>
    </row>
    <row r="763">
      <c r="A763">
        <f>INDEX(resultados!$A$2:$ZZ$2386, 757, MATCH($B$1, resultados!$A$1:$ZZ$1, 0))</f>
        <v/>
      </c>
      <c r="B763">
        <f>INDEX(resultados!$A$2:$ZZ$2386, 757, MATCH($B$2, resultados!$A$1:$ZZ$1, 0))</f>
        <v/>
      </c>
      <c r="C763">
        <f>INDEX(resultados!$A$2:$ZZ$2386, 757, MATCH($B$3, resultados!$A$1:$ZZ$1, 0))</f>
        <v/>
      </c>
    </row>
    <row r="764">
      <c r="A764">
        <f>INDEX(resultados!$A$2:$ZZ$2386, 758, MATCH($B$1, resultados!$A$1:$ZZ$1, 0))</f>
        <v/>
      </c>
      <c r="B764">
        <f>INDEX(resultados!$A$2:$ZZ$2386, 758, MATCH($B$2, resultados!$A$1:$ZZ$1, 0))</f>
        <v/>
      </c>
      <c r="C764">
        <f>INDEX(resultados!$A$2:$ZZ$2386, 758, MATCH($B$3, resultados!$A$1:$ZZ$1, 0))</f>
        <v/>
      </c>
    </row>
    <row r="765">
      <c r="A765">
        <f>INDEX(resultados!$A$2:$ZZ$2386, 759, MATCH($B$1, resultados!$A$1:$ZZ$1, 0))</f>
        <v/>
      </c>
      <c r="B765">
        <f>INDEX(resultados!$A$2:$ZZ$2386, 759, MATCH($B$2, resultados!$A$1:$ZZ$1, 0))</f>
        <v/>
      </c>
      <c r="C765">
        <f>INDEX(resultados!$A$2:$ZZ$2386, 759, MATCH($B$3, resultados!$A$1:$ZZ$1, 0))</f>
        <v/>
      </c>
    </row>
    <row r="766">
      <c r="A766">
        <f>INDEX(resultados!$A$2:$ZZ$2386, 760, MATCH($B$1, resultados!$A$1:$ZZ$1, 0))</f>
        <v/>
      </c>
      <c r="B766">
        <f>INDEX(resultados!$A$2:$ZZ$2386, 760, MATCH($B$2, resultados!$A$1:$ZZ$1, 0))</f>
        <v/>
      </c>
      <c r="C766">
        <f>INDEX(resultados!$A$2:$ZZ$2386, 760, MATCH($B$3, resultados!$A$1:$ZZ$1, 0))</f>
        <v/>
      </c>
    </row>
    <row r="767">
      <c r="A767">
        <f>INDEX(resultados!$A$2:$ZZ$2386, 761, MATCH($B$1, resultados!$A$1:$ZZ$1, 0))</f>
        <v/>
      </c>
      <c r="B767">
        <f>INDEX(resultados!$A$2:$ZZ$2386, 761, MATCH($B$2, resultados!$A$1:$ZZ$1, 0))</f>
        <v/>
      </c>
      <c r="C767">
        <f>INDEX(resultados!$A$2:$ZZ$2386, 761, MATCH($B$3, resultados!$A$1:$ZZ$1, 0))</f>
        <v/>
      </c>
    </row>
    <row r="768">
      <c r="A768">
        <f>INDEX(resultados!$A$2:$ZZ$2386, 762, MATCH($B$1, resultados!$A$1:$ZZ$1, 0))</f>
        <v/>
      </c>
      <c r="B768">
        <f>INDEX(resultados!$A$2:$ZZ$2386, 762, MATCH($B$2, resultados!$A$1:$ZZ$1, 0))</f>
        <v/>
      </c>
      <c r="C768">
        <f>INDEX(resultados!$A$2:$ZZ$2386, 762, MATCH($B$3, resultados!$A$1:$ZZ$1, 0))</f>
        <v/>
      </c>
    </row>
    <row r="769">
      <c r="A769">
        <f>INDEX(resultados!$A$2:$ZZ$2386, 763, MATCH($B$1, resultados!$A$1:$ZZ$1, 0))</f>
        <v/>
      </c>
      <c r="B769">
        <f>INDEX(resultados!$A$2:$ZZ$2386, 763, MATCH($B$2, resultados!$A$1:$ZZ$1, 0))</f>
        <v/>
      </c>
      <c r="C769">
        <f>INDEX(resultados!$A$2:$ZZ$2386, 763, MATCH($B$3, resultados!$A$1:$ZZ$1, 0))</f>
        <v/>
      </c>
    </row>
    <row r="770">
      <c r="A770">
        <f>INDEX(resultados!$A$2:$ZZ$2386, 764, MATCH($B$1, resultados!$A$1:$ZZ$1, 0))</f>
        <v/>
      </c>
      <c r="B770">
        <f>INDEX(resultados!$A$2:$ZZ$2386, 764, MATCH($B$2, resultados!$A$1:$ZZ$1, 0))</f>
        <v/>
      </c>
      <c r="C770">
        <f>INDEX(resultados!$A$2:$ZZ$2386, 764, MATCH($B$3, resultados!$A$1:$ZZ$1, 0))</f>
        <v/>
      </c>
    </row>
    <row r="771">
      <c r="A771">
        <f>INDEX(resultados!$A$2:$ZZ$2386, 765, MATCH($B$1, resultados!$A$1:$ZZ$1, 0))</f>
        <v/>
      </c>
      <c r="B771">
        <f>INDEX(resultados!$A$2:$ZZ$2386, 765, MATCH($B$2, resultados!$A$1:$ZZ$1, 0))</f>
        <v/>
      </c>
      <c r="C771">
        <f>INDEX(resultados!$A$2:$ZZ$2386, 765, MATCH($B$3, resultados!$A$1:$ZZ$1, 0))</f>
        <v/>
      </c>
    </row>
    <row r="772">
      <c r="A772">
        <f>INDEX(resultados!$A$2:$ZZ$2386, 766, MATCH($B$1, resultados!$A$1:$ZZ$1, 0))</f>
        <v/>
      </c>
      <c r="B772">
        <f>INDEX(resultados!$A$2:$ZZ$2386, 766, MATCH($B$2, resultados!$A$1:$ZZ$1, 0))</f>
        <v/>
      </c>
      <c r="C772">
        <f>INDEX(resultados!$A$2:$ZZ$2386, 766, MATCH($B$3, resultados!$A$1:$ZZ$1, 0))</f>
        <v/>
      </c>
    </row>
    <row r="773">
      <c r="A773">
        <f>INDEX(resultados!$A$2:$ZZ$2386, 767, MATCH($B$1, resultados!$A$1:$ZZ$1, 0))</f>
        <v/>
      </c>
      <c r="B773">
        <f>INDEX(resultados!$A$2:$ZZ$2386, 767, MATCH($B$2, resultados!$A$1:$ZZ$1, 0))</f>
        <v/>
      </c>
      <c r="C773">
        <f>INDEX(resultados!$A$2:$ZZ$2386, 767, MATCH($B$3, resultados!$A$1:$ZZ$1, 0))</f>
        <v/>
      </c>
    </row>
    <row r="774">
      <c r="A774">
        <f>INDEX(resultados!$A$2:$ZZ$2386, 768, MATCH($B$1, resultados!$A$1:$ZZ$1, 0))</f>
        <v/>
      </c>
      <c r="B774">
        <f>INDEX(resultados!$A$2:$ZZ$2386, 768, MATCH($B$2, resultados!$A$1:$ZZ$1, 0))</f>
        <v/>
      </c>
      <c r="C774">
        <f>INDEX(resultados!$A$2:$ZZ$2386, 768, MATCH($B$3, resultados!$A$1:$ZZ$1, 0))</f>
        <v/>
      </c>
    </row>
    <row r="775">
      <c r="A775">
        <f>INDEX(resultados!$A$2:$ZZ$2386, 769, MATCH($B$1, resultados!$A$1:$ZZ$1, 0))</f>
        <v/>
      </c>
      <c r="B775">
        <f>INDEX(resultados!$A$2:$ZZ$2386, 769, MATCH($B$2, resultados!$A$1:$ZZ$1, 0))</f>
        <v/>
      </c>
      <c r="C775">
        <f>INDEX(resultados!$A$2:$ZZ$2386, 769, MATCH($B$3, resultados!$A$1:$ZZ$1, 0))</f>
        <v/>
      </c>
    </row>
    <row r="776">
      <c r="A776">
        <f>INDEX(resultados!$A$2:$ZZ$2386, 770, MATCH($B$1, resultados!$A$1:$ZZ$1, 0))</f>
        <v/>
      </c>
      <c r="B776">
        <f>INDEX(resultados!$A$2:$ZZ$2386, 770, MATCH($B$2, resultados!$A$1:$ZZ$1, 0))</f>
        <v/>
      </c>
      <c r="C776">
        <f>INDEX(resultados!$A$2:$ZZ$2386, 770, MATCH($B$3, resultados!$A$1:$ZZ$1, 0))</f>
        <v/>
      </c>
    </row>
    <row r="777">
      <c r="A777">
        <f>INDEX(resultados!$A$2:$ZZ$2386, 771, MATCH($B$1, resultados!$A$1:$ZZ$1, 0))</f>
        <v/>
      </c>
      <c r="B777">
        <f>INDEX(resultados!$A$2:$ZZ$2386, 771, MATCH($B$2, resultados!$A$1:$ZZ$1, 0))</f>
        <v/>
      </c>
      <c r="C777">
        <f>INDEX(resultados!$A$2:$ZZ$2386, 771, MATCH($B$3, resultados!$A$1:$ZZ$1, 0))</f>
        <v/>
      </c>
    </row>
    <row r="778">
      <c r="A778">
        <f>INDEX(resultados!$A$2:$ZZ$2386, 772, MATCH($B$1, resultados!$A$1:$ZZ$1, 0))</f>
        <v/>
      </c>
      <c r="B778">
        <f>INDEX(resultados!$A$2:$ZZ$2386, 772, MATCH($B$2, resultados!$A$1:$ZZ$1, 0))</f>
        <v/>
      </c>
      <c r="C778">
        <f>INDEX(resultados!$A$2:$ZZ$2386, 772, MATCH($B$3, resultados!$A$1:$ZZ$1, 0))</f>
        <v/>
      </c>
    </row>
    <row r="779">
      <c r="A779">
        <f>INDEX(resultados!$A$2:$ZZ$2386, 773, MATCH($B$1, resultados!$A$1:$ZZ$1, 0))</f>
        <v/>
      </c>
      <c r="B779">
        <f>INDEX(resultados!$A$2:$ZZ$2386, 773, MATCH($B$2, resultados!$A$1:$ZZ$1, 0))</f>
        <v/>
      </c>
      <c r="C779">
        <f>INDEX(resultados!$A$2:$ZZ$2386, 773, MATCH($B$3, resultados!$A$1:$ZZ$1, 0))</f>
        <v/>
      </c>
    </row>
    <row r="780">
      <c r="A780">
        <f>INDEX(resultados!$A$2:$ZZ$2386, 774, MATCH($B$1, resultados!$A$1:$ZZ$1, 0))</f>
        <v/>
      </c>
      <c r="B780">
        <f>INDEX(resultados!$A$2:$ZZ$2386, 774, MATCH($B$2, resultados!$A$1:$ZZ$1, 0))</f>
        <v/>
      </c>
      <c r="C780">
        <f>INDEX(resultados!$A$2:$ZZ$2386, 774, MATCH($B$3, resultados!$A$1:$ZZ$1, 0))</f>
        <v/>
      </c>
    </row>
    <row r="781">
      <c r="A781">
        <f>INDEX(resultados!$A$2:$ZZ$2386, 775, MATCH($B$1, resultados!$A$1:$ZZ$1, 0))</f>
        <v/>
      </c>
      <c r="B781">
        <f>INDEX(resultados!$A$2:$ZZ$2386, 775, MATCH($B$2, resultados!$A$1:$ZZ$1, 0))</f>
        <v/>
      </c>
      <c r="C781">
        <f>INDEX(resultados!$A$2:$ZZ$2386, 775, MATCH($B$3, resultados!$A$1:$ZZ$1, 0))</f>
        <v/>
      </c>
    </row>
    <row r="782">
      <c r="A782">
        <f>INDEX(resultados!$A$2:$ZZ$2386, 776, MATCH($B$1, resultados!$A$1:$ZZ$1, 0))</f>
        <v/>
      </c>
      <c r="B782">
        <f>INDEX(resultados!$A$2:$ZZ$2386, 776, MATCH($B$2, resultados!$A$1:$ZZ$1, 0))</f>
        <v/>
      </c>
      <c r="C782">
        <f>INDEX(resultados!$A$2:$ZZ$2386, 776, MATCH($B$3, resultados!$A$1:$ZZ$1, 0))</f>
        <v/>
      </c>
    </row>
    <row r="783">
      <c r="A783">
        <f>INDEX(resultados!$A$2:$ZZ$2386, 777, MATCH($B$1, resultados!$A$1:$ZZ$1, 0))</f>
        <v/>
      </c>
      <c r="B783">
        <f>INDEX(resultados!$A$2:$ZZ$2386, 777, MATCH($B$2, resultados!$A$1:$ZZ$1, 0))</f>
        <v/>
      </c>
      <c r="C783">
        <f>INDEX(resultados!$A$2:$ZZ$2386, 777, MATCH($B$3, resultados!$A$1:$ZZ$1, 0))</f>
        <v/>
      </c>
    </row>
    <row r="784">
      <c r="A784">
        <f>INDEX(resultados!$A$2:$ZZ$2386, 778, MATCH($B$1, resultados!$A$1:$ZZ$1, 0))</f>
        <v/>
      </c>
      <c r="B784">
        <f>INDEX(resultados!$A$2:$ZZ$2386, 778, MATCH($B$2, resultados!$A$1:$ZZ$1, 0))</f>
        <v/>
      </c>
      <c r="C784">
        <f>INDEX(resultados!$A$2:$ZZ$2386, 778, MATCH($B$3, resultados!$A$1:$ZZ$1, 0))</f>
        <v/>
      </c>
    </row>
    <row r="785">
      <c r="A785">
        <f>INDEX(resultados!$A$2:$ZZ$2386, 779, MATCH($B$1, resultados!$A$1:$ZZ$1, 0))</f>
        <v/>
      </c>
      <c r="B785">
        <f>INDEX(resultados!$A$2:$ZZ$2386, 779, MATCH($B$2, resultados!$A$1:$ZZ$1, 0))</f>
        <v/>
      </c>
      <c r="C785">
        <f>INDEX(resultados!$A$2:$ZZ$2386, 779, MATCH($B$3, resultados!$A$1:$ZZ$1, 0))</f>
        <v/>
      </c>
    </row>
    <row r="786">
      <c r="A786">
        <f>INDEX(resultados!$A$2:$ZZ$2386, 780, MATCH($B$1, resultados!$A$1:$ZZ$1, 0))</f>
        <v/>
      </c>
      <c r="B786">
        <f>INDEX(resultados!$A$2:$ZZ$2386, 780, MATCH($B$2, resultados!$A$1:$ZZ$1, 0))</f>
        <v/>
      </c>
      <c r="C786">
        <f>INDEX(resultados!$A$2:$ZZ$2386, 780, MATCH($B$3, resultados!$A$1:$ZZ$1, 0))</f>
        <v/>
      </c>
    </row>
    <row r="787">
      <c r="A787">
        <f>INDEX(resultados!$A$2:$ZZ$2386, 781, MATCH($B$1, resultados!$A$1:$ZZ$1, 0))</f>
        <v/>
      </c>
      <c r="B787">
        <f>INDEX(resultados!$A$2:$ZZ$2386, 781, MATCH($B$2, resultados!$A$1:$ZZ$1, 0))</f>
        <v/>
      </c>
      <c r="C787">
        <f>INDEX(resultados!$A$2:$ZZ$2386, 781, MATCH($B$3, resultados!$A$1:$ZZ$1, 0))</f>
        <v/>
      </c>
    </row>
    <row r="788">
      <c r="A788">
        <f>INDEX(resultados!$A$2:$ZZ$2386, 782, MATCH($B$1, resultados!$A$1:$ZZ$1, 0))</f>
        <v/>
      </c>
      <c r="B788">
        <f>INDEX(resultados!$A$2:$ZZ$2386, 782, MATCH($B$2, resultados!$A$1:$ZZ$1, 0))</f>
        <v/>
      </c>
      <c r="C788">
        <f>INDEX(resultados!$A$2:$ZZ$2386, 782, MATCH($B$3, resultados!$A$1:$ZZ$1, 0))</f>
        <v/>
      </c>
    </row>
    <row r="789">
      <c r="A789">
        <f>INDEX(resultados!$A$2:$ZZ$2386, 783, MATCH($B$1, resultados!$A$1:$ZZ$1, 0))</f>
        <v/>
      </c>
      <c r="B789">
        <f>INDEX(resultados!$A$2:$ZZ$2386, 783, MATCH($B$2, resultados!$A$1:$ZZ$1, 0))</f>
        <v/>
      </c>
      <c r="C789">
        <f>INDEX(resultados!$A$2:$ZZ$2386, 783, MATCH($B$3, resultados!$A$1:$ZZ$1, 0))</f>
        <v/>
      </c>
    </row>
    <row r="790">
      <c r="A790">
        <f>INDEX(resultados!$A$2:$ZZ$2386, 784, MATCH($B$1, resultados!$A$1:$ZZ$1, 0))</f>
        <v/>
      </c>
      <c r="B790">
        <f>INDEX(resultados!$A$2:$ZZ$2386, 784, MATCH($B$2, resultados!$A$1:$ZZ$1, 0))</f>
        <v/>
      </c>
      <c r="C790">
        <f>INDEX(resultados!$A$2:$ZZ$2386, 784, MATCH($B$3, resultados!$A$1:$ZZ$1, 0))</f>
        <v/>
      </c>
    </row>
    <row r="791">
      <c r="A791">
        <f>INDEX(resultados!$A$2:$ZZ$2386, 785, MATCH($B$1, resultados!$A$1:$ZZ$1, 0))</f>
        <v/>
      </c>
      <c r="B791">
        <f>INDEX(resultados!$A$2:$ZZ$2386, 785, MATCH($B$2, resultados!$A$1:$ZZ$1, 0))</f>
        <v/>
      </c>
      <c r="C791">
        <f>INDEX(resultados!$A$2:$ZZ$2386, 785, MATCH($B$3, resultados!$A$1:$ZZ$1, 0))</f>
        <v/>
      </c>
    </row>
    <row r="792">
      <c r="A792">
        <f>INDEX(resultados!$A$2:$ZZ$2386, 786, MATCH($B$1, resultados!$A$1:$ZZ$1, 0))</f>
        <v/>
      </c>
      <c r="B792">
        <f>INDEX(resultados!$A$2:$ZZ$2386, 786, MATCH($B$2, resultados!$A$1:$ZZ$1, 0))</f>
        <v/>
      </c>
      <c r="C792">
        <f>INDEX(resultados!$A$2:$ZZ$2386, 786, MATCH($B$3, resultados!$A$1:$ZZ$1, 0))</f>
        <v/>
      </c>
    </row>
    <row r="793">
      <c r="A793">
        <f>INDEX(resultados!$A$2:$ZZ$2386, 787, MATCH($B$1, resultados!$A$1:$ZZ$1, 0))</f>
        <v/>
      </c>
      <c r="B793">
        <f>INDEX(resultados!$A$2:$ZZ$2386, 787, MATCH($B$2, resultados!$A$1:$ZZ$1, 0))</f>
        <v/>
      </c>
      <c r="C793">
        <f>INDEX(resultados!$A$2:$ZZ$2386, 787, MATCH($B$3, resultados!$A$1:$ZZ$1, 0))</f>
        <v/>
      </c>
    </row>
    <row r="794">
      <c r="A794">
        <f>INDEX(resultados!$A$2:$ZZ$2386, 788, MATCH($B$1, resultados!$A$1:$ZZ$1, 0))</f>
        <v/>
      </c>
      <c r="B794">
        <f>INDEX(resultados!$A$2:$ZZ$2386, 788, MATCH($B$2, resultados!$A$1:$ZZ$1, 0))</f>
        <v/>
      </c>
      <c r="C794">
        <f>INDEX(resultados!$A$2:$ZZ$2386, 788, MATCH($B$3, resultados!$A$1:$ZZ$1, 0))</f>
        <v/>
      </c>
    </row>
    <row r="795">
      <c r="A795">
        <f>INDEX(resultados!$A$2:$ZZ$2386, 789, MATCH($B$1, resultados!$A$1:$ZZ$1, 0))</f>
        <v/>
      </c>
      <c r="B795">
        <f>INDEX(resultados!$A$2:$ZZ$2386, 789, MATCH($B$2, resultados!$A$1:$ZZ$1, 0))</f>
        <v/>
      </c>
      <c r="C795">
        <f>INDEX(resultados!$A$2:$ZZ$2386, 789, MATCH($B$3, resultados!$A$1:$ZZ$1, 0))</f>
        <v/>
      </c>
    </row>
    <row r="796">
      <c r="A796">
        <f>INDEX(resultados!$A$2:$ZZ$2386, 790, MATCH($B$1, resultados!$A$1:$ZZ$1, 0))</f>
        <v/>
      </c>
      <c r="B796">
        <f>INDEX(resultados!$A$2:$ZZ$2386, 790, MATCH($B$2, resultados!$A$1:$ZZ$1, 0))</f>
        <v/>
      </c>
      <c r="C796">
        <f>INDEX(resultados!$A$2:$ZZ$2386, 790, MATCH($B$3, resultados!$A$1:$ZZ$1, 0))</f>
        <v/>
      </c>
    </row>
    <row r="797">
      <c r="A797">
        <f>INDEX(resultados!$A$2:$ZZ$2386, 791, MATCH($B$1, resultados!$A$1:$ZZ$1, 0))</f>
        <v/>
      </c>
      <c r="B797">
        <f>INDEX(resultados!$A$2:$ZZ$2386, 791, MATCH($B$2, resultados!$A$1:$ZZ$1, 0))</f>
        <v/>
      </c>
      <c r="C797">
        <f>INDEX(resultados!$A$2:$ZZ$2386, 791, MATCH($B$3, resultados!$A$1:$ZZ$1, 0))</f>
        <v/>
      </c>
    </row>
    <row r="798">
      <c r="A798">
        <f>INDEX(resultados!$A$2:$ZZ$2386, 792, MATCH($B$1, resultados!$A$1:$ZZ$1, 0))</f>
        <v/>
      </c>
      <c r="B798">
        <f>INDEX(resultados!$A$2:$ZZ$2386, 792, MATCH($B$2, resultados!$A$1:$ZZ$1, 0))</f>
        <v/>
      </c>
      <c r="C798">
        <f>INDEX(resultados!$A$2:$ZZ$2386, 792, MATCH($B$3, resultados!$A$1:$ZZ$1, 0))</f>
        <v/>
      </c>
    </row>
    <row r="799">
      <c r="A799">
        <f>INDEX(resultados!$A$2:$ZZ$2386, 793, MATCH($B$1, resultados!$A$1:$ZZ$1, 0))</f>
        <v/>
      </c>
      <c r="B799">
        <f>INDEX(resultados!$A$2:$ZZ$2386, 793, MATCH($B$2, resultados!$A$1:$ZZ$1, 0))</f>
        <v/>
      </c>
      <c r="C799">
        <f>INDEX(resultados!$A$2:$ZZ$2386, 793, MATCH($B$3, resultados!$A$1:$ZZ$1, 0))</f>
        <v/>
      </c>
    </row>
    <row r="800">
      <c r="A800">
        <f>INDEX(resultados!$A$2:$ZZ$2386, 794, MATCH($B$1, resultados!$A$1:$ZZ$1, 0))</f>
        <v/>
      </c>
      <c r="B800">
        <f>INDEX(resultados!$A$2:$ZZ$2386, 794, MATCH($B$2, resultados!$A$1:$ZZ$1, 0))</f>
        <v/>
      </c>
      <c r="C800">
        <f>INDEX(resultados!$A$2:$ZZ$2386, 794, MATCH($B$3, resultados!$A$1:$ZZ$1, 0))</f>
        <v/>
      </c>
    </row>
    <row r="801">
      <c r="A801">
        <f>INDEX(resultados!$A$2:$ZZ$2386, 795, MATCH($B$1, resultados!$A$1:$ZZ$1, 0))</f>
        <v/>
      </c>
      <c r="B801">
        <f>INDEX(resultados!$A$2:$ZZ$2386, 795, MATCH($B$2, resultados!$A$1:$ZZ$1, 0))</f>
        <v/>
      </c>
      <c r="C801">
        <f>INDEX(resultados!$A$2:$ZZ$2386, 795, MATCH($B$3, resultados!$A$1:$ZZ$1, 0))</f>
        <v/>
      </c>
    </row>
    <row r="802">
      <c r="A802">
        <f>INDEX(resultados!$A$2:$ZZ$2386, 796, MATCH($B$1, resultados!$A$1:$ZZ$1, 0))</f>
        <v/>
      </c>
      <c r="B802">
        <f>INDEX(resultados!$A$2:$ZZ$2386, 796, MATCH($B$2, resultados!$A$1:$ZZ$1, 0))</f>
        <v/>
      </c>
      <c r="C802">
        <f>INDEX(resultados!$A$2:$ZZ$2386, 796, MATCH($B$3, resultados!$A$1:$ZZ$1, 0))</f>
        <v/>
      </c>
    </row>
    <row r="803">
      <c r="A803">
        <f>INDEX(resultados!$A$2:$ZZ$2386, 797, MATCH($B$1, resultados!$A$1:$ZZ$1, 0))</f>
        <v/>
      </c>
      <c r="B803">
        <f>INDEX(resultados!$A$2:$ZZ$2386, 797, MATCH($B$2, resultados!$A$1:$ZZ$1, 0))</f>
        <v/>
      </c>
      <c r="C803">
        <f>INDEX(resultados!$A$2:$ZZ$2386, 797, MATCH($B$3, resultados!$A$1:$ZZ$1, 0))</f>
        <v/>
      </c>
    </row>
    <row r="804">
      <c r="A804">
        <f>INDEX(resultados!$A$2:$ZZ$2386, 798, MATCH($B$1, resultados!$A$1:$ZZ$1, 0))</f>
        <v/>
      </c>
      <c r="B804">
        <f>INDEX(resultados!$A$2:$ZZ$2386, 798, MATCH($B$2, resultados!$A$1:$ZZ$1, 0))</f>
        <v/>
      </c>
      <c r="C804">
        <f>INDEX(resultados!$A$2:$ZZ$2386, 798, MATCH($B$3, resultados!$A$1:$ZZ$1, 0))</f>
        <v/>
      </c>
    </row>
    <row r="805">
      <c r="A805">
        <f>INDEX(resultados!$A$2:$ZZ$2386, 799, MATCH($B$1, resultados!$A$1:$ZZ$1, 0))</f>
        <v/>
      </c>
      <c r="B805">
        <f>INDEX(resultados!$A$2:$ZZ$2386, 799, MATCH($B$2, resultados!$A$1:$ZZ$1, 0))</f>
        <v/>
      </c>
      <c r="C805">
        <f>INDEX(resultados!$A$2:$ZZ$2386, 799, MATCH($B$3, resultados!$A$1:$ZZ$1, 0))</f>
        <v/>
      </c>
    </row>
    <row r="806">
      <c r="A806">
        <f>INDEX(resultados!$A$2:$ZZ$2386, 800, MATCH($B$1, resultados!$A$1:$ZZ$1, 0))</f>
        <v/>
      </c>
      <c r="B806">
        <f>INDEX(resultados!$A$2:$ZZ$2386, 800, MATCH($B$2, resultados!$A$1:$ZZ$1, 0))</f>
        <v/>
      </c>
      <c r="C806">
        <f>INDEX(resultados!$A$2:$ZZ$2386, 800, MATCH($B$3, resultados!$A$1:$ZZ$1, 0))</f>
        <v/>
      </c>
    </row>
    <row r="807">
      <c r="A807">
        <f>INDEX(resultados!$A$2:$ZZ$2386, 801, MATCH($B$1, resultados!$A$1:$ZZ$1, 0))</f>
        <v/>
      </c>
      <c r="B807">
        <f>INDEX(resultados!$A$2:$ZZ$2386, 801, MATCH($B$2, resultados!$A$1:$ZZ$1, 0))</f>
        <v/>
      </c>
      <c r="C807">
        <f>INDEX(resultados!$A$2:$ZZ$2386, 801, MATCH($B$3, resultados!$A$1:$ZZ$1, 0))</f>
        <v/>
      </c>
    </row>
    <row r="808">
      <c r="A808">
        <f>INDEX(resultados!$A$2:$ZZ$2386, 802, MATCH($B$1, resultados!$A$1:$ZZ$1, 0))</f>
        <v/>
      </c>
      <c r="B808">
        <f>INDEX(resultados!$A$2:$ZZ$2386, 802, MATCH($B$2, resultados!$A$1:$ZZ$1, 0))</f>
        <v/>
      </c>
      <c r="C808">
        <f>INDEX(resultados!$A$2:$ZZ$2386, 802, MATCH($B$3, resultados!$A$1:$ZZ$1, 0))</f>
        <v/>
      </c>
    </row>
    <row r="809">
      <c r="A809">
        <f>INDEX(resultados!$A$2:$ZZ$2386, 803, MATCH($B$1, resultados!$A$1:$ZZ$1, 0))</f>
        <v/>
      </c>
      <c r="B809">
        <f>INDEX(resultados!$A$2:$ZZ$2386, 803, MATCH($B$2, resultados!$A$1:$ZZ$1, 0))</f>
        <v/>
      </c>
      <c r="C809">
        <f>INDEX(resultados!$A$2:$ZZ$2386, 803, MATCH($B$3, resultados!$A$1:$ZZ$1, 0))</f>
        <v/>
      </c>
    </row>
    <row r="810">
      <c r="A810">
        <f>INDEX(resultados!$A$2:$ZZ$2386, 804, MATCH($B$1, resultados!$A$1:$ZZ$1, 0))</f>
        <v/>
      </c>
      <c r="B810">
        <f>INDEX(resultados!$A$2:$ZZ$2386, 804, MATCH($B$2, resultados!$A$1:$ZZ$1, 0))</f>
        <v/>
      </c>
      <c r="C810">
        <f>INDEX(resultados!$A$2:$ZZ$2386, 804, MATCH($B$3, resultados!$A$1:$ZZ$1, 0))</f>
        <v/>
      </c>
    </row>
    <row r="811">
      <c r="A811">
        <f>INDEX(resultados!$A$2:$ZZ$2386, 805, MATCH($B$1, resultados!$A$1:$ZZ$1, 0))</f>
        <v/>
      </c>
      <c r="B811">
        <f>INDEX(resultados!$A$2:$ZZ$2386, 805, MATCH($B$2, resultados!$A$1:$ZZ$1, 0))</f>
        <v/>
      </c>
      <c r="C811">
        <f>INDEX(resultados!$A$2:$ZZ$2386, 805, MATCH($B$3, resultados!$A$1:$ZZ$1, 0))</f>
        <v/>
      </c>
    </row>
    <row r="812">
      <c r="A812">
        <f>INDEX(resultados!$A$2:$ZZ$2386, 806, MATCH($B$1, resultados!$A$1:$ZZ$1, 0))</f>
        <v/>
      </c>
      <c r="B812">
        <f>INDEX(resultados!$A$2:$ZZ$2386, 806, MATCH($B$2, resultados!$A$1:$ZZ$1, 0))</f>
        <v/>
      </c>
      <c r="C812">
        <f>INDEX(resultados!$A$2:$ZZ$2386, 806, MATCH($B$3, resultados!$A$1:$ZZ$1, 0))</f>
        <v/>
      </c>
    </row>
    <row r="813">
      <c r="A813">
        <f>INDEX(resultados!$A$2:$ZZ$2386, 807, MATCH($B$1, resultados!$A$1:$ZZ$1, 0))</f>
        <v/>
      </c>
      <c r="B813">
        <f>INDEX(resultados!$A$2:$ZZ$2386, 807, MATCH($B$2, resultados!$A$1:$ZZ$1, 0))</f>
        <v/>
      </c>
      <c r="C813">
        <f>INDEX(resultados!$A$2:$ZZ$2386, 807, MATCH($B$3, resultados!$A$1:$ZZ$1, 0))</f>
        <v/>
      </c>
    </row>
    <row r="814">
      <c r="A814">
        <f>INDEX(resultados!$A$2:$ZZ$2386, 808, MATCH($B$1, resultados!$A$1:$ZZ$1, 0))</f>
        <v/>
      </c>
      <c r="B814">
        <f>INDEX(resultados!$A$2:$ZZ$2386, 808, MATCH($B$2, resultados!$A$1:$ZZ$1, 0))</f>
        <v/>
      </c>
      <c r="C814">
        <f>INDEX(resultados!$A$2:$ZZ$2386, 808, MATCH($B$3, resultados!$A$1:$ZZ$1, 0))</f>
        <v/>
      </c>
    </row>
    <row r="815">
      <c r="A815">
        <f>INDEX(resultados!$A$2:$ZZ$2386, 809, MATCH($B$1, resultados!$A$1:$ZZ$1, 0))</f>
        <v/>
      </c>
      <c r="B815">
        <f>INDEX(resultados!$A$2:$ZZ$2386, 809, MATCH($B$2, resultados!$A$1:$ZZ$1, 0))</f>
        <v/>
      </c>
      <c r="C815">
        <f>INDEX(resultados!$A$2:$ZZ$2386, 809, MATCH($B$3, resultados!$A$1:$ZZ$1, 0))</f>
        <v/>
      </c>
    </row>
    <row r="816">
      <c r="A816">
        <f>INDEX(resultados!$A$2:$ZZ$2386, 810, MATCH($B$1, resultados!$A$1:$ZZ$1, 0))</f>
        <v/>
      </c>
      <c r="B816">
        <f>INDEX(resultados!$A$2:$ZZ$2386, 810, MATCH($B$2, resultados!$A$1:$ZZ$1, 0))</f>
        <v/>
      </c>
      <c r="C816">
        <f>INDEX(resultados!$A$2:$ZZ$2386, 810, MATCH($B$3, resultados!$A$1:$ZZ$1, 0))</f>
        <v/>
      </c>
    </row>
    <row r="817">
      <c r="A817">
        <f>INDEX(resultados!$A$2:$ZZ$2386, 811, MATCH($B$1, resultados!$A$1:$ZZ$1, 0))</f>
        <v/>
      </c>
      <c r="B817">
        <f>INDEX(resultados!$A$2:$ZZ$2386, 811, MATCH($B$2, resultados!$A$1:$ZZ$1, 0))</f>
        <v/>
      </c>
      <c r="C817">
        <f>INDEX(resultados!$A$2:$ZZ$2386, 811, MATCH($B$3, resultados!$A$1:$ZZ$1, 0))</f>
        <v/>
      </c>
    </row>
    <row r="818">
      <c r="A818">
        <f>INDEX(resultados!$A$2:$ZZ$2386, 812, MATCH($B$1, resultados!$A$1:$ZZ$1, 0))</f>
        <v/>
      </c>
      <c r="B818">
        <f>INDEX(resultados!$A$2:$ZZ$2386, 812, MATCH($B$2, resultados!$A$1:$ZZ$1, 0))</f>
        <v/>
      </c>
      <c r="C818">
        <f>INDEX(resultados!$A$2:$ZZ$2386, 812, MATCH($B$3, resultados!$A$1:$ZZ$1, 0))</f>
        <v/>
      </c>
    </row>
    <row r="819">
      <c r="A819">
        <f>INDEX(resultados!$A$2:$ZZ$2386, 813, MATCH($B$1, resultados!$A$1:$ZZ$1, 0))</f>
        <v/>
      </c>
      <c r="B819">
        <f>INDEX(resultados!$A$2:$ZZ$2386, 813, MATCH($B$2, resultados!$A$1:$ZZ$1, 0))</f>
        <v/>
      </c>
      <c r="C819">
        <f>INDEX(resultados!$A$2:$ZZ$2386, 813, MATCH($B$3, resultados!$A$1:$ZZ$1, 0))</f>
        <v/>
      </c>
    </row>
    <row r="820">
      <c r="A820">
        <f>INDEX(resultados!$A$2:$ZZ$2386, 814, MATCH($B$1, resultados!$A$1:$ZZ$1, 0))</f>
        <v/>
      </c>
      <c r="B820">
        <f>INDEX(resultados!$A$2:$ZZ$2386, 814, MATCH($B$2, resultados!$A$1:$ZZ$1, 0))</f>
        <v/>
      </c>
      <c r="C820">
        <f>INDEX(resultados!$A$2:$ZZ$2386, 814, MATCH($B$3, resultados!$A$1:$ZZ$1, 0))</f>
        <v/>
      </c>
    </row>
    <row r="821">
      <c r="A821">
        <f>INDEX(resultados!$A$2:$ZZ$2386, 815, MATCH($B$1, resultados!$A$1:$ZZ$1, 0))</f>
        <v/>
      </c>
      <c r="B821">
        <f>INDEX(resultados!$A$2:$ZZ$2386, 815, MATCH($B$2, resultados!$A$1:$ZZ$1, 0))</f>
        <v/>
      </c>
      <c r="C821">
        <f>INDEX(resultados!$A$2:$ZZ$2386, 815, MATCH($B$3, resultados!$A$1:$ZZ$1, 0))</f>
        <v/>
      </c>
    </row>
    <row r="822">
      <c r="A822">
        <f>INDEX(resultados!$A$2:$ZZ$2386, 816, MATCH($B$1, resultados!$A$1:$ZZ$1, 0))</f>
        <v/>
      </c>
      <c r="B822">
        <f>INDEX(resultados!$A$2:$ZZ$2386, 816, MATCH($B$2, resultados!$A$1:$ZZ$1, 0))</f>
        <v/>
      </c>
      <c r="C822">
        <f>INDEX(resultados!$A$2:$ZZ$2386, 816, MATCH($B$3, resultados!$A$1:$ZZ$1, 0))</f>
        <v/>
      </c>
    </row>
    <row r="823">
      <c r="A823">
        <f>INDEX(resultados!$A$2:$ZZ$2386, 817, MATCH($B$1, resultados!$A$1:$ZZ$1, 0))</f>
        <v/>
      </c>
      <c r="B823">
        <f>INDEX(resultados!$A$2:$ZZ$2386, 817, MATCH($B$2, resultados!$A$1:$ZZ$1, 0))</f>
        <v/>
      </c>
      <c r="C823">
        <f>INDEX(resultados!$A$2:$ZZ$2386, 817, MATCH($B$3, resultados!$A$1:$ZZ$1, 0))</f>
        <v/>
      </c>
    </row>
    <row r="824">
      <c r="A824">
        <f>INDEX(resultados!$A$2:$ZZ$2386, 818, MATCH($B$1, resultados!$A$1:$ZZ$1, 0))</f>
        <v/>
      </c>
      <c r="B824">
        <f>INDEX(resultados!$A$2:$ZZ$2386, 818, MATCH($B$2, resultados!$A$1:$ZZ$1, 0))</f>
        <v/>
      </c>
      <c r="C824">
        <f>INDEX(resultados!$A$2:$ZZ$2386, 818, MATCH($B$3, resultados!$A$1:$ZZ$1, 0))</f>
        <v/>
      </c>
    </row>
    <row r="825">
      <c r="A825">
        <f>INDEX(resultados!$A$2:$ZZ$2386, 819, MATCH($B$1, resultados!$A$1:$ZZ$1, 0))</f>
        <v/>
      </c>
      <c r="B825">
        <f>INDEX(resultados!$A$2:$ZZ$2386, 819, MATCH($B$2, resultados!$A$1:$ZZ$1, 0))</f>
        <v/>
      </c>
      <c r="C825">
        <f>INDEX(resultados!$A$2:$ZZ$2386, 819, MATCH($B$3, resultados!$A$1:$ZZ$1, 0))</f>
        <v/>
      </c>
    </row>
    <row r="826">
      <c r="A826">
        <f>INDEX(resultados!$A$2:$ZZ$2386, 820, MATCH($B$1, resultados!$A$1:$ZZ$1, 0))</f>
        <v/>
      </c>
      <c r="B826">
        <f>INDEX(resultados!$A$2:$ZZ$2386, 820, MATCH($B$2, resultados!$A$1:$ZZ$1, 0))</f>
        <v/>
      </c>
      <c r="C826">
        <f>INDEX(resultados!$A$2:$ZZ$2386, 820, MATCH($B$3, resultados!$A$1:$ZZ$1, 0))</f>
        <v/>
      </c>
    </row>
    <row r="827">
      <c r="A827">
        <f>INDEX(resultados!$A$2:$ZZ$2386, 821, MATCH($B$1, resultados!$A$1:$ZZ$1, 0))</f>
        <v/>
      </c>
      <c r="B827">
        <f>INDEX(resultados!$A$2:$ZZ$2386, 821, MATCH($B$2, resultados!$A$1:$ZZ$1, 0))</f>
        <v/>
      </c>
      <c r="C827">
        <f>INDEX(resultados!$A$2:$ZZ$2386, 821, MATCH($B$3, resultados!$A$1:$ZZ$1, 0))</f>
        <v/>
      </c>
    </row>
    <row r="828">
      <c r="A828">
        <f>INDEX(resultados!$A$2:$ZZ$2386, 822, MATCH($B$1, resultados!$A$1:$ZZ$1, 0))</f>
        <v/>
      </c>
      <c r="B828">
        <f>INDEX(resultados!$A$2:$ZZ$2386, 822, MATCH($B$2, resultados!$A$1:$ZZ$1, 0))</f>
        <v/>
      </c>
      <c r="C828">
        <f>INDEX(resultados!$A$2:$ZZ$2386, 822, MATCH($B$3, resultados!$A$1:$ZZ$1, 0))</f>
        <v/>
      </c>
    </row>
    <row r="829">
      <c r="A829">
        <f>INDEX(resultados!$A$2:$ZZ$2386, 823, MATCH($B$1, resultados!$A$1:$ZZ$1, 0))</f>
        <v/>
      </c>
      <c r="B829">
        <f>INDEX(resultados!$A$2:$ZZ$2386, 823, MATCH($B$2, resultados!$A$1:$ZZ$1, 0))</f>
        <v/>
      </c>
      <c r="C829">
        <f>INDEX(resultados!$A$2:$ZZ$2386, 823, MATCH($B$3, resultados!$A$1:$ZZ$1, 0))</f>
        <v/>
      </c>
    </row>
    <row r="830">
      <c r="A830">
        <f>INDEX(resultados!$A$2:$ZZ$2386, 824, MATCH($B$1, resultados!$A$1:$ZZ$1, 0))</f>
        <v/>
      </c>
      <c r="B830">
        <f>INDEX(resultados!$A$2:$ZZ$2386, 824, MATCH($B$2, resultados!$A$1:$ZZ$1, 0))</f>
        <v/>
      </c>
      <c r="C830">
        <f>INDEX(resultados!$A$2:$ZZ$2386, 824, MATCH($B$3, resultados!$A$1:$ZZ$1, 0))</f>
        <v/>
      </c>
    </row>
    <row r="831">
      <c r="A831">
        <f>INDEX(resultados!$A$2:$ZZ$2386, 825, MATCH($B$1, resultados!$A$1:$ZZ$1, 0))</f>
        <v/>
      </c>
      <c r="B831">
        <f>INDEX(resultados!$A$2:$ZZ$2386, 825, MATCH($B$2, resultados!$A$1:$ZZ$1, 0))</f>
        <v/>
      </c>
      <c r="C831">
        <f>INDEX(resultados!$A$2:$ZZ$2386, 825, MATCH($B$3, resultados!$A$1:$ZZ$1, 0))</f>
        <v/>
      </c>
    </row>
    <row r="832">
      <c r="A832">
        <f>INDEX(resultados!$A$2:$ZZ$2386, 826, MATCH($B$1, resultados!$A$1:$ZZ$1, 0))</f>
        <v/>
      </c>
      <c r="B832">
        <f>INDEX(resultados!$A$2:$ZZ$2386, 826, MATCH($B$2, resultados!$A$1:$ZZ$1, 0))</f>
        <v/>
      </c>
      <c r="C832">
        <f>INDEX(resultados!$A$2:$ZZ$2386, 826, MATCH($B$3, resultados!$A$1:$ZZ$1, 0))</f>
        <v/>
      </c>
    </row>
    <row r="833">
      <c r="A833">
        <f>INDEX(resultados!$A$2:$ZZ$2386, 827, MATCH($B$1, resultados!$A$1:$ZZ$1, 0))</f>
        <v/>
      </c>
      <c r="B833">
        <f>INDEX(resultados!$A$2:$ZZ$2386, 827, MATCH($B$2, resultados!$A$1:$ZZ$1, 0))</f>
        <v/>
      </c>
      <c r="C833">
        <f>INDEX(resultados!$A$2:$ZZ$2386, 827, MATCH($B$3, resultados!$A$1:$ZZ$1, 0))</f>
        <v/>
      </c>
    </row>
    <row r="834">
      <c r="A834">
        <f>INDEX(resultados!$A$2:$ZZ$2386, 828, MATCH($B$1, resultados!$A$1:$ZZ$1, 0))</f>
        <v/>
      </c>
      <c r="B834">
        <f>INDEX(resultados!$A$2:$ZZ$2386, 828, MATCH($B$2, resultados!$A$1:$ZZ$1, 0))</f>
        <v/>
      </c>
      <c r="C834">
        <f>INDEX(resultados!$A$2:$ZZ$2386, 828, MATCH($B$3, resultados!$A$1:$ZZ$1, 0))</f>
        <v/>
      </c>
    </row>
    <row r="835">
      <c r="A835">
        <f>INDEX(resultados!$A$2:$ZZ$2386, 829, MATCH($B$1, resultados!$A$1:$ZZ$1, 0))</f>
        <v/>
      </c>
      <c r="B835">
        <f>INDEX(resultados!$A$2:$ZZ$2386, 829, MATCH($B$2, resultados!$A$1:$ZZ$1, 0))</f>
        <v/>
      </c>
      <c r="C835">
        <f>INDEX(resultados!$A$2:$ZZ$2386, 829, MATCH($B$3, resultados!$A$1:$ZZ$1, 0))</f>
        <v/>
      </c>
    </row>
    <row r="836">
      <c r="A836">
        <f>INDEX(resultados!$A$2:$ZZ$2386, 830, MATCH($B$1, resultados!$A$1:$ZZ$1, 0))</f>
        <v/>
      </c>
      <c r="B836">
        <f>INDEX(resultados!$A$2:$ZZ$2386, 830, MATCH($B$2, resultados!$A$1:$ZZ$1, 0))</f>
        <v/>
      </c>
      <c r="C836">
        <f>INDEX(resultados!$A$2:$ZZ$2386, 830, MATCH($B$3, resultados!$A$1:$ZZ$1, 0))</f>
        <v/>
      </c>
    </row>
    <row r="837">
      <c r="A837">
        <f>INDEX(resultados!$A$2:$ZZ$2386, 831, MATCH($B$1, resultados!$A$1:$ZZ$1, 0))</f>
        <v/>
      </c>
      <c r="B837">
        <f>INDEX(resultados!$A$2:$ZZ$2386, 831, MATCH($B$2, resultados!$A$1:$ZZ$1, 0))</f>
        <v/>
      </c>
      <c r="C837">
        <f>INDEX(resultados!$A$2:$ZZ$2386, 831, MATCH($B$3, resultados!$A$1:$ZZ$1, 0))</f>
        <v/>
      </c>
    </row>
    <row r="838">
      <c r="A838">
        <f>INDEX(resultados!$A$2:$ZZ$2386, 832, MATCH($B$1, resultados!$A$1:$ZZ$1, 0))</f>
        <v/>
      </c>
      <c r="B838">
        <f>INDEX(resultados!$A$2:$ZZ$2386, 832, MATCH($B$2, resultados!$A$1:$ZZ$1, 0))</f>
        <v/>
      </c>
      <c r="C838">
        <f>INDEX(resultados!$A$2:$ZZ$2386, 832, MATCH($B$3, resultados!$A$1:$ZZ$1, 0))</f>
        <v/>
      </c>
    </row>
    <row r="839">
      <c r="A839">
        <f>INDEX(resultados!$A$2:$ZZ$2386, 833, MATCH($B$1, resultados!$A$1:$ZZ$1, 0))</f>
        <v/>
      </c>
      <c r="B839">
        <f>INDEX(resultados!$A$2:$ZZ$2386, 833, MATCH($B$2, resultados!$A$1:$ZZ$1, 0))</f>
        <v/>
      </c>
      <c r="C839">
        <f>INDEX(resultados!$A$2:$ZZ$2386, 833, MATCH($B$3, resultados!$A$1:$ZZ$1, 0))</f>
        <v/>
      </c>
    </row>
    <row r="840">
      <c r="A840">
        <f>INDEX(resultados!$A$2:$ZZ$2386, 834, MATCH($B$1, resultados!$A$1:$ZZ$1, 0))</f>
        <v/>
      </c>
      <c r="B840">
        <f>INDEX(resultados!$A$2:$ZZ$2386, 834, MATCH($B$2, resultados!$A$1:$ZZ$1, 0))</f>
        <v/>
      </c>
      <c r="C840">
        <f>INDEX(resultados!$A$2:$ZZ$2386, 834, MATCH($B$3, resultados!$A$1:$ZZ$1, 0))</f>
        <v/>
      </c>
    </row>
    <row r="841">
      <c r="A841">
        <f>INDEX(resultados!$A$2:$ZZ$2386, 835, MATCH($B$1, resultados!$A$1:$ZZ$1, 0))</f>
        <v/>
      </c>
      <c r="B841">
        <f>INDEX(resultados!$A$2:$ZZ$2386, 835, MATCH($B$2, resultados!$A$1:$ZZ$1, 0))</f>
        <v/>
      </c>
      <c r="C841">
        <f>INDEX(resultados!$A$2:$ZZ$2386, 835, MATCH($B$3, resultados!$A$1:$ZZ$1, 0))</f>
        <v/>
      </c>
    </row>
    <row r="842">
      <c r="A842">
        <f>INDEX(resultados!$A$2:$ZZ$2386, 836, MATCH($B$1, resultados!$A$1:$ZZ$1, 0))</f>
        <v/>
      </c>
      <c r="B842">
        <f>INDEX(resultados!$A$2:$ZZ$2386, 836, MATCH($B$2, resultados!$A$1:$ZZ$1, 0))</f>
        <v/>
      </c>
      <c r="C842">
        <f>INDEX(resultados!$A$2:$ZZ$2386, 836, MATCH($B$3, resultados!$A$1:$ZZ$1, 0))</f>
        <v/>
      </c>
    </row>
    <row r="843">
      <c r="A843">
        <f>INDEX(resultados!$A$2:$ZZ$2386, 837, MATCH($B$1, resultados!$A$1:$ZZ$1, 0))</f>
        <v/>
      </c>
      <c r="B843">
        <f>INDEX(resultados!$A$2:$ZZ$2386, 837, MATCH($B$2, resultados!$A$1:$ZZ$1, 0))</f>
        <v/>
      </c>
      <c r="C843">
        <f>INDEX(resultados!$A$2:$ZZ$2386, 837, MATCH($B$3, resultados!$A$1:$ZZ$1, 0))</f>
        <v/>
      </c>
    </row>
    <row r="844">
      <c r="A844">
        <f>INDEX(resultados!$A$2:$ZZ$2386, 838, MATCH($B$1, resultados!$A$1:$ZZ$1, 0))</f>
        <v/>
      </c>
      <c r="B844">
        <f>INDEX(resultados!$A$2:$ZZ$2386, 838, MATCH($B$2, resultados!$A$1:$ZZ$1, 0))</f>
        <v/>
      </c>
      <c r="C844">
        <f>INDEX(resultados!$A$2:$ZZ$2386, 838, MATCH($B$3, resultados!$A$1:$ZZ$1, 0))</f>
        <v/>
      </c>
    </row>
    <row r="845">
      <c r="A845">
        <f>INDEX(resultados!$A$2:$ZZ$2386, 839, MATCH($B$1, resultados!$A$1:$ZZ$1, 0))</f>
        <v/>
      </c>
      <c r="B845">
        <f>INDEX(resultados!$A$2:$ZZ$2386, 839, MATCH($B$2, resultados!$A$1:$ZZ$1, 0))</f>
        <v/>
      </c>
      <c r="C845">
        <f>INDEX(resultados!$A$2:$ZZ$2386, 839, MATCH($B$3, resultados!$A$1:$ZZ$1, 0))</f>
        <v/>
      </c>
    </row>
    <row r="846">
      <c r="A846">
        <f>INDEX(resultados!$A$2:$ZZ$2386, 840, MATCH($B$1, resultados!$A$1:$ZZ$1, 0))</f>
        <v/>
      </c>
      <c r="B846">
        <f>INDEX(resultados!$A$2:$ZZ$2386, 840, MATCH($B$2, resultados!$A$1:$ZZ$1, 0))</f>
        <v/>
      </c>
      <c r="C846">
        <f>INDEX(resultados!$A$2:$ZZ$2386, 840, MATCH($B$3, resultados!$A$1:$ZZ$1, 0))</f>
        <v/>
      </c>
    </row>
    <row r="847">
      <c r="A847">
        <f>INDEX(resultados!$A$2:$ZZ$2386, 841, MATCH($B$1, resultados!$A$1:$ZZ$1, 0))</f>
        <v/>
      </c>
      <c r="B847">
        <f>INDEX(resultados!$A$2:$ZZ$2386, 841, MATCH($B$2, resultados!$A$1:$ZZ$1, 0))</f>
        <v/>
      </c>
      <c r="C847">
        <f>INDEX(resultados!$A$2:$ZZ$2386, 841, MATCH($B$3, resultados!$A$1:$ZZ$1, 0))</f>
        <v/>
      </c>
    </row>
    <row r="848">
      <c r="A848">
        <f>INDEX(resultados!$A$2:$ZZ$2386, 842, MATCH($B$1, resultados!$A$1:$ZZ$1, 0))</f>
        <v/>
      </c>
      <c r="B848">
        <f>INDEX(resultados!$A$2:$ZZ$2386, 842, MATCH($B$2, resultados!$A$1:$ZZ$1, 0))</f>
        <v/>
      </c>
      <c r="C848">
        <f>INDEX(resultados!$A$2:$ZZ$2386, 842, MATCH($B$3, resultados!$A$1:$ZZ$1, 0))</f>
        <v/>
      </c>
    </row>
    <row r="849">
      <c r="A849">
        <f>INDEX(resultados!$A$2:$ZZ$2386, 843, MATCH($B$1, resultados!$A$1:$ZZ$1, 0))</f>
        <v/>
      </c>
      <c r="B849">
        <f>INDEX(resultados!$A$2:$ZZ$2386, 843, MATCH($B$2, resultados!$A$1:$ZZ$1, 0))</f>
        <v/>
      </c>
      <c r="C849">
        <f>INDEX(resultados!$A$2:$ZZ$2386, 843, MATCH($B$3, resultados!$A$1:$ZZ$1, 0))</f>
        <v/>
      </c>
    </row>
    <row r="850">
      <c r="A850">
        <f>INDEX(resultados!$A$2:$ZZ$2386, 844, MATCH($B$1, resultados!$A$1:$ZZ$1, 0))</f>
        <v/>
      </c>
      <c r="B850">
        <f>INDEX(resultados!$A$2:$ZZ$2386, 844, MATCH($B$2, resultados!$A$1:$ZZ$1, 0))</f>
        <v/>
      </c>
      <c r="C850">
        <f>INDEX(resultados!$A$2:$ZZ$2386, 844, MATCH($B$3, resultados!$A$1:$ZZ$1, 0))</f>
        <v/>
      </c>
    </row>
    <row r="851">
      <c r="A851">
        <f>INDEX(resultados!$A$2:$ZZ$2386, 845, MATCH($B$1, resultados!$A$1:$ZZ$1, 0))</f>
        <v/>
      </c>
      <c r="B851">
        <f>INDEX(resultados!$A$2:$ZZ$2386, 845, MATCH($B$2, resultados!$A$1:$ZZ$1, 0))</f>
        <v/>
      </c>
      <c r="C851">
        <f>INDEX(resultados!$A$2:$ZZ$2386, 845, MATCH($B$3, resultados!$A$1:$ZZ$1, 0))</f>
        <v/>
      </c>
    </row>
    <row r="852">
      <c r="A852">
        <f>INDEX(resultados!$A$2:$ZZ$2386, 846, MATCH($B$1, resultados!$A$1:$ZZ$1, 0))</f>
        <v/>
      </c>
      <c r="B852">
        <f>INDEX(resultados!$A$2:$ZZ$2386, 846, MATCH($B$2, resultados!$A$1:$ZZ$1, 0))</f>
        <v/>
      </c>
      <c r="C852">
        <f>INDEX(resultados!$A$2:$ZZ$2386, 846, MATCH($B$3, resultados!$A$1:$ZZ$1, 0))</f>
        <v/>
      </c>
    </row>
    <row r="853">
      <c r="A853">
        <f>INDEX(resultados!$A$2:$ZZ$2386, 847, MATCH($B$1, resultados!$A$1:$ZZ$1, 0))</f>
        <v/>
      </c>
      <c r="B853">
        <f>INDEX(resultados!$A$2:$ZZ$2386, 847, MATCH($B$2, resultados!$A$1:$ZZ$1, 0))</f>
        <v/>
      </c>
      <c r="C853">
        <f>INDEX(resultados!$A$2:$ZZ$2386, 847, MATCH($B$3, resultados!$A$1:$ZZ$1, 0))</f>
        <v/>
      </c>
    </row>
    <row r="854">
      <c r="A854">
        <f>INDEX(resultados!$A$2:$ZZ$2386, 848, MATCH($B$1, resultados!$A$1:$ZZ$1, 0))</f>
        <v/>
      </c>
      <c r="B854">
        <f>INDEX(resultados!$A$2:$ZZ$2386, 848, MATCH($B$2, resultados!$A$1:$ZZ$1, 0))</f>
        <v/>
      </c>
      <c r="C854">
        <f>INDEX(resultados!$A$2:$ZZ$2386, 848, MATCH($B$3, resultados!$A$1:$ZZ$1, 0))</f>
        <v/>
      </c>
    </row>
    <row r="855">
      <c r="A855">
        <f>INDEX(resultados!$A$2:$ZZ$2386, 849, MATCH($B$1, resultados!$A$1:$ZZ$1, 0))</f>
        <v/>
      </c>
      <c r="B855">
        <f>INDEX(resultados!$A$2:$ZZ$2386, 849, MATCH($B$2, resultados!$A$1:$ZZ$1, 0))</f>
        <v/>
      </c>
      <c r="C855">
        <f>INDEX(resultados!$A$2:$ZZ$2386, 849, MATCH($B$3, resultados!$A$1:$ZZ$1, 0))</f>
        <v/>
      </c>
    </row>
    <row r="856">
      <c r="A856">
        <f>INDEX(resultados!$A$2:$ZZ$2386, 850, MATCH($B$1, resultados!$A$1:$ZZ$1, 0))</f>
        <v/>
      </c>
      <c r="B856">
        <f>INDEX(resultados!$A$2:$ZZ$2386, 850, MATCH($B$2, resultados!$A$1:$ZZ$1, 0))</f>
        <v/>
      </c>
      <c r="C856">
        <f>INDEX(resultados!$A$2:$ZZ$2386, 850, MATCH($B$3, resultados!$A$1:$ZZ$1, 0))</f>
        <v/>
      </c>
    </row>
    <row r="857">
      <c r="A857">
        <f>INDEX(resultados!$A$2:$ZZ$2386, 851, MATCH($B$1, resultados!$A$1:$ZZ$1, 0))</f>
        <v/>
      </c>
      <c r="B857">
        <f>INDEX(resultados!$A$2:$ZZ$2386, 851, MATCH($B$2, resultados!$A$1:$ZZ$1, 0))</f>
        <v/>
      </c>
      <c r="C857">
        <f>INDEX(resultados!$A$2:$ZZ$2386, 851, MATCH($B$3, resultados!$A$1:$ZZ$1, 0))</f>
        <v/>
      </c>
    </row>
    <row r="858">
      <c r="A858">
        <f>INDEX(resultados!$A$2:$ZZ$2386, 852, MATCH($B$1, resultados!$A$1:$ZZ$1, 0))</f>
        <v/>
      </c>
      <c r="B858">
        <f>INDEX(resultados!$A$2:$ZZ$2386, 852, MATCH($B$2, resultados!$A$1:$ZZ$1, 0))</f>
        <v/>
      </c>
      <c r="C858">
        <f>INDEX(resultados!$A$2:$ZZ$2386, 852, MATCH($B$3, resultados!$A$1:$ZZ$1, 0))</f>
        <v/>
      </c>
    </row>
    <row r="859">
      <c r="A859">
        <f>INDEX(resultados!$A$2:$ZZ$2386, 853, MATCH($B$1, resultados!$A$1:$ZZ$1, 0))</f>
        <v/>
      </c>
      <c r="B859">
        <f>INDEX(resultados!$A$2:$ZZ$2386, 853, MATCH($B$2, resultados!$A$1:$ZZ$1, 0))</f>
        <v/>
      </c>
      <c r="C859">
        <f>INDEX(resultados!$A$2:$ZZ$2386, 853, MATCH($B$3, resultados!$A$1:$ZZ$1, 0))</f>
        <v/>
      </c>
    </row>
    <row r="860">
      <c r="A860">
        <f>INDEX(resultados!$A$2:$ZZ$2386, 854, MATCH($B$1, resultados!$A$1:$ZZ$1, 0))</f>
        <v/>
      </c>
      <c r="B860">
        <f>INDEX(resultados!$A$2:$ZZ$2386, 854, MATCH($B$2, resultados!$A$1:$ZZ$1, 0))</f>
        <v/>
      </c>
      <c r="C860">
        <f>INDEX(resultados!$A$2:$ZZ$2386, 854, MATCH($B$3, resultados!$A$1:$ZZ$1, 0))</f>
        <v/>
      </c>
    </row>
    <row r="861">
      <c r="A861">
        <f>INDEX(resultados!$A$2:$ZZ$2386, 855, MATCH($B$1, resultados!$A$1:$ZZ$1, 0))</f>
        <v/>
      </c>
      <c r="B861">
        <f>INDEX(resultados!$A$2:$ZZ$2386, 855, MATCH($B$2, resultados!$A$1:$ZZ$1, 0))</f>
        <v/>
      </c>
      <c r="C861">
        <f>INDEX(resultados!$A$2:$ZZ$2386, 855, MATCH($B$3, resultados!$A$1:$ZZ$1, 0))</f>
        <v/>
      </c>
    </row>
    <row r="862">
      <c r="A862">
        <f>INDEX(resultados!$A$2:$ZZ$2386, 856, MATCH($B$1, resultados!$A$1:$ZZ$1, 0))</f>
        <v/>
      </c>
      <c r="B862">
        <f>INDEX(resultados!$A$2:$ZZ$2386, 856, MATCH($B$2, resultados!$A$1:$ZZ$1, 0))</f>
        <v/>
      </c>
      <c r="C862">
        <f>INDEX(resultados!$A$2:$ZZ$2386, 856, MATCH($B$3, resultados!$A$1:$ZZ$1, 0))</f>
        <v/>
      </c>
    </row>
    <row r="863">
      <c r="A863">
        <f>INDEX(resultados!$A$2:$ZZ$2386, 857, MATCH($B$1, resultados!$A$1:$ZZ$1, 0))</f>
        <v/>
      </c>
      <c r="B863">
        <f>INDEX(resultados!$A$2:$ZZ$2386, 857, MATCH($B$2, resultados!$A$1:$ZZ$1, 0))</f>
        <v/>
      </c>
      <c r="C863">
        <f>INDEX(resultados!$A$2:$ZZ$2386, 857, MATCH($B$3, resultados!$A$1:$ZZ$1, 0))</f>
        <v/>
      </c>
    </row>
    <row r="864">
      <c r="A864">
        <f>INDEX(resultados!$A$2:$ZZ$2386, 858, MATCH($B$1, resultados!$A$1:$ZZ$1, 0))</f>
        <v/>
      </c>
      <c r="B864">
        <f>INDEX(resultados!$A$2:$ZZ$2386, 858, MATCH($B$2, resultados!$A$1:$ZZ$1, 0))</f>
        <v/>
      </c>
      <c r="C864">
        <f>INDEX(resultados!$A$2:$ZZ$2386, 858, MATCH($B$3, resultados!$A$1:$ZZ$1, 0))</f>
        <v/>
      </c>
    </row>
    <row r="865">
      <c r="A865">
        <f>INDEX(resultados!$A$2:$ZZ$2386, 859, MATCH($B$1, resultados!$A$1:$ZZ$1, 0))</f>
        <v/>
      </c>
      <c r="B865">
        <f>INDEX(resultados!$A$2:$ZZ$2386, 859, MATCH($B$2, resultados!$A$1:$ZZ$1, 0))</f>
        <v/>
      </c>
      <c r="C865">
        <f>INDEX(resultados!$A$2:$ZZ$2386, 859, MATCH($B$3, resultados!$A$1:$ZZ$1, 0))</f>
        <v/>
      </c>
    </row>
    <row r="866">
      <c r="A866">
        <f>INDEX(resultados!$A$2:$ZZ$2386, 860, MATCH($B$1, resultados!$A$1:$ZZ$1, 0))</f>
        <v/>
      </c>
      <c r="B866">
        <f>INDEX(resultados!$A$2:$ZZ$2386, 860, MATCH($B$2, resultados!$A$1:$ZZ$1, 0))</f>
        <v/>
      </c>
      <c r="C866">
        <f>INDEX(resultados!$A$2:$ZZ$2386, 860, MATCH($B$3, resultados!$A$1:$ZZ$1, 0))</f>
        <v/>
      </c>
    </row>
    <row r="867">
      <c r="A867">
        <f>INDEX(resultados!$A$2:$ZZ$2386, 861, MATCH($B$1, resultados!$A$1:$ZZ$1, 0))</f>
        <v/>
      </c>
      <c r="B867">
        <f>INDEX(resultados!$A$2:$ZZ$2386, 861, MATCH($B$2, resultados!$A$1:$ZZ$1, 0))</f>
        <v/>
      </c>
      <c r="C867">
        <f>INDEX(resultados!$A$2:$ZZ$2386, 861, MATCH($B$3, resultados!$A$1:$ZZ$1, 0))</f>
        <v/>
      </c>
    </row>
    <row r="868">
      <c r="A868">
        <f>INDEX(resultados!$A$2:$ZZ$2386, 862, MATCH($B$1, resultados!$A$1:$ZZ$1, 0))</f>
        <v/>
      </c>
      <c r="B868">
        <f>INDEX(resultados!$A$2:$ZZ$2386, 862, MATCH($B$2, resultados!$A$1:$ZZ$1, 0))</f>
        <v/>
      </c>
      <c r="C868">
        <f>INDEX(resultados!$A$2:$ZZ$2386, 862, MATCH($B$3, resultados!$A$1:$ZZ$1, 0))</f>
        <v/>
      </c>
    </row>
    <row r="869">
      <c r="A869">
        <f>INDEX(resultados!$A$2:$ZZ$2386, 863, MATCH($B$1, resultados!$A$1:$ZZ$1, 0))</f>
        <v/>
      </c>
      <c r="B869">
        <f>INDEX(resultados!$A$2:$ZZ$2386, 863, MATCH($B$2, resultados!$A$1:$ZZ$1, 0))</f>
        <v/>
      </c>
      <c r="C869">
        <f>INDEX(resultados!$A$2:$ZZ$2386, 863, MATCH($B$3, resultados!$A$1:$ZZ$1, 0))</f>
        <v/>
      </c>
    </row>
    <row r="870">
      <c r="A870">
        <f>INDEX(resultados!$A$2:$ZZ$2386, 864, MATCH($B$1, resultados!$A$1:$ZZ$1, 0))</f>
        <v/>
      </c>
      <c r="B870">
        <f>INDEX(resultados!$A$2:$ZZ$2386, 864, MATCH($B$2, resultados!$A$1:$ZZ$1, 0))</f>
        <v/>
      </c>
      <c r="C870">
        <f>INDEX(resultados!$A$2:$ZZ$2386, 864, MATCH($B$3, resultados!$A$1:$ZZ$1, 0))</f>
        <v/>
      </c>
    </row>
    <row r="871">
      <c r="A871">
        <f>INDEX(resultados!$A$2:$ZZ$2386, 865, MATCH($B$1, resultados!$A$1:$ZZ$1, 0))</f>
        <v/>
      </c>
      <c r="B871">
        <f>INDEX(resultados!$A$2:$ZZ$2386, 865, MATCH($B$2, resultados!$A$1:$ZZ$1, 0))</f>
        <v/>
      </c>
      <c r="C871">
        <f>INDEX(resultados!$A$2:$ZZ$2386, 865, MATCH($B$3, resultados!$A$1:$ZZ$1, 0))</f>
        <v/>
      </c>
    </row>
    <row r="872">
      <c r="A872">
        <f>INDEX(resultados!$A$2:$ZZ$2386, 866, MATCH($B$1, resultados!$A$1:$ZZ$1, 0))</f>
        <v/>
      </c>
      <c r="B872">
        <f>INDEX(resultados!$A$2:$ZZ$2386, 866, MATCH($B$2, resultados!$A$1:$ZZ$1, 0))</f>
        <v/>
      </c>
      <c r="C872">
        <f>INDEX(resultados!$A$2:$ZZ$2386, 866, MATCH($B$3, resultados!$A$1:$ZZ$1, 0))</f>
        <v/>
      </c>
    </row>
    <row r="873">
      <c r="A873">
        <f>INDEX(resultados!$A$2:$ZZ$2386, 867, MATCH($B$1, resultados!$A$1:$ZZ$1, 0))</f>
        <v/>
      </c>
      <c r="B873">
        <f>INDEX(resultados!$A$2:$ZZ$2386, 867, MATCH($B$2, resultados!$A$1:$ZZ$1, 0))</f>
        <v/>
      </c>
      <c r="C873">
        <f>INDEX(resultados!$A$2:$ZZ$2386, 867, MATCH($B$3, resultados!$A$1:$ZZ$1, 0))</f>
        <v/>
      </c>
    </row>
    <row r="874">
      <c r="A874">
        <f>INDEX(resultados!$A$2:$ZZ$2386, 868, MATCH($B$1, resultados!$A$1:$ZZ$1, 0))</f>
        <v/>
      </c>
      <c r="B874">
        <f>INDEX(resultados!$A$2:$ZZ$2386, 868, MATCH($B$2, resultados!$A$1:$ZZ$1, 0))</f>
        <v/>
      </c>
      <c r="C874">
        <f>INDEX(resultados!$A$2:$ZZ$2386, 868, MATCH($B$3, resultados!$A$1:$ZZ$1, 0))</f>
        <v/>
      </c>
    </row>
    <row r="875">
      <c r="A875">
        <f>INDEX(resultados!$A$2:$ZZ$2386, 869, MATCH($B$1, resultados!$A$1:$ZZ$1, 0))</f>
        <v/>
      </c>
      <c r="B875">
        <f>INDEX(resultados!$A$2:$ZZ$2386, 869, MATCH($B$2, resultados!$A$1:$ZZ$1, 0))</f>
        <v/>
      </c>
      <c r="C875">
        <f>INDEX(resultados!$A$2:$ZZ$2386, 869, MATCH($B$3, resultados!$A$1:$ZZ$1, 0))</f>
        <v/>
      </c>
    </row>
    <row r="876">
      <c r="A876">
        <f>INDEX(resultados!$A$2:$ZZ$2386, 870, MATCH($B$1, resultados!$A$1:$ZZ$1, 0))</f>
        <v/>
      </c>
      <c r="B876">
        <f>INDEX(resultados!$A$2:$ZZ$2386, 870, MATCH($B$2, resultados!$A$1:$ZZ$1, 0))</f>
        <v/>
      </c>
      <c r="C876">
        <f>INDEX(resultados!$A$2:$ZZ$2386, 870, MATCH($B$3, resultados!$A$1:$ZZ$1, 0))</f>
        <v/>
      </c>
    </row>
    <row r="877">
      <c r="A877">
        <f>INDEX(resultados!$A$2:$ZZ$2386, 871, MATCH($B$1, resultados!$A$1:$ZZ$1, 0))</f>
        <v/>
      </c>
      <c r="B877">
        <f>INDEX(resultados!$A$2:$ZZ$2386, 871, MATCH($B$2, resultados!$A$1:$ZZ$1, 0))</f>
        <v/>
      </c>
      <c r="C877">
        <f>INDEX(resultados!$A$2:$ZZ$2386, 871, MATCH($B$3, resultados!$A$1:$ZZ$1, 0))</f>
        <v/>
      </c>
    </row>
    <row r="878">
      <c r="A878">
        <f>INDEX(resultados!$A$2:$ZZ$2386, 872, MATCH($B$1, resultados!$A$1:$ZZ$1, 0))</f>
        <v/>
      </c>
      <c r="B878">
        <f>INDEX(resultados!$A$2:$ZZ$2386, 872, MATCH($B$2, resultados!$A$1:$ZZ$1, 0))</f>
        <v/>
      </c>
      <c r="C878">
        <f>INDEX(resultados!$A$2:$ZZ$2386, 872, MATCH($B$3, resultados!$A$1:$ZZ$1, 0))</f>
        <v/>
      </c>
    </row>
    <row r="879">
      <c r="A879">
        <f>INDEX(resultados!$A$2:$ZZ$2386, 873, MATCH($B$1, resultados!$A$1:$ZZ$1, 0))</f>
        <v/>
      </c>
      <c r="B879">
        <f>INDEX(resultados!$A$2:$ZZ$2386, 873, MATCH($B$2, resultados!$A$1:$ZZ$1, 0))</f>
        <v/>
      </c>
      <c r="C879">
        <f>INDEX(resultados!$A$2:$ZZ$2386, 873, MATCH($B$3, resultados!$A$1:$ZZ$1, 0))</f>
        <v/>
      </c>
    </row>
    <row r="880">
      <c r="A880">
        <f>INDEX(resultados!$A$2:$ZZ$2386, 874, MATCH($B$1, resultados!$A$1:$ZZ$1, 0))</f>
        <v/>
      </c>
      <c r="B880">
        <f>INDEX(resultados!$A$2:$ZZ$2386, 874, MATCH($B$2, resultados!$A$1:$ZZ$1, 0))</f>
        <v/>
      </c>
      <c r="C880">
        <f>INDEX(resultados!$A$2:$ZZ$2386, 874, MATCH($B$3, resultados!$A$1:$ZZ$1, 0))</f>
        <v/>
      </c>
    </row>
    <row r="881">
      <c r="A881">
        <f>INDEX(resultados!$A$2:$ZZ$2386, 875, MATCH($B$1, resultados!$A$1:$ZZ$1, 0))</f>
        <v/>
      </c>
      <c r="B881">
        <f>INDEX(resultados!$A$2:$ZZ$2386, 875, MATCH($B$2, resultados!$A$1:$ZZ$1, 0))</f>
        <v/>
      </c>
      <c r="C881">
        <f>INDEX(resultados!$A$2:$ZZ$2386, 875, MATCH($B$3, resultados!$A$1:$ZZ$1, 0))</f>
        <v/>
      </c>
    </row>
    <row r="882">
      <c r="A882">
        <f>INDEX(resultados!$A$2:$ZZ$2386, 876, MATCH($B$1, resultados!$A$1:$ZZ$1, 0))</f>
        <v/>
      </c>
      <c r="B882">
        <f>INDEX(resultados!$A$2:$ZZ$2386, 876, MATCH($B$2, resultados!$A$1:$ZZ$1, 0))</f>
        <v/>
      </c>
      <c r="C882">
        <f>INDEX(resultados!$A$2:$ZZ$2386, 876, MATCH($B$3, resultados!$A$1:$ZZ$1, 0))</f>
        <v/>
      </c>
    </row>
    <row r="883">
      <c r="A883">
        <f>INDEX(resultados!$A$2:$ZZ$2386, 877, MATCH($B$1, resultados!$A$1:$ZZ$1, 0))</f>
        <v/>
      </c>
      <c r="B883">
        <f>INDEX(resultados!$A$2:$ZZ$2386, 877, MATCH($B$2, resultados!$A$1:$ZZ$1, 0))</f>
        <v/>
      </c>
      <c r="C883">
        <f>INDEX(resultados!$A$2:$ZZ$2386, 877, MATCH($B$3, resultados!$A$1:$ZZ$1, 0))</f>
        <v/>
      </c>
    </row>
    <row r="884">
      <c r="A884">
        <f>INDEX(resultados!$A$2:$ZZ$2386, 878, MATCH($B$1, resultados!$A$1:$ZZ$1, 0))</f>
        <v/>
      </c>
      <c r="B884">
        <f>INDEX(resultados!$A$2:$ZZ$2386, 878, MATCH($B$2, resultados!$A$1:$ZZ$1, 0))</f>
        <v/>
      </c>
      <c r="C884">
        <f>INDEX(resultados!$A$2:$ZZ$2386, 878, MATCH($B$3, resultados!$A$1:$ZZ$1, 0))</f>
        <v/>
      </c>
    </row>
    <row r="885">
      <c r="A885">
        <f>INDEX(resultados!$A$2:$ZZ$2386, 879, MATCH($B$1, resultados!$A$1:$ZZ$1, 0))</f>
        <v/>
      </c>
      <c r="B885">
        <f>INDEX(resultados!$A$2:$ZZ$2386, 879, MATCH($B$2, resultados!$A$1:$ZZ$1, 0))</f>
        <v/>
      </c>
      <c r="C885">
        <f>INDEX(resultados!$A$2:$ZZ$2386, 879, MATCH($B$3, resultados!$A$1:$ZZ$1, 0))</f>
        <v/>
      </c>
    </row>
    <row r="886">
      <c r="A886">
        <f>INDEX(resultados!$A$2:$ZZ$2386, 880, MATCH($B$1, resultados!$A$1:$ZZ$1, 0))</f>
        <v/>
      </c>
      <c r="B886">
        <f>INDEX(resultados!$A$2:$ZZ$2386, 880, MATCH($B$2, resultados!$A$1:$ZZ$1, 0))</f>
        <v/>
      </c>
      <c r="C886">
        <f>INDEX(resultados!$A$2:$ZZ$2386, 880, MATCH($B$3, resultados!$A$1:$ZZ$1, 0))</f>
        <v/>
      </c>
    </row>
    <row r="887">
      <c r="A887">
        <f>INDEX(resultados!$A$2:$ZZ$2386, 881, MATCH($B$1, resultados!$A$1:$ZZ$1, 0))</f>
        <v/>
      </c>
      <c r="B887">
        <f>INDEX(resultados!$A$2:$ZZ$2386, 881, MATCH($B$2, resultados!$A$1:$ZZ$1, 0))</f>
        <v/>
      </c>
      <c r="C887">
        <f>INDEX(resultados!$A$2:$ZZ$2386, 881, MATCH($B$3, resultados!$A$1:$ZZ$1, 0))</f>
        <v/>
      </c>
    </row>
    <row r="888">
      <c r="A888">
        <f>INDEX(resultados!$A$2:$ZZ$2386, 882, MATCH($B$1, resultados!$A$1:$ZZ$1, 0))</f>
        <v/>
      </c>
      <c r="B888">
        <f>INDEX(resultados!$A$2:$ZZ$2386, 882, MATCH($B$2, resultados!$A$1:$ZZ$1, 0))</f>
        <v/>
      </c>
      <c r="C888">
        <f>INDEX(resultados!$A$2:$ZZ$2386, 882, MATCH($B$3, resultados!$A$1:$ZZ$1, 0))</f>
        <v/>
      </c>
    </row>
    <row r="889">
      <c r="A889">
        <f>INDEX(resultados!$A$2:$ZZ$2386, 883, MATCH($B$1, resultados!$A$1:$ZZ$1, 0))</f>
        <v/>
      </c>
      <c r="B889">
        <f>INDEX(resultados!$A$2:$ZZ$2386, 883, MATCH($B$2, resultados!$A$1:$ZZ$1, 0))</f>
        <v/>
      </c>
      <c r="C889">
        <f>INDEX(resultados!$A$2:$ZZ$2386, 883, MATCH($B$3, resultados!$A$1:$ZZ$1, 0))</f>
        <v/>
      </c>
    </row>
    <row r="890">
      <c r="A890">
        <f>INDEX(resultados!$A$2:$ZZ$2386, 884, MATCH($B$1, resultados!$A$1:$ZZ$1, 0))</f>
        <v/>
      </c>
      <c r="B890">
        <f>INDEX(resultados!$A$2:$ZZ$2386, 884, MATCH($B$2, resultados!$A$1:$ZZ$1, 0))</f>
        <v/>
      </c>
      <c r="C890">
        <f>INDEX(resultados!$A$2:$ZZ$2386, 884, MATCH($B$3, resultados!$A$1:$ZZ$1, 0))</f>
        <v/>
      </c>
    </row>
    <row r="891">
      <c r="A891">
        <f>INDEX(resultados!$A$2:$ZZ$2386, 885, MATCH($B$1, resultados!$A$1:$ZZ$1, 0))</f>
        <v/>
      </c>
      <c r="B891">
        <f>INDEX(resultados!$A$2:$ZZ$2386, 885, MATCH($B$2, resultados!$A$1:$ZZ$1, 0))</f>
        <v/>
      </c>
      <c r="C891">
        <f>INDEX(resultados!$A$2:$ZZ$2386, 885, MATCH($B$3, resultados!$A$1:$ZZ$1, 0))</f>
        <v/>
      </c>
    </row>
    <row r="892">
      <c r="A892">
        <f>INDEX(resultados!$A$2:$ZZ$2386, 886, MATCH($B$1, resultados!$A$1:$ZZ$1, 0))</f>
        <v/>
      </c>
      <c r="B892">
        <f>INDEX(resultados!$A$2:$ZZ$2386, 886, MATCH($B$2, resultados!$A$1:$ZZ$1, 0))</f>
        <v/>
      </c>
      <c r="C892">
        <f>INDEX(resultados!$A$2:$ZZ$2386, 886, MATCH($B$3, resultados!$A$1:$ZZ$1, 0))</f>
        <v/>
      </c>
    </row>
    <row r="893">
      <c r="A893">
        <f>INDEX(resultados!$A$2:$ZZ$2386, 887, MATCH($B$1, resultados!$A$1:$ZZ$1, 0))</f>
        <v/>
      </c>
      <c r="B893">
        <f>INDEX(resultados!$A$2:$ZZ$2386, 887, MATCH($B$2, resultados!$A$1:$ZZ$1, 0))</f>
        <v/>
      </c>
      <c r="C893">
        <f>INDEX(resultados!$A$2:$ZZ$2386, 887, MATCH($B$3, resultados!$A$1:$ZZ$1, 0))</f>
        <v/>
      </c>
    </row>
    <row r="894">
      <c r="A894">
        <f>INDEX(resultados!$A$2:$ZZ$2386, 888, MATCH($B$1, resultados!$A$1:$ZZ$1, 0))</f>
        <v/>
      </c>
      <c r="B894">
        <f>INDEX(resultados!$A$2:$ZZ$2386, 888, MATCH($B$2, resultados!$A$1:$ZZ$1, 0))</f>
        <v/>
      </c>
      <c r="C894">
        <f>INDEX(resultados!$A$2:$ZZ$2386, 888, MATCH($B$3, resultados!$A$1:$ZZ$1, 0))</f>
        <v/>
      </c>
    </row>
    <row r="895">
      <c r="A895">
        <f>INDEX(resultados!$A$2:$ZZ$2386, 889, MATCH($B$1, resultados!$A$1:$ZZ$1, 0))</f>
        <v/>
      </c>
      <c r="B895">
        <f>INDEX(resultados!$A$2:$ZZ$2386, 889, MATCH($B$2, resultados!$A$1:$ZZ$1, 0))</f>
        <v/>
      </c>
      <c r="C895">
        <f>INDEX(resultados!$A$2:$ZZ$2386, 889, MATCH($B$3, resultados!$A$1:$ZZ$1, 0))</f>
        <v/>
      </c>
    </row>
    <row r="896">
      <c r="A896">
        <f>INDEX(resultados!$A$2:$ZZ$2386, 890, MATCH($B$1, resultados!$A$1:$ZZ$1, 0))</f>
        <v/>
      </c>
      <c r="B896">
        <f>INDEX(resultados!$A$2:$ZZ$2386, 890, MATCH($B$2, resultados!$A$1:$ZZ$1, 0))</f>
        <v/>
      </c>
      <c r="C896">
        <f>INDEX(resultados!$A$2:$ZZ$2386, 890, MATCH($B$3, resultados!$A$1:$ZZ$1, 0))</f>
        <v/>
      </c>
    </row>
    <row r="897">
      <c r="A897">
        <f>INDEX(resultados!$A$2:$ZZ$2386, 891, MATCH($B$1, resultados!$A$1:$ZZ$1, 0))</f>
        <v/>
      </c>
      <c r="B897">
        <f>INDEX(resultados!$A$2:$ZZ$2386, 891, MATCH($B$2, resultados!$A$1:$ZZ$1, 0))</f>
        <v/>
      </c>
      <c r="C897">
        <f>INDEX(resultados!$A$2:$ZZ$2386, 891, MATCH($B$3, resultados!$A$1:$ZZ$1, 0))</f>
        <v/>
      </c>
    </row>
    <row r="898">
      <c r="A898">
        <f>INDEX(resultados!$A$2:$ZZ$2386, 892, MATCH($B$1, resultados!$A$1:$ZZ$1, 0))</f>
        <v/>
      </c>
      <c r="B898">
        <f>INDEX(resultados!$A$2:$ZZ$2386, 892, MATCH($B$2, resultados!$A$1:$ZZ$1, 0))</f>
        <v/>
      </c>
      <c r="C898">
        <f>INDEX(resultados!$A$2:$ZZ$2386, 892, MATCH($B$3, resultados!$A$1:$ZZ$1, 0))</f>
        <v/>
      </c>
    </row>
    <row r="899">
      <c r="A899">
        <f>INDEX(resultados!$A$2:$ZZ$2386, 893, MATCH($B$1, resultados!$A$1:$ZZ$1, 0))</f>
        <v/>
      </c>
      <c r="B899">
        <f>INDEX(resultados!$A$2:$ZZ$2386, 893, MATCH($B$2, resultados!$A$1:$ZZ$1, 0))</f>
        <v/>
      </c>
      <c r="C899">
        <f>INDEX(resultados!$A$2:$ZZ$2386, 893, MATCH($B$3, resultados!$A$1:$ZZ$1, 0))</f>
        <v/>
      </c>
    </row>
    <row r="900">
      <c r="A900">
        <f>INDEX(resultados!$A$2:$ZZ$2386, 894, MATCH($B$1, resultados!$A$1:$ZZ$1, 0))</f>
        <v/>
      </c>
      <c r="B900">
        <f>INDEX(resultados!$A$2:$ZZ$2386, 894, MATCH($B$2, resultados!$A$1:$ZZ$1, 0))</f>
        <v/>
      </c>
      <c r="C900">
        <f>INDEX(resultados!$A$2:$ZZ$2386, 894, MATCH($B$3, resultados!$A$1:$ZZ$1, 0))</f>
        <v/>
      </c>
    </row>
    <row r="901">
      <c r="A901">
        <f>INDEX(resultados!$A$2:$ZZ$2386, 895, MATCH($B$1, resultados!$A$1:$ZZ$1, 0))</f>
        <v/>
      </c>
      <c r="B901">
        <f>INDEX(resultados!$A$2:$ZZ$2386, 895, MATCH($B$2, resultados!$A$1:$ZZ$1, 0))</f>
        <v/>
      </c>
      <c r="C901">
        <f>INDEX(resultados!$A$2:$ZZ$2386, 895, MATCH($B$3, resultados!$A$1:$ZZ$1, 0))</f>
        <v/>
      </c>
    </row>
    <row r="902">
      <c r="A902">
        <f>INDEX(resultados!$A$2:$ZZ$2386, 896, MATCH($B$1, resultados!$A$1:$ZZ$1, 0))</f>
        <v/>
      </c>
      <c r="B902">
        <f>INDEX(resultados!$A$2:$ZZ$2386, 896, MATCH($B$2, resultados!$A$1:$ZZ$1, 0))</f>
        <v/>
      </c>
      <c r="C902">
        <f>INDEX(resultados!$A$2:$ZZ$2386, 896, MATCH($B$3, resultados!$A$1:$ZZ$1, 0))</f>
        <v/>
      </c>
    </row>
    <row r="903">
      <c r="A903">
        <f>INDEX(resultados!$A$2:$ZZ$2386, 897, MATCH($B$1, resultados!$A$1:$ZZ$1, 0))</f>
        <v/>
      </c>
      <c r="B903">
        <f>INDEX(resultados!$A$2:$ZZ$2386, 897, MATCH($B$2, resultados!$A$1:$ZZ$1, 0))</f>
        <v/>
      </c>
      <c r="C903">
        <f>INDEX(resultados!$A$2:$ZZ$2386, 897, MATCH($B$3, resultados!$A$1:$ZZ$1, 0))</f>
        <v/>
      </c>
    </row>
    <row r="904">
      <c r="A904">
        <f>INDEX(resultados!$A$2:$ZZ$2386, 898, MATCH($B$1, resultados!$A$1:$ZZ$1, 0))</f>
        <v/>
      </c>
      <c r="B904">
        <f>INDEX(resultados!$A$2:$ZZ$2386, 898, MATCH($B$2, resultados!$A$1:$ZZ$1, 0))</f>
        <v/>
      </c>
      <c r="C904">
        <f>INDEX(resultados!$A$2:$ZZ$2386, 898, MATCH($B$3, resultados!$A$1:$ZZ$1, 0))</f>
        <v/>
      </c>
    </row>
    <row r="905">
      <c r="A905">
        <f>INDEX(resultados!$A$2:$ZZ$2386, 899, MATCH($B$1, resultados!$A$1:$ZZ$1, 0))</f>
        <v/>
      </c>
      <c r="B905">
        <f>INDEX(resultados!$A$2:$ZZ$2386, 899, MATCH($B$2, resultados!$A$1:$ZZ$1, 0))</f>
        <v/>
      </c>
      <c r="C905">
        <f>INDEX(resultados!$A$2:$ZZ$2386, 899, MATCH($B$3, resultados!$A$1:$ZZ$1, 0))</f>
        <v/>
      </c>
    </row>
    <row r="906">
      <c r="A906">
        <f>INDEX(resultados!$A$2:$ZZ$2386, 900, MATCH($B$1, resultados!$A$1:$ZZ$1, 0))</f>
        <v/>
      </c>
      <c r="B906">
        <f>INDEX(resultados!$A$2:$ZZ$2386, 900, MATCH($B$2, resultados!$A$1:$ZZ$1, 0))</f>
        <v/>
      </c>
      <c r="C906">
        <f>INDEX(resultados!$A$2:$ZZ$2386, 900, MATCH($B$3, resultados!$A$1:$ZZ$1, 0))</f>
        <v/>
      </c>
    </row>
    <row r="907">
      <c r="A907">
        <f>INDEX(resultados!$A$2:$ZZ$2386, 901, MATCH($B$1, resultados!$A$1:$ZZ$1, 0))</f>
        <v/>
      </c>
      <c r="B907">
        <f>INDEX(resultados!$A$2:$ZZ$2386, 901, MATCH($B$2, resultados!$A$1:$ZZ$1, 0))</f>
        <v/>
      </c>
      <c r="C907">
        <f>INDEX(resultados!$A$2:$ZZ$2386, 901, MATCH($B$3, resultados!$A$1:$ZZ$1, 0))</f>
        <v/>
      </c>
    </row>
    <row r="908">
      <c r="A908">
        <f>INDEX(resultados!$A$2:$ZZ$2386, 902, MATCH($B$1, resultados!$A$1:$ZZ$1, 0))</f>
        <v/>
      </c>
      <c r="B908">
        <f>INDEX(resultados!$A$2:$ZZ$2386, 902, MATCH($B$2, resultados!$A$1:$ZZ$1, 0))</f>
        <v/>
      </c>
      <c r="C908">
        <f>INDEX(resultados!$A$2:$ZZ$2386, 902, MATCH($B$3, resultados!$A$1:$ZZ$1, 0))</f>
        <v/>
      </c>
    </row>
    <row r="909">
      <c r="A909">
        <f>INDEX(resultados!$A$2:$ZZ$2386, 903, MATCH($B$1, resultados!$A$1:$ZZ$1, 0))</f>
        <v/>
      </c>
      <c r="B909">
        <f>INDEX(resultados!$A$2:$ZZ$2386, 903, MATCH($B$2, resultados!$A$1:$ZZ$1, 0))</f>
        <v/>
      </c>
      <c r="C909">
        <f>INDEX(resultados!$A$2:$ZZ$2386, 903, MATCH($B$3, resultados!$A$1:$ZZ$1, 0))</f>
        <v/>
      </c>
    </row>
    <row r="910">
      <c r="A910">
        <f>INDEX(resultados!$A$2:$ZZ$2386, 904, MATCH($B$1, resultados!$A$1:$ZZ$1, 0))</f>
        <v/>
      </c>
      <c r="B910">
        <f>INDEX(resultados!$A$2:$ZZ$2386, 904, MATCH($B$2, resultados!$A$1:$ZZ$1, 0))</f>
        <v/>
      </c>
      <c r="C910">
        <f>INDEX(resultados!$A$2:$ZZ$2386, 904, MATCH($B$3, resultados!$A$1:$ZZ$1, 0))</f>
        <v/>
      </c>
    </row>
    <row r="911">
      <c r="A911">
        <f>INDEX(resultados!$A$2:$ZZ$2386, 905, MATCH($B$1, resultados!$A$1:$ZZ$1, 0))</f>
        <v/>
      </c>
      <c r="B911">
        <f>INDEX(resultados!$A$2:$ZZ$2386, 905, MATCH($B$2, resultados!$A$1:$ZZ$1, 0))</f>
        <v/>
      </c>
      <c r="C911">
        <f>INDEX(resultados!$A$2:$ZZ$2386, 905, MATCH($B$3, resultados!$A$1:$ZZ$1, 0))</f>
        <v/>
      </c>
    </row>
    <row r="912">
      <c r="A912">
        <f>INDEX(resultados!$A$2:$ZZ$2386, 906, MATCH($B$1, resultados!$A$1:$ZZ$1, 0))</f>
        <v/>
      </c>
      <c r="B912">
        <f>INDEX(resultados!$A$2:$ZZ$2386, 906, MATCH($B$2, resultados!$A$1:$ZZ$1, 0))</f>
        <v/>
      </c>
      <c r="C912">
        <f>INDEX(resultados!$A$2:$ZZ$2386, 906, MATCH($B$3, resultados!$A$1:$ZZ$1, 0))</f>
        <v/>
      </c>
    </row>
    <row r="913">
      <c r="A913">
        <f>INDEX(resultados!$A$2:$ZZ$2386, 907, MATCH($B$1, resultados!$A$1:$ZZ$1, 0))</f>
        <v/>
      </c>
      <c r="B913">
        <f>INDEX(resultados!$A$2:$ZZ$2386, 907, MATCH($B$2, resultados!$A$1:$ZZ$1, 0))</f>
        <v/>
      </c>
      <c r="C913">
        <f>INDEX(resultados!$A$2:$ZZ$2386, 907, MATCH($B$3, resultados!$A$1:$ZZ$1, 0))</f>
        <v/>
      </c>
    </row>
    <row r="914">
      <c r="A914">
        <f>INDEX(resultados!$A$2:$ZZ$2386, 908, MATCH($B$1, resultados!$A$1:$ZZ$1, 0))</f>
        <v/>
      </c>
      <c r="B914">
        <f>INDEX(resultados!$A$2:$ZZ$2386, 908, MATCH($B$2, resultados!$A$1:$ZZ$1, 0))</f>
        <v/>
      </c>
      <c r="C914">
        <f>INDEX(resultados!$A$2:$ZZ$2386, 908, MATCH($B$3, resultados!$A$1:$ZZ$1, 0))</f>
        <v/>
      </c>
    </row>
    <row r="915">
      <c r="A915">
        <f>INDEX(resultados!$A$2:$ZZ$2386, 909, MATCH($B$1, resultados!$A$1:$ZZ$1, 0))</f>
        <v/>
      </c>
      <c r="B915">
        <f>INDEX(resultados!$A$2:$ZZ$2386, 909, MATCH($B$2, resultados!$A$1:$ZZ$1, 0))</f>
        <v/>
      </c>
      <c r="C915">
        <f>INDEX(resultados!$A$2:$ZZ$2386, 909, MATCH($B$3, resultados!$A$1:$ZZ$1, 0))</f>
        <v/>
      </c>
    </row>
    <row r="916">
      <c r="A916">
        <f>INDEX(resultados!$A$2:$ZZ$2386, 910, MATCH($B$1, resultados!$A$1:$ZZ$1, 0))</f>
        <v/>
      </c>
      <c r="B916">
        <f>INDEX(resultados!$A$2:$ZZ$2386, 910, MATCH($B$2, resultados!$A$1:$ZZ$1, 0))</f>
        <v/>
      </c>
      <c r="C916">
        <f>INDEX(resultados!$A$2:$ZZ$2386, 910, MATCH($B$3, resultados!$A$1:$ZZ$1, 0))</f>
        <v/>
      </c>
    </row>
    <row r="917">
      <c r="A917">
        <f>INDEX(resultados!$A$2:$ZZ$2386, 911, MATCH($B$1, resultados!$A$1:$ZZ$1, 0))</f>
        <v/>
      </c>
      <c r="B917">
        <f>INDEX(resultados!$A$2:$ZZ$2386, 911, MATCH($B$2, resultados!$A$1:$ZZ$1, 0))</f>
        <v/>
      </c>
      <c r="C917">
        <f>INDEX(resultados!$A$2:$ZZ$2386, 911, MATCH($B$3, resultados!$A$1:$ZZ$1, 0))</f>
        <v/>
      </c>
    </row>
    <row r="918">
      <c r="A918">
        <f>INDEX(resultados!$A$2:$ZZ$2386, 912, MATCH($B$1, resultados!$A$1:$ZZ$1, 0))</f>
        <v/>
      </c>
      <c r="B918">
        <f>INDEX(resultados!$A$2:$ZZ$2386, 912, MATCH($B$2, resultados!$A$1:$ZZ$1, 0))</f>
        <v/>
      </c>
      <c r="C918">
        <f>INDEX(resultados!$A$2:$ZZ$2386, 912, MATCH($B$3, resultados!$A$1:$ZZ$1, 0))</f>
        <v/>
      </c>
    </row>
    <row r="919">
      <c r="A919">
        <f>INDEX(resultados!$A$2:$ZZ$2386, 913, MATCH($B$1, resultados!$A$1:$ZZ$1, 0))</f>
        <v/>
      </c>
      <c r="B919">
        <f>INDEX(resultados!$A$2:$ZZ$2386, 913, MATCH($B$2, resultados!$A$1:$ZZ$1, 0))</f>
        <v/>
      </c>
      <c r="C919">
        <f>INDEX(resultados!$A$2:$ZZ$2386, 913, MATCH($B$3, resultados!$A$1:$ZZ$1, 0))</f>
        <v/>
      </c>
    </row>
    <row r="920">
      <c r="A920">
        <f>INDEX(resultados!$A$2:$ZZ$2386, 914, MATCH($B$1, resultados!$A$1:$ZZ$1, 0))</f>
        <v/>
      </c>
      <c r="B920">
        <f>INDEX(resultados!$A$2:$ZZ$2386, 914, MATCH($B$2, resultados!$A$1:$ZZ$1, 0))</f>
        <v/>
      </c>
      <c r="C920">
        <f>INDEX(resultados!$A$2:$ZZ$2386, 914, MATCH($B$3, resultados!$A$1:$ZZ$1, 0))</f>
        <v/>
      </c>
    </row>
    <row r="921">
      <c r="A921">
        <f>INDEX(resultados!$A$2:$ZZ$2386, 915, MATCH($B$1, resultados!$A$1:$ZZ$1, 0))</f>
        <v/>
      </c>
      <c r="B921">
        <f>INDEX(resultados!$A$2:$ZZ$2386, 915, MATCH($B$2, resultados!$A$1:$ZZ$1, 0))</f>
        <v/>
      </c>
      <c r="C921">
        <f>INDEX(resultados!$A$2:$ZZ$2386, 915, MATCH($B$3, resultados!$A$1:$ZZ$1, 0))</f>
        <v/>
      </c>
    </row>
    <row r="922">
      <c r="A922">
        <f>INDEX(resultados!$A$2:$ZZ$2386, 916, MATCH($B$1, resultados!$A$1:$ZZ$1, 0))</f>
        <v/>
      </c>
      <c r="B922">
        <f>INDEX(resultados!$A$2:$ZZ$2386, 916, MATCH($B$2, resultados!$A$1:$ZZ$1, 0))</f>
        <v/>
      </c>
      <c r="C922">
        <f>INDEX(resultados!$A$2:$ZZ$2386, 916, MATCH($B$3, resultados!$A$1:$ZZ$1, 0))</f>
        <v/>
      </c>
    </row>
    <row r="923">
      <c r="A923">
        <f>INDEX(resultados!$A$2:$ZZ$2386, 917, MATCH($B$1, resultados!$A$1:$ZZ$1, 0))</f>
        <v/>
      </c>
      <c r="B923">
        <f>INDEX(resultados!$A$2:$ZZ$2386, 917, MATCH($B$2, resultados!$A$1:$ZZ$1, 0))</f>
        <v/>
      </c>
      <c r="C923">
        <f>INDEX(resultados!$A$2:$ZZ$2386, 917, MATCH($B$3, resultados!$A$1:$ZZ$1, 0))</f>
        <v/>
      </c>
    </row>
    <row r="924">
      <c r="A924">
        <f>INDEX(resultados!$A$2:$ZZ$2386, 918, MATCH($B$1, resultados!$A$1:$ZZ$1, 0))</f>
        <v/>
      </c>
      <c r="B924">
        <f>INDEX(resultados!$A$2:$ZZ$2386, 918, MATCH($B$2, resultados!$A$1:$ZZ$1, 0))</f>
        <v/>
      </c>
      <c r="C924">
        <f>INDEX(resultados!$A$2:$ZZ$2386, 918, MATCH($B$3, resultados!$A$1:$ZZ$1, 0))</f>
        <v/>
      </c>
    </row>
    <row r="925">
      <c r="A925">
        <f>INDEX(resultados!$A$2:$ZZ$2386, 919, MATCH($B$1, resultados!$A$1:$ZZ$1, 0))</f>
        <v/>
      </c>
      <c r="B925">
        <f>INDEX(resultados!$A$2:$ZZ$2386, 919, MATCH($B$2, resultados!$A$1:$ZZ$1, 0))</f>
        <v/>
      </c>
      <c r="C925">
        <f>INDEX(resultados!$A$2:$ZZ$2386, 919, MATCH($B$3, resultados!$A$1:$ZZ$1, 0))</f>
        <v/>
      </c>
    </row>
    <row r="926">
      <c r="A926">
        <f>INDEX(resultados!$A$2:$ZZ$2386, 920, MATCH($B$1, resultados!$A$1:$ZZ$1, 0))</f>
        <v/>
      </c>
      <c r="B926">
        <f>INDEX(resultados!$A$2:$ZZ$2386, 920, MATCH($B$2, resultados!$A$1:$ZZ$1, 0))</f>
        <v/>
      </c>
      <c r="C926">
        <f>INDEX(resultados!$A$2:$ZZ$2386, 920, MATCH($B$3, resultados!$A$1:$ZZ$1, 0))</f>
        <v/>
      </c>
    </row>
    <row r="927">
      <c r="A927">
        <f>INDEX(resultados!$A$2:$ZZ$2386, 921, MATCH($B$1, resultados!$A$1:$ZZ$1, 0))</f>
        <v/>
      </c>
      <c r="B927">
        <f>INDEX(resultados!$A$2:$ZZ$2386, 921, MATCH($B$2, resultados!$A$1:$ZZ$1, 0))</f>
        <v/>
      </c>
      <c r="C927">
        <f>INDEX(resultados!$A$2:$ZZ$2386, 921, MATCH($B$3, resultados!$A$1:$ZZ$1, 0))</f>
        <v/>
      </c>
    </row>
    <row r="928">
      <c r="A928">
        <f>INDEX(resultados!$A$2:$ZZ$2386, 922, MATCH($B$1, resultados!$A$1:$ZZ$1, 0))</f>
        <v/>
      </c>
      <c r="B928">
        <f>INDEX(resultados!$A$2:$ZZ$2386, 922, MATCH($B$2, resultados!$A$1:$ZZ$1, 0))</f>
        <v/>
      </c>
      <c r="C928">
        <f>INDEX(resultados!$A$2:$ZZ$2386, 922, MATCH($B$3, resultados!$A$1:$ZZ$1, 0))</f>
        <v/>
      </c>
    </row>
    <row r="929">
      <c r="A929">
        <f>INDEX(resultados!$A$2:$ZZ$2386, 923, MATCH($B$1, resultados!$A$1:$ZZ$1, 0))</f>
        <v/>
      </c>
      <c r="B929">
        <f>INDEX(resultados!$A$2:$ZZ$2386, 923, MATCH($B$2, resultados!$A$1:$ZZ$1, 0))</f>
        <v/>
      </c>
      <c r="C929">
        <f>INDEX(resultados!$A$2:$ZZ$2386, 923, MATCH($B$3, resultados!$A$1:$ZZ$1, 0))</f>
        <v/>
      </c>
    </row>
    <row r="930">
      <c r="A930">
        <f>INDEX(resultados!$A$2:$ZZ$2386, 924, MATCH($B$1, resultados!$A$1:$ZZ$1, 0))</f>
        <v/>
      </c>
      <c r="B930">
        <f>INDEX(resultados!$A$2:$ZZ$2386, 924, MATCH($B$2, resultados!$A$1:$ZZ$1, 0))</f>
        <v/>
      </c>
      <c r="C930">
        <f>INDEX(resultados!$A$2:$ZZ$2386, 924, MATCH($B$3, resultados!$A$1:$ZZ$1, 0))</f>
        <v/>
      </c>
    </row>
    <row r="931">
      <c r="A931">
        <f>INDEX(resultados!$A$2:$ZZ$2386, 925, MATCH($B$1, resultados!$A$1:$ZZ$1, 0))</f>
        <v/>
      </c>
      <c r="B931">
        <f>INDEX(resultados!$A$2:$ZZ$2386, 925, MATCH($B$2, resultados!$A$1:$ZZ$1, 0))</f>
        <v/>
      </c>
      <c r="C931">
        <f>INDEX(resultados!$A$2:$ZZ$2386, 925, MATCH($B$3, resultados!$A$1:$ZZ$1, 0))</f>
        <v/>
      </c>
    </row>
    <row r="932">
      <c r="A932">
        <f>INDEX(resultados!$A$2:$ZZ$2386, 926, MATCH($B$1, resultados!$A$1:$ZZ$1, 0))</f>
        <v/>
      </c>
      <c r="B932">
        <f>INDEX(resultados!$A$2:$ZZ$2386, 926, MATCH($B$2, resultados!$A$1:$ZZ$1, 0))</f>
        <v/>
      </c>
      <c r="C932">
        <f>INDEX(resultados!$A$2:$ZZ$2386, 926, MATCH($B$3, resultados!$A$1:$ZZ$1, 0))</f>
        <v/>
      </c>
    </row>
    <row r="933">
      <c r="A933">
        <f>INDEX(resultados!$A$2:$ZZ$2386, 927, MATCH($B$1, resultados!$A$1:$ZZ$1, 0))</f>
        <v/>
      </c>
      <c r="B933">
        <f>INDEX(resultados!$A$2:$ZZ$2386, 927, MATCH($B$2, resultados!$A$1:$ZZ$1, 0))</f>
        <v/>
      </c>
      <c r="C933">
        <f>INDEX(resultados!$A$2:$ZZ$2386, 927, MATCH($B$3, resultados!$A$1:$ZZ$1, 0))</f>
        <v/>
      </c>
    </row>
    <row r="934">
      <c r="A934">
        <f>INDEX(resultados!$A$2:$ZZ$2386, 928, MATCH($B$1, resultados!$A$1:$ZZ$1, 0))</f>
        <v/>
      </c>
      <c r="B934">
        <f>INDEX(resultados!$A$2:$ZZ$2386, 928, MATCH($B$2, resultados!$A$1:$ZZ$1, 0))</f>
        <v/>
      </c>
      <c r="C934">
        <f>INDEX(resultados!$A$2:$ZZ$2386, 928, MATCH($B$3, resultados!$A$1:$ZZ$1, 0))</f>
        <v/>
      </c>
    </row>
    <row r="935">
      <c r="A935">
        <f>INDEX(resultados!$A$2:$ZZ$2386, 929, MATCH($B$1, resultados!$A$1:$ZZ$1, 0))</f>
        <v/>
      </c>
      <c r="B935">
        <f>INDEX(resultados!$A$2:$ZZ$2386, 929, MATCH($B$2, resultados!$A$1:$ZZ$1, 0))</f>
        <v/>
      </c>
      <c r="C935">
        <f>INDEX(resultados!$A$2:$ZZ$2386, 929, MATCH($B$3, resultados!$A$1:$ZZ$1, 0))</f>
        <v/>
      </c>
    </row>
    <row r="936">
      <c r="A936">
        <f>INDEX(resultados!$A$2:$ZZ$2386, 930, MATCH($B$1, resultados!$A$1:$ZZ$1, 0))</f>
        <v/>
      </c>
      <c r="B936">
        <f>INDEX(resultados!$A$2:$ZZ$2386, 930, MATCH($B$2, resultados!$A$1:$ZZ$1, 0))</f>
        <v/>
      </c>
      <c r="C936">
        <f>INDEX(resultados!$A$2:$ZZ$2386, 930, MATCH($B$3, resultados!$A$1:$ZZ$1, 0))</f>
        <v/>
      </c>
    </row>
    <row r="937">
      <c r="A937">
        <f>INDEX(resultados!$A$2:$ZZ$2386, 931, MATCH($B$1, resultados!$A$1:$ZZ$1, 0))</f>
        <v/>
      </c>
      <c r="B937">
        <f>INDEX(resultados!$A$2:$ZZ$2386, 931, MATCH($B$2, resultados!$A$1:$ZZ$1, 0))</f>
        <v/>
      </c>
      <c r="C937">
        <f>INDEX(resultados!$A$2:$ZZ$2386, 931, MATCH($B$3, resultados!$A$1:$ZZ$1, 0))</f>
        <v/>
      </c>
    </row>
    <row r="938">
      <c r="A938">
        <f>INDEX(resultados!$A$2:$ZZ$2386, 932, MATCH($B$1, resultados!$A$1:$ZZ$1, 0))</f>
        <v/>
      </c>
      <c r="B938">
        <f>INDEX(resultados!$A$2:$ZZ$2386, 932, MATCH($B$2, resultados!$A$1:$ZZ$1, 0))</f>
        <v/>
      </c>
      <c r="C938">
        <f>INDEX(resultados!$A$2:$ZZ$2386, 932, MATCH($B$3, resultados!$A$1:$ZZ$1, 0))</f>
        <v/>
      </c>
    </row>
    <row r="939">
      <c r="A939">
        <f>INDEX(resultados!$A$2:$ZZ$2386, 933, MATCH($B$1, resultados!$A$1:$ZZ$1, 0))</f>
        <v/>
      </c>
      <c r="B939">
        <f>INDEX(resultados!$A$2:$ZZ$2386, 933, MATCH($B$2, resultados!$A$1:$ZZ$1, 0))</f>
        <v/>
      </c>
      <c r="C939">
        <f>INDEX(resultados!$A$2:$ZZ$2386, 933, MATCH($B$3, resultados!$A$1:$ZZ$1, 0))</f>
        <v/>
      </c>
    </row>
    <row r="940">
      <c r="A940">
        <f>INDEX(resultados!$A$2:$ZZ$2386, 934, MATCH($B$1, resultados!$A$1:$ZZ$1, 0))</f>
        <v/>
      </c>
      <c r="B940">
        <f>INDEX(resultados!$A$2:$ZZ$2386, 934, MATCH($B$2, resultados!$A$1:$ZZ$1, 0))</f>
        <v/>
      </c>
      <c r="C940">
        <f>INDEX(resultados!$A$2:$ZZ$2386, 934, MATCH($B$3, resultados!$A$1:$ZZ$1, 0))</f>
        <v/>
      </c>
    </row>
    <row r="941">
      <c r="A941">
        <f>INDEX(resultados!$A$2:$ZZ$2386, 935, MATCH($B$1, resultados!$A$1:$ZZ$1, 0))</f>
        <v/>
      </c>
      <c r="B941">
        <f>INDEX(resultados!$A$2:$ZZ$2386, 935, MATCH($B$2, resultados!$A$1:$ZZ$1, 0))</f>
        <v/>
      </c>
      <c r="C941">
        <f>INDEX(resultados!$A$2:$ZZ$2386, 935, MATCH($B$3, resultados!$A$1:$ZZ$1, 0))</f>
        <v/>
      </c>
    </row>
    <row r="942">
      <c r="A942">
        <f>INDEX(resultados!$A$2:$ZZ$2386, 936, MATCH($B$1, resultados!$A$1:$ZZ$1, 0))</f>
        <v/>
      </c>
      <c r="B942">
        <f>INDEX(resultados!$A$2:$ZZ$2386, 936, MATCH($B$2, resultados!$A$1:$ZZ$1, 0))</f>
        <v/>
      </c>
      <c r="C942">
        <f>INDEX(resultados!$A$2:$ZZ$2386, 936, MATCH($B$3, resultados!$A$1:$ZZ$1, 0))</f>
        <v/>
      </c>
    </row>
    <row r="943">
      <c r="A943">
        <f>INDEX(resultados!$A$2:$ZZ$2386, 937, MATCH($B$1, resultados!$A$1:$ZZ$1, 0))</f>
        <v/>
      </c>
      <c r="B943">
        <f>INDEX(resultados!$A$2:$ZZ$2386, 937, MATCH($B$2, resultados!$A$1:$ZZ$1, 0))</f>
        <v/>
      </c>
      <c r="C943">
        <f>INDEX(resultados!$A$2:$ZZ$2386, 937, MATCH($B$3, resultados!$A$1:$ZZ$1, 0))</f>
        <v/>
      </c>
    </row>
    <row r="944">
      <c r="A944">
        <f>INDEX(resultados!$A$2:$ZZ$2386, 938, MATCH($B$1, resultados!$A$1:$ZZ$1, 0))</f>
        <v/>
      </c>
      <c r="B944">
        <f>INDEX(resultados!$A$2:$ZZ$2386, 938, MATCH($B$2, resultados!$A$1:$ZZ$1, 0))</f>
        <v/>
      </c>
      <c r="C944">
        <f>INDEX(resultados!$A$2:$ZZ$2386, 938, MATCH($B$3, resultados!$A$1:$ZZ$1, 0))</f>
        <v/>
      </c>
    </row>
    <row r="945">
      <c r="A945">
        <f>INDEX(resultados!$A$2:$ZZ$2386, 939, MATCH($B$1, resultados!$A$1:$ZZ$1, 0))</f>
        <v/>
      </c>
      <c r="B945">
        <f>INDEX(resultados!$A$2:$ZZ$2386, 939, MATCH($B$2, resultados!$A$1:$ZZ$1, 0))</f>
        <v/>
      </c>
      <c r="C945">
        <f>INDEX(resultados!$A$2:$ZZ$2386, 939, MATCH($B$3, resultados!$A$1:$ZZ$1, 0))</f>
        <v/>
      </c>
    </row>
    <row r="946">
      <c r="A946">
        <f>INDEX(resultados!$A$2:$ZZ$2386, 940, MATCH($B$1, resultados!$A$1:$ZZ$1, 0))</f>
        <v/>
      </c>
      <c r="B946">
        <f>INDEX(resultados!$A$2:$ZZ$2386, 940, MATCH($B$2, resultados!$A$1:$ZZ$1, 0))</f>
        <v/>
      </c>
      <c r="C946">
        <f>INDEX(resultados!$A$2:$ZZ$2386, 940, MATCH($B$3, resultados!$A$1:$ZZ$1, 0))</f>
        <v/>
      </c>
    </row>
    <row r="947">
      <c r="A947">
        <f>INDEX(resultados!$A$2:$ZZ$2386, 941, MATCH($B$1, resultados!$A$1:$ZZ$1, 0))</f>
        <v/>
      </c>
      <c r="B947">
        <f>INDEX(resultados!$A$2:$ZZ$2386, 941, MATCH($B$2, resultados!$A$1:$ZZ$1, 0))</f>
        <v/>
      </c>
      <c r="C947">
        <f>INDEX(resultados!$A$2:$ZZ$2386, 941, MATCH($B$3, resultados!$A$1:$ZZ$1, 0))</f>
        <v/>
      </c>
    </row>
    <row r="948">
      <c r="A948">
        <f>INDEX(resultados!$A$2:$ZZ$2386, 942, MATCH($B$1, resultados!$A$1:$ZZ$1, 0))</f>
        <v/>
      </c>
      <c r="B948">
        <f>INDEX(resultados!$A$2:$ZZ$2386, 942, MATCH($B$2, resultados!$A$1:$ZZ$1, 0))</f>
        <v/>
      </c>
      <c r="C948">
        <f>INDEX(resultados!$A$2:$ZZ$2386, 942, MATCH($B$3, resultados!$A$1:$ZZ$1, 0))</f>
        <v/>
      </c>
    </row>
    <row r="949">
      <c r="A949">
        <f>INDEX(resultados!$A$2:$ZZ$2386, 943, MATCH($B$1, resultados!$A$1:$ZZ$1, 0))</f>
        <v/>
      </c>
      <c r="B949">
        <f>INDEX(resultados!$A$2:$ZZ$2386, 943, MATCH($B$2, resultados!$A$1:$ZZ$1, 0))</f>
        <v/>
      </c>
      <c r="C949">
        <f>INDEX(resultados!$A$2:$ZZ$2386, 943, MATCH($B$3, resultados!$A$1:$ZZ$1, 0))</f>
        <v/>
      </c>
    </row>
    <row r="950">
      <c r="A950">
        <f>INDEX(resultados!$A$2:$ZZ$2386, 944, MATCH($B$1, resultados!$A$1:$ZZ$1, 0))</f>
        <v/>
      </c>
      <c r="B950">
        <f>INDEX(resultados!$A$2:$ZZ$2386, 944, MATCH($B$2, resultados!$A$1:$ZZ$1, 0))</f>
        <v/>
      </c>
      <c r="C950">
        <f>INDEX(resultados!$A$2:$ZZ$2386, 944, MATCH($B$3, resultados!$A$1:$ZZ$1, 0))</f>
        <v/>
      </c>
    </row>
    <row r="951">
      <c r="A951">
        <f>INDEX(resultados!$A$2:$ZZ$2386, 945, MATCH($B$1, resultados!$A$1:$ZZ$1, 0))</f>
        <v/>
      </c>
      <c r="B951">
        <f>INDEX(resultados!$A$2:$ZZ$2386, 945, MATCH($B$2, resultados!$A$1:$ZZ$1, 0))</f>
        <v/>
      </c>
      <c r="C951">
        <f>INDEX(resultados!$A$2:$ZZ$2386, 945, MATCH($B$3, resultados!$A$1:$ZZ$1, 0))</f>
        <v/>
      </c>
    </row>
    <row r="952">
      <c r="A952">
        <f>INDEX(resultados!$A$2:$ZZ$2386, 946, MATCH($B$1, resultados!$A$1:$ZZ$1, 0))</f>
        <v/>
      </c>
      <c r="B952">
        <f>INDEX(resultados!$A$2:$ZZ$2386, 946, MATCH($B$2, resultados!$A$1:$ZZ$1, 0))</f>
        <v/>
      </c>
      <c r="C952">
        <f>INDEX(resultados!$A$2:$ZZ$2386, 946, MATCH($B$3, resultados!$A$1:$ZZ$1, 0))</f>
        <v/>
      </c>
    </row>
    <row r="953">
      <c r="A953">
        <f>INDEX(resultados!$A$2:$ZZ$2386, 947, MATCH($B$1, resultados!$A$1:$ZZ$1, 0))</f>
        <v/>
      </c>
      <c r="B953">
        <f>INDEX(resultados!$A$2:$ZZ$2386, 947, MATCH($B$2, resultados!$A$1:$ZZ$1, 0))</f>
        <v/>
      </c>
      <c r="C953">
        <f>INDEX(resultados!$A$2:$ZZ$2386, 947, MATCH($B$3, resultados!$A$1:$ZZ$1, 0))</f>
        <v/>
      </c>
    </row>
    <row r="954">
      <c r="A954">
        <f>INDEX(resultados!$A$2:$ZZ$2386, 948, MATCH($B$1, resultados!$A$1:$ZZ$1, 0))</f>
        <v/>
      </c>
      <c r="B954">
        <f>INDEX(resultados!$A$2:$ZZ$2386, 948, MATCH($B$2, resultados!$A$1:$ZZ$1, 0))</f>
        <v/>
      </c>
      <c r="C954">
        <f>INDEX(resultados!$A$2:$ZZ$2386, 948, MATCH($B$3, resultados!$A$1:$ZZ$1, 0))</f>
        <v/>
      </c>
    </row>
    <row r="955">
      <c r="A955">
        <f>INDEX(resultados!$A$2:$ZZ$2386, 949, MATCH($B$1, resultados!$A$1:$ZZ$1, 0))</f>
        <v/>
      </c>
      <c r="B955">
        <f>INDEX(resultados!$A$2:$ZZ$2386, 949, MATCH($B$2, resultados!$A$1:$ZZ$1, 0))</f>
        <v/>
      </c>
      <c r="C955">
        <f>INDEX(resultados!$A$2:$ZZ$2386, 949, MATCH($B$3, resultados!$A$1:$ZZ$1, 0))</f>
        <v/>
      </c>
    </row>
    <row r="956">
      <c r="A956">
        <f>INDEX(resultados!$A$2:$ZZ$2386, 950, MATCH($B$1, resultados!$A$1:$ZZ$1, 0))</f>
        <v/>
      </c>
      <c r="B956">
        <f>INDEX(resultados!$A$2:$ZZ$2386, 950, MATCH($B$2, resultados!$A$1:$ZZ$1, 0))</f>
        <v/>
      </c>
      <c r="C956">
        <f>INDEX(resultados!$A$2:$ZZ$2386, 950, MATCH($B$3, resultados!$A$1:$ZZ$1, 0))</f>
        <v/>
      </c>
    </row>
    <row r="957">
      <c r="A957">
        <f>INDEX(resultados!$A$2:$ZZ$2386, 951, MATCH($B$1, resultados!$A$1:$ZZ$1, 0))</f>
        <v/>
      </c>
      <c r="B957">
        <f>INDEX(resultados!$A$2:$ZZ$2386, 951, MATCH($B$2, resultados!$A$1:$ZZ$1, 0))</f>
        <v/>
      </c>
      <c r="C957">
        <f>INDEX(resultados!$A$2:$ZZ$2386, 951, MATCH($B$3, resultados!$A$1:$ZZ$1, 0))</f>
        <v/>
      </c>
    </row>
    <row r="958">
      <c r="A958">
        <f>INDEX(resultados!$A$2:$ZZ$2386, 952, MATCH($B$1, resultados!$A$1:$ZZ$1, 0))</f>
        <v/>
      </c>
      <c r="B958">
        <f>INDEX(resultados!$A$2:$ZZ$2386, 952, MATCH($B$2, resultados!$A$1:$ZZ$1, 0))</f>
        <v/>
      </c>
      <c r="C958">
        <f>INDEX(resultados!$A$2:$ZZ$2386, 952, MATCH($B$3, resultados!$A$1:$ZZ$1, 0))</f>
        <v/>
      </c>
    </row>
    <row r="959">
      <c r="A959">
        <f>INDEX(resultados!$A$2:$ZZ$2386, 953, MATCH($B$1, resultados!$A$1:$ZZ$1, 0))</f>
        <v/>
      </c>
      <c r="B959">
        <f>INDEX(resultados!$A$2:$ZZ$2386, 953, MATCH($B$2, resultados!$A$1:$ZZ$1, 0))</f>
        <v/>
      </c>
      <c r="C959">
        <f>INDEX(resultados!$A$2:$ZZ$2386, 953, MATCH($B$3, resultados!$A$1:$ZZ$1, 0))</f>
        <v/>
      </c>
    </row>
    <row r="960">
      <c r="A960">
        <f>INDEX(resultados!$A$2:$ZZ$2386, 954, MATCH($B$1, resultados!$A$1:$ZZ$1, 0))</f>
        <v/>
      </c>
      <c r="B960">
        <f>INDEX(resultados!$A$2:$ZZ$2386, 954, MATCH($B$2, resultados!$A$1:$ZZ$1, 0))</f>
        <v/>
      </c>
      <c r="C960">
        <f>INDEX(resultados!$A$2:$ZZ$2386, 954, MATCH($B$3, resultados!$A$1:$ZZ$1, 0))</f>
        <v/>
      </c>
    </row>
    <row r="961">
      <c r="A961">
        <f>INDEX(resultados!$A$2:$ZZ$2386, 955, MATCH($B$1, resultados!$A$1:$ZZ$1, 0))</f>
        <v/>
      </c>
      <c r="B961">
        <f>INDEX(resultados!$A$2:$ZZ$2386, 955, MATCH($B$2, resultados!$A$1:$ZZ$1, 0))</f>
        <v/>
      </c>
      <c r="C961">
        <f>INDEX(resultados!$A$2:$ZZ$2386, 955, MATCH($B$3, resultados!$A$1:$ZZ$1, 0))</f>
        <v/>
      </c>
    </row>
    <row r="962">
      <c r="A962">
        <f>INDEX(resultados!$A$2:$ZZ$2386, 956, MATCH($B$1, resultados!$A$1:$ZZ$1, 0))</f>
        <v/>
      </c>
      <c r="B962">
        <f>INDEX(resultados!$A$2:$ZZ$2386, 956, MATCH($B$2, resultados!$A$1:$ZZ$1, 0))</f>
        <v/>
      </c>
      <c r="C962">
        <f>INDEX(resultados!$A$2:$ZZ$2386, 956, MATCH($B$3, resultados!$A$1:$ZZ$1, 0))</f>
        <v/>
      </c>
    </row>
    <row r="963">
      <c r="A963">
        <f>INDEX(resultados!$A$2:$ZZ$2386, 957, MATCH($B$1, resultados!$A$1:$ZZ$1, 0))</f>
        <v/>
      </c>
      <c r="B963">
        <f>INDEX(resultados!$A$2:$ZZ$2386, 957, MATCH($B$2, resultados!$A$1:$ZZ$1, 0))</f>
        <v/>
      </c>
      <c r="C963">
        <f>INDEX(resultados!$A$2:$ZZ$2386, 957, MATCH($B$3, resultados!$A$1:$ZZ$1, 0))</f>
        <v/>
      </c>
    </row>
    <row r="964">
      <c r="A964">
        <f>INDEX(resultados!$A$2:$ZZ$2386, 958, MATCH($B$1, resultados!$A$1:$ZZ$1, 0))</f>
        <v/>
      </c>
      <c r="B964">
        <f>INDEX(resultados!$A$2:$ZZ$2386, 958, MATCH($B$2, resultados!$A$1:$ZZ$1, 0))</f>
        <v/>
      </c>
      <c r="C964">
        <f>INDEX(resultados!$A$2:$ZZ$2386, 958, MATCH($B$3, resultados!$A$1:$ZZ$1, 0))</f>
        <v/>
      </c>
    </row>
    <row r="965">
      <c r="A965">
        <f>INDEX(resultados!$A$2:$ZZ$2386, 959, MATCH($B$1, resultados!$A$1:$ZZ$1, 0))</f>
        <v/>
      </c>
      <c r="B965">
        <f>INDEX(resultados!$A$2:$ZZ$2386, 959, MATCH($B$2, resultados!$A$1:$ZZ$1, 0))</f>
        <v/>
      </c>
      <c r="C965">
        <f>INDEX(resultados!$A$2:$ZZ$2386, 959, MATCH($B$3, resultados!$A$1:$ZZ$1, 0))</f>
        <v/>
      </c>
    </row>
    <row r="966">
      <c r="A966">
        <f>INDEX(resultados!$A$2:$ZZ$2386, 960, MATCH($B$1, resultados!$A$1:$ZZ$1, 0))</f>
        <v/>
      </c>
      <c r="B966">
        <f>INDEX(resultados!$A$2:$ZZ$2386, 960, MATCH($B$2, resultados!$A$1:$ZZ$1, 0))</f>
        <v/>
      </c>
      <c r="C966">
        <f>INDEX(resultados!$A$2:$ZZ$2386, 960, MATCH($B$3, resultados!$A$1:$ZZ$1, 0))</f>
        <v/>
      </c>
    </row>
    <row r="967">
      <c r="A967">
        <f>INDEX(resultados!$A$2:$ZZ$2386, 961, MATCH($B$1, resultados!$A$1:$ZZ$1, 0))</f>
        <v/>
      </c>
      <c r="B967">
        <f>INDEX(resultados!$A$2:$ZZ$2386, 961, MATCH($B$2, resultados!$A$1:$ZZ$1, 0))</f>
        <v/>
      </c>
      <c r="C967">
        <f>INDEX(resultados!$A$2:$ZZ$2386, 961, MATCH($B$3, resultados!$A$1:$ZZ$1, 0))</f>
        <v/>
      </c>
    </row>
    <row r="968">
      <c r="A968">
        <f>INDEX(resultados!$A$2:$ZZ$2386, 962, MATCH($B$1, resultados!$A$1:$ZZ$1, 0))</f>
        <v/>
      </c>
      <c r="B968">
        <f>INDEX(resultados!$A$2:$ZZ$2386, 962, MATCH($B$2, resultados!$A$1:$ZZ$1, 0))</f>
        <v/>
      </c>
      <c r="C968">
        <f>INDEX(resultados!$A$2:$ZZ$2386, 962, MATCH($B$3, resultados!$A$1:$ZZ$1, 0))</f>
        <v/>
      </c>
    </row>
    <row r="969">
      <c r="A969">
        <f>INDEX(resultados!$A$2:$ZZ$2386, 963, MATCH($B$1, resultados!$A$1:$ZZ$1, 0))</f>
        <v/>
      </c>
      <c r="B969">
        <f>INDEX(resultados!$A$2:$ZZ$2386, 963, MATCH($B$2, resultados!$A$1:$ZZ$1, 0))</f>
        <v/>
      </c>
      <c r="C969">
        <f>INDEX(resultados!$A$2:$ZZ$2386, 963, MATCH($B$3, resultados!$A$1:$ZZ$1, 0))</f>
        <v/>
      </c>
    </row>
    <row r="970">
      <c r="A970">
        <f>INDEX(resultados!$A$2:$ZZ$2386, 964, MATCH($B$1, resultados!$A$1:$ZZ$1, 0))</f>
        <v/>
      </c>
      <c r="B970">
        <f>INDEX(resultados!$A$2:$ZZ$2386, 964, MATCH($B$2, resultados!$A$1:$ZZ$1, 0))</f>
        <v/>
      </c>
      <c r="C970">
        <f>INDEX(resultados!$A$2:$ZZ$2386, 964, MATCH($B$3, resultados!$A$1:$ZZ$1, 0))</f>
        <v/>
      </c>
    </row>
    <row r="971">
      <c r="A971">
        <f>INDEX(resultados!$A$2:$ZZ$2386, 965, MATCH($B$1, resultados!$A$1:$ZZ$1, 0))</f>
        <v/>
      </c>
      <c r="B971">
        <f>INDEX(resultados!$A$2:$ZZ$2386, 965, MATCH($B$2, resultados!$A$1:$ZZ$1, 0))</f>
        <v/>
      </c>
      <c r="C971">
        <f>INDEX(resultados!$A$2:$ZZ$2386, 965, MATCH($B$3, resultados!$A$1:$ZZ$1, 0))</f>
        <v/>
      </c>
    </row>
    <row r="972">
      <c r="A972">
        <f>INDEX(resultados!$A$2:$ZZ$2386, 966, MATCH($B$1, resultados!$A$1:$ZZ$1, 0))</f>
        <v/>
      </c>
      <c r="B972">
        <f>INDEX(resultados!$A$2:$ZZ$2386, 966, MATCH($B$2, resultados!$A$1:$ZZ$1, 0))</f>
        <v/>
      </c>
      <c r="C972">
        <f>INDEX(resultados!$A$2:$ZZ$2386, 966, MATCH($B$3, resultados!$A$1:$ZZ$1, 0))</f>
        <v/>
      </c>
    </row>
    <row r="973">
      <c r="A973">
        <f>INDEX(resultados!$A$2:$ZZ$2386, 967, MATCH($B$1, resultados!$A$1:$ZZ$1, 0))</f>
        <v/>
      </c>
      <c r="B973">
        <f>INDEX(resultados!$A$2:$ZZ$2386, 967, MATCH($B$2, resultados!$A$1:$ZZ$1, 0))</f>
        <v/>
      </c>
      <c r="C973">
        <f>INDEX(resultados!$A$2:$ZZ$2386, 967, MATCH($B$3, resultados!$A$1:$ZZ$1, 0))</f>
        <v/>
      </c>
    </row>
    <row r="974">
      <c r="A974">
        <f>INDEX(resultados!$A$2:$ZZ$2386, 968, MATCH($B$1, resultados!$A$1:$ZZ$1, 0))</f>
        <v/>
      </c>
      <c r="B974">
        <f>INDEX(resultados!$A$2:$ZZ$2386, 968, MATCH($B$2, resultados!$A$1:$ZZ$1, 0))</f>
        <v/>
      </c>
      <c r="C974">
        <f>INDEX(resultados!$A$2:$ZZ$2386, 968, MATCH($B$3, resultados!$A$1:$ZZ$1, 0))</f>
        <v/>
      </c>
    </row>
    <row r="975">
      <c r="A975">
        <f>INDEX(resultados!$A$2:$ZZ$2386, 969, MATCH($B$1, resultados!$A$1:$ZZ$1, 0))</f>
        <v/>
      </c>
      <c r="B975">
        <f>INDEX(resultados!$A$2:$ZZ$2386, 969, MATCH($B$2, resultados!$A$1:$ZZ$1, 0))</f>
        <v/>
      </c>
      <c r="C975">
        <f>INDEX(resultados!$A$2:$ZZ$2386, 969, MATCH($B$3, resultados!$A$1:$ZZ$1, 0))</f>
        <v/>
      </c>
    </row>
    <row r="976">
      <c r="A976">
        <f>INDEX(resultados!$A$2:$ZZ$2386, 970, MATCH($B$1, resultados!$A$1:$ZZ$1, 0))</f>
        <v/>
      </c>
      <c r="B976">
        <f>INDEX(resultados!$A$2:$ZZ$2386, 970, MATCH($B$2, resultados!$A$1:$ZZ$1, 0))</f>
        <v/>
      </c>
      <c r="C976">
        <f>INDEX(resultados!$A$2:$ZZ$2386, 970, MATCH($B$3, resultados!$A$1:$ZZ$1, 0))</f>
        <v/>
      </c>
    </row>
    <row r="977">
      <c r="A977">
        <f>INDEX(resultados!$A$2:$ZZ$2386, 971, MATCH($B$1, resultados!$A$1:$ZZ$1, 0))</f>
        <v/>
      </c>
      <c r="B977">
        <f>INDEX(resultados!$A$2:$ZZ$2386, 971, MATCH($B$2, resultados!$A$1:$ZZ$1, 0))</f>
        <v/>
      </c>
      <c r="C977">
        <f>INDEX(resultados!$A$2:$ZZ$2386, 971, MATCH($B$3, resultados!$A$1:$ZZ$1, 0))</f>
        <v/>
      </c>
    </row>
    <row r="978">
      <c r="A978">
        <f>INDEX(resultados!$A$2:$ZZ$2386, 972, MATCH($B$1, resultados!$A$1:$ZZ$1, 0))</f>
        <v/>
      </c>
      <c r="B978">
        <f>INDEX(resultados!$A$2:$ZZ$2386, 972, MATCH($B$2, resultados!$A$1:$ZZ$1, 0))</f>
        <v/>
      </c>
      <c r="C978">
        <f>INDEX(resultados!$A$2:$ZZ$2386, 972, MATCH($B$3, resultados!$A$1:$ZZ$1, 0))</f>
        <v/>
      </c>
    </row>
    <row r="979">
      <c r="A979">
        <f>INDEX(resultados!$A$2:$ZZ$2386, 973, MATCH($B$1, resultados!$A$1:$ZZ$1, 0))</f>
        <v/>
      </c>
      <c r="B979">
        <f>INDEX(resultados!$A$2:$ZZ$2386, 973, MATCH($B$2, resultados!$A$1:$ZZ$1, 0))</f>
        <v/>
      </c>
      <c r="C979">
        <f>INDEX(resultados!$A$2:$ZZ$2386, 973, MATCH($B$3, resultados!$A$1:$ZZ$1, 0))</f>
        <v/>
      </c>
    </row>
    <row r="980">
      <c r="A980">
        <f>INDEX(resultados!$A$2:$ZZ$2386, 974, MATCH($B$1, resultados!$A$1:$ZZ$1, 0))</f>
        <v/>
      </c>
      <c r="B980">
        <f>INDEX(resultados!$A$2:$ZZ$2386, 974, MATCH($B$2, resultados!$A$1:$ZZ$1, 0))</f>
        <v/>
      </c>
      <c r="C980">
        <f>INDEX(resultados!$A$2:$ZZ$2386, 974, MATCH($B$3, resultados!$A$1:$ZZ$1, 0))</f>
        <v/>
      </c>
    </row>
    <row r="981">
      <c r="A981">
        <f>INDEX(resultados!$A$2:$ZZ$2386, 975, MATCH($B$1, resultados!$A$1:$ZZ$1, 0))</f>
        <v/>
      </c>
      <c r="B981">
        <f>INDEX(resultados!$A$2:$ZZ$2386, 975, MATCH($B$2, resultados!$A$1:$ZZ$1, 0))</f>
        <v/>
      </c>
      <c r="C981">
        <f>INDEX(resultados!$A$2:$ZZ$2386, 975, MATCH($B$3, resultados!$A$1:$ZZ$1, 0))</f>
        <v/>
      </c>
    </row>
    <row r="982">
      <c r="A982">
        <f>INDEX(resultados!$A$2:$ZZ$2386, 976, MATCH($B$1, resultados!$A$1:$ZZ$1, 0))</f>
        <v/>
      </c>
      <c r="B982">
        <f>INDEX(resultados!$A$2:$ZZ$2386, 976, MATCH($B$2, resultados!$A$1:$ZZ$1, 0))</f>
        <v/>
      </c>
      <c r="C982">
        <f>INDEX(resultados!$A$2:$ZZ$2386, 976, MATCH($B$3, resultados!$A$1:$ZZ$1, 0))</f>
        <v/>
      </c>
    </row>
    <row r="983">
      <c r="A983">
        <f>INDEX(resultados!$A$2:$ZZ$2386, 977, MATCH($B$1, resultados!$A$1:$ZZ$1, 0))</f>
        <v/>
      </c>
      <c r="B983">
        <f>INDEX(resultados!$A$2:$ZZ$2386, 977, MATCH($B$2, resultados!$A$1:$ZZ$1, 0))</f>
        <v/>
      </c>
      <c r="C983">
        <f>INDEX(resultados!$A$2:$ZZ$2386, 977, MATCH($B$3, resultados!$A$1:$ZZ$1, 0))</f>
        <v/>
      </c>
    </row>
    <row r="984">
      <c r="A984">
        <f>INDEX(resultados!$A$2:$ZZ$2386, 978, MATCH($B$1, resultados!$A$1:$ZZ$1, 0))</f>
        <v/>
      </c>
      <c r="B984">
        <f>INDEX(resultados!$A$2:$ZZ$2386, 978, MATCH($B$2, resultados!$A$1:$ZZ$1, 0))</f>
        <v/>
      </c>
      <c r="C984">
        <f>INDEX(resultados!$A$2:$ZZ$2386, 978, MATCH($B$3, resultados!$A$1:$ZZ$1, 0))</f>
        <v/>
      </c>
    </row>
    <row r="985">
      <c r="A985">
        <f>INDEX(resultados!$A$2:$ZZ$2386, 979, MATCH($B$1, resultados!$A$1:$ZZ$1, 0))</f>
        <v/>
      </c>
      <c r="B985">
        <f>INDEX(resultados!$A$2:$ZZ$2386, 979, MATCH($B$2, resultados!$A$1:$ZZ$1, 0))</f>
        <v/>
      </c>
      <c r="C985">
        <f>INDEX(resultados!$A$2:$ZZ$2386, 979, MATCH($B$3, resultados!$A$1:$ZZ$1, 0))</f>
        <v/>
      </c>
    </row>
    <row r="986">
      <c r="A986">
        <f>INDEX(resultados!$A$2:$ZZ$2386, 980, MATCH($B$1, resultados!$A$1:$ZZ$1, 0))</f>
        <v/>
      </c>
      <c r="B986">
        <f>INDEX(resultados!$A$2:$ZZ$2386, 980, MATCH($B$2, resultados!$A$1:$ZZ$1, 0))</f>
        <v/>
      </c>
      <c r="C986">
        <f>INDEX(resultados!$A$2:$ZZ$2386, 980, MATCH($B$3, resultados!$A$1:$ZZ$1, 0))</f>
        <v/>
      </c>
    </row>
    <row r="987">
      <c r="A987">
        <f>INDEX(resultados!$A$2:$ZZ$2386, 981, MATCH($B$1, resultados!$A$1:$ZZ$1, 0))</f>
        <v/>
      </c>
      <c r="B987">
        <f>INDEX(resultados!$A$2:$ZZ$2386, 981, MATCH($B$2, resultados!$A$1:$ZZ$1, 0))</f>
        <v/>
      </c>
      <c r="C987">
        <f>INDEX(resultados!$A$2:$ZZ$2386, 981, MATCH($B$3, resultados!$A$1:$ZZ$1, 0))</f>
        <v/>
      </c>
    </row>
    <row r="988">
      <c r="A988">
        <f>INDEX(resultados!$A$2:$ZZ$2386, 982, MATCH($B$1, resultados!$A$1:$ZZ$1, 0))</f>
        <v/>
      </c>
      <c r="B988">
        <f>INDEX(resultados!$A$2:$ZZ$2386, 982, MATCH($B$2, resultados!$A$1:$ZZ$1, 0))</f>
        <v/>
      </c>
      <c r="C988">
        <f>INDEX(resultados!$A$2:$ZZ$2386, 982, MATCH($B$3, resultados!$A$1:$ZZ$1, 0))</f>
        <v/>
      </c>
    </row>
    <row r="989">
      <c r="A989">
        <f>INDEX(resultados!$A$2:$ZZ$2386, 983, MATCH($B$1, resultados!$A$1:$ZZ$1, 0))</f>
        <v/>
      </c>
      <c r="B989">
        <f>INDEX(resultados!$A$2:$ZZ$2386, 983, MATCH($B$2, resultados!$A$1:$ZZ$1, 0))</f>
        <v/>
      </c>
      <c r="C989">
        <f>INDEX(resultados!$A$2:$ZZ$2386, 983, MATCH($B$3, resultados!$A$1:$ZZ$1, 0))</f>
        <v/>
      </c>
    </row>
    <row r="990">
      <c r="A990">
        <f>INDEX(resultados!$A$2:$ZZ$2386, 984, MATCH($B$1, resultados!$A$1:$ZZ$1, 0))</f>
        <v/>
      </c>
      <c r="B990">
        <f>INDEX(resultados!$A$2:$ZZ$2386, 984, MATCH($B$2, resultados!$A$1:$ZZ$1, 0))</f>
        <v/>
      </c>
      <c r="C990">
        <f>INDEX(resultados!$A$2:$ZZ$2386, 984, MATCH($B$3, resultados!$A$1:$ZZ$1, 0))</f>
        <v/>
      </c>
    </row>
    <row r="991">
      <c r="A991">
        <f>INDEX(resultados!$A$2:$ZZ$2386, 985, MATCH($B$1, resultados!$A$1:$ZZ$1, 0))</f>
        <v/>
      </c>
      <c r="B991">
        <f>INDEX(resultados!$A$2:$ZZ$2386, 985, MATCH($B$2, resultados!$A$1:$ZZ$1, 0))</f>
        <v/>
      </c>
      <c r="C991">
        <f>INDEX(resultados!$A$2:$ZZ$2386, 985, MATCH($B$3, resultados!$A$1:$ZZ$1, 0))</f>
        <v/>
      </c>
    </row>
    <row r="992">
      <c r="A992">
        <f>INDEX(resultados!$A$2:$ZZ$2386, 986, MATCH($B$1, resultados!$A$1:$ZZ$1, 0))</f>
        <v/>
      </c>
      <c r="B992">
        <f>INDEX(resultados!$A$2:$ZZ$2386, 986, MATCH($B$2, resultados!$A$1:$ZZ$1, 0))</f>
        <v/>
      </c>
      <c r="C992">
        <f>INDEX(resultados!$A$2:$ZZ$2386, 986, MATCH($B$3, resultados!$A$1:$ZZ$1, 0))</f>
        <v/>
      </c>
    </row>
    <row r="993">
      <c r="A993">
        <f>INDEX(resultados!$A$2:$ZZ$2386, 987, MATCH($B$1, resultados!$A$1:$ZZ$1, 0))</f>
        <v/>
      </c>
      <c r="B993">
        <f>INDEX(resultados!$A$2:$ZZ$2386, 987, MATCH($B$2, resultados!$A$1:$ZZ$1, 0))</f>
        <v/>
      </c>
      <c r="C993">
        <f>INDEX(resultados!$A$2:$ZZ$2386, 987, MATCH($B$3, resultados!$A$1:$ZZ$1, 0))</f>
        <v/>
      </c>
    </row>
    <row r="994">
      <c r="A994">
        <f>INDEX(resultados!$A$2:$ZZ$2386, 988, MATCH($B$1, resultados!$A$1:$ZZ$1, 0))</f>
        <v/>
      </c>
      <c r="B994">
        <f>INDEX(resultados!$A$2:$ZZ$2386, 988, MATCH($B$2, resultados!$A$1:$ZZ$1, 0))</f>
        <v/>
      </c>
      <c r="C994">
        <f>INDEX(resultados!$A$2:$ZZ$2386, 988, MATCH($B$3, resultados!$A$1:$ZZ$1, 0))</f>
        <v/>
      </c>
    </row>
    <row r="995">
      <c r="A995">
        <f>INDEX(resultados!$A$2:$ZZ$2386, 989, MATCH($B$1, resultados!$A$1:$ZZ$1, 0))</f>
        <v/>
      </c>
      <c r="B995">
        <f>INDEX(resultados!$A$2:$ZZ$2386, 989, MATCH($B$2, resultados!$A$1:$ZZ$1, 0))</f>
        <v/>
      </c>
      <c r="C995">
        <f>INDEX(resultados!$A$2:$ZZ$2386, 989, MATCH($B$3, resultados!$A$1:$ZZ$1, 0))</f>
        <v/>
      </c>
    </row>
    <row r="996">
      <c r="A996">
        <f>INDEX(resultados!$A$2:$ZZ$2386, 990, MATCH($B$1, resultados!$A$1:$ZZ$1, 0))</f>
        <v/>
      </c>
      <c r="B996">
        <f>INDEX(resultados!$A$2:$ZZ$2386, 990, MATCH($B$2, resultados!$A$1:$ZZ$1, 0))</f>
        <v/>
      </c>
      <c r="C996">
        <f>INDEX(resultados!$A$2:$ZZ$2386, 990, MATCH($B$3, resultados!$A$1:$ZZ$1, 0))</f>
        <v/>
      </c>
    </row>
    <row r="997">
      <c r="A997">
        <f>INDEX(resultados!$A$2:$ZZ$2386, 991, MATCH($B$1, resultados!$A$1:$ZZ$1, 0))</f>
        <v/>
      </c>
      <c r="B997">
        <f>INDEX(resultados!$A$2:$ZZ$2386, 991, MATCH($B$2, resultados!$A$1:$ZZ$1, 0))</f>
        <v/>
      </c>
      <c r="C997">
        <f>INDEX(resultados!$A$2:$ZZ$2386, 991, MATCH($B$3, resultados!$A$1:$ZZ$1, 0))</f>
        <v/>
      </c>
    </row>
    <row r="998">
      <c r="A998">
        <f>INDEX(resultados!$A$2:$ZZ$2386, 992, MATCH($B$1, resultados!$A$1:$ZZ$1, 0))</f>
        <v/>
      </c>
      <c r="B998">
        <f>INDEX(resultados!$A$2:$ZZ$2386, 992, MATCH($B$2, resultados!$A$1:$ZZ$1, 0))</f>
        <v/>
      </c>
      <c r="C998">
        <f>INDEX(resultados!$A$2:$ZZ$2386, 992, MATCH($B$3, resultados!$A$1:$ZZ$1, 0))</f>
        <v/>
      </c>
    </row>
    <row r="999">
      <c r="A999">
        <f>INDEX(resultados!$A$2:$ZZ$2386, 993, MATCH($B$1, resultados!$A$1:$ZZ$1, 0))</f>
        <v/>
      </c>
      <c r="B999">
        <f>INDEX(resultados!$A$2:$ZZ$2386, 993, MATCH($B$2, resultados!$A$1:$ZZ$1, 0))</f>
        <v/>
      </c>
      <c r="C999">
        <f>INDEX(resultados!$A$2:$ZZ$2386, 993, MATCH($B$3, resultados!$A$1:$ZZ$1, 0))</f>
        <v/>
      </c>
    </row>
    <row r="1000">
      <c r="A1000">
        <f>INDEX(resultados!$A$2:$ZZ$2386, 994, MATCH($B$1, resultados!$A$1:$ZZ$1, 0))</f>
        <v/>
      </c>
      <c r="B1000">
        <f>INDEX(resultados!$A$2:$ZZ$2386, 994, MATCH($B$2, resultados!$A$1:$ZZ$1, 0))</f>
        <v/>
      </c>
      <c r="C1000">
        <f>INDEX(resultados!$A$2:$ZZ$2386, 994, MATCH($B$3, resultados!$A$1:$ZZ$1, 0))</f>
        <v/>
      </c>
    </row>
    <row r="1001">
      <c r="A1001">
        <f>INDEX(resultados!$A$2:$ZZ$2386, 995, MATCH($B$1, resultados!$A$1:$ZZ$1, 0))</f>
        <v/>
      </c>
      <c r="B1001">
        <f>INDEX(resultados!$A$2:$ZZ$2386, 995, MATCH($B$2, resultados!$A$1:$ZZ$1, 0))</f>
        <v/>
      </c>
      <c r="C1001">
        <f>INDEX(resultados!$A$2:$ZZ$2386, 995, MATCH($B$3, resultados!$A$1:$ZZ$1, 0))</f>
        <v/>
      </c>
    </row>
    <row r="1002">
      <c r="A1002">
        <f>INDEX(resultados!$A$2:$ZZ$2386, 996, MATCH($B$1, resultados!$A$1:$ZZ$1, 0))</f>
        <v/>
      </c>
      <c r="B1002">
        <f>INDEX(resultados!$A$2:$ZZ$2386, 996, MATCH($B$2, resultados!$A$1:$ZZ$1, 0))</f>
        <v/>
      </c>
      <c r="C1002">
        <f>INDEX(resultados!$A$2:$ZZ$2386, 996, MATCH($B$3, resultados!$A$1:$ZZ$1, 0))</f>
        <v/>
      </c>
    </row>
    <row r="1003">
      <c r="A1003">
        <f>INDEX(resultados!$A$2:$ZZ$2386, 997, MATCH($B$1, resultados!$A$1:$ZZ$1, 0))</f>
        <v/>
      </c>
      <c r="B1003">
        <f>INDEX(resultados!$A$2:$ZZ$2386, 997, MATCH($B$2, resultados!$A$1:$ZZ$1, 0))</f>
        <v/>
      </c>
      <c r="C1003">
        <f>INDEX(resultados!$A$2:$ZZ$2386, 997, MATCH($B$3, resultados!$A$1:$ZZ$1, 0))</f>
        <v/>
      </c>
    </row>
    <row r="1004">
      <c r="A1004">
        <f>INDEX(resultados!$A$2:$ZZ$2386, 998, MATCH($B$1, resultados!$A$1:$ZZ$1, 0))</f>
        <v/>
      </c>
      <c r="B1004">
        <f>INDEX(resultados!$A$2:$ZZ$2386, 998, MATCH($B$2, resultados!$A$1:$ZZ$1, 0))</f>
        <v/>
      </c>
      <c r="C1004">
        <f>INDEX(resultados!$A$2:$ZZ$2386, 998, MATCH($B$3, resultados!$A$1:$ZZ$1, 0))</f>
        <v/>
      </c>
    </row>
    <row r="1005">
      <c r="A1005">
        <f>INDEX(resultados!$A$2:$ZZ$2386, 999, MATCH($B$1, resultados!$A$1:$ZZ$1, 0))</f>
        <v/>
      </c>
      <c r="B1005">
        <f>INDEX(resultados!$A$2:$ZZ$2386, 999, MATCH($B$2, resultados!$A$1:$ZZ$1, 0))</f>
        <v/>
      </c>
      <c r="C1005">
        <f>INDEX(resultados!$A$2:$ZZ$2386, 999, MATCH($B$3, resultados!$A$1:$ZZ$1, 0))</f>
        <v/>
      </c>
    </row>
    <row r="1006">
      <c r="A1006">
        <f>INDEX(resultados!$A$2:$ZZ$2386, 1000, MATCH($B$1, resultados!$A$1:$ZZ$1, 0))</f>
        <v/>
      </c>
      <c r="B1006">
        <f>INDEX(resultados!$A$2:$ZZ$2386, 1000, MATCH($B$2, resultados!$A$1:$ZZ$1, 0))</f>
        <v/>
      </c>
      <c r="C1006">
        <f>INDEX(resultados!$A$2:$ZZ$2386, 1000, MATCH($B$3, resultados!$A$1:$ZZ$1, 0))</f>
        <v/>
      </c>
    </row>
    <row r="1007">
      <c r="A1007">
        <f>INDEX(resultados!$A$2:$ZZ$2386, 1001, MATCH($B$1, resultados!$A$1:$ZZ$1, 0))</f>
        <v/>
      </c>
      <c r="B1007">
        <f>INDEX(resultados!$A$2:$ZZ$2386, 1001, MATCH($B$2, resultados!$A$1:$ZZ$1, 0))</f>
        <v/>
      </c>
      <c r="C1007">
        <f>INDEX(resultados!$A$2:$ZZ$2386, 1001, MATCH($B$3, resultados!$A$1:$ZZ$1, 0))</f>
        <v/>
      </c>
    </row>
    <row r="1008">
      <c r="A1008">
        <f>INDEX(resultados!$A$2:$ZZ$2386, 1002, MATCH($B$1, resultados!$A$1:$ZZ$1, 0))</f>
        <v/>
      </c>
      <c r="B1008">
        <f>INDEX(resultados!$A$2:$ZZ$2386, 1002, MATCH($B$2, resultados!$A$1:$ZZ$1, 0))</f>
        <v/>
      </c>
      <c r="C1008">
        <f>INDEX(resultados!$A$2:$ZZ$2386, 1002, MATCH($B$3, resultados!$A$1:$ZZ$1, 0))</f>
        <v/>
      </c>
    </row>
    <row r="1009">
      <c r="A1009">
        <f>INDEX(resultados!$A$2:$ZZ$2386, 1003, MATCH($B$1, resultados!$A$1:$ZZ$1, 0))</f>
        <v/>
      </c>
      <c r="B1009">
        <f>INDEX(resultados!$A$2:$ZZ$2386, 1003, MATCH($B$2, resultados!$A$1:$ZZ$1, 0))</f>
        <v/>
      </c>
      <c r="C1009">
        <f>INDEX(resultados!$A$2:$ZZ$2386, 1003, MATCH($B$3, resultados!$A$1:$ZZ$1, 0))</f>
        <v/>
      </c>
    </row>
    <row r="1010">
      <c r="A1010">
        <f>INDEX(resultados!$A$2:$ZZ$2386, 1004, MATCH($B$1, resultados!$A$1:$ZZ$1, 0))</f>
        <v/>
      </c>
      <c r="B1010">
        <f>INDEX(resultados!$A$2:$ZZ$2386, 1004, MATCH($B$2, resultados!$A$1:$ZZ$1, 0))</f>
        <v/>
      </c>
      <c r="C1010">
        <f>INDEX(resultados!$A$2:$ZZ$2386, 1004, MATCH($B$3, resultados!$A$1:$ZZ$1, 0))</f>
        <v/>
      </c>
    </row>
    <row r="1011">
      <c r="A1011">
        <f>INDEX(resultados!$A$2:$ZZ$2386, 1005, MATCH($B$1, resultados!$A$1:$ZZ$1, 0))</f>
        <v/>
      </c>
      <c r="B1011">
        <f>INDEX(resultados!$A$2:$ZZ$2386, 1005, MATCH($B$2, resultados!$A$1:$ZZ$1, 0))</f>
        <v/>
      </c>
      <c r="C1011">
        <f>INDEX(resultados!$A$2:$ZZ$2386, 1005, MATCH($B$3, resultados!$A$1:$ZZ$1, 0))</f>
        <v/>
      </c>
    </row>
    <row r="1012">
      <c r="A1012">
        <f>INDEX(resultados!$A$2:$ZZ$2386, 1006, MATCH($B$1, resultados!$A$1:$ZZ$1, 0))</f>
        <v/>
      </c>
      <c r="B1012">
        <f>INDEX(resultados!$A$2:$ZZ$2386, 1006, MATCH($B$2, resultados!$A$1:$ZZ$1, 0))</f>
        <v/>
      </c>
      <c r="C1012">
        <f>INDEX(resultados!$A$2:$ZZ$2386, 1006, MATCH($B$3, resultados!$A$1:$ZZ$1, 0))</f>
        <v/>
      </c>
    </row>
    <row r="1013">
      <c r="A1013">
        <f>INDEX(resultados!$A$2:$ZZ$2386, 1007, MATCH($B$1, resultados!$A$1:$ZZ$1, 0))</f>
        <v/>
      </c>
      <c r="B1013">
        <f>INDEX(resultados!$A$2:$ZZ$2386, 1007, MATCH($B$2, resultados!$A$1:$ZZ$1, 0))</f>
        <v/>
      </c>
      <c r="C1013">
        <f>INDEX(resultados!$A$2:$ZZ$2386, 1007, MATCH($B$3, resultados!$A$1:$ZZ$1, 0))</f>
        <v/>
      </c>
    </row>
    <row r="1014">
      <c r="A1014">
        <f>INDEX(resultados!$A$2:$ZZ$2386, 1008, MATCH($B$1, resultados!$A$1:$ZZ$1, 0))</f>
        <v/>
      </c>
      <c r="B1014">
        <f>INDEX(resultados!$A$2:$ZZ$2386, 1008, MATCH($B$2, resultados!$A$1:$ZZ$1, 0))</f>
        <v/>
      </c>
      <c r="C1014">
        <f>INDEX(resultados!$A$2:$ZZ$2386, 1008, MATCH($B$3, resultados!$A$1:$ZZ$1, 0))</f>
        <v/>
      </c>
    </row>
    <row r="1015">
      <c r="A1015">
        <f>INDEX(resultados!$A$2:$ZZ$2386, 1009, MATCH($B$1, resultados!$A$1:$ZZ$1, 0))</f>
        <v/>
      </c>
      <c r="B1015">
        <f>INDEX(resultados!$A$2:$ZZ$2386, 1009, MATCH($B$2, resultados!$A$1:$ZZ$1, 0))</f>
        <v/>
      </c>
      <c r="C1015">
        <f>INDEX(resultados!$A$2:$ZZ$2386, 1009, MATCH($B$3, resultados!$A$1:$ZZ$1, 0))</f>
        <v/>
      </c>
    </row>
    <row r="1016">
      <c r="A1016">
        <f>INDEX(resultados!$A$2:$ZZ$2386, 1010, MATCH($B$1, resultados!$A$1:$ZZ$1, 0))</f>
        <v/>
      </c>
      <c r="B1016">
        <f>INDEX(resultados!$A$2:$ZZ$2386, 1010, MATCH($B$2, resultados!$A$1:$ZZ$1, 0))</f>
        <v/>
      </c>
      <c r="C1016">
        <f>INDEX(resultados!$A$2:$ZZ$2386, 1010, MATCH($B$3, resultados!$A$1:$ZZ$1, 0))</f>
        <v/>
      </c>
    </row>
    <row r="1017">
      <c r="A1017">
        <f>INDEX(resultados!$A$2:$ZZ$2386, 1011, MATCH($B$1, resultados!$A$1:$ZZ$1, 0))</f>
        <v/>
      </c>
      <c r="B1017">
        <f>INDEX(resultados!$A$2:$ZZ$2386, 1011, MATCH($B$2, resultados!$A$1:$ZZ$1, 0))</f>
        <v/>
      </c>
      <c r="C1017">
        <f>INDEX(resultados!$A$2:$ZZ$2386, 1011, MATCH($B$3, resultados!$A$1:$ZZ$1, 0))</f>
        <v/>
      </c>
    </row>
    <row r="1018">
      <c r="A1018">
        <f>INDEX(resultados!$A$2:$ZZ$2386, 1012, MATCH($B$1, resultados!$A$1:$ZZ$1, 0))</f>
        <v/>
      </c>
      <c r="B1018">
        <f>INDEX(resultados!$A$2:$ZZ$2386, 1012, MATCH($B$2, resultados!$A$1:$ZZ$1, 0))</f>
        <v/>
      </c>
      <c r="C1018">
        <f>INDEX(resultados!$A$2:$ZZ$2386, 1012, MATCH($B$3, resultados!$A$1:$ZZ$1, 0))</f>
        <v/>
      </c>
    </row>
    <row r="1019">
      <c r="A1019">
        <f>INDEX(resultados!$A$2:$ZZ$2386, 1013, MATCH($B$1, resultados!$A$1:$ZZ$1, 0))</f>
        <v/>
      </c>
      <c r="B1019">
        <f>INDEX(resultados!$A$2:$ZZ$2386, 1013, MATCH($B$2, resultados!$A$1:$ZZ$1, 0))</f>
        <v/>
      </c>
      <c r="C1019">
        <f>INDEX(resultados!$A$2:$ZZ$2386, 1013, MATCH($B$3, resultados!$A$1:$ZZ$1, 0))</f>
        <v/>
      </c>
    </row>
    <row r="1020">
      <c r="A1020">
        <f>INDEX(resultados!$A$2:$ZZ$2386, 1014, MATCH($B$1, resultados!$A$1:$ZZ$1, 0))</f>
        <v/>
      </c>
      <c r="B1020">
        <f>INDEX(resultados!$A$2:$ZZ$2386, 1014, MATCH($B$2, resultados!$A$1:$ZZ$1, 0))</f>
        <v/>
      </c>
      <c r="C1020">
        <f>INDEX(resultados!$A$2:$ZZ$2386, 1014, MATCH($B$3, resultados!$A$1:$ZZ$1, 0))</f>
        <v/>
      </c>
    </row>
    <row r="1021">
      <c r="A1021">
        <f>INDEX(resultados!$A$2:$ZZ$2386, 1015, MATCH($B$1, resultados!$A$1:$ZZ$1, 0))</f>
        <v/>
      </c>
      <c r="B1021">
        <f>INDEX(resultados!$A$2:$ZZ$2386, 1015, MATCH($B$2, resultados!$A$1:$ZZ$1, 0))</f>
        <v/>
      </c>
      <c r="C1021">
        <f>INDEX(resultados!$A$2:$ZZ$2386, 1015, MATCH($B$3, resultados!$A$1:$ZZ$1, 0))</f>
        <v/>
      </c>
    </row>
    <row r="1022">
      <c r="A1022">
        <f>INDEX(resultados!$A$2:$ZZ$2386, 1016, MATCH($B$1, resultados!$A$1:$ZZ$1, 0))</f>
        <v/>
      </c>
      <c r="B1022">
        <f>INDEX(resultados!$A$2:$ZZ$2386, 1016, MATCH($B$2, resultados!$A$1:$ZZ$1, 0))</f>
        <v/>
      </c>
      <c r="C1022">
        <f>INDEX(resultados!$A$2:$ZZ$2386, 1016, MATCH($B$3, resultados!$A$1:$ZZ$1, 0))</f>
        <v/>
      </c>
    </row>
    <row r="1023">
      <c r="A1023">
        <f>INDEX(resultados!$A$2:$ZZ$2386, 1017, MATCH($B$1, resultados!$A$1:$ZZ$1, 0))</f>
        <v/>
      </c>
      <c r="B1023">
        <f>INDEX(resultados!$A$2:$ZZ$2386, 1017, MATCH($B$2, resultados!$A$1:$ZZ$1, 0))</f>
        <v/>
      </c>
      <c r="C1023">
        <f>INDEX(resultados!$A$2:$ZZ$2386, 1017, MATCH($B$3, resultados!$A$1:$ZZ$1, 0))</f>
        <v/>
      </c>
    </row>
    <row r="1024">
      <c r="A1024">
        <f>INDEX(resultados!$A$2:$ZZ$2386, 1018, MATCH($B$1, resultados!$A$1:$ZZ$1, 0))</f>
        <v/>
      </c>
      <c r="B1024">
        <f>INDEX(resultados!$A$2:$ZZ$2386, 1018, MATCH($B$2, resultados!$A$1:$ZZ$1, 0))</f>
        <v/>
      </c>
      <c r="C1024">
        <f>INDEX(resultados!$A$2:$ZZ$2386, 1018, MATCH($B$3, resultados!$A$1:$ZZ$1, 0))</f>
        <v/>
      </c>
    </row>
    <row r="1025">
      <c r="A1025">
        <f>INDEX(resultados!$A$2:$ZZ$2386, 1019, MATCH($B$1, resultados!$A$1:$ZZ$1, 0))</f>
        <v/>
      </c>
      <c r="B1025">
        <f>INDEX(resultados!$A$2:$ZZ$2386, 1019, MATCH($B$2, resultados!$A$1:$ZZ$1, 0))</f>
        <v/>
      </c>
      <c r="C1025">
        <f>INDEX(resultados!$A$2:$ZZ$2386, 1019, MATCH($B$3, resultados!$A$1:$ZZ$1, 0))</f>
        <v/>
      </c>
    </row>
    <row r="1026">
      <c r="A1026">
        <f>INDEX(resultados!$A$2:$ZZ$2386, 1020, MATCH($B$1, resultados!$A$1:$ZZ$1, 0))</f>
        <v/>
      </c>
      <c r="B1026">
        <f>INDEX(resultados!$A$2:$ZZ$2386, 1020, MATCH($B$2, resultados!$A$1:$ZZ$1, 0))</f>
        <v/>
      </c>
      <c r="C1026">
        <f>INDEX(resultados!$A$2:$ZZ$2386, 1020, MATCH($B$3, resultados!$A$1:$ZZ$1, 0))</f>
        <v/>
      </c>
    </row>
    <row r="1027">
      <c r="A1027">
        <f>INDEX(resultados!$A$2:$ZZ$2386, 1021, MATCH($B$1, resultados!$A$1:$ZZ$1, 0))</f>
        <v/>
      </c>
      <c r="B1027">
        <f>INDEX(resultados!$A$2:$ZZ$2386, 1021, MATCH($B$2, resultados!$A$1:$ZZ$1, 0))</f>
        <v/>
      </c>
      <c r="C1027">
        <f>INDEX(resultados!$A$2:$ZZ$2386, 1021, MATCH($B$3, resultados!$A$1:$ZZ$1, 0))</f>
        <v/>
      </c>
    </row>
    <row r="1028">
      <c r="A1028">
        <f>INDEX(resultados!$A$2:$ZZ$2386, 1022, MATCH($B$1, resultados!$A$1:$ZZ$1, 0))</f>
        <v/>
      </c>
      <c r="B1028">
        <f>INDEX(resultados!$A$2:$ZZ$2386, 1022, MATCH($B$2, resultados!$A$1:$ZZ$1, 0))</f>
        <v/>
      </c>
      <c r="C1028">
        <f>INDEX(resultados!$A$2:$ZZ$2386, 1022, MATCH($B$3, resultados!$A$1:$ZZ$1, 0))</f>
        <v/>
      </c>
    </row>
    <row r="1029">
      <c r="A1029">
        <f>INDEX(resultados!$A$2:$ZZ$2386, 1023, MATCH($B$1, resultados!$A$1:$ZZ$1, 0))</f>
        <v/>
      </c>
      <c r="B1029">
        <f>INDEX(resultados!$A$2:$ZZ$2386, 1023, MATCH($B$2, resultados!$A$1:$ZZ$1, 0))</f>
        <v/>
      </c>
      <c r="C1029">
        <f>INDEX(resultados!$A$2:$ZZ$2386, 1023, MATCH($B$3, resultados!$A$1:$ZZ$1, 0))</f>
        <v/>
      </c>
    </row>
    <row r="1030">
      <c r="A1030">
        <f>INDEX(resultados!$A$2:$ZZ$2386, 1024, MATCH($B$1, resultados!$A$1:$ZZ$1, 0))</f>
        <v/>
      </c>
      <c r="B1030">
        <f>INDEX(resultados!$A$2:$ZZ$2386, 1024, MATCH($B$2, resultados!$A$1:$ZZ$1, 0))</f>
        <v/>
      </c>
      <c r="C1030">
        <f>INDEX(resultados!$A$2:$ZZ$2386, 1024, MATCH($B$3, resultados!$A$1:$ZZ$1, 0))</f>
        <v/>
      </c>
    </row>
    <row r="1031">
      <c r="A1031">
        <f>INDEX(resultados!$A$2:$ZZ$2386, 1025, MATCH($B$1, resultados!$A$1:$ZZ$1, 0))</f>
        <v/>
      </c>
      <c r="B1031">
        <f>INDEX(resultados!$A$2:$ZZ$2386, 1025, MATCH($B$2, resultados!$A$1:$ZZ$1, 0))</f>
        <v/>
      </c>
      <c r="C1031">
        <f>INDEX(resultados!$A$2:$ZZ$2386, 1025, MATCH($B$3, resultados!$A$1:$ZZ$1, 0))</f>
        <v/>
      </c>
    </row>
    <row r="1032">
      <c r="A1032">
        <f>INDEX(resultados!$A$2:$ZZ$2386, 1026, MATCH($B$1, resultados!$A$1:$ZZ$1, 0))</f>
        <v/>
      </c>
      <c r="B1032">
        <f>INDEX(resultados!$A$2:$ZZ$2386, 1026, MATCH($B$2, resultados!$A$1:$ZZ$1, 0))</f>
        <v/>
      </c>
      <c r="C1032">
        <f>INDEX(resultados!$A$2:$ZZ$2386, 1026, MATCH($B$3, resultados!$A$1:$ZZ$1, 0))</f>
        <v/>
      </c>
    </row>
    <row r="1033">
      <c r="A1033">
        <f>INDEX(resultados!$A$2:$ZZ$2386, 1027, MATCH($B$1, resultados!$A$1:$ZZ$1, 0))</f>
        <v/>
      </c>
      <c r="B1033">
        <f>INDEX(resultados!$A$2:$ZZ$2386, 1027, MATCH($B$2, resultados!$A$1:$ZZ$1, 0))</f>
        <v/>
      </c>
      <c r="C1033">
        <f>INDEX(resultados!$A$2:$ZZ$2386, 1027, MATCH($B$3, resultados!$A$1:$ZZ$1, 0))</f>
        <v/>
      </c>
    </row>
    <row r="1034">
      <c r="A1034">
        <f>INDEX(resultados!$A$2:$ZZ$2386, 1028, MATCH($B$1, resultados!$A$1:$ZZ$1, 0))</f>
        <v/>
      </c>
      <c r="B1034">
        <f>INDEX(resultados!$A$2:$ZZ$2386, 1028, MATCH($B$2, resultados!$A$1:$ZZ$1, 0))</f>
        <v/>
      </c>
      <c r="C1034">
        <f>INDEX(resultados!$A$2:$ZZ$2386, 1028, MATCH($B$3, resultados!$A$1:$ZZ$1, 0))</f>
        <v/>
      </c>
    </row>
    <row r="1035">
      <c r="A1035">
        <f>INDEX(resultados!$A$2:$ZZ$2386, 1029, MATCH($B$1, resultados!$A$1:$ZZ$1, 0))</f>
        <v/>
      </c>
      <c r="B1035">
        <f>INDEX(resultados!$A$2:$ZZ$2386, 1029, MATCH($B$2, resultados!$A$1:$ZZ$1, 0))</f>
        <v/>
      </c>
      <c r="C1035">
        <f>INDEX(resultados!$A$2:$ZZ$2386, 1029, MATCH($B$3, resultados!$A$1:$ZZ$1, 0))</f>
        <v/>
      </c>
    </row>
    <row r="1036">
      <c r="A1036">
        <f>INDEX(resultados!$A$2:$ZZ$2386, 1030, MATCH($B$1, resultados!$A$1:$ZZ$1, 0))</f>
        <v/>
      </c>
      <c r="B1036">
        <f>INDEX(resultados!$A$2:$ZZ$2386, 1030, MATCH($B$2, resultados!$A$1:$ZZ$1, 0))</f>
        <v/>
      </c>
      <c r="C1036">
        <f>INDEX(resultados!$A$2:$ZZ$2386, 1030, MATCH($B$3, resultados!$A$1:$ZZ$1, 0))</f>
        <v/>
      </c>
    </row>
    <row r="1037">
      <c r="A1037">
        <f>INDEX(resultados!$A$2:$ZZ$2386, 1031, MATCH($B$1, resultados!$A$1:$ZZ$1, 0))</f>
        <v/>
      </c>
      <c r="B1037">
        <f>INDEX(resultados!$A$2:$ZZ$2386, 1031, MATCH($B$2, resultados!$A$1:$ZZ$1, 0))</f>
        <v/>
      </c>
      <c r="C1037">
        <f>INDEX(resultados!$A$2:$ZZ$2386, 1031, MATCH($B$3, resultados!$A$1:$ZZ$1, 0))</f>
        <v/>
      </c>
    </row>
    <row r="1038">
      <c r="A1038">
        <f>INDEX(resultados!$A$2:$ZZ$2386, 1032, MATCH($B$1, resultados!$A$1:$ZZ$1, 0))</f>
        <v/>
      </c>
      <c r="B1038">
        <f>INDEX(resultados!$A$2:$ZZ$2386, 1032, MATCH($B$2, resultados!$A$1:$ZZ$1, 0))</f>
        <v/>
      </c>
      <c r="C1038">
        <f>INDEX(resultados!$A$2:$ZZ$2386, 1032, MATCH($B$3, resultados!$A$1:$ZZ$1, 0))</f>
        <v/>
      </c>
    </row>
    <row r="1039">
      <c r="A1039">
        <f>INDEX(resultados!$A$2:$ZZ$2386, 1033, MATCH($B$1, resultados!$A$1:$ZZ$1, 0))</f>
        <v/>
      </c>
      <c r="B1039">
        <f>INDEX(resultados!$A$2:$ZZ$2386, 1033, MATCH($B$2, resultados!$A$1:$ZZ$1, 0))</f>
        <v/>
      </c>
      <c r="C1039">
        <f>INDEX(resultados!$A$2:$ZZ$2386, 1033, MATCH($B$3, resultados!$A$1:$ZZ$1, 0))</f>
        <v/>
      </c>
    </row>
    <row r="1040">
      <c r="A1040">
        <f>INDEX(resultados!$A$2:$ZZ$2386, 1034, MATCH($B$1, resultados!$A$1:$ZZ$1, 0))</f>
        <v/>
      </c>
      <c r="B1040">
        <f>INDEX(resultados!$A$2:$ZZ$2386, 1034, MATCH($B$2, resultados!$A$1:$ZZ$1, 0))</f>
        <v/>
      </c>
      <c r="C1040">
        <f>INDEX(resultados!$A$2:$ZZ$2386, 1034, MATCH($B$3, resultados!$A$1:$ZZ$1, 0))</f>
        <v/>
      </c>
    </row>
    <row r="1041">
      <c r="A1041">
        <f>INDEX(resultados!$A$2:$ZZ$2386, 1035, MATCH($B$1, resultados!$A$1:$ZZ$1, 0))</f>
        <v/>
      </c>
      <c r="B1041">
        <f>INDEX(resultados!$A$2:$ZZ$2386, 1035, MATCH($B$2, resultados!$A$1:$ZZ$1, 0))</f>
        <v/>
      </c>
      <c r="C1041">
        <f>INDEX(resultados!$A$2:$ZZ$2386, 1035, MATCH($B$3, resultados!$A$1:$ZZ$1, 0))</f>
        <v/>
      </c>
    </row>
    <row r="1042">
      <c r="A1042">
        <f>INDEX(resultados!$A$2:$ZZ$2386, 1036, MATCH($B$1, resultados!$A$1:$ZZ$1, 0))</f>
        <v/>
      </c>
      <c r="B1042">
        <f>INDEX(resultados!$A$2:$ZZ$2386, 1036, MATCH($B$2, resultados!$A$1:$ZZ$1, 0))</f>
        <v/>
      </c>
      <c r="C1042">
        <f>INDEX(resultados!$A$2:$ZZ$2386, 1036, MATCH($B$3, resultados!$A$1:$ZZ$1, 0))</f>
        <v/>
      </c>
    </row>
    <row r="1043">
      <c r="A1043">
        <f>INDEX(resultados!$A$2:$ZZ$2386, 1037, MATCH($B$1, resultados!$A$1:$ZZ$1, 0))</f>
        <v/>
      </c>
      <c r="B1043">
        <f>INDEX(resultados!$A$2:$ZZ$2386, 1037, MATCH($B$2, resultados!$A$1:$ZZ$1, 0))</f>
        <v/>
      </c>
      <c r="C1043">
        <f>INDEX(resultados!$A$2:$ZZ$2386, 1037, MATCH($B$3, resultados!$A$1:$ZZ$1, 0))</f>
        <v/>
      </c>
    </row>
    <row r="1044">
      <c r="A1044">
        <f>INDEX(resultados!$A$2:$ZZ$2386, 1038, MATCH($B$1, resultados!$A$1:$ZZ$1, 0))</f>
        <v/>
      </c>
      <c r="B1044">
        <f>INDEX(resultados!$A$2:$ZZ$2386, 1038, MATCH($B$2, resultados!$A$1:$ZZ$1, 0))</f>
        <v/>
      </c>
      <c r="C1044">
        <f>INDEX(resultados!$A$2:$ZZ$2386, 1038, MATCH($B$3, resultados!$A$1:$ZZ$1, 0))</f>
        <v/>
      </c>
    </row>
    <row r="1045">
      <c r="A1045">
        <f>INDEX(resultados!$A$2:$ZZ$2386, 1039, MATCH($B$1, resultados!$A$1:$ZZ$1, 0))</f>
        <v/>
      </c>
      <c r="B1045">
        <f>INDEX(resultados!$A$2:$ZZ$2386, 1039, MATCH($B$2, resultados!$A$1:$ZZ$1, 0))</f>
        <v/>
      </c>
      <c r="C1045">
        <f>INDEX(resultados!$A$2:$ZZ$2386, 1039, MATCH($B$3, resultados!$A$1:$ZZ$1, 0))</f>
        <v/>
      </c>
    </row>
    <row r="1046">
      <c r="A1046">
        <f>INDEX(resultados!$A$2:$ZZ$2386, 1040, MATCH($B$1, resultados!$A$1:$ZZ$1, 0))</f>
        <v/>
      </c>
      <c r="B1046">
        <f>INDEX(resultados!$A$2:$ZZ$2386, 1040, MATCH($B$2, resultados!$A$1:$ZZ$1, 0))</f>
        <v/>
      </c>
      <c r="C1046">
        <f>INDEX(resultados!$A$2:$ZZ$2386, 1040, MATCH($B$3, resultados!$A$1:$ZZ$1, 0))</f>
        <v/>
      </c>
    </row>
    <row r="1047">
      <c r="A1047">
        <f>INDEX(resultados!$A$2:$ZZ$2386, 1041, MATCH($B$1, resultados!$A$1:$ZZ$1, 0))</f>
        <v/>
      </c>
      <c r="B1047">
        <f>INDEX(resultados!$A$2:$ZZ$2386, 1041, MATCH($B$2, resultados!$A$1:$ZZ$1, 0))</f>
        <v/>
      </c>
      <c r="C1047">
        <f>INDEX(resultados!$A$2:$ZZ$2386, 1041, MATCH($B$3, resultados!$A$1:$ZZ$1, 0))</f>
        <v/>
      </c>
    </row>
    <row r="1048">
      <c r="A1048">
        <f>INDEX(resultados!$A$2:$ZZ$2386, 1042, MATCH($B$1, resultados!$A$1:$ZZ$1, 0))</f>
        <v/>
      </c>
      <c r="B1048">
        <f>INDEX(resultados!$A$2:$ZZ$2386, 1042, MATCH($B$2, resultados!$A$1:$ZZ$1, 0))</f>
        <v/>
      </c>
      <c r="C1048">
        <f>INDEX(resultados!$A$2:$ZZ$2386, 1042, MATCH($B$3, resultados!$A$1:$ZZ$1, 0))</f>
        <v/>
      </c>
    </row>
    <row r="1049">
      <c r="A1049">
        <f>INDEX(resultados!$A$2:$ZZ$2386, 1043, MATCH($B$1, resultados!$A$1:$ZZ$1, 0))</f>
        <v/>
      </c>
      <c r="B1049">
        <f>INDEX(resultados!$A$2:$ZZ$2386, 1043, MATCH($B$2, resultados!$A$1:$ZZ$1, 0))</f>
        <v/>
      </c>
      <c r="C1049">
        <f>INDEX(resultados!$A$2:$ZZ$2386, 1043, MATCH($B$3, resultados!$A$1:$ZZ$1, 0))</f>
        <v/>
      </c>
    </row>
    <row r="1050">
      <c r="A1050">
        <f>INDEX(resultados!$A$2:$ZZ$2386, 1044, MATCH($B$1, resultados!$A$1:$ZZ$1, 0))</f>
        <v/>
      </c>
      <c r="B1050">
        <f>INDEX(resultados!$A$2:$ZZ$2386, 1044, MATCH($B$2, resultados!$A$1:$ZZ$1, 0))</f>
        <v/>
      </c>
      <c r="C1050">
        <f>INDEX(resultados!$A$2:$ZZ$2386, 1044, MATCH($B$3, resultados!$A$1:$ZZ$1, 0))</f>
        <v/>
      </c>
    </row>
    <row r="1051">
      <c r="A1051">
        <f>INDEX(resultados!$A$2:$ZZ$2386, 1045, MATCH($B$1, resultados!$A$1:$ZZ$1, 0))</f>
        <v/>
      </c>
      <c r="B1051">
        <f>INDEX(resultados!$A$2:$ZZ$2386, 1045, MATCH($B$2, resultados!$A$1:$ZZ$1, 0))</f>
        <v/>
      </c>
      <c r="C1051">
        <f>INDEX(resultados!$A$2:$ZZ$2386, 1045, MATCH($B$3, resultados!$A$1:$ZZ$1, 0))</f>
        <v/>
      </c>
    </row>
    <row r="1052">
      <c r="A1052">
        <f>INDEX(resultados!$A$2:$ZZ$2386, 1046, MATCH($B$1, resultados!$A$1:$ZZ$1, 0))</f>
        <v/>
      </c>
      <c r="B1052">
        <f>INDEX(resultados!$A$2:$ZZ$2386, 1046, MATCH($B$2, resultados!$A$1:$ZZ$1, 0))</f>
        <v/>
      </c>
      <c r="C1052">
        <f>INDEX(resultados!$A$2:$ZZ$2386, 1046, MATCH($B$3, resultados!$A$1:$ZZ$1, 0))</f>
        <v/>
      </c>
    </row>
    <row r="1053">
      <c r="A1053">
        <f>INDEX(resultados!$A$2:$ZZ$2386, 1047, MATCH($B$1, resultados!$A$1:$ZZ$1, 0))</f>
        <v/>
      </c>
      <c r="B1053">
        <f>INDEX(resultados!$A$2:$ZZ$2386, 1047, MATCH($B$2, resultados!$A$1:$ZZ$1, 0))</f>
        <v/>
      </c>
      <c r="C1053">
        <f>INDEX(resultados!$A$2:$ZZ$2386, 1047, MATCH($B$3, resultados!$A$1:$ZZ$1, 0))</f>
        <v/>
      </c>
    </row>
    <row r="1054">
      <c r="A1054">
        <f>INDEX(resultados!$A$2:$ZZ$2386, 1048, MATCH($B$1, resultados!$A$1:$ZZ$1, 0))</f>
        <v/>
      </c>
      <c r="B1054">
        <f>INDEX(resultados!$A$2:$ZZ$2386, 1048, MATCH($B$2, resultados!$A$1:$ZZ$1, 0))</f>
        <v/>
      </c>
      <c r="C1054">
        <f>INDEX(resultados!$A$2:$ZZ$2386, 1048, MATCH($B$3, resultados!$A$1:$ZZ$1, 0))</f>
        <v/>
      </c>
    </row>
    <row r="1055">
      <c r="A1055">
        <f>INDEX(resultados!$A$2:$ZZ$2386, 1049, MATCH($B$1, resultados!$A$1:$ZZ$1, 0))</f>
        <v/>
      </c>
      <c r="B1055">
        <f>INDEX(resultados!$A$2:$ZZ$2386, 1049, MATCH($B$2, resultados!$A$1:$ZZ$1, 0))</f>
        <v/>
      </c>
      <c r="C1055">
        <f>INDEX(resultados!$A$2:$ZZ$2386, 1049, MATCH($B$3, resultados!$A$1:$ZZ$1, 0))</f>
        <v/>
      </c>
    </row>
    <row r="1056">
      <c r="A1056">
        <f>INDEX(resultados!$A$2:$ZZ$2386, 1050, MATCH($B$1, resultados!$A$1:$ZZ$1, 0))</f>
        <v/>
      </c>
      <c r="B1056">
        <f>INDEX(resultados!$A$2:$ZZ$2386, 1050, MATCH($B$2, resultados!$A$1:$ZZ$1, 0))</f>
        <v/>
      </c>
      <c r="C1056">
        <f>INDEX(resultados!$A$2:$ZZ$2386, 1050, MATCH($B$3, resultados!$A$1:$ZZ$1, 0))</f>
        <v/>
      </c>
    </row>
    <row r="1057">
      <c r="A1057">
        <f>INDEX(resultados!$A$2:$ZZ$2386, 1051, MATCH($B$1, resultados!$A$1:$ZZ$1, 0))</f>
        <v/>
      </c>
      <c r="B1057">
        <f>INDEX(resultados!$A$2:$ZZ$2386, 1051, MATCH($B$2, resultados!$A$1:$ZZ$1, 0))</f>
        <v/>
      </c>
      <c r="C1057">
        <f>INDEX(resultados!$A$2:$ZZ$2386, 1051, MATCH($B$3, resultados!$A$1:$ZZ$1, 0))</f>
        <v/>
      </c>
    </row>
    <row r="1058">
      <c r="A1058">
        <f>INDEX(resultados!$A$2:$ZZ$2386, 1052, MATCH($B$1, resultados!$A$1:$ZZ$1, 0))</f>
        <v/>
      </c>
      <c r="B1058">
        <f>INDEX(resultados!$A$2:$ZZ$2386, 1052, MATCH($B$2, resultados!$A$1:$ZZ$1, 0))</f>
        <v/>
      </c>
      <c r="C1058">
        <f>INDEX(resultados!$A$2:$ZZ$2386, 1052, MATCH($B$3, resultados!$A$1:$ZZ$1, 0))</f>
        <v/>
      </c>
    </row>
    <row r="1059">
      <c r="A1059">
        <f>INDEX(resultados!$A$2:$ZZ$2386, 1053, MATCH($B$1, resultados!$A$1:$ZZ$1, 0))</f>
        <v/>
      </c>
      <c r="B1059">
        <f>INDEX(resultados!$A$2:$ZZ$2386, 1053, MATCH($B$2, resultados!$A$1:$ZZ$1, 0))</f>
        <v/>
      </c>
      <c r="C1059">
        <f>INDEX(resultados!$A$2:$ZZ$2386, 1053, MATCH($B$3, resultados!$A$1:$ZZ$1, 0))</f>
        <v/>
      </c>
    </row>
    <row r="1060">
      <c r="A1060">
        <f>INDEX(resultados!$A$2:$ZZ$2386, 1054, MATCH($B$1, resultados!$A$1:$ZZ$1, 0))</f>
        <v/>
      </c>
      <c r="B1060">
        <f>INDEX(resultados!$A$2:$ZZ$2386, 1054, MATCH($B$2, resultados!$A$1:$ZZ$1, 0))</f>
        <v/>
      </c>
      <c r="C1060">
        <f>INDEX(resultados!$A$2:$ZZ$2386, 1054, MATCH($B$3, resultados!$A$1:$ZZ$1, 0))</f>
        <v/>
      </c>
    </row>
    <row r="1061">
      <c r="A1061">
        <f>INDEX(resultados!$A$2:$ZZ$2386, 1055, MATCH($B$1, resultados!$A$1:$ZZ$1, 0))</f>
        <v/>
      </c>
      <c r="B1061">
        <f>INDEX(resultados!$A$2:$ZZ$2386, 1055, MATCH($B$2, resultados!$A$1:$ZZ$1, 0))</f>
        <v/>
      </c>
      <c r="C1061">
        <f>INDEX(resultados!$A$2:$ZZ$2386, 1055, MATCH($B$3, resultados!$A$1:$ZZ$1, 0))</f>
        <v/>
      </c>
    </row>
    <row r="1062">
      <c r="A1062">
        <f>INDEX(resultados!$A$2:$ZZ$2386, 1056, MATCH($B$1, resultados!$A$1:$ZZ$1, 0))</f>
        <v/>
      </c>
      <c r="B1062">
        <f>INDEX(resultados!$A$2:$ZZ$2386, 1056, MATCH($B$2, resultados!$A$1:$ZZ$1, 0))</f>
        <v/>
      </c>
      <c r="C1062">
        <f>INDEX(resultados!$A$2:$ZZ$2386, 1056, MATCH($B$3, resultados!$A$1:$ZZ$1, 0))</f>
        <v/>
      </c>
    </row>
    <row r="1063">
      <c r="A1063">
        <f>INDEX(resultados!$A$2:$ZZ$2386, 1057, MATCH($B$1, resultados!$A$1:$ZZ$1, 0))</f>
        <v/>
      </c>
      <c r="B1063">
        <f>INDEX(resultados!$A$2:$ZZ$2386, 1057, MATCH($B$2, resultados!$A$1:$ZZ$1, 0))</f>
        <v/>
      </c>
      <c r="C1063">
        <f>INDEX(resultados!$A$2:$ZZ$2386, 1057, MATCH($B$3, resultados!$A$1:$ZZ$1, 0))</f>
        <v/>
      </c>
    </row>
    <row r="1064">
      <c r="A1064">
        <f>INDEX(resultados!$A$2:$ZZ$2386, 1058, MATCH($B$1, resultados!$A$1:$ZZ$1, 0))</f>
        <v/>
      </c>
      <c r="B1064">
        <f>INDEX(resultados!$A$2:$ZZ$2386, 1058, MATCH($B$2, resultados!$A$1:$ZZ$1, 0))</f>
        <v/>
      </c>
      <c r="C1064">
        <f>INDEX(resultados!$A$2:$ZZ$2386, 1058, MATCH($B$3, resultados!$A$1:$ZZ$1, 0))</f>
        <v/>
      </c>
    </row>
    <row r="1065">
      <c r="A1065">
        <f>INDEX(resultados!$A$2:$ZZ$2386, 1059, MATCH($B$1, resultados!$A$1:$ZZ$1, 0))</f>
        <v/>
      </c>
      <c r="B1065">
        <f>INDEX(resultados!$A$2:$ZZ$2386, 1059, MATCH($B$2, resultados!$A$1:$ZZ$1, 0))</f>
        <v/>
      </c>
      <c r="C1065">
        <f>INDEX(resultados!$A$2:$ZZ$2386, 1059, MATCH($B$3, resultados!$A$1:$ZZ$1, 0))</f>
        <v/>
      </c>
    </row>
    <row r="1066">
      <c r="A1066">
        <f>INDEX(resultados!$A$2:$ZZ$2386, 1060, MATCH($B$1, resultados!$A$1:$ZZ$1, 0))</f>
        <v/>
      </c>
      <c r="B1066">
        <f>INDEX(resultados!$A$2:$ZZ$2386, 1060, MATCH($B$2, resultados!$A$1:$ZZ$1, 0))</f>
        <v/>
      </c>
      <c r="C1066">
        <f>INDEX(resultados!$A$2:$ZZ$2386, 1060, MATCH($B$3, resultados!$A$1:$ZZ$1, 0))</f>
        <v/>
      </c>
    </row>
    <row r="1067">
      <c r="A1067">
        <f>INDEX(resultados!$A$2:$ZZ$2386, 1061, MATCH($B$1, resultados!$A$1:$ZZ$1, 0))</f>
        <v/>
      </c>
      <c r="B1067">
        <f>INDEX(resultados!$A$2:$ZZ$2386, 1061, MATCH($B$2, resultados!$A$1:$ZZ$1, 0))</f>
        <v/>
      </c>
      <c r="C1067">
        <f>INDEX(resultados!$A$2:$ZZ$2386, 1061, MATCH($B$3, resultados!$A$1:$ZZ$1, 0))</f>
        <v/>
      </c>
    </row>
    <row r="1068">
      <c r="A1068">
        <f>INDEX(resultados!$A$2:$ZZ$2386, 1062, MATCH($B$1, resultados!$A$1:$ZZ$1, 0))</f>
        <v/>
      </c>
      <c r="B1068">
        <f>INDEX(resultados!$A$2:$ZZ$2386, 1062, MATCH($B$2, resultados!$A$1:$ZZ$1, 0))</f>
        <v/>
      </c>
      <c r="C1068">
        <f>INDEX(resultados!$A$2:$ZZ$2386, 1062, MATCH($B$3, resultados!$A$1:$ZZ$1, 0))</f>
        <v/>
      </c>
    </row>
    <row r="1069">
      <c r="A1069">
        <f>INDEX(resultados!$A$2:$ZZ$2386, 1063, MATCH($B$1, resultados!$A$1:$ZZ$1, 0))</f>
        <v/>
      </c>
      <c r="B1069">
        <f>INDEX(resultados!$A$2:$ZZ$2386, 1063, MATCH($B$2, resultados!$A$1:$ZZ$1, 0))</f>
        <v/>
      </c>
      <c r="C1069">
        <f>INDEX(resultados!$A$2:$ZZ$2386, 1063, MATCH($B$3, resultados!$A$1:$ZZ$1, 0))</f>
        <v/>
      </c>
    </row>
    <row r="1070">
      <c r="A1070">
        <f>INDEX(resultados!$A$2:$ZZ$2386, 1064, MATCH($B$1, resultados!$A$1:$ZZ$1, 0))</f>
        <v/>
      </c>
      <c r="B1070">
        <f>INDEX(resultados!$A$2:$ZZ$2386, 1064, MATCH($B$2, resultados!$A$1:$ZZ$1, 0))</f>
        <v/>
      </c>
      <c r="C1070">
        <f>INDEX(resultados!$A$2:$ZZ$2386, 1064, MATCH($B$3, resultados!$A$1:$ZZ$1, 0))</f>
        <v/>
      </c>
    </row>
    <row r="1071">
      <c r="A1071">
        <f>INDEX(resultados!$A$2:$ZZ$2386, 1065, MATCH($B$1, resultados!$A$1:$ZZ$1, 0))</f>
        <v/>
      </c>
      <c r="B1071">
        <f>INDEX(resultados!$A$2:$ZZ$2386, 1065, MATCH($B$2, resultados!$A$1:$ZZ$1, 0))</f>
        <v/>
      </c>
      <c r="C1071">
        <f>INDEX(resultados!$A$2:$ZZ$2386, 1065, MATCH($B$3, resultados!$A$1:$ZZ$1, 0))</f>
        <v/>
      </c>
    </row>
    <row r="1072">
      <c r="A1072">
        <f>INDEX(resultados!$A$2:$ZZ$2386, 1066, MATCH($B$1, resultados!$A$1:$ZZ$1, 0))</f>
        <v/>
      </c>
      <c r="B1072">
        <f>INDEX(resultados!$A$2:$ZZ$2386, 1066, MATCH($B$2, resultados!$A$1:$ZZ$1, 0))</f>
        <v/>
      </c>
      <c r="C1072">
        <f>INDEX(resultados!$A$2:$ZZ$2386, 1066, MATCH($B$3, resultados!$A$1:$ZZ$1, 0))</f>
        <v/>
      </c>
    </row>
    <row r="1073">
      <c r="A1073">
        <f>INDEX(resultados!$A$2:$ZZ$2386, 1067, MATCH($B$1, resultados!$A$1:$ZZ$1, 0))</f>
        <v/>
      </c>
      <c r="B1073">
        <f>INDEX(resultados!$A$2:$ZZ$2386, 1067, MATCH($B$2, resultados!$A$1:$ZZ$1, 0))</f>
        <v/>
      </c>
      <c r="C1073">
        <f>INDEX(resultados!$A$2:$ZZ$2386, 1067, MATCH($B$3, resultados!$A$1:$ZZ$1, 0))</f>
        <v/>
      </c>
    </row>
    <row r="1074">
      <c r="A1074">
        <f>INDEX(resultados!$A$2:$ZZ$2386, 1068, MATCH($B$1, resultados!$A$1:$ZZ$1, 0))</f>
        <v/>
      </c>
      <c r="B1074">
        <f>INDEX(resultados!$A$2:$ZZ$2386, 1068, MATCH($B$2, resultados!$A$1:$ZZ$1, 0))</f>
        <v/>
      </c>
      <c r="C1074">
        <f>INDEX(resultados!$A$2:$ZZ$2386, 1068, MATCH($B$3, resultados!$A$1:$ZZ$1, 0))</f>
        <v/>
      </c>
    </row>
    <row r="1075">
      <c r="A1075">
        <f>INDEX(resultados!$A$2:$ZZ$2386, 1069, MATCH($B$1, resultados!$A$1:$ZZ$1, 0))</f>
        <v/>
      </c>
      <c r="B1075">
        <f>INDEX(resultados!$A$2:$ZZ$2386, 1069, MATCH($B$2, resultados!$A$1:$ZZ$1, 0))</f>
        <v/>
      </c>
      <c r="C1075">
        <f>INDEX(resultados!$A$2:$ZZ$2386, 1069, MATCH($B$3, resultados!$A$1:$ZZ$1, 0))</f>
        <v/>
      </c>
    </row>
    <row r="1076">
      <c r="A1076">
        <f>INDEX(resultados!$A$2:$ZZ$2386, 1070, MATCH($B$1, resultados!$A$1:$ZZ$1, 0))</f>
        <v/>
      </c>
      <c r="B1076">
        <f>INDEX(resultados!$A$2:$ZZ$2386, 1070, MATCH($B$2, resultados!$A$1:$ZZ$1, 0))</f>
        <v/>
      </c>
      <c r="C1076">
        <f>INDEX(resultados!$A$2:$ZZ$2386, 1070, MATCH($B$3, resultados!$A$1:$ZZ$1, 0))</f>
        <v/>
      </c>
    </row>
    <row r="1077">
      <c r="A1077">
        <f>INDEX(resultados!$A$2:$ZZ$2386, 1071, MATCH($B$1, resultados!$A$1:$ZZ$1, 0))</f>
        <v/>
      </c>
      <c r="B1077">
        <f>INDEX(resultados!$A$2:$ZZ$2386, 1071, MATCH($B$2, resultados!$A$1:$ZZ$1, 0))</f>
        <v/>
      </c>
      <c r="C1077">
        <f>INDEX(resultados!$A$2:$ZZ$2386, 1071, MATCH($B$3, resultados!$A$1:$ZZ$1, 0))</f>
        <v/>
      </c>
    </row>
    <row r="1078">
      <c r="A1078">
        <f>INDEX(resultados!$A$2:$ZZ$2386, 1072, MATCH($B$1, resultados!$A$1:$ZZ$1, 0))</f>
        <v/>
      </c>
      <c r="B1078">
        <f>INDEX(resultados!$A$2:$ZZ$2386, 1072, MATCH($B$2, resultados!$A$1:$ZZ$1, 0))</f>
        <v/>
      </c>
      <c r="C1078">
        <f>INDEX(resultados!$A$2:$ZZ$2386, 1072, MATCH($B$3, resultados!$A$1:$ZZ$1, 0))</f>
        <v/>
      </c>
    </row>
    <row r="1079">
      <c r="A1079">
        <f>INDEX(resultados!$A$2:$ZZ$2386, 1073, MATCH($B$1, resultados!$A$1:$ZZ$1, 0))</f>
        <v/>
      </c>
      <c r="B1079">
        <f>INDEX(resultados!$A$2:$ZZ$2386, 1073, MATCH($B$2, resultados!$A$1:$ZZ$1, 0))</f>
        <v/>
      </c>
      <c r="C1079">
        <f>INDEX(resultados!$A$2:$ZZ$2386, 1073, MATCH($B$3, resultados!$A$1:$ZZ$1, 0))</f>
        <v/>
      </c>
    </row>
    <row r="1080">
      <c r="A1080">
        <f>INDEX(resultados!$A$2:$ZZ$2386, 1074, MATCH($B$1, resultados!$A$1:$ZZ$1, 0))</f>
        <v/>
      </c>
      <c r="B1080">
        <f>INDEX(resultados!$A$2:$ZZ$2386, 1074, MATCH($B$2, resultados!$A$1:$ZZ$1, 0))</f>
        <v/>
      </c>
      <c r="C1080">
        <f>INDEX(resultados!$A$2:$ZZ$2386, 1074, MATCH($B$3, resultados!$A$1:$ZZ$1, 0))</f>
        <v/>
      </c>
    </row>
    <row r="1081">
      <c r="A1081">
        <f>INDEX(resultados!$A$2:$ZZ$2386, 1075, MATCH($B$1, resultados!$A$1:$ZZ$1, 0))</f>
        <v/>
      </c>
      <c r="B1081">
        <f>INDEX(resultados!$A$2:$ZZ$2386, 1075, MATCH($B$2, resultados!$A$1:$ZZ$1, 0))</f>
        <v/>
      </c>
      <c r="C1081">
        <f>INDEX(resultados!$A$2:$ZZ$2386, 1075, MATCH($B$3, resultados!$A$1:$ZZ$1, 0))</f>
        <v/>
      </c>
    </row>
    <row r="1082">
      <c r="A1082">
        <f>INDEX(resultados!$A$2:$ZZ$2386, 1076, MATCH($B$1, resultados!$A$1:$ZZ$1, 0))</f>
        <v/>
      </c>
      <c r="B1082">
        <f>INDEX(resultados!$A$2:$ZZ$2386, 1076, MATCH($B$2, resultados!$A$1:$ZZ$1, 0))</f>
        <v/>
      </c>
      <c r="C1082">
        <f>INDEX(resultados!$A$2:$ZZ$2386, 1076, MATCH($B$3, resultados!$A$1:$ZZ$1, 0))</f>
        <v/>
      </c>
    </row>
    <row r="1083">
      <c r="A1083">
        <f>INDEX(resultados!$A$2:$ZZ$2386, 1077, MATCH($B$1, resultados!$A$1:$ZZ$1, 0))</f>
        <v/>
      </c>
      <c r="B1083">
        <f>INDEX(resultados!$A$2:$ZZ$2386, 1077, MATCH($B$2, resultados!$A$1:$ZZ$1, 0))</f>
        <v/>
      </c>
      <c r="C1083">
        <f>INDEX(resultados!$A$2:$ZZ$2386, 1077, MATCH($B$3, resultados!$A$1:$ZZ$1, 0))</f>
        <v/>
      </c>
    </row>
    <row r="1084">
      <c r="A1084">
        <f>INDEX(resultados!$A$2:$ZZ$2386, 1078, MATCH($B$1, resultados!$A$1:$ZZ$1, 0))</f>
        <v/>
      </c>
      <c r="B1084">
        <f>INDEX(resultados!$A$2:$ZZ$2386, 1078, MATCH($B$2, resultados!$A$1:$ZZ$1, 0))</f>
        <v/>
      </c>
      <c r="C1084">
        <f>INDEX(resultados!$A$2:$ZZ$2386, 1078, MATCH($B$3, resultados!$A$1:$ZZ$1, 0))</f>
        <v/>
      </c>
    </row>
    <row r="1085">
      <c r="A1085">
        <f>INDEX(resultados!$A$2:$ZZ$2386, 1079, MATCH($B$1, resultados!$A$1:$ZZ$1, 0))</f>
        <v/>
      </c>
      <c r="B1085">
        <f>INDEX(resultados!$A$2:$ZZ$2386, 1079, MATCH($B$2, resultados!$A$1:$ZZ$1, 0))</f>
        <v/>
      </c>
      <c r="C1085">
        <f>INDEX(resultados!$A$2:$ZZ$2386, 1079, MATCH($B$3, resultados!$A$1:$ZZ$1, 0))</f>
        <v/>
      </c>
    </row>
    <row r="1086">
      <c r="A1086">
        <f>INDEX(resultados!$A$2:$ZZ$2386, 1080, MATCH($B$1, resultados!$A$1:$ZZ$1, 0))</f>
        <v/>
      </c>
      <c r="B1086">
        <f>INDEX(resultados!$A$2:$ZZ$2386, 1080, MATCH($B$2, resultados!$A$1:$ZZ$1, 0))</f>
        <v/>
      </c>
      <c r="C1086">
        <f>INDEX(resultados!$A$2:$ZZ$2386, 1080, MATCH($B$3, resultados!$A$1:$ZZ$1, 0))</f>
        <v/>
      </c>
    </row>
    <row r="1087">
      <c r="A1087">
        <f>INDEX(resultados!$A$2:$ZZ$2386, 1081, MATCH($B$1, resultados!$A$1:$ZZ$1, 0))</f>
        <v/>
      </c>
      <c r="B1087">
        <f>INDEX(resultados!$A$2:$ZZ$2386, 1081, MATCH($B$2, resultados!$A$1:$ZZ$1, 0))</f>
        <v/>
      </c>
      <c r="C1087">
        <f>INDEX(resultados!$A$2:$ZZ$2386, 1081, MATCH($B$3, resultados!$A$1:$ZZ$1, 0))</f>
        <v/>
      </c>
    </row>
    <row r="1088">
      <c r="A1088">
        <f>INDEX(resultados!$A$2:$ZZ$2386, 1082, MATCH($B$1, resultados!$A$1:$ZZ$1, 0))</f>
        <v/>
      </c>
      <c r="B1088">
        <f>INDEX(resultados!$A$2:$ZZ$2386, 1082, MATCH($B$2, resultados!$A$1:$ZZ$1, 0))</f>
        <v/>
      </c>
      <c r="C1088">
        <f>INDEX(resultados!$A$2:$ZZ$2386, 1082, MATCH($B$3, resultados!$A$1:$ZZ$1, 0))</f>
        <v/>
      </c>
    </row>
    <row r="1089">
      <c r="A1089">
        <f>INDEX(resultados!$A$2:$ZZ$2386, 1083, MATCH($B$1, resultados!$A$1:$ZZ$1, 0))</f>
        <v/>
      </c>
      <c r="B1089">
        <f>INDEX(resultados!$A$2:$ZZ$2386, 1083, MATCH($B$2, resultados!$A$1:$ZZ$1, 0))</f>
        <v/>
      </c>
      <c r="C1089">
        <f>INDEX(resultados!$A$2:$ZZ$2386, 1083, MATCH($B$3, resultados!$A$1:$ZZ$1, 0))</f>
        <v/>
      </c>
    </row>
    <row r="1090">
      <c r="A1090">
        <f>INDEX(resultados!$A$2:$ZZ$2386, 1084, MATCH($B$1, resultados!$A$1:$ZZ$1, 0))</f>
        <v/>
      </c>
      <c r="B1090">
        <f>INDEX(resultados!$A$2:$ZZ$2386, 1084, MATCH($B$2, resultados!$A$1:$ZZ$1, 0))</f>
        <v/>
      </c>
      <c r="C1090">
        <f>INDEX(resultados!$A$2:$ZZ$2386, 1084, MATCH($B$3, resultados!$A$1:$ZZ$1, 0))</f>
        <v/>
      </c>
    </row>
    <row r="1091">
      <c r="A1091">
        <f>INDEX(resultados!$A$2:$ZZ$2386, 1085, MATCH($B$1, resultados!$A$1:$ZZ$1, 0))</f>
        <v/>
      </c>
      <c r="B1091">
        <f>INDEX(resultados!$A$2:$ZZ$2386, 1085, MATCH($B$2, resultados!$A$1:$ZZ$1, 0))</f>
        <v/>
      </c>
      <c r="C1091">
        <f>INDEX(resultados!$A$2:$ZZ$2386, 1085, MATCH($B$3, resultados!$A$1:$ZZ$1, 0))</f>
        <v/>
      </c>
    </row>
    <row r="1092">
      <c r="A1092">
        <f>INDEX(resultados!$A$2:$ZZ$2386, 1086, MATCH($B$1, resultados!$A$1:$ZZ$1, 0))</f>
        <v/>
      </c>
      <c r="B1092">
        <f>INDEX(resultados!$A$2:$ZZ$2386, 1086, MATCH($B$2, resultados!$A$1:$ZZ$1, 0))</f>
        <v/>
      </c>
      <c r="C1092">
        <f>INDEX(resultados!$A$2:$ZZ$2386, 1086, MATCH($B$3, resultados!$A$1:$ZZ$1, 0))</f>
        <v/>
      </c>
    </row>
    <row r="1093">
      <c r="A1093">
        <f>INDEX(resultados!$A$2:$ZZ$2386, 1087, MATCH($B$1, resultados!$A$1:$ZZ$1, 0))</f>
        <v/>
      </c>
      <c r="B1093">
        <f>INDEX(resultados!$A$2:$ZZ$2386, 1087, MATCH($B$2, resultados!$A$1:$ZZ$1, 0))</f>
        <v/>
      </c>
      <c r="C1093">
        <f>INDEX(resultados!$A$2:$ZZ$2386, 1087, MATCH($B$3, resultados!$A$1:$ZZ$1, 0))</f>
        <v/>
      </c>
    </row>
    <row r="1094">
      <c r="A1094">
        <f>INDEX(resultados!$A$2:$ZZ$2386, 1088, MATCH($B$1, resultados!$A$1:$ZZ$1, 0))</f>
        <v/>
      </c>
      <c r="B1094">
        <f>INDEX(resultados!$A$2:$ZZ$2386, 1088, MATCH($B$2, resultados!$A$1:$ZZ$1, 0))</f>
        <v/>
      </c>
      <c r="C1094">
        <f>INDEX(resultados!$A$2:$ZZ$2386, 1088, MATCH($B$3, resultados!$A$1:$ZZ$1, 0))</f>
        <v/>
      </c>
    </row>
    <row r="1095">
      <c r="A1095">
        <f>INDEX(resultados!$A$2:$ZZ$2386, 1089, MATCH($B$1, resultados!$A$1:$ZZ$1, 0))</f>
        <v/>
      </c>
      <c r="B1095">
        <f>INDEX(resultados!$A$2:$ZZ$2386, 1089, MATCH($B$2, resultados!$A$1:$ZZ$1, 0))</f>
        <v/>
      </c>
      <c r="C1095">
        <f>INDEX(resultados!$A$2:$ZZ$2386, 1089, MATCH($B$3, resultados!$A$1:$ZZ$1, 0))</f>
        <v/>
      </c>
    </row>
    <row r="1096">
      <c r="A1096">
        <f>INDEX(resultados!$A$2:$ZZ$2386, 1090, MATCH($B$1, resultados!$A$1:$ZZ$1, 0))</f>
        <v/>
      </c>
      <c r="B1096">
        <f>INDEX(resultados!$A$2:$ZZ$2386, 1090, MATCH($B$2, resultados!$A$1:$ZZ$1, 0))</f>
        <v/>
      </c>
      <c r="C1096">
        <f>INDEX(resultados!$A$2:$ZZ$2386, 1090, MATCH($B$3, resultados!$A$1:$ZZ$1, 0))</f>
        <v/>
      </c>
    </row>
    <row r="1097">
      <c r="A1097">
        <f>INDEX(resultados!$A$2:$ZZ$2386, 1091, MATCH($B$1, resultados!$A$1:$ZZ$1, 0))</f>
        <v/>
      </c>
      <c r="B1097">
        <f>INDEX(resultados!$A$2:$ZZ$2386, 1091, MATCH($B$2, resultados!$A$1:$ZZ$1, 0))</f>
        <v/>
      </c>
      <c r="C1097">
        <f>INDEX(resultados!$A$2:$ZZ$2386, 1091, MATCH($B$3, resultados!$A$1:$ZZ$1, 0))</f>
        <v/>
      </c>
    </row>
    <row r="1098">
      <c r="A1098">
        <f>INDEX(resultados!$A$2:$ZZ$2386, 1092, MATCH($B$1, resultados!$A$1:$ZZ$1, 0))</f>
        <v/>
      </c>
      <c r="B1098">
        <f>INDEX(resultados!$A$2:$ZZ$2386, 1092, MATCH($B$2, resultados!$A$1:$ZZ$1, 0))</f>
        <v/>
      </c>
      <c r="C1098">
        <f>INDEX(resultados!$A$2:$ZZ$2386, 1092, MATCH($B$3, resultados!$A$1:$ZZ$1, 0))</f>
        <v/>
      </c>
    </row>
    <row r="1099">
      <c r="A1099">
        <f>INDEX(resultados!$A$2:$ZZ$2386, 1093, MATCH($B$1, resultados!$A$1:$ZZ$1, 0))</f>
        <v/>
      </c>
      <c r="B1099">
        <f>INDEX(resultados!$A$2:$ZZ$2386, 1093, MATCH($B$2, resultados!$A$1:$ZZ$1, 0))</f>
        <v/>
      </c>
      <c r="C1099">
        <f>INDEX(resultados!$A$2:$ZZ$2386, 1093, MATCH($B$3, resultados!$A$1:$ZZ$1, 0))</f>
        <v/>
      </c>
    </row>
    <row r="1100">
      <c r="A1100">
        <f>INDEX(resultados!$A$2:$ZZ$2386, 1094, MATCH($B$1, resultados!$A$1:$ZZ$1, 0))</f>
        <v/>
      </c>
      <c r="B1100">
        <f>INDEX(resultados!$A$2:$ZZ$2386, 1094, MATCH($B$2, resultados!$A$1:$ZZ$1, 0))</f>
        <v/>
      </c>
      <c r="C1100">
        <f>INDEX(resultados!$A$2:$ZZ$2386, 1094, MATCH($B$3, resultados!$A$1:$ZZ$1, 0))</f>
        <v/>
      </c>
    </row>
    <row r="1101">
      <c r="A1101">
        <f>INDEX(resultados!$A$2:$ZZ$2386, 1095, MATCH($B$1, resultados!$A$1:$ZZ$1, 0))</f>
        <v/>
      </c>
      <c r="B1101">
        <f>INDEX(resultados!$A$2:$ZZ$2386, 1095, MATCH($B$2, resultados!$A$1:$ZZ$1, 0))</f>
        <v/>
      </c>
      <c r="C1101">
        <f>INDEX(resultados!$A$2:$ZZ$2386, 1095, MATCH($B$3, resultados!$A$1:$ZZ$1, 0))</f>
        <v/>
      </c>
    </row>
    <row r="1102">
      <c r="A1102">
        <f>INDEX(resultados!$A$2:$ZZ$2386, 1096, MATCH($B$1, resultados!$A$1:$ZZ$1, 0))</f>
        <v/>
      </c>
      <c r="B1102">
        <f>INDEX(resultados!$A$2:$ZZ$2386, 1096, MATCH($B$2, resultados!$A$1:$ZZ$1, 0))</f>
        <v/>
      </c>
      <c r="C1102">
        <f>INDEX(resultados!$A$2:$ZZ$2386, 1096, MATCH($B$3, resultados!$A$1:$ZZ$1, 0))</f>
        <v/>
      </c>
    </row>
    <row r="1103">
      <c r="A1103">
        <f>INDEX(resultados!$A$2:$ZZ$2386, 1097, MATCH($B$1, resultados!$A$1:$ZZ$1, 0))</f>
        <v/>
      </c>
      <c r="B1103">
        <f>INDEX(resultados!$A$2:$ZZ$2386, 1097, MATCH($B$2, resultados!$A$1:$ZZ$1, 0))</f>
        <v/>
      </c>
      <c r="C1103">
        <f>INDEX(resultados!$A$2:$ZZ$2386, 1097, MATCH($B$3, resultados!$A$1:$ZZ$1, 0))</f>
        <v/>
      </c>
    </row>
    <row r="1104">
      <c r="A1104">
        <f>INDEX(resultados!$A$2:$ZZ$2386, 1098, MATCH($B$1, resultados!$A$1:$ZZ$1, 0))</f>
        <v/>
      </c>
      <c r="B1104">
        <f>INDEX(resultados!$A$2:$ZZ$2386, 1098, MATCH($B$2, resultados!$A$1:$ZZ$1, 0))</f>
        <v/>
      </c>
      <c r="C1104">
        <f>INDEX(resultados!$A$2:$ZZ$2386, 1098, MATCH($B$3, resultados!$A$1:$ZZ$1, 0))</f>
        <v/>
      </c>
    </row>
    <row r="1105">
      <c r="A1105">
        <f>INDEX(resultados!$A$2:$ZZ$2386, 1099, MATCH($B$1, resultados!$A$1:$ZZ$1, 0))</f>
        <v/>
      </c>
      <c r="B1105">
        <f>INDEX(resultados!$A$2:$ZZ$2386, 1099, MATCH($B$2, resultados!$A$1:$ZZ$1, 0))</f>
        <v/>
      </c>
      <c r="C1105">
        <f>INDEX(resultados!$A$2:$ZZ$2386, 1099, MATCH($B$3, resultados!$A$1:$ZZ$1, 0))</f>
        <v/>
      </c>
    </row>
    <row r="1106">
      <c r="A1106">
        <f>INDEX(resultados!$A$2:$ZZ$2386, 1100, MATCH($B$1, resultados!$A$1:$ZZ$1, 0))</f>
        <v/>
      </c>
      <c r="B1106">
        <f>INDEX(resultados!$A$2:$ZZ$2386, 1100, MATCH($B$2, resultados!$A$1:$ZZ$1, 0))</f>
        <v/>
      </c>
      <c r="C1106">
        <f>INDEX(resultados!$A$2:$ZZ$2386, 1100, MATCH($B$3, resultados!$A$1:$ZZ$1, 0))</f>
        <v/>
      </c>
    </row>
    <row r="1107">
      <c r="A1107">
        <f>INDEX(resultados!$A$2:$ZZ$2386, 1101, MATCH($B$1, resultados!$A$1:$ZZ$1, 0))</f>
        <v/>
      </c>
      <c r="B1107">
        <f>INDEX(resultados!$A$2:$ZZ$2386, 1101, MATCH($B$2, resultados!$A$1:$ZZ$1, 0))</f>
        <v/>
      </c>
      <c r="C1107">
        <f>INDEX(resultados!$A$2:$ZZ$2386, 1101, MATCH($B$3, resultados!$A$1:$ZZ$1, 0))</f>
        <v/>
      </c>
    </row>
    <row r="1108">
      <c r="A1108">
        <f>INDEX(resultados!$A$2:$ZZ$2386, 1102, MATCH($B$1, resultados!$A$1:$ZZ$1, 0))</f>
        <v/>
      </c>
      <c r="B1108">
        <f>INDEX(resultados!$A$2:$ZZ$2386, 1102, MATCH($B$2, resultados!$A$1:$ZZ$1, 0))</f>
        <v/>
      </c>
      <c r="C1108">
        <f>INDEX(resultados!$A$2:$ZZ$2386, 1102, MATCH($B$3, resultados!$A$1:$ZZ$1, 0))</f>
        <v/>
      </c>
    </row>
    <row r="1109">
      <c r="A1109">
        <f>INDEX(resultados!$A$2:$ZZ$2386, 1103, MATCH($B$1, resultados!$A$1:$ZZ$1, 0))</f>
        <v/>
      </c>
      <c r="B1109">
        <f>INDEX(resultados!$A$2:$ZZ$2386, 1103, MATCH($B$2, resultados!$A$1:$ZZ$1, 0))</f>
        <v/>
      </c>
      <c r="C1109">
        <f>INDEX(resultados!$A$2:$ZZ$2386, 1103, MATCH($B$3, resultados!$A$1:$ZZ$1, 0))</f>
        <v/>
      </c>
    </row>
    <row r="1110">
      <c r="A1110">
        <f>INDEX(resultados!$A$2:$ZZ$2386, 1104, MATCH($B$1, resultados!$A$1:$ZZ$1, 0))</f>
        <v/>
      </c>
      <c r="B1110">
        <f>INDEX(resultados!$A$2:$ZZ$2386, 1104, MATCH($B$2, resultados!$A$1:$ZZ$1, 0))</f>
        <v/>
      </c>
      <c r="C1110">
        <f>INDEX(resultados!$A$2:$ZZ$2386, 1104, MATCH($B$3, resultados!$A$1:$ZZ$1, 0))</f>
        <v/>
      </c>
    </row>
    <row r="1111">
      <c r="A1111">
        <f>INDEX(resultados!$A$2:$ZZ$2386, 1105, MATCH($B$1, resultados!$A$1:$ZZ$1, 0))</f>
        <v/>
      </c>
      <c r="B1111">
        <f>INDEX(resultados!$A$2:$ZZ$2386, 1105, MATCH($B$2, resultados!$A$1:$ZZ$1, 0))</f>
        <v/>
      </c>
      <c r="C1111">
        <f>INDEX(resultados!$A$2:$ZZ$2386, 1105, MATCH($B$3, resultados!$A$1:$ZZ$1, 0))</f>
        <v/>
      </c>
    </row>
    <row r="1112">
      <c r="A1112">
        <f>INDEX(resultados!$A$2:$ZZ$2386, 1106, MATCH($B$1, resultados!$A$1:$ZZ$1, 0))</f>
        <v/>
      </c>
      <c r="B1112">
        <f>INDEX(resultados!$A$2:$ZZ$2386, 1106, MATCH($B$2, resultados!$A$1:$ZZ$1, 0))</f>
        <v/>
      </c>
      <c r="C1112">
        <f>INDEX(resultados!$A$2:$ZZ$2386, 1106, MATCH($B$3, resultados!$A$1:$ZZ$1, 0))</f>
        <v/>
      </c>
    </row>
    <row r="1113">
      <c r="A1113">
        <f>INDEX(resultados!$A$2:$ZZ$2386, 1107, MATCH($B$1, resultados!$A$1:$ZZ$1, 0))</f>
        <v/>
      </c>
      <c r="B1113">
        <f>INDEX(resultados!$A$2:$ZZ$2386, 1107, MATCH($B$2, resultados!$A$1:$ZZ$1, 0))</f>
        <v/>
      </c>
      <c r="C1113">
        <f>INDEX(resultados!$A$2:$ZZ$2386, 1107, MATCH($B$3, resultados!$A$1:$ZZ$1, 0))</f>
        <v/>
      </c>
    </row>
    <row r="1114">
      <c r="A1114">
        <f>INDEX(resultados!$A$2:$ZZ$2386, 1108, MATCH($B$1, resultados!$A$1:$ZZ$1, 0))</f>
        <v/>
      </c>
      <c r="B1114">
        <f>INDEX(resultados!$A$2:$ZZ$2386, 1108, MATCH($B$2, resultados!$A$1:$ZZ$1, 0))</f>
        <v/>
      </c>
      <c r="C1114">
        <f>INDEX(resultados!$A$2:$ZZ$2386, 1108, MATCH($B$3, resultados!$A$1:$ZZ$1, 0))</f>
        <v/>
      </c>
    </row>
    <row r="1115">
      <c r="A1115">
        <f>INDEX(resultados!$A$2:$ZZ$2386, 1109, MATCH($B$1, resultados!$A$1:$ZZ$1, 0))</f>
        <v/>
      </c>
      <c r="B1115">
        <f>INDEX(resultados!$A$2:$ZZ$2386, 1109, MATCH($B$2, resultados!$A$1:$ZZ$1, 0))</f>
        <v/>
      </c>
      <c r="C1115">
        <f>INDEX(resultados!$A$2:$ZZ$2386, 1109, MATCH($B$3, resultados!$A$1:$ZZ$1, 0))</f>
        <v/>
      </c>
    </row>
    <row r="1116">
      <c r="A1116">
        <f>INDEX(resultados!$A$2:$ZZ$2386, 1110, MATCH($B$1, resultados!$A$1:$ZZ$1, 0))</f>
        <v/>
      </c>
      <c r="B1116">
        <f>INDEX(resultados!$A$2:$ZZ$2386, 1110, MATCH($B$2, resultados!$A$1:$ZZ$1, 0))</f>
        <v/>
      </c>
      <c r="C1116">
        <f>INDEX(resultados!$A$2:$ZZ$2386, 1110, MATCH($B$3, resultados!$A$1:$ZZ$1, 0))</f>
        <v/>
      </c>
    </row>
    <row r="1117">
      <c r="A1117">
        <f>INDEX(resultados!$A$2:$ZZ$2386, 1111, MATCH($B$1, resultados!$A$1:$ZZ$1, 0))</f>
        <v/>
      </c>
      <c r="B1117">
        <f>INDEX(resultados!$A$2:$ZZ$2386, 1111, MATCH($B$2, resultados!$A$1:$ZZ$1, 0))</f>
        <v/>
      </c>
      <c r="C1117">
        <f>INDEX(resultados!$A$2:$ZZ$2386, 1111, MATCH($B$3, resultados!$A$1:$ZZ$1, 0))</f>
        <v/>
      </c>
    </row>
    <row r="1118">
      <c r="A1118">
        <f>INDEX(resultados!$A$2:$ZZ$2386, 1112, MATCH($B$1, resultados!$A$1:$ZZ$1, 0))</f>
        <v/>
      </c>
      <c r="B1118">
        <f>INDEX(resultados!$A$2:$ZZ$2386, 1112, MATCH($B$2, resultados!$A$1:$ZZ$1, 0))</f>
        <v/>
      </c>
      <c r="C1118">
        <f>INDEX(resultados!$A$2:$ZZ$2386, 1112, MATCH($B$3, resultados!$A$1:$ZZ$1, 0))</f>
        <v/>
      </c>
    </row>
    <row r="1119">
      <c r="A1119">
        <f>INDEX(resultados!$A$2:$ZZ$2386, 1113, MATCH($B$1, resultados!$A$1:$ZZ$1, 0))</f>
        <v/>
      </c>
      <c r="B1119">
        <f>INDEX(resultados!$A$2:$ZZ$2386, 1113, MATCH($B$2, resultados!$A$1:$ZZ$1, 0))</f>
        <v/>
      </c>
      <c r="C1119">
        <f>INDEX(resultados!$A$2:$ZZ$2386, 1113, MATCH($B$3, resultados!$A$1:$ZZ$1, 0))</f>
        <v/>
      </c>
    </row>
    <row r="1120">
      <c r="A1120">
        <f>INDEX(resultados!$A$2:$ZZ$2386, 1114, MATCH($B$1, resultados!$A$1:$ZZ$1, 0))</f>
        <v/>
      </c>
      <c r="B1120">
        <f>INDEX(resultados!$A$2:$ZZ$2386, 1114, MATCH($B$2, resultados!$A$1:$ZZ$1, 0))</f>
        <v/>
      </c>
      <c r="C1120">
        <f>INDEX(resultados!$A$2:$ZZ$2386, 1114, MATCH($B$3, resultados!$A$1:$ZZ$1, 0))</f>
        <v/>
      </c>
    </row>
    <row r="1121">
      <c r="A1121">
        <f>INDEX(resultados!$A$2:$ZZ$2386, 1115, MATCH($B$1, resultados!$A$1:$ZZ$1, 0))</f>
        <v/>
      </c>
      <c r="B1121">
        <f>INDEX(resultados!$A$2:$ZZ$2386, 1115, MATCH($B$2, resultados!$A$1:$ZZ$1, 0))</f>
        <v/>
      </c>
      <c r="C1121">
        <f>INDEX(resultados!$A$2:$ZZ$2386, 1115, MATCH($B$3, resultados!$A$1:$ZZ$1, 0))</f>
        <v/>
      </c>
    </row>
    <row r="1122">
      <c r="A1122">
        <f>INDEX(resultados!$A$2:$ZZ$2386, 1116, MATCH($B$1, resultados!$A$1:$ZZ$1, 0))</f>
        <v/>
      </c>
      <c r="B1122">
        <f>INDEX(resultados!$A$2:$ZZ$2386, 1116, MATCH($B$2, resultados!$A$1:$ZZ$1, 0))</f>
        <v/>
      </c>
      <c r="C1122">
        <f>INDEX(resultados!$A$2:$ZZ$2386, 1116, MATCH($B$3, resultados!$A$1:$ZZ$1, 0))</f>
        <v/>
      </c>
    </row>
    <row r="1123">
      <c r="A1123">
        <f>INDEX(resultados!$A$2:$ZZ$2386, 1117, MATCH($B$1, resultados!$A$1:$ZZ$1, 0))</f>
        <v/>
      </c>
      <c r="B1123">
        <f>INDEX(resultados!$A$2:$ZZ$2386, 1117, MATCH($B$2, resultados!$A$1:$ZZ$1, 0))</f>
        <v/>
      </c>
      <c r="C1123">
        <f>INDEX(resultados!$A$2:$ZZ$2386, 1117, MATCH($B$3, resultados!$A$1:$ZZ$1, 0))</f>
        <v/>
      </c>
    </row>
    <row r="1124">
      <c r="A1124">
        <f>INDEX(resultados!$A$2:$ZZ$2386, 1118, MATCH($B$1, resultados!$A$1:$ZZ$1, 0))</f>
        <v/>
      </c>
      <c r="B1124">
        <f>INDEX(resultados!$A$2:$ZZ$2386, 1118, MATCH($B$2, resultados!$A$1:$ZZ$1, 0))</f>
        <v/>
      </c>
      <c r="C1124">
        <f>INDEX(resultados!$A$2:$ZZ$2386, 1118, MATCH($B$3, resultados!$A$1:$ZZ$1, 0))</f>
        <v/>
      </c>
    </row>
    <row r="1125">
      <c r="A1125">
        <f>INDEX(resultados!$A$2:$ZZ$2386, 1119, MATCH($B$1, resultados!$A$1:$ZZ$1, 0))</f>
        <v/>
      </c>
      <c r="B1125">
        <f>INDEX(resultados!$A$2:$ZZ$2386, 1119, MATCH($B$2, resultados!$A$1:$ZZ$1, 0))</f>
        <v/>
      </c>
      <c r="C1125">
        <f>INDEX(resultados!$A$2:$ZZ$2386, 1119, MATCH($B$3, resultados!$A$1:$ZZ$1, 0))</f>
        <v/>
      </c>
    </row>
    <row r="1126">
      <c r="A1126">
        <f>INDEX(resultados!$A$2:$ZZ$2386, 1120, MATCH($B$1, resultados!$A$1:$ZZ$1, 0))</f>
        <v/>
      </c>
      <c r="B1126">
        <f>INDEX(resultados!$A$2:$ZZ$2386, 1120, MATCH($B$2, resultados!$A$1:$ZZ$1, 0))</f>
        <v/>
      </c>
      <c r="C1126">
        <f>INDEX(resultados!$A$2:$ZZ$2386, 1120, MATCH($B$3, resultados!$A$1:$ZZ$1, 0))</f>
        <v/>
      </c>
    </row>
    <row r="1127">
      <c r="A1127">
        <f>INDEX(resultados!$A$2:$ZZ$2386, 1121, MATCH($B$1, resultados!$A$1:$ZZ$1, 0))</f>
        <v/>
      </c>
      <c r="B1127">
        <f>INDEX(resultados!$A$2:$ZZ$2386, 1121, MATCH($B$2, resultados!$A$1:$ZZ$1, 0))</f>
        <v/>
      </c>
      <c r="C1127">
        <f>INDEX(resultados!$A$2:$ZZ$2386, 1121, MATCH($B$3, resultados!$A$1:$ZZ$1, 0))</f>
        <v/>
      </c>
    </row>
    <row r="1128">
      <c r="A1128">
        <f>INDEX(resultados!$A$2:$ZZ$2386, 1122, MATCH($B$1, resultados!$A$1:$ZZ$1, 0))</f>
        <v/>
      </c>
      <c r="B1128">
        <f>INDEX(resultados!$A$2:$ZZ$2386, 1122, MATCH($B$2, resultados!$A$1:$ZZ$1, 0))</f>
        <v/>
      </c>
      <c r="C1128">
        <f>INDEX(resultados!$A$2:$ZZ$2386, 1122, MATCH($B$3, resultados!$A$1:$ZZ$1, 0))</f>
        <v/>
      </c>
    </row>
    <row r="1129">
      <c r="A1129">
        <f>INDEX(resultados!$A$2:$ZZ$2386, 1123, MATCH($B$1, resultados!$A$1:$ZZ$1, 0))</f>
        <v/>
      </c>
      <c r="B1129">
        <f>INDEX(resultados!$A$2:$ZZ$2386, 1123, MATCH($B$2, resultados!$A$1:$ZZ$1, 0))</f>
        <v/>
      </c>
      <c r="C1129">
        <f>INDEX(resultados!$A$2:$ZZ$2386, 1123, MATCH($B$3, resultados!$A$1:$ZZ$1, 0))</f>
        <v/>
      </c>
    </row>
    <row r="1130">
      <c r="A1130">
        <f>INDEX(resultados!$A$2:$ZZ$2386, 1124, MATCH($B$1, resultados!$A$1:$ZZ$1, 0))</f>
        <v/>
      </c>
      <c r="B1130">
        <f>INDEX(resultados!$A$2:$ZZ$2386, 1124, MATCH($B$2, resultados!$A$1:$ZZ$1, 0))</f>
        <v/>
      </c>
      <c r="C1130">
        <f>INDEX(resultados!$A$2:$ZZ$2386, 1124, MATCH($B$3, resultados!$A$1:$ZZ$1, 0))</f>
        <v/>
      </c>
    </row>
    <row r="1131">
      <c r="A1131">
        <f>INDEX(resultados!$A$2:$ZZ$2386, 1125, MATCH($B$1, resultados!$A$1:$ZZ$1, 0))</f>
        <v/>
      </c>
      <c r="B1131">
        <f>INDEX(resultados!$A$2:$ZZ$2386, 1125, MATCH($B$2, resultados!$A$1:$ZZ$1, 0))</f>
        <v/>
      </c>
      <c r="C1131">
        <f>INDEX(resultados!$A$2:$ZZ$2386, 1125, MATCH($B$3, resultados!$A$1:$ZZ$1, 0))</f>
        <v/>
      </c>
    </row>
    <row r="1132">
      <c r="A1132">
        <f>INDEX(resultados!$A$2:$ZZ$2386, 1126, MATCH($B$1, resultados!$A$1:$ZZ$1, 0))</f>
        <v/>
      </c>
      <c r="B1132">
        <f>INDEX(resultados!$A$2:$ZZ$2386, 1126, MATCH($B$2, resultados!$A$1:$ZZ$1, 0))</f>
        <v/>
      </c>
      <c r="C1132">
        <f>INDEX(resultados!$A$2:$ZZ$2386, 1126, MATCH($B$3, resultados!$A$1:$ZZ$1, 0))</f>
        <v/>
      </c>
    </row>
    <row r="1133">
      <c r="A1133">
        <f>INDEX(resultados!$A$2:$ZZ$2386, 1127, MATCH($B$1, resultados!$A$1:$ZZ$1, 0))</f>
        <v/>
      </c>
      <c r="B1133">
        <f>INDEX(resultados!$A$2:$ZZ$2386, 1127, MATCH($B$2, resultados!$A$1:$ZZ$1, 0))</f>
        <v/>
      </c>
      <c r="C1133">
        <f>INDEX(resultados!$A$2:$ZZ$2386, 1127, MATCH($B$3, resultados!$A$1:$ZZ$1, 0))</f>
        <v/>
      </c>
    </row>
    <row r="1134">
      <c r="A1134">
        <f>INDEX(resultados!$A$2:$ZZ$2386, 1128, MATCH($B$1, resultados!$A$1:$ZZ$1, 0))</f>
        <v/>
      </c>
      <c r="B1134">
        <f>INDEX(resultados!$A$2:$ZZ$2386, 1128, MATCH($B$2, resultados!$A$1:$ZZ$1, 0))</f>
        <v/>
      </c>
      <c r="C1134">
        <f>INDEX(resultados!$A$2:$ZZ$2386, 1128, MATCH($B$3, resultados!$A$1:$ZZ$1, 0))</f>
        <v/>
      </c>
    </row>
    <row r="1135">
      <c r="A1135">
        <f>INDEX(resultados!$A$2:$ZZ$2386, 1129, MATCH($B$1, resultados!$A$1:$ZZ$1, 0))</f>
        <v/>
      </c>
      <c r="B1135">
        <f>INDEX(resultados!$A$2:$ZZ$2386, 1129, MATCH($B$2, resultados!$A$1:$ZZ$1, 0))</f>
        <v/>
      </c>
      <c r="C1135">
        <f>INDEX(resultados!$A$2:$ZZ$2386, 1129, MATCH($B$3, resultados!$A$1:$ZZ$1, 0))</f>
        <v/>
      </c>
    </row>
    <row r="1136">
      <c r="A1136">
        <f>INDEX(resultados!$A$2:$ZZ$2386, 1130, MATCH($B$1, resultados!$A$1:$ZZ$1, 0))</f>
        <v/>
      </c>
      <c r="B1136">
        <f>INDEX(resultados!$A$2:$ZZ$2386, 1130, MATCH($B$2, resultados!$A$1:$ZZ$1, 0))</f>
        <v/>
      </c>
      <c r="C1136">
        <f>INDEX(resultados!$A$2:$ZZ$2386, 1130, MATCH($B$3, resultados!$A$1:$ZZ$1, 0))</f>
        <v/>
      </c>
    </row>
    <row r="1137">
      <c r="A1137">
        <f>INDEX(resultados!$A$2:$ZZ$2386, 1131, MATCH($B$1, resultados!$A$1:$ZZ$1, 0))</f>
        <v/>
      </c>
      <c r="B1137">
        <f>INDEX(resultados!$A$2:$ZZ$2386, 1131, MATCH($B$2, resultados!$A$1:$ZZ$1, 0))</f>
        <v/>
      </c>
      <c r="C1137">
        <f>INDEX(resultados!$A$2:$ZZ$2386, 1131, MATCH($B$3, resultados!$A$1:$ZZ$1, 0))</f>
        <v/>
      </c>
    </row>
    <row r="1138">
      <c r="A1138">
        <f>INDEX(resultados!$A$2:$ZZ$2386, 1132, MATCH($B$1, resultados!$A$1:$ZZ$1, 0))</f>
        <v/>
      </c>
      <c r="B1138">
        <f>INDEX(resultados!$A$2:$ZZ$2386, 1132, MATCH($B$2, resultados!$A$1:$ZZ$1, 0))</f>
        <v/>
      </c>
      <c r="C1138">
        <f>INDEX(resultados!$A$2:$ZZ$2386, 1132, MATCH($B$3, resultados!$A$1:$ZZ$1, 0))</f>
        <v/>
      </c>
    </row>
    <row r="1139">
      <c r="A1139">
        <f>INDEX(resultados!$A$2:$ZZ$2386, 1133, MATCH($B$1, resultados!$A$1:$ZZ$1, 0))</f>
        <v/>
      </c>
      <c r="B1139">
        <f>INDEX(resultados!$A$2:$ZZ$2386, 1133, MATCH($B$2, resultados!$A$1:$ZZ$1, 0))</f>
        <v/>
      </c>
      <c r="C1139">
        <f>INDEX(resultados!$A$2:$ZZ$2386, 1133, MATCH($B$3, resultados!$A$1:$ZZ$1, 0))</f>
        <v/>
      </c>
    </row>
    <row r="1140">
      <c r="A1140">
        <f>INDEX(resultados!$A$2:$ZZ$2386, 1134, MATCH($B$1, resultados!$A$1:$ZZ$1, 0))</f>
        <v/>
      </c>
      <c r="B1140">
        <f>INDEX(resultados!$A$2:$ZZ$2386, 1134, MATCH($B$2, resultados!$A$1:$ZZ$1, 0))</f>
        <v/>
      </c>
      <c r="C1140">
        <f>INDEX(resultados!$A$2:$ZZ$2386, 1134, MATCH($B$3, resultados!$A$1:$ZZ$1, 0))</f>
        <v/>
      </c>
    </row>
    <row r="1141">
      <c r="A1141">
        <f>INDEX(resultados!$A$2:$ZZ$2386, 1135, MATCH($B$1, resultados!$A$1:$ZZ$1, 0))</f>
        <v/>
      </c>
      <c r="B1141">
        <f>INDEX(resultados!$A$2:$ZZ$2386, 1135, MATCH($B$2, resultados!$A$1:$ZZ$1, 0))</f>
        <v/>
      </c>
      <c r="C1141">
        <f>INDEX(resultados!$A$2:$ZZ$2386, 1135, MATCH($B$3, resultados!$A$1:$ZZ$1, 0))</f>
        <v/>
      </c>
    </row>
    <row r="1142">
      <c r="A1142">
        <f>INDEX(resultados!$A$2:$ZZ$2386, 1136, MATCH($B$1, resultados!$A$1:$ZZ$1, 0))</f>
        <v/>
      </c>
      <c r="B1142">
        <f>INDEX(resultados!$A$2:$ZZ$2386, 1136, MATCH($B$2, resultados!$A$1:$ZZ$1, 0))</f>
        <v/>
      </c>
      <c r="C1142">
        <f>INDEX(resultados!$A$2:$ZZ$2386, 1136, MATCH($B$3, resultados!$A$1:$ZZ$1, 0))</f>
        <v/>
      </c>
    </row>
    <row r="1143">
      <c r="A1143">
        <f>INDEX(resultados!$A$2:$ZZ$2386, 1137, MATCH($B$1, resultados!$A$1:$ZZ$1, 0))</f>
        <v/>
      </c>
      <c r="B1143">
        <f>INDEX(resultados!$A$2:$ZZ$2386, 1137, MATCH($B$2, resultados!$A$1:$ZZ$1, 0))</f>
        <v/>
      </c>
      <c r="C1143">
        <f>INDEX(resultados!$A$2:$ZZ$2386, 1137, MATCH($B$3, resultados!$A$1:$ZZ$1, 0))</f>
        <v/>
      </c>
    </row>
    <row r="1144">
      <c r="A1144">
        <f>INDEX(resultados!$A$2:$ZZ$2386, 1138, MATCH($B$1, resultados!$A$1:$ZZ$1, 0))</f>
        <v/>
      </c>
      <c r="B1144">
        <f>INDEX(resultados!$A$2:$ZZ$2386, 1138, MATCH($B$2, resultados!$A$1:$ZZ$1, 0))</f>
        <v/>
      </c>
      <c r="C1144">
        <f>INDEX(resultados!$A$2:$ZZ$2386, 1138, MATCH($B$3, resultados!$A$1:$ZZ$1, 0))</f>
        <v/>
      </c>
    </row>
    <row r="1145">
      <c r="A1145">
        <f>INDEX(resultados!$A$2:$ZZ$2386, 1139, MATCH($B$1, resultados!$A$1:$ZZ$1, 0))</f>
        <v/>
      </c>
      <c r="B1145">
        <f>INDEX(resultados!$A$2:$ZZ$2386, 1139, MATCH($B$2, resultados!$A$1:$ZZ$1, 0))</f>
        <v/>
      </c>
      <c r="C1145">
        <f>INDEX(resultados!$A$2:$ZZ$2386, 1139, MATCH($B$3, resultados!$A$1:$ZZ$1, 0))</f>
        <v/>
      </c>
    </row>
    <row r="1146">
      <c r="A1146">
        <f>INDEX(resultados!$A$2:$ZZ$2386, 1140, MATCH($B$1, resultados!$A$1:$ZZ$1, 0))</f>
        <v/>
      </c>
      <c r="B1146">
        <f>INDEX(resultados!$A$2:$ZZ$2386, 1140, MATCH($B$2, resultados!$A$1:$ZZ$1, 0))</f>
        <v/>
      </c>
      <c r="C1146">
        <f>INDEX(resultados!$A$2:$ZZ$2386, 1140, MATCH($B$3, resultados!$A$1:$ZZ$1, 0))</f>
        <v/>
      </c>
    </row>
    <row r="1147">
      <c r="A1147">
        <f>INDEX(resultados!$A$2:$ZZ$2386, 1141, MATCH($B$1, resultados!$A$1:$ZZ$1, 0))</f>
        <v/>
      </c>
      <c r="B1147">
        <f>INDEX(resultados!$A$2:$ZZ$2386, 1141, MATCH($B$2, resultados!$A$1:$ZZ$1, 0))</f>
        <v/>
      </c>
      <c r="C1147">
        <f>INDEX(resultados!$A$2:$ZZ$2386, 1141, MATCH($B$3, resultados!$A$1:$ZZ$1, 0))</f>
        <v/>
      </c>
    </row>
    <row r="1148">
      <c r="A1148">
        <f>INDEX(resultados!$A$2:$ZZ$2386, 1142, MATCH($B$1, resultados!$A$1:$ZZ$1, 0))</f>
        <v/>
      </c>
      <c r="B1148">
        <f>INDEX(resultados!$A$2:$ZZ$2386, 1142, MATCH($B$2, resultados!$A$1:$ZZ$1, 0))</f>
        <v/>
      </c>
      <c r="C1148">
        <f>INDEX(resultados!$A$2:$ZZ$2386, 1142, MATCH($B$3, resultados!$A$1:$ZZ$1, 0))</f>
        <v/>
      </c>
    </row>
    <row r="1149">
      <c r="A1149">
        <f>INDEX(resultados!$A$2:$ZZ$2386, 1143, MATCH($B$1, resultados!$A$1:$ZZ$1, 0))</f>
        <v/>
      </c>
      <c r="B1149">
        <f>INDEX(resultados!$A$2:$ZZ$2386, 1143, MATCH($B$2, resultados!$A$1:$ZZ$1, 0))</f>
        <v/>
      </c>
      <c r="C1149">
        <f>INDEX(resultados!$A$2:$ZZ$2386, 1143, MATCH($B$3, resultados!$A$1:$ZZ$1, 0))</f>
        <v/>
      </c>
    </row>
    <row r="1150">
      <c r="A1150">
        <f>INDEX(resultados!$A$2:$ZZ$2386, 1144, MATCH($B$1, resultados!$A$1:$ZZ$1, 0))</f>
        <v/>
      </c>
      <c r="B1150">
        <f>INDEX(resultados!$A$2:$ZZ$2386, 1144, MATCH($B$2, resultados!$A$1:$ZZ$1, 0))</f>
        <v/>
      </c>
      <c r="C1150">
        <f>INDEX(resultados!$A$2:$ZZ$2386, 1144, MATCH($B$3, resultados!$A$1:$ZZ$1, 0))</f>
        <v/>
      </c>
    </row>
    <row r="1151">
      <c r="A1151">
        <f>INDEX(resultados!$A$2:$ZZ$2386, 1145, MATCH($B$1, resultados!$A$1:$ZZ$1, 0))</f>
        <v/>
      </c>
      <c r="B1151">
        <f>INDEX(resultados!$A$2:$ZZ$2386, 1145, MATCH($B$2, resultados!$A$1:$ZZ$1, 0))</f>
        <v/>
      </c>
      <c r="C1151">
        <f>INDEX(resultados!$A$2:$ZZ$2386, 1145, MATCH($B$3, resultados!$A$1:$ZZ$1, 0))</f>
        <v/>
      </c>
    </row>
    <row r="1152">
      <c r="A1152">
        <f>INDEX(resultados!$A$2:$ZZ$2386, 1146, MATCH($B$1, resultados!$A$1:$ZZ$1, 0))</f>
        <v/>
      </c>
      <c r="B1152">
        <f>INDEX(resultados!$A$2:$ZZ$2386, 1146, MATCH($B$2, resultados!$A$1:$ZZ$1, 0))</f>
        <v/>
      </c>
      <c r="C1152">
        <f>INDEX(resultados!$A$2:$ZZ$2386, 1146, MATCH($B$3, resultados!$A$1:$ZZ$1, 0))</f>
        <v/>
      </c>
    </row>
    <row r="1153">
      <c r="A1153">
        <f>INDEX(resultados!$A$2:$ZZ$2386, 1147, MATCH($B$1, resultados!$A$1:$ZZ$1, 0))</f>
        <v/>
      </c>
      <c r="B1153">
        <f>INDEX(resultados!$A$2:$ZZ$2386, 1147, MATCH($B$2, resultados!$A$1:$ZZ$1, 0))</f>
        <v/>
      </c>
      <c r="C1153">
        <f>INDEX(resultados!$A$2:$ZZ$2386, 1147, MATCH($B$3, resultados!$A$1:$ZZ$1, 0))</f>
        <v/>
      </c>
    </row>
    <row r="1154">
      <c r="A1154">
        <f>INDEX(resultados!$A$2:$ZZ$2386, 1148, MATCH($B$1, resultados!$A$1:$ZZ$1, 0))</f>
        <v/>
      </c>
      <c r="B1154">
        <f>INDEX(resultados!$A$2:$ZZ$2386, 1148, MATCH($B$2, resultados!$A$1:$ZZ$1, 0))</f>
        <v/>
      </c>
      <c r="C1154">
        <f>INDEX(resultados!$A$2:$ZZ$2386, 1148, MATCH($B$3, resultados!$A$1:$ZZ$1, 0))</f>
        <v/>
      </c>
    </row>
    <row r="1155">
      <c r="A1155">
        <f>INDEX(resultados!$A$2:$ZZ$2386, 1149, MATCH($B$1, resultados!$A$1:$ZZ$1, 0))</f>
        <v/>
      </c>
      <c r="B1155">
        <f>INDEX(resultados!$A$2:$ZZ$2386, 1149, MATCH($B$2, resultados!$A$1:$ZZ$1, 0))</f>
        <v/>
      </c>
      <c r="C1155">
        <f>INDEX(resultados!$A$2:$ZZ$2386, 1149, MATCH($B$3, resultados!$A$1:$ZZ$1, 0))</f>
        <v/>
      </c>
    </row>
    <row r="1156">
      <c r="A1156">
        <f>INDEX(resultados!$A$2:$ZZ$2386, 1150, MATCH($B$1, resultados!$A$1:$ZZ$1, 0))</f>
        <v/>
      </c>
      <c r="B1156">
        <f>INDEX(resultados!$A$2:$ZZ$2386, 1150, MATCH($B$2, resultados!$A$1:$ZZ$1, 0))</f>
        <v/>
      </c>
      <c r="C1156">
        <f>INDEX(resultados!$A$2:$ZZ$2386, 1150, MATCH($B$3, resultados!$A$1:$ZZ$1, 0))</f>
        <v/>
      </c>
    </row>
    <row r="1157">
      <c r="A1157">
        <f>INDEX(resultados!$A$2:$ZZ$2386, 1151, MATCH($B$1, resultados!$A$1:$ZZ$1, 0))</f>
        <v/>
      </c>
      <c r="B1157">
        <f>INDEX(resultados!$A$2:$ZZ$2386, 1151, MATCH($B$2, resultados!$A$1:$ZZ$1, 0))</f>
        <v/>
      </c>
      <c r="C1157">
        <f>INDEX(resultados!$A$2:$ZZ$2386, 1151, MATCH($B$3, resultados!$A$1:$ZZ$1, 0))</f>
        <v/>
      </c>
    </row>
    <row r="1158">
      <c r="A1158">
        <f>INDEX(resultados!$A$2:$ZZ$2386, 1152, MATCH($B$1, resultados!$A$1:$ZZ$1, 0))</f>
        <v/>
      </c>
      <c r="B1158">
        <f>INDEX(resultados!$A$2:$ZZ$2386, 1152, MATCH($B$2, resultados!$A$1:$ZZ$1, 0))</f>
        <v/>
      </c>
      <c r="C1158">
        <f>INDEX(resultados!$A$2:$ZZ$2386, 1152, MATCH($B$3, resultados!$A$1:$ZZ$1, 0))</f>
        <v/>
      </c>
    </row>
    <row r="1159">
      <c r="A1159">
        <f>INDEX(resultados!$A$2:$ZZ$2386, 1153, MATCH($B$1, resultados!$A$1:$ZZ$1, 0))</f>
        <v/>
      </c>
      <c r="B1159">
        <f>INDEX(resultados!$A$2:$ZZ$2386, 1153, MATCH($B$2, resultados!$A$1:$ZZ$1, 0))</f>
        <v/>
      </c>
      <c r="C1159">
        <f>INDEX(resultados!$A$2:$ZZ$2386, 1153, MATCH($B$3, resultados!$A$1:$ZZ$1, 0))</f>
        <v/>
      </c>
    </row>
    <row r="1160">
      <c r="A1160">
        <f>INDEX(resultados!$A$2:$ZZ$2386, 1154, MATCH($B$1, resultados!$A$1:$ZZ$1, 0))</f>
        <v/>
      </c>
      <c r="B1160">
        <f>INDEX(resultados!$A$2:$ZZ$2386, 1154, MATCH($B$2, resultados!$A$1:$ZZ$1, 0))</f>
        <v/>
      </c>
      <c r="C1160">
        <f>INDEX(resultados!$A$2:$ZZ$2386, 1154, MATCH($B$3, resultados!$A$1:$ZZ$1, 0))</f>
        <v/>
      </c>
    </row>
    <row r="1161">
      <c r="A1161">
        <f>INDEX(resultados!$A$2:$ZZ$2386, 1155, MATCH($B$1, resultados!$A$1:$ZZ$1, 0))</f>
        <v/>
      </c>
      <c r="B1161">
        <f>INDEX(resultados!$A$2:$ZZ$2386, 1155, MATCH($B$2, resultados!$A$1:$ZZ$1, 0))</f>
        <v/>
      </c>
      <c r="C1161">
        <f>INDEX(resultados!$A$2:$ZZ$2386, 1155, MATCH($B$3, resultados!$A$1:$ZZ$1, 0))</f>
        <v/>
      </c>
    </row>
    <row r="1162">
      <c r="A1162">
        <f>INDEX(resultados!$A$2:$ZZ$2386, 1156, MATCH($B$1, resultados!$A$1:$ZZ$1, 0))</f>
        <v/>
      </c>
      <c r="B1162">
        <f>INDEX(resultados!$A$2:$ZZ$2386, 1156, MATCH($B$2, resultados!$A$1:$ZZ$1, 0))</f>
        <v/>
      </c>
      <c r="C1162">
        <f>INDEX(resultados!$A$2:$ZZ$2386, 1156, MATCH($B$3, resultados!$A$1:$ZZ$1, 0))</f>
        <v/>
      </c>
    </row>
    <row r="1163">
      <c r="A1163">
        <f>INDEX(resultados!$A$2:$ZZ$2386, 1157, MATCH($B$1, resultados!$A$1:$ZZ$1, 0))</f>
        <v/>
      </c>
      <c r="B1163">
        <f>INDEX(resultados!$A$2:$ZZ$2386, 1157, MATCH($B$2, resultados!$A$1:$ZZ$1, 0))</f>
        <v/>
      </c>
      <c r="C1163">
        <f>INDEX(resultados!$A$2:$ZZ$2386, 1157, MATCH($B$3, resultados!$A$1:$ZZ$1, 0))</f>
        <v/>
      </c>
    </row>
    <row r="1164">
      <c r="A1164">
        <f>INDEX(resultados!$A$2:$ZZ$2386, 1158, MATCH($B$1, resultados!$A$1:$ZZ$1, 0))</f>
        <v/>
      </c>
      <c r="B1164">
        <f>INDEX(resultados!$A$2:$ZZ$2386, 1158, MATCH($B$2, resultados!$A$1:$ZZ$1, 0))</f>
        <v/>
      </c>
      <c r="C1164">
        <f>INDEX(resultados!$A$2:$ZZ$2386, 1158, MATCH($B$3, resultados!$A$1:$ZZ$1, 0))</f>
        <v/>
      </c>
    </row>
    <row r="1165">
      <c r="A1165">
        <f>INDEX(resultados!$A$2:$ZZ$2386, 1159, MATCH($B$1, resultados!$A$1:$ZZ$1, 0))</f>
        <v/>
      </c>
      <c r="B1165">
        <f>INDEX(resultados!$A$2:$ZZ$2386, 1159, MATCH($B$2, resultados!$A$1:$ZZ$1, 0))</f>
        <v/>
      </c>
      <c r="C1165">
        <f>INDEX(resultados!$A$2:$ZZ$2386, 1159, MATCH($B$3, resultados!$A$1:$ZZ$1, 0))</f>
        <v/>
      </c>
    </row>
    <row r="1166">
      <c r="A1166">
        <f>INDEX(resultados!$A$2:$ZZ$2386, 1160, MATCH($B$1, resultados!$A$1:$ZZ$1, 0))</f>
        <v/>
      </c>
      <c r="B1166">
        <f>INDEX(resultados!$A$2:$ZZ$2386, 1160, MATCH($B$2, resultados!$A$1:$ZZ$1, 0))</f>
        <v/>
      </c>
      <c r="C1166">
        <f>INDEX(resultados!$A$2:$ZZ$2386, 1160, MATCH($B$3, resultados!$A$1:$ZZ$1, 0))</f>
        <v/>
      </c>
    </row>
    <row r="1167">
      <c r="A1167">
        <f>INDEX(resultados!$A$2:$ZZ$2386, 1161, MATCH($B$1, resultados!$A$1:$ZZ$1, 0))</f>
        <v/>
      </c>
      <c r="B1167">
        <f>INDEX(resultados!$A$2:$ZZ$2386, 1161, MATCH($B$2, resultados!$A$1:$ZZ$1, 0))</f>
        <v/>
      </c>
      <c r="C1167">
        <f>INDEX(resultados!$A$2:$ZZ$2386, 1161, MATCH($B$3, resultados!$A$1:$ZZ$1, 0))</f>
        <v/>
      </c>
    </row>
    <row r="1168">
      <c r="A1168">
        <f>INDEX(resultados!$A$2:$ZZ$2386, 1162, MATCH($B$1, resultados!$A$1:$ZZ$1, 0))</f>
        <v/>
      </c>
      <c r="B1168">
        <f>INDEX(resultados!$A$2:$ZZ$2386, 1162, MATCH($B$2, resultados!$A$1:$ZZ$1, 0))</f>
        <v/>
      </c>
      <c r="C1168">
        <f>INDEX(resultados!$A$2:$ZZ$2386, 1162, MATCH($B$3, resultados!$A$1:$ZZ$1, 0))</f>
        <v/>
      </c>
    </row>
    <row r="1169">
      <c r="A1169">
        <f>INDEX(resultados!$A$2:$ZZ$2386, 1163, MATCH($B$1, resultados!$A$1:$ZZ$1, 0))</f>
        <v/>
      </c>
      <c r="B1169">
        <f>INDEX(resultados!$A$2:$ZZ$2386, 1163, MATCH($B$2, resultados!$A$1:$ZZ$1, 0))</f>
        <v/>
      </c>
      <c r="C1169">
        <f>INDEX(resultados!$A$2:$ZZ$2386, 1163, MATCH($B$3, resultados!$A$1:$ZZ$1, 0))</f>
        <v/>
      </c>
    </row>
    <row r="1170">
      <c r="A1170">
        <f>INDEX(resultados!$A$2:$ZZ$2386, 1164, MATCH($B$1, resultados!$A$1:$ZZ$1, 0))</f>
        <v/>
      </c>
      <c r="B1170">
        <f>INDEX(resultados!$A$2:$ZZ$2386, 1164, MATCH($B$2, resultados!$A$1:$ZZ$1, 0))</f>
        <v/>
      </c>
      <c r="C1170">
        <f>INDEX(resultados!$A$2:$ZZ$2386, 1164, MATCH($B$3, resultados!$A$1:$ZZ$1, 0))</f>
        <v/>
      </c>
    </row>
    <row r="1171">
      <c r="A1171">
        <f>INDEX(resultados!$A$2:$ZZ$2386, 1165, MATCH($B$1, resultados!$A$1:$ZZ$1, 0))</f>
        <v/>
      </c>
      <c r="B1171">
        <f>INDEX(resultados!$A$2:$ZZ$2386, 1165, MATCH($B$2, resultados!$A$1:$ZZ$1, 0))</f>
        <v/>
      </c>
      <c r="C1171">
        <f>INDEX(resultados!$A$2:$ZZ$2386, 1165, MATCH($B$3, resultados!$A$1:$ZZ$1, 0))</f>
        <v/>
      </c>
    </row>
    <row r="1172">
      <c r="A1172">
        <f>INDEX(resultados!$A$2:$ZZ$2386, 1166, MATCH($B$1, resultados!$A$1:$ZZ$1, 0))</f>
        <v/>
      </c>
      <c r="B1172">
        <f>INDEX(resultados!$A$2:$ZZ$2386, 1166, MATCH($B$2, resultados!$A$1:$ZZ$1, 0))</f>
        <v/>
      </c>
      <c r="C1172">
        <f>INDEX(resultados!$A$2:$ZZ$2386, 1166, MATCH($B$3, resultados!$A$1:$ZZ$1, 0))</f>
        <v/>
      </c>
    </row>
    <row r="1173">
      <c r="A1173">
        <f>INDEX(resultados!$A$2:$ZZ$2386, 1167, MATCH($B$1, resultados!$A$1:$ZZ$1, 0))</f>
        <v/>
      </c>
      <c r="B1173">
        <f>INDEX(resultados!$A$2:$ZZ$2386, 1167, MATCH($B$2, resultados!$A$1:$ZZ$1, 0))</f>
        <v/>
      </c>
      <c r="C1173">
        <f>INDEX(resultados!$A$2:$ZZ$2386, 1167, MATCH($B$3, resultados!$A$1:$ZZ$1, 0))</f>
        <v/>
      </c>
    </row>
    <row r="1174">
      <c r="A1174">
        <f>INDEX(resultados!$A$2:$ZZ$2386, 1168, MATCH($B$1, resultados!$A$1:$ZZ$1, 0))</f>
        <v/>
      </c>
      <c r="B1174">
        <f>INDEX(resultados!$A$2:$ZZ$2386, 1168, MATCH($B$2, resultados!$A$1:$ZZ$1, 0))</f>
        <v/>
      </c>
      <c r="C1174">
        <f>INDEX(resultados!$A$2:$ZZ$2386, 1168, MATCH($B$3, resultados!$A$1:$ZZ$1, 0))</f>
        <v/>
      </c>
    </row>
    <row r="1175">
      <c r="A1175">
        <f>INDEX(resultados!$A$2:$ZZ$2386, 1169, MATCH($B$1, resultados!$A$1:$ZZ$1, 0))</f>
        <v/>
      </c>
      <c r="B1175">
        <f>INDEX(resultados!$A$2:$ZZ$2386, 1169, MATCH($B$2, resultados!$A$1:$ZZ$1, 0))</f>
        <v/>
      </c>
      <c r="C1175">
        <f>INDEX(resultados!$A$2:$ZZ$2386, 1169, MATCH($B$3, resultados!$A$1:$ZZ$1, 0))</f>
        <v/>
      </c>
    </row>
    <row r="1176">
      <c r="A1176">
        <f>INDEX(resultados!$A$2:$ZZ$2386, 1170, MATCH($B$1, resultados!$A$1:$ZZ$1, 0))</f>
        <v/>
      </c>
      <c r="B1176">
        <f>INDEX(resultados!$A$2:$ZZ$2386, 1170, MATCH($B$2, resultados!$A$1:$ZZ$1, 0))</f>
        <v/>
      </c>
      <c r="C1176">
        <f>INDEX(resultados!$A$2:$ZZ$2386, 1170, MATCH($B$3, resultados!$A$1:$ZZ$1, 0))</f>
        <v/>
      </c>
    </row>
    <row r="1177">
      <c r="A1177">
        <f>INDEX(resultados!$A$2:$ZZ$2386, 1171, MATCH($B$1, resultados!$A$1:$ZZ$1, 0))</f>
        <v/>
      </c>
      <c r="B1177">
        <f>INDEX(resultados!$A$2:$ZZ$2386, 1171, MATCH($B$2, resultados!$A$1:$ZZ$1, 0))</f>
        <v/>
      </c>
      <c r="C1177">
        <f>INDEX(resultados!$A$2:$ZZ$2386, 1171, MATCH($B$3, resultados!$A$1:$ZZ$1, 0))</f>
        <v/>
      </c>
    </row>
    <row r="1178">
      <c r="A1178">
        <f>INDEX(resultados!$A$2:$ZZ$2386, 1172, MATCH($B$1, resultados!$A$1:$ZZ$1, 0))</f>
        <v/>
      </c>
      <c r="B1178">
        <f>INDEX(resultados!$A$2:$ZZ$2386, 1172, MATCH($B$2, resultados!$A$1:$ZZ$1, 0))</f>
        <v/>
      </c>
      <c r="C1178">
        <f>INDEX(resultados!$A$2:$ZZ$2386, 1172, MATCH($B$3, resultados!$A$1:$ZZ$1, 0))</f>
        <v/>
      </c>
    </row>
    <row r="1179">
      <c r="A1179">
        <f>INDEX(resultados!$A$2:$ZZ$2386, 1173, MATCH($B$1, resultados!$A$1:$ZZ$1, 0))</f>
        <v/>
      </c>
      <c r="B1179">
        <f>INDEX(resultados!$A$2:$ZZ$2386, 1173, MATCH($B$2, resultados!$A$1:$ZZ$1, 0))</f>
        <v/>
      </c>
      <c r="C1179">
        <f>INDEX(resultados!$A$2:$ZZ$2386, 1173, MATCH($B$3, resultados!$A$1:$ZZ$1, 0))</f>
        <v/>
      </c>
    </row>
    <row r="1180">
      <c r="A1180">
        <f>INDEX(resultados!$A$2:$ZZ$2386, 1174, MATCH($B$1, resultados!$A$1:$ZZ$1, 0))</f>
        <v/>
      </c>
      <c r="B1180">
        <f>INDEX(resultados!$A$2:$ZZ$2386, 1174, MATCH($B$2, resultados!$A$1:$ZZ$1, 0))</f>
        <v/>
      </c>
      <c r="C1180">
        <f>INDEX(resultados!$A$2:$ZZ$2386, 1174, MATCH($B$3, resultados!$A$1:$ZZ$1, 0))</f>
        <v/>
      </c>
    </row>
    <row r="1181">
      <c r="A1181">
        <f>INDEX(resultados!$A$2:$ZZ$2386, 1175, MATCH($B$1, resultados!$A$1:$ZZ$1, 0))</f>
        <v/>
      </c>
      <c r="B1181">
        <f>INDEX(resultados!$A$2:$ZZ$2386, 1175, MATCH($B$2, resultados!$A$1:$ZZ$1, 0))</f>
        <v/>
      </c>
      <c r="C1181">
        <f>INDEX(resultados!$A$2:$ZZ$2386, 1175, MATCH($B$3, resultados!$A$1:$ZZ$1, 0))</f>
        <v/>
      </c>
    </row>
    <row r="1182">
      <c r="A1182">
        <f>INDEX(resultados!$A$2:$ZZ$2386, 1176, MATCH($B$1, resultados!$A$1:$ZZ$1, 0))</f>
        <v/>
      </c>
      <c r="B1182">
        <f>INDEX(resultados!$A$2:$ZZ$2386, 1176, MATCH($B$2, resultados!$A$1:$ZZ$1, 0))</f>
        <v/>
      </c>
      <c r="C1182">
        <f>INDEX(resultados!$A$2:$ZZ$2386, 1176, MATCH($B$3, resultados!$A$1:$ZZ$1, 0))</f>
        <v/>
      </c>
    </row>
    <row r="1183">
      <c r="A1183">
        <f>INDEX(resultados!$A$2:$ZZ$2386, 1177, MATCH($B$1, resultados!$A$1:$ZZ$1, 0))</f>
        <v/>
      </c>
      <c r="B1183">
        <f>INDEX(resultados!$A$2:$ZZ$2386, 1177, MATCH($B$2, resultados!$A$1:$ZZ$1, 0))</f>
        <v/>
      </c>
      <c r="C1183">
        <f>INDEX(resultados!$A$2:$ZZ$2386, 1177, MATCH($B$3, resultados!$A$1:$ZZ$1, 0))</f>
        <v/>
      </c>
    </row>
    <row r="1184">
      <c r="A1184">
        <f>INDEX(resultados!$A$2:$ZZ$2386, 1178, MATCH($B$1, resultados!$A$1:$ZZ$1, 0))</f>
        <v/>
      </c>
      <c r="B1184">
        <f>INDEX(resultados!$A$2:$ZZ$2386, 1178, MATCH($B$2, resultados!$A$1:$ZZ$1, 0))</f>
        <v/>
      </c>
      <c r="C1184">
        <f>INDEX(resultados!$A$2:$ZZ$2386, 1178, MATCH($B$3, resultados!$A$1:$ZZ$1, 0))</f>
        <v/>
      </c>
    </row>
    <row r="1185">
      <c r="A1185">
        <f>INDEX(resultados!$A$2:$ZZ$2386, 1179, MATCH($B$1, resultados!$A$1:$ZZ$1, 0))</f>
        <v/>
      </c>
      <c r="B1185">
        <f>INDEX(resultados!$A$2:$ZZ$2386, 1179, MATCH($B$2, resultados!$A$1:$ZZ$1, 0))</f>
        <v/>
      </c>
      <c r="C1185">
        <f>INDEX(resultados!$A$2:$ZZ$2386, 1179, MATCH($B$3, resultados!$A$1:$ZZ$1, 0))</f>
        <v/>
      </c>
    </row>
    <row r="1186">
      <c r="A1186">
        <f>INDEX(resultados!$A$2:$ZZ$2386, 1180, MATCH($B$1, resultados!$A$1:$ZZ$1, 0))</f>
        <v/>
      </c>
      <c r="B1186">
        <f>INDEX(resultados!$A$2:$ZZ$2386, 1180, MATCH($B$2, resultados!$A$1:$ZZ$1, 0))</f>
        <v/>
      </c>
      <c r="C1186">
        <f>INDEX(resultados!$A$2:$ZZ$2386, 1180, MATCH($B$3, resultados!$A$1:$ZZ$1, 0))</f>
        <v/>
      </c>
    </row>
    <row r="1187">
      <c r="A1187">
        <f>INDEX(resultados!$A$2:$ZZ$2386, 1181, MATCH($B$1, resultados!$A$1:$ZZ$1, 0))</f>
        <v/>
      </c>
      <c r="B1187">
        <f>INDEX(resultados!$A$2:$ZZ$2386, 1181, MATCH($B$2, resultados!$A$1:$ZZ$1, 0))</f>
        <v/>
      </c>
      <c r="C1187">
        <f>INDEX(resultados!$A$2:$ZZ$2386, 1181, MATCH($B$3, resultados!$A$1:$ZZ$1, 0))</f>
        <v/>
      </c>
    </row>
    <row r="1188">
      <c r="A1188">
        <f>INDEX(resultados!$A$2:$ZZ$2386, 1182, MATCH($B$1, resultados!$A$1:$ZZ$1, 0))</f>
        <v/>
      </c>
      <c r="B1188">
        <f>INDEX(resultados!$A$2:$ZZ$2386, 1182, MATCH($B$2, resultados!$A$1:$ZZ$1, 0))</f>
        <v/>
      </c>
      <c r="C1188">
        <f>INDEX(resultados!$A$2:$ZZ$2386, 1182, MATCH($B$3, resultados!$A$1:$ZZ$1, 0))</f>
        <v/>
      </c>
    </row>
    <row r="1189">
      <c r="A1189">
        <f>INDEX(resultados!$A$2:$ZZ$2386, 1183, MATCH($B$1, resultados!$A$1:$ZZ$1, 0))</f>
        <v/>
      </c>
      <c r="B1189">
        <f>INDEX(resultados!$A$2:$ZZ$2386, 1183, MATCH($B$2, resultados!$A$1:$ZZ$1, 0))</f>
        <v/>
      </c>
      <c r="C1189">
        <f>INDEX(resultados!$A$2:$ZZ$2386, 1183, MATCH($B$3, resultados!$A$1:$ZZ$1, 0))</f>
        <v/>
      </c>
    </row>
    <row r="1190">
      <c r="A1190">
        <f>INDEX(resultados!$A$2:$ZZ$2386, 1184, MATCH($B$1, resultados!$A$1:$ZZ$1, 0))</f>
        <v/>
      </c>
      <c r="B1190">
        <f>INDEX(resultados!$A$2:$ZZ$2386, 1184, MATCH($B$2, resultados!$A$1:$ZZ$1, 0))</f>
        <v/>
      </c>
      <c r="C1190">
        <f>INDEX(resultados!$A$2:$ZZ$2386, 1184, MATCH($B$3, resultados!$A$1:$ZZ$1, 0))</f>
        <v/>
      </c>
    </row>
    <row r="1191">
      <c r="A1191">
        <f>INDEX(resultados!$A$2:$ZZ$2386, 1185, MATCH($B$1, resultados!$A$1:$ZZ$1, 0))</f>
        <v/>
      </c>
      <c r="B1191">
        <f>INDEX(resultados!$A$2:$ZZ$2386, 1185, MATCH($B$2, resultados!$A$1:$ZZ$1, 0))</f>
        <v/>
      </c>
      <c r="C1191">
        <f>INDEX(resultados!$A$2:$ZZ$2386, 1185, MATCH($B$3, resultados!$A$1:$ZZ$1, 0))</f>
        <v/>
      </c>
    </row>
    <row r="1192">
      <c r="A1192">
        <f>INDEX(resultados!$A$2:$ZZ$2386, 1186, MATCH($B$1, resultados!$A$1:$ZZ$1, 0))</f>
        <v/>
      </c>
      <c r="B1192">
        <f>INDEX(resultados!$A$2:$ZZ$2386, 1186, MATCH($B$2, resultados!$A$1:$ZZ$1, 0))</f>
        <v/>
      </c>
      <c r="C1192">
        <f>INDEX(resultados!$A$2:$ZZ$2386, 1186, MATCH($B$3, resultados!$A$1:$ZZ$1, 0))</f>
        <v/>
      </c>
    </row>
    <row r="1193">
      <c r="A1193">
        <f>INDEX(resultados!$A$2:$ZZ$2386, 1187, MATCH($B$1, resultados!$A$1:$ZZ$1, 0))</f>
        <v/>
      </c>
      <c r="B1193">
        <f>INDEX(resultados!$A$2:$ZZ$2386, 1187, MATCH($B$2, resultados!$A$1:$ZZ$1, 0))</f>
        <v/>
      </c>
      <c r="C1193">
        <f>INDEX(resultados!$A$2:$ZZ$2386, 1187, MATCH($B$3, resultados!$A$1:$ZZ$1, 0))</f>
        <v/>
      </c>
    </row>
    <row r="1194">
      <c r="A1194">
        <f>INDEX(resultados!$A$2:$ZZ$2386, 1188, MATCH($B$1, resultados!$A$1:$ZZ$1, 0))</f>
        <v/>
      </c>
      <c r="B1194">
        <f>INDEX(resultados!$A$2:$ZZ$2386, 1188, MATCH($B$2, resultados!$A$1:$ZZ$1, 0))</f>
        <v/>
      </c>
      <c r="C1194">
        <f>INDEX(resultados!$A$2:$ZZ$2386, 1188, MATCH($B$3, resultados!$A$1:$ZZ$1, 0))</f>
        <v/>
      </c>
    </row>
    <row r="1195">
      <c r="A1195">
        <f>INDEX(resultados!$A$2:$ZZ$2386, 1189, MATCH($B$1, resultados!$A$1:$ZZ$1, 0))</f>
        <v/>
      </c>
      <c r="B1195">
        <f>INDEX(resultados!$A$2:$ZZ$2386, 1189, MATCH($B$2, resultados!$A$1:$ZZ$1, 0))</f>
        <v/>
      </c>
      <c r="C1195">
        <f>INDEX(resultados!$A$2:$ZZ$2386, 1189, MATCH($B$3, resultados!$A$1:$ZZ$1, 0))</f>
        <v/>
      </c>
    </row>
    <row r="1196">
      <c r="A1196">
        <f>INDEX(resultados!$A$2:$ZZ$2386, 1190, MATCH($B$1, resultados!$A$1:$ZZ$1, 0))</f>
        <v/>
      </c>
      <c r="B1196">
        <f>INDEX(resultados!$A$2:$ZZ$2386, 1190, MATCH($B$2, resultados!$A$1:$ZZ$1, 0))</f>
        <v/>
      </c>
      <c r="C1196">
        <f>INDEX(resultados!$A$2:$ZZ$2386, 1190, MATCH($B$3, resultados!$A$1:$ZZ$1, 0))</f>
        <v/>
      </c>
    </row>
    <row r="1197">
      <c r="A1197">
        <f>INDEX(resultados!$A$2:$ZZ$2386, 1191, MATCH($B$1, resultados!$A$1:$ZZ$1, 0))</f>
        <v/>
      </c>
      <c r="B1197">
        <f>INDEX(resultados!$A$2:$ZZ$2386, 1191, MATCH($B$2, resultados!$A$1:$ZZ$1, 0))</f>
        <v/>
      </c>
      <c r="C1197">
        <f>INDEX(resultados!$A$2:$ZZ$2386, 1191, MATCH($B$3, resultados!$A$1:$ZZ$1, 0))</f>
        <v/>
      </c>
    </row>
    <row r="1198">
      <c r="A1198">
        <f>INDEX(resultados!$A$2:$ZZ$2386, 1192, MATCH($B$1, resultados!$A$1:$ZZ$1, 0))</f>
        <v/>
      </c>
      <c r="B1198">
        <f>INDEX(resultados!$A$2:$ZZ$2386, 1192, MATCH($B$2, resultados!$A$1:$ZZ$1, 0))</f>
        <v/>
      </c>
      <c r="C1198">
        <f>INDEX(resultados!$A$2:$ZZ$2386, 1192, MATCH($B$3, resultados!$A$1:$ZZ$1, 0))</f>
        <v/>
      </c>
    </row>
    <row r="1199">
      <c r="A1199">
        <f>INDEX(resultados!$A$2:$ZZ$2386, 1193, MATCH($B$1, resultados!$A$1:$ZZ$1, 0))</f>
        <v/>
      </c>
      <c r="B1199">
        <f>INDEX(resultados!$A$2:$ZZ$2386, 1193, MATCH($B$2, resultados!$A$1:$ZZ$1, 0))</f>
        <v/>
      </c>
      <c r="C1199">
        <f>INDEX(resultados!$A$2:$ZZ$2386, 1193, MATCH($B$3, resultados!$A$1:$ZZ$1, 0))</f>
        <v/>
      </c>
    </row>
    <row r="1200">
      <c r="A1200">
        <f>INDEX(resultados!$A$2:$ZZ$2386, 1194, MATCH($B$1, resultados!$A$1:$ZZ$1, 0))</f>
        <v/>
      </c>
      <c r="B1200">
        <f>INDEX(resultados!$A$2:$ZZ$2386, 1194, MATCH($B$2, resultados!$A$1:$ZZ$1, 0))</f>
        <v/>
      </c>
      <c r="C1200">
        <f>INDEX(resultados!$A$2:$ZZ$2386, 1194, MATCH($B$3, resultados!$A$1:$ZZ$1, 0))</f>
        <v/>
      </c>
    </row>
    <row r="1201">
      <c r="A1201">
        <f>INDEX(resultados!$A$2:$ZZ$2386, 1195, MATCH($B$1, resultados!$A$1:$ZZ$1, 0))</f>
        <v/>
      </c>
      <c r="B1201">
        <f>INDEX(resultados!$A$2:$ZZ$2386, 1195, MATCH($B$2, resultados!$A$1:$ZZ$1, 0))</f>
        <v/>
      </c>
      <c r="C1201">
        <f>INDEX(resultados!$A$2:$ZZ$2386, 1195, MATCH($B$3, resultados!$A$1:$ZZ$1, 0))</f>
        <v/>
      </c>
    </row>
    <row r="1202">
      <c r="A1202">
        <f>INDEX(resultados!$A$2:$ZZ$2386, 1196, MATCH($B$1, resultados!$A$1:$ZZ$1, 0))</f>
        <v/>
      </c>
      <c r="B1202">
        <f>INDEX(resultados!$A$2:$ZZ$2386, 1196, MATCH($B$2, resultados!$A$1:$ZZ$1, 0))</f>
        <v/>
      </c>
      <c r="C1202">
        <f>INDEX(resultados!$A$2:$ZZ$2386, 1196, MATCH($B$3, resultados!$A$1:$ZZ$1, 0))</f>
        <v/>
      </c>
    </row>
    <row r="1203">
      <c r="A1203">
        <f>INDEX(resultados!$A$2:$ZZ$2386, 1197, MATCH($B$1, resultados!$A$1:$ZZ$1, 0))</f>
        <v/>
      </c>
      <c r="B1203">
        <f>INDEX(resultados!$A$2:$ZZ$2386, 1197, MATCH($B$2, resultados!$A$1:$ZZ$1, 0))</f>
        <v/>
      </c>
      <c r="C1203">
        <f>INDEX(resultados!$A$2:$ZZ$2386, 1197, MATCH($B$3, resultados!$A$1:$ZZ$1, 0))</f>
        <v/>
      </c>
    </row>
    <row r="1204">
      <c r="A1204">
        <f>INDEX(resultados!$A$2:$ZZ$2386, 1198, MATCH($B$1, resultados!$A$1:$ZZ$1, 0))</f>
        <v/>
      </c>
      <c r="B1204">
        <f>INDEX(resultados!$A$2:$ZZ$2386, 1198, MATCH($B$2, resultados!$A$1:$ZZ$1, 0))</f>
        <v/>
      </c>
      <c r="C1204">
        <f>INDEX(resultados!$A$2:$ZZ$2386, 1198, MATCH($B$3, resultados!$A$1:$ZZ$1, 0))</f>
        <v/>
      </c>
    </row>
    <row r="1205">
      <c r="A1205">
        <f>INDEX(resultados!$A$2:$ZZ$2386, 1199, MATCH($B$1, resultados!$A$1:$ZZ$1, 0))</f>
        <v/>
      </c>
      <c r="B1205">
        <f>INDEX(resultados!$A$2:$ZZ$2386, 1199, MATCH($B$2, resultados!$A$1:$ZZ$1, 0))</f>
        <v/>
      </c>
      <c r="C1205">
        <f>INDEX(resultados!$A$2:$ZZ$2386, 1199, MATCH($B$3, resultados!$A$1:$ZZ$1, 0))</f>
        <v/>
      </c>
    </row>
    <row r="1206">
      <c r="A1206">
        <f>INDEX(resultados!$A$2:$ZZ$2386, 1200, MATCH($B$1, resultados!$A$1:$ZZ$1, 0))</f>
        <v/>
      </c>
      <c r="B1206">
        <f>INDEX(resultados!$A$2:$ZZ$2386, 1200, MATCH($B$2, resultados!$A$1:$ZZ$1, 0))</f>
        <v/>
      </c>
      <c r="C1206">
        <f>INDEX(resultados!$A$2:$ZZ$2386, 1200, MATCH($B$3, resultados!$A$1:$ZZ$1, 0))</f>
        <v/>
      </c>
    </row>
    <row r="1207">
      <c r="A1207">
        <f>INDEX(resultados!$A$2:$ZZ$2386, 1201, MATCH($B$1, resultados!$A$1:$ZZ$1, 0))</f>
        <v/>
      </c>
      <c r="B1207">
        <f>INDEX(resultados!$A$2:$ZZ$2386, 1201, MATCH($B$2, resultados!$A$1:$ZZ$1, 0))</f>
        <v/>
      </c>
      <c r="C1207">
        <f>INDEX(resultados!$A$2:$ZZ$2386, 1201, MATCH($B$3, resultados!$A$1:$ZZ$1, 0))</f>
        <v/>
      </c>
    </row>
    <row r="1208">
      <c r="A1208">
        <f>INDEX(resultados!$A$2:$ZZ$2386, 1202, MATCH($B$1, resultados!$A$1:$ZZ$1, 0))</f>
        <v/>
      </c>
      <c r="B1208">
        <f>INDEX(resultados!$A$2:$ZZ$2386, 1202, MATCH($B$2, resultados!$A$1:$ZZ$1, 0))</f>
        <v/>
      </c>
      <c r="C1208">
        <f>INDEX(resultados!$A$2:$ZZ$2386, 1202, MATCH($B$3, resultados!$A$1:$ZZ$1, 0))</f>
        <v/>
      </c>
    </row>
    <row r="1209">
      <c r="A1209">
        <f>INDEX(resultados!$A$2:$ZZ$2386, 1203, MATCH($B$1, resultados!$A$1:$ZZ$1, 0))</f>
        <v/>
      </c>
      <c r="B1209">
        <f>INDEX(resultados!$A$2:$ZZ$2386, 1203, MATCH($B$2, resultados!$A$1:$ZZ$1, 0))</f>
        <v/>
      </c>
      <c r="C1209">
        <f>INDEX(resultados!$A$2:$ZZ$2386, 1203, MATCH($B$3, resultados!$A$1:$ZZ$1, 0))</f>
        <v/>
      </c>
    </row>
    <row r="1210">
      <c r="A1210">
        <f>INDEX(resultados!$A$2:$ZZ$2386, 1204, MATCH($B$1, resultados!$A$1:$ZZ$1, 0))</f>
        <v/>
      </c>
      <c r="B1210">
        <f>INDEX(resultados!$A$2:$ZZ$2386, 1204, MATCH($B$2, resultados!$A$1:$ZZ$1, 0))</f>
        <v/>
      </c>
      <c r="C1210">
        <f>INDEX(resultados!$A$2:$ZZ$2386, 1204, MATCH($B$3, resultados!$A$1:$ZZ$1, 0))</f>
        <v/>
      </c>
    </row>
    <row r="1211">
      <c r="A1211">
        <f>INDEX(resultados!$A$2:$ZZ$2386, 1205, MATCH($B$1, resultados!$A$1:$ZZ$1, 0))</f>
        <v/>
      </c>
      <c r="B1211">
        <f>INDEX(resultados!$A$2:$ZZ$2386, 1205, MATCH($B$2, resultados!$A$1:$ZZ$1, 0))</f>
        <v/>
      </c>
      <c r="C1211">
        <f>INDEX(resultados!$A$2:$ZZ$2386, 1205, MATCH($B$3, resultados!$A$1:$ZZ$1, 0))</f>
        <v/>
      </c>
    </row>
    <row r="1212">
      <c r="A1212">
        <f>INDEX(resultados!$A$2:$ZZ$2386, 1206, MATCH($B$1, resultados!$A$1:$ZZ$1, 0))</f>
        <v/>
      </c>
      <c r="B1212">
        <f>INDEX(resultados!$A$2:$ZZ$2386, 1206, MATCH($B$2, resultados!$A$1:$ZZ$1, 0))</f>
        <v/>
      </c>
      <c r="C1212">
        <f>INDEX(resultados!$A$2:$ZZ$2386, 1206, MATCH($B$3, resultados!$A$1:$ZZ$1, 0))</f>
        <v/>
      </c>
    </row>
    <row r="1213">
      <c r="A1213">
        <f>INDEX(resultados!$A$2:$ZZ$2386, 1207, MATCH($B$1, resultados!$A$1:$ZZ$1, 0))</f>
        <v/>
      </c>
      <c r="B1213">
        <f>INDEX(resultados!$A$2:$ZZ$2386, 1207, MATCH($B$2, resultados!$A$1:$ZZ$1, 0))</f>
        <v/>
      </c>
      <c r="C1213">
        <f>INDEX(resultados!$A$2:$ZZ$2386, 1207, MATCH($B$3, resultados!$A$1:$ZZ$1, 0))</f>
        <v/>
      </c>
    </row>
    <row r="1214">
      <c r="A1214">
        <f>INDEX(resultados!$A$2:$ZZ$2386, 1208, MATCH($B$1, resultados!$A$1:$ZZ$1, 0))</f>
        <v/>
      </c>
      <c r="B1214">
        <f>INDEX(resultados!$A$2:$ZZ$2386, 1208, MATCH($B$2, resultados!$A$1:$ZZ$1, 0))</f>
        <v/>
      </c>
      <c r="C1214">
        <f>INDEX(resultados!$A$2:$ZZ$2386, 1208, MATCH($B$3, resultados!$A$1:$ZZ$1, 0))</f>
        <v/>
      </c>
    </row>
    <row r="1215">
      <c r="A1215">
        <f>INDEX(resultados!$A$2:$ZZ$2386, 1209, MATCH($B$1, resultados!$A$1:$ZZ$1, 0))</f>
        <v/>
      </c>
      <c r="B1215">
        <f>INDEX(resultados!$A$2:$ZZ$2386, 1209, MATCH($B$2, resultados!$A$1:$ZZ$1, 0))</f>
        <v/>
      </c>
      <c r="C1215">
        <f>INDEX(resultados!$A$2:$ZZ$2386, 1209, MATCH($B$3, resultados!$A$1:$ZZ$1, 0))</f>
        <v/>
      </c>
    </row>
    <row r="1216">
      <c r="A1216">
        <f>INDEX(resultados!$A$2:$ZZ$2386, 1210, MATCH($B$1, resultados!$A$1:$ZZ$1, 0))</f>
        <v/>
      </c>
      <c r="B1216">
        <f>INDEX(resultados!$A$2:$ZZ$2386, 1210, MATCH($B$2, resultados!$A$1:$ZZ$1, 0))</f>
        <v/>
      </c>
      <c r="C1216">
        <f>INDEX(resultados!$A$2:$ZZ$2386, 1210, MATCH($B$3, resultados!$A$1:$ZZ$1, 0))</f>
        <v/>
      </c>
    </row>
    <row r="1217">
      <c r="A1217">
        <f>INDEX(resultados!$A$2:$ZZ$2386, 1211, MATCH($B$1, resultados!$A$1:$ZZ$1, 0))</f>
        <v/>
      </c>
      <c r="B1217">
        <f>INDEX(resultados!$A$2:$ZZ$2386, 1211, MATCH($B$2, resultados!$A$1:$ZZ$1, 0))</f>
        <v/>
      </c>
      <c r="C1217">
        <f>INDEX(resultados!$A$2:$ZZ$2386, 1211, MATCH($B$3, resultados!$A$1:$ZZ$1, 0))</f>
        <v/>
      </c>
    </row>
    <row r="1218">
      <c r="A1218">
        <f>INDEX(resultados!$A$2:$ZZ$2386, 1212, MATCH($B$1, resultados!$A$1:$ZZ$1, 0))</f>
        <v/>
      </c>
      <c r="B1218">
        <f>INDEX(resultados!$A$2:$ZZ$2386, 1212, MATCH($B$2, resultados!$A$1:$ZZ$1, 0))</f>
        <v/>
      </c>
      <c r="C1218">
        <f>INDEX(resultados!$A$2:$ZZ$2386, 1212, MATCH($B$3, resultados!$A$1:$ZZ$1, 0))</f>
        <v/>
      </c>
    </row>
    <row r="1219">
      <c r="A1219">
        <f>INDEX(resultados!$A$2:$ZZ$2386, 1213, MATCH($B$1, resultados!$A$1:$ZZ$1, 0))</f>
        <v/>
      </c>
      <c r="B1219">
        <f>INDEX(resultados!$A$2:$ZZ$2386, 1213, MATCH($B$2, resultados!$A$1:$ZZ$1, 0))</f>
        <v/>
      </c>
      <c r="C1219">
        <f>INDEX(resultados!$A$2:$ZZ$2386, 1213, MATCH($B$3, resultados!$A$1:$ZZ$1, 0))</f>
        <v/>
      </c>
    </row>
    <row r="1220">
      <c r="A1220">
        <f>INDEX(resultados!$A$2:$ZZ$2386, 1214, MATCH($B$1, resultados!$A$1:$ZZ$1, 0))</f>
        <v/>
      </c>
      <c r="B1220">
        <f>INDEX(resultados!$A$2:$ZZ$2386, 1214, MATCH($B$2, resultados!$A$1:$ZZ$1, 0))</f>
        <v/>
      </c>
      <c r="C1220">
        <f>INDEX(resultados!$A$2:$ZZ$2386, 1214, MATCH($B$3, resultados!$A$1:$ZZ$1, 0))</f>
        <v/>
      </c>
    </row>
    <row r="1221">
      <c r="A1221">
        <f>INDEX(resultados!$A$2:$ZZ$2386, 1215, MATCH($B$1, resultados!$A$1:$ZZ$1, 0))</f>
        <v/>
      </c>
      <c r="B1221">
        <f>INDEX(resultados!$A$2:$ZZ$2386, 1215, MATCH($B$2, resultados!$A$1:$ZZ$1, 0))</f>
        <v/>
      </c>
      <c r="C1221">
        <f>INDEX(resultados!$A$2:$ZZ$2386, 1215, MATCH($B$3, resultados!$A$1:$ZZ$1, 0))</f>
        <v/>
      </c>
    </row>
    <row r="1222">
      <c r="A1222">
        <f>INDEX(resultados!$A$2:$ZZ$2386, 1216, MATCH($B$1, resultados!$A$1:$ZZ$1, 0))</f>
        <v/>
      </c>
      <c r="B1222">
        <f>INDEX(resultados!$A$2:$ZZ$2386, 1216, MATCH($B$2, resultados!$A$1:$ZZ$1, 0))</f>
        <v/>
      </c>
      <c r="C1222">
        <f>INDEX(resultados!$A$2:$ZZ$2386, 1216, MATCH($B$3, resultados!$A$1:$ZZ$1, 0))</f>
        <v/>
      </c>
    </row>
    <row r="1223">
      <c r="A1223">
        <f>INDEX(resultados!$A$2:$ZZ$2386, 1217, MATCH($B$1, resultados!$A$1:$ZZ$1, 0))</f>
        <v/>
      </c>
      <c r="B1223">
        <f>INDEX(resultados!$A$2:$ZZ$2386, 1217, MATCH($B$2, resultados!$A$1:$ZZ$1, 0))</f>
        <v/>
      </c>
      <c r="C1223">
        <f>INDEX(resultados!$A$2:$ZZ$2386, 1217, MATCH($B$3, resultados!$A$1:$ZZ$1, 0))</f>
        <v/>
      </c>
    </row>
    <row r="1224">
      <c r="A1224">
        <f>INDEX(resultados!$A$2:$ZZ$2386, 1218, MATCH($B$1, resultados!$A$1:$ZZ$1, 0))</f>
        <v/>
      </c>
      <c r="B1224">
        <f>INDEX(resultados!$A$2:$ZZ$2386, 1218, MATCH($B$2, resultados!$A$1:$ZZ$1, 0))</f>
        <v/>
      </c>
      <c r="C1224">
        <f>INDEX(resultados!$A$2:$ZZ$2386, 1218, MATCH($B$3, resultados!$A$1:$ZZ$1, 0))</f>
        <v/>
      </c>
    </row>
    <row r="1225">
      <c r="A1225">
        <f>INDEX(resultados!$A$2:$ZZ$2386, 1219, MATCH($B$1, resultados!$A$1:$ZZ$1, 0))</f>
        <v/>
      </c>
      <c r="B1225">
        <f>INDEX(resultados!$A$2:$ZZ$2386, 1219, MATCH($B$2, resultados!$A$1:$ZZ$1, 0))</f>
        <v/>
      </c>
      <c r="C1225">
        <f>INDEX(resultados!$A$2:$ZZ$2386, 1219, MATCH($B$3, resultados!$A$1:$ZZ$1, 0))</f>
        <v/>
      </c>
    </row>
    <row r="1226">
      <c r="A1226">
        <f>INDEX(resultados!$A$2:$ZZ$2386, 1220, MATCH($B$1, resultados!$A$1:$ZZ$1, 0))</f>
        <v/>
      </c>
      <c r="B1226">
        <f>INDEX(resultados!$A$2:$ZZ$2386, 1220, MATCH($B$2, resultados!$A$1:$ZZ$1, 0))</f>
        <v/>
      </c>
      <c r="C1226">
        <f>INDEX(resultados!$A$2:$ZZ$2386, 1220, MATCH($B$3, resultados!$A$1:$ZZ$1, 0))</f>
        <v/>
      </c>
    </row>
    <row r="1227">
      <c r="A1227">
        <f>INDEX(resultados!$A$2:$ZZ$2386, 1221, MATCH($B$1, resultados!$A$1:$ZZ$1, 0))</f>
        <v/>
      </c>
      <c r="B1227">
        <f>INDEX(resultados!$A$2:$ZZ$2386, 1221, MATCH($B$2, resultados!$A$1:$ZZ$1, 0))</f>
        <v/>
      </c>
      <c r="C1227">
        <f>INDEX(resultados!$A$2:$ZZ$2386, 1221, MATCH($B$3, resultados!$A$1:$ZZ$1, 0))</f>
        <v/>
      </c>
    </row>
    <row r="1228">
      <c r="A1228">
        <f>INDEX(resultados!$A$2:$ZZ$2386, 1222, MATCH($B$1, resultados!$A$1:$ZZ$1, 0))</f>
        <v/>
      </c>
      <c r="B1228">
        <f>INDEX(resultados!$A$2:$ZZ$2386, 1222, MATCH($B$2, resultados!$A$1:$ZZ$1, 0))</f>
        <v/>
      </c>
      <c r="C1228">
        <f>INDEX(resultados!$A$2:$ZZ$2386, 1222, MATCH($B$3, resultados!$A$1:$ZZ$1, 0))</f>
        <v/>
      </c>
    </row>
    <row r="1229">
      <c r="A1229">
        <f>INDEX(resultados!$A$2:$ZZ$2386, 1223, MATCH($B$1, resultados!$A$1:$ZZ$1, 0))</f>
        <v/>
      </c>
      <c r="B1229">
        <f>INDEX(resultados!$A$2:$ZZ$2386, 1223, MATCH($B$2, resultados!$A$1:$ZZ$1, 0))</f>
        <v/>
      </c>
      <c r="C1229">
        <f>INDEX(resultados!$A$2:$ZZ$2386, 1223, MATCH($B$3, resultados!$A$1:$ZZ$1, 0))</f>
        <v/>
      </c>
    </row>
    <row r="1230">
      <c r="A1230">
        <f>INDEX(resultados!$A$2:$ZZ$2386, 1224, MATCH($B$1, resultados!$A$1:$ZZ$1, 0))</f>
        <v/>
      </c>
      <c r="B1230">
        <f>INDEX(resultados!$A$2:$ZZ$2386, 1224, MATCH($B$2, resultados!$A$1:$ZZ$1, 0))</f>
        <v/>
      </c>
      <c r="C1230">
        <f>INDEX(resultados!$A$2:$ZZ$2386, 1224, MATCH($B$3, resultados!$A$1:$ZZ$1, 0))</f>
        <v/>
      </c>
    </row>
    <row r="1231">
      <c r="A1231">
        <f>INDEX(resultados!$A$2:$ZZ$2386, 1225, MATCH($B$1, resultados!$A$1:$ZZ$1, 0))</f>
        <v/>
      </c>
      <c r="B1231">
        <f>INDEX(resultados!$A$2:$ZZ$2386, 1225, MATCH($B$2, resultados!$A$1:$ZZ$1, 0))</f>
        <v/>
      </c>
      <c r="C1231">
        <f>INDEX(resultados!$A$2:$ZZ$2386, 1225, MATCH($B$3, resultados!$A$1:$ZZ$1, 0))</f>
        <v/>
      </c>
    </row>
    <row r="1232">
      <c r="A1232">
        <f>INDEX(resultados!$A$2:$ZZ$2386, 1226, MATCH($B$1, resultados!$A$1:$ZZ$1, 0))</f>
        <v/>
      </c>
      <c r="B1232">
        <f>INDEX(resultados!$A$2:$ZZ$2386, 1226, MATCH($B$2, resultados!$A$1:$ZZ$1, 0))</f>
        <v/>
      </c>
      <c r="C1232">
        <f>INDEX(resultados!$A$2:$ZZ$2386, 1226, MATCH($B$3, resultados!$A$1:$ZZ$1, 0))</f>
        <v/>
      </c>
    </row>
    <row r="1233">
      <c r="A1233">
        <f>INDEX(resultados!$A$2:$ZZ$2386, 1227, MATCH($B$1, resultados!$A$1:$ZZ$1, 0))</f>
        <v/>
      </c>
      <c r="B1233">
        <f>INDEX(resultados!$A$2:$ZZ$2386, 1227, MATCH($B$2, resultados!$A$1:$ZZ$1, 0))</f>
        <v/>
      </c>
      <c r="C1233">
        <f>INDEX(resultados!$A$2:$ZZ$2386, 1227, MATCH($B$3, resultados!$A$1:$ZZ$1, 0))</f>
        <v/>
      </c>
    </row>
    <row r="1234">
      <c r="A1234">
        <f>INDEX(resultados!$A$2:$ZZ$2386, 1228, MATCH($B$1, resultados!$A$1:$ZZ$1, 0))</f>
        <v/>
      </c>
      <c r="B1234">
        <f>INDEX(resultados!$A$2:$ZZ$2386, 1228, MATCH($B$2, resultados!$A$1:$ZZ$1, 0))</f>
        <v/>
      </c>
      <c r="C1234">
        <f>INDEX(resultados!$A$2:$ZZ$2386, 1228, MATCH($B$3, resultados!$A$1:$ZZ$1, 0))</f>
        <v/>
      </c>
    </row>
    <row r="1235">
      <c r="A1235">
        <f>INDEX(resultados!$A$2:$ZZ$2386, 1229, MATCH($B$1, resultados!$A$1:$ZZ$1, 0))</f>
        <v/>
      </c>
      <c r="B1235">
        <f>INDEX(resultados!$A$2:$ZZ$2386, 1229, MATCH($B$2, resultados!$A$1:$ZZ$1, 0))</f>
        <v/>
      </c>
      <c r="C1235">
        <f>INDEX(resultados!$A$2:$ZZ$2386, 1229, MATCH($B$3, resultados!$A$1:$ZZ$1, 0))</f>
        <v/>
      </c>
    </row>
    <row r="1236">
      <c r="A1236">
        <f>INDEX(resultados!$A$2:$ZZ$2386, 1230, MATCH($B$1, resultados!$A$1:$ZZ$1, 0))</f>
        <v/>
      </c>
      <c r="B1236">
        <f>INDEX(resultados!$A$2:$ZZ$2386, 1230, MATCH($B$2, resultados!$A$1:$ZZ$1, 0))</f>
        <v/>
      </c>
      <c r="C1236">
        <f>INDEX(resultados!$A$2:$ZZ$2386, 1230, MATCH($B$3, resultados!$A$1:$ZZ$1, 0))</f>
        <v/>
      </c>
    </row>
    <row r="1237">
      <c r="A1237">
        <f>INDEX(resultados!$A$2:$ZZ$2386, 1231, MATCH($B$1, resultados!$A$1:$ZZ$1, 0))</f>
        <v/>
      </c>
      <c r="B1237">
        <f>INDEX(resultados!$A$2:$ZZ$2386, 1231, MATCH($B$2, resultados!$A$1:$ZZ$1, 0))</f>
        <v/>
      </c>
      <c r="C1237">
        <f>INDEX(resultados!$A$2:$ZZ$2386, 1231, MATCH($B$3, resultados!$A$1:$ZZ$1, 0))</f>
        <v/>
      </c>
    </row>
    <row r="1238">
      <c r="A1238">
        <f>INDEX(resultados!$A$2:$ZZ$2386, 1232, MATCH($B$1, resultados!$A$1:$ZZ$1, 0))</f>
        <v/>
      </c>
      <c r="B1238">
        <f>INDEX(resultados!$A$2:$ZZ$2386, 1232, MATCH($B$2, resultados!$A$1:$ZZ$1, 0))</f>
        <v/>
      </c>
      <c r="C1238">
        <f>INDEX(resultados!$A$2:$ZZ$2386, 1232, MATCH($B$3, resultados!$A$1:$ZZ$1, 0))</f>
        <v/>
      </c>
    </row>
    <row r="1239">
      <c r="A1239">
        <f>INDEX(resultados!$A$2:$ZZ$2386, 1233, MATCH($B$1, resultados!$A$1:$ZZ$1, 0))</f>
        <v/>
      </c>
      <c r="B1239">
        <f>INDEX(resultados!$A$2:$ZZ$2386, 1233, MATCH($B$2, resultados!$A$1:$ZZ$1, 0))</f>
        <v/>
      </c>
      <c r="C1239">
        <f>INDEX(resultados!$A$2:$ZZ$2386, 1233, MATCH($B$3, resultados!$A$1:$ZZ$1, 0))</f>
        <v/>
      </c>
    </row>
    <row r="1240">
      <c r="A1240">
        <f>INDEX(resultados!$A$2:$ZZ$2386, 1234, MATCH($B$1, resultados!$A$1:$ZZ$1, 0))</f>
        <v/>
      </c>
      <c r="B1240">
        <f>INDEX(resultados!$A$2:$ZZ$2386, 1234, MATCH($B$2, resultados!$A$1:$ZZ$1, 0))</f>
        <v/>
      </c>
      <c r="C1240">
        <f>INDEX(resultados!$A$2:$ZZ$2386, 1234, MATCH($B$3, resultados!$A$1:$ZZ$1, 0))</f>
        <v/>
      </c>
    </row>
    <row r="1241">
      <c r="A1241">
        <f>INDEX(resultados!$A$2:$ZZ$2386, 1235, MATCH($B$1, resultados!$A$1:$ZZ$1, 0))</f>
        <v/>
      </c>
      <c r="B1241">
        <f>INDEX(resultados!$A$2:$ZZ$2386, 1235, MATCH($B$2, resultados!$A$1:$ZZ$1, 0))</f>
        <v/>
      </c>
      <c r="C1241">
        <f>INDEX(resultados!$A$2:$ZZ$2386, 1235, MATCH($B$3, resultados!$A$1:$ZZ$1, 0))</f>
        <v/>
      </c>
    </row>
    <row r="1242">
      <c r="A1242">
        <f>INDEX(resultados!$A$2:$ZZ$2386, 1236, MATCH($B$1, resultados!$A$1:$ZZ$1, 0))</f>
        <v/>
      </c>
      <c r="B1242">
        <f>INDEX(resultados!$A$2:$ZZ$2386, 1236, MATCH($B$2, resultados!$A$1:$ZZ$1, 0))</f>
        <v/>
      </c>
      <c r="C1242">
        <f>INDEX(resultados!$A$2:$ZZ$2386, 1236, MATCH($B$3, resultados!$A$1:$ZZ$1, 0))</f>
        <v/>
      </c>
    </row>
    <row r="1243">
      <c r="A1243">
        <f>INDEX(resultados!$A$2:$ZZ$2386, 1237, MATCH($B$1, resultados!$A$1:$ZZ$1, 0))</f>
        <v/>
      </c>
      <c r="B1243">
        <f>INDEX(resultados!$A$2:$ZZ$2386, 1237, MATCH($B$2, resultados!$A$1:$ZZ$1, 0))</f>
        <v/>
      </c>
      <c r="C1243">
        <f>INDEX(resultados!$A$2:$ZZ$2386, 1237, MATCH($B$3, resultados!$A$1:$ZZ$1, 0))</f>
        <v/>
      </c>
    </row>
    <row r="1244">
      <c r="A1244">
        <f>INDEX(resultados!$A$2:$ZZ$2386, 1238, MATCH($B$1, resultados!$A$1:$ZZ$1, 0))</f>
        <v/>
      </c>
      <c r="B1244">
        <f>INDEX(resultados!$A$2:$ZZ$2386, 1238, MATCH($B$2, resultados!$A$1:$ZZ$1, 0))</f>
        <v/>
      </c>
      <c r="C1244">
        <f>INDEX(resultados!$A$2:$ZZ$2386, 1238, MATCH($B$3, resultados!$A$1:$ZZ$1, 0))</f>
        <v/>
      </c>
    </row>
    <row r="1245">
      <c r="A1245">
        <f>INDEX(resultados!$A$2:$ZZ$2386, 1239, MATCH($B$1, resultados!$A$1:$ZZ$1, 0))</f>
        <v/>
      </c>
      <c r="B1245">
        <f>INDEX(resultados!$A$2:$ZZ$2386, 1239, MATCH($B$2, resultados!$A$1:$ZZ$1, 0))</f>
        <v/>
      </c>
      <c r="C1245">
        <f>INDEX(resultados!$A$2:$ZZ$2386, 1239, MATCH($B$3, resultados!$A$1:$ZZ$1, 0))</f>
        <v/>
      </c>
    </row>
    <row r="1246">
      <c r="A1246">
        <f>INDEX(resultados!$A$2:$ZZ$2386, 1240, MATCH($B$1, resultados!$A$1:$ZZ$1, 0))</f>
        <v/>
      </c>
      <c r="B1246">
        <f>INDEX(resultados!$A$2:$ZZ$2386, 1240, MATCH($B$2, resultados!$A$1:$ZZ$1, 0))</f>
        <v/>
      </c>
      <c r="C1246">
        <f>INDEX(resultados!$A$2:$ZZ$2386, 1240, MATCH($B$3, resultados!$A$1:$ZZ$1, 0))</f>
        <v/>
      </c>
    </row>
    <row r="1247">
      <c r="A1247">
        <f>INDEX(resultados!$A$2:$ZZ$2386, 1241, MATCH($B$1, resultados!$A$1:$ZZ$1, 0))</f>
        <v/>
      </c>
      <c r="B1247">
        <f>INDEX(resultados!$A$2:$ZZ$2386, 1241, MATCH($B$2, resultados!$A$1:$ZZ$1, 0))</f>
        <v/>
      </c>
      <c r="C1247">
        <f>INDEX(resultados!$A$2:$ZZ$2386, 1241, MATCH($B$3, resultados!$A$1:$ZZ$1, 0))</f>
        <v/>
      </c>
    </row>
    <row r="1248">
      <c r="A1248">
        <f>INDEX(resultados!$A$2:$ZZ$2386, 1242, MATCH($B$1, resultados!$A$1:$ZZ$1, 0))</f>
        <v/>
      </c>
      <c r="B1248">
        <f>INDEX(resultados!$A$2:$ZZ$2386, 1242, MATCH($B$2, resultados!$A$1:$ZZ$1, 0))</f>
        <v/>
      </c>
      <c r="C1248">
        <f>INDEX(resultados!$A$2:$ZZ$2386, 1242, MATCH($B$3, resultados!$A$1:$ZZ$1, 0))</f>
        <v/>
      </c>
    </row>
    <row r="1249">
      <c r="A1249">
        <f>INDEX(resultados!$A$2:$ZZ$2386, 1243, MATCH($B$1, resultados!$A$1:$ZZ$1, 0))</f>
        <v/>
      </c>
      <c r="B1249">
        <f>INDEX(resultados!$A$2:$ZZ$2386, 1243, MATCH($B$2, resultados!$A$1:$ZZ$1, 0))</f>
        <v/>
      </c>
      <c r="C1249">
        <f>INDEX(resultados!$A$2:$ZZ$2386, 1243, MATCH($B$3, resultados!$A$1:$ZZ$1, 0))</f>
        <v/>
      </c>
    </row>
    <row r="1250">
      <c r="A1250">
        <f>INDEX(resultados!$A$2:$ZZ$2386, 1244, MATCH($B$1, resultados!$A$1:$ZZ$1, 0))</f>
        <v/>
      </c>
      <c r="B1250">
        <f>INDEX(resultados!$A$2:$ZZ$2386, 1244, MATCH($B$2, resultados!$A$1:$ZZ$1, 0))</f>
        <v/>
      </c>
      <c r="C1250">
        <f>INDEX(resultados!$A$2:$ZZ$2386, 1244, MATCH($B$3, resultados!$A$1:$ZZ$1, 0))</f>
        <v/>
      </c>
    </row>
    <row r="1251">
      <c r="A1251">
        <f>INDEX(resultados!$A$2:$ZZ$2386, 1245, MATCH($B$1, resultados!$A$1:$ZZ$1, 0))</f>
        <v/>
      </c>
      <c r="B1251">
        <f>INDEX(resultados!$A$2:$ZZ$2386, 1245, MATCH($B$2, resultados!$A$1:$ZZ$1, 0))</f>
        <v/>
      </c>
      <c r="C1251">
        <f>INDEX(resultados!$A$2:$ZZ$2386, 1245, MATCH($B$3, resultados!$A$1:$ZZ$1, 0))</f>
        <v/>
      </c>
    </row>
    <row r="1252">
      <c r="A1252">
        <f>INDEX(resultados!$A$2:$ZZ$2386, 1246, MATCH($B$1, resultados!$A$1:$ZZ$1, 0))</f>
        <v/>
      </c>
      <c r="B1252">
        <f>INDEX(resultados!$A$2:$ZZ$2386, 1246, MATCH($B$2, resultados!$A$1:$ZZ$1, 0))</f>
        <v/>
      </c>
      <c r="C1252">
        <f>INDEX(resultados!$A$2:$ZZ$2386, 1246, MATCH($B$3, resultados!$A$1:$ZZ$1, 0))</f>
        <v/>
      </c>
    </row>
    <row r="1253">
      <c r="A1253">
        <f>INDEX(resultados!$A$2:$ZZ$2386, 1247, MATCH($B$1, resultados!$A$1:$ZZ$1, 0))</f>
        <v/>
      </c>
      <c r="B1253">
        <f>INDEX(resultados!$A$2:$ZZ$2386, 1247, MATCH($B$2, resultados!$A$1:$ZZ$1, 0))</f>
        <v/>
      </c>
      <c r="C1253">
        <f>INDEX(resultados!$A$2:$ZZ$2386, 1247, MATCH($B$3, resultados!$A$1:$ZZ$1, 0))</f>
        <v/>
      </c>
    </row>
    <row r="1254">
      <c r="A1254">
        <f>INDEX(resultados!$A$2:$ZZ$2386, 1248, MATCH($B$1, resultados!$A$1:$ZZ$1, 0))</f>
        <v/>
      </c>
      <c r="B1254">
        <f>INDEX(resultados!$A$2:$ZZ$2386, 1248, MATCH($B$2, resultados!$A$1:$ZZ$1, 0))</f>
        <v/>
      </c>
      <c r="C1254">
        <f>INDEX(resultados!$A$2:$ZZ$2386, 1248, MATCH($B$3, resultados!$A$1:$ZZ$1, 0))</f>
        <v/>
      </c>
    </row>
    <row r="1255">
      <c r="A1255">
        <f>INDEX(resultados!$A$2:$ZZ$2386, 1249, MATCH($B$1, resultados!$A$1:$ZZ$1, 0))</f>
        <v/>
      </c>
      <c r="B1255">
        <f>INDEX(resultados!$A$2:$ZZ$2386, 1249, MATCH($B$2, resultados!$A$1:$ZZ$1, 0))</f>
        <v/>
      </c>
      <c r="C1255">
        <f>INDEX(resultados!$A$2:$ZZ$2386, 1249, MATCH($B$3, resultados!$A$1:$ZZ$1, 0))</f>
        <v/>
      </c>
    </row>
    <row r="1256">
      <c r="A1256">
        <f>INDEX(resultados!$A$2:$ZZ$2386, 1250, MATCH($B$1, resultados!$A$1:$ZZ$1, 0))</f>
        <v/>
      </c>
      <c r="B1256">
        <f>INDEX(resultados!$A$2:$ZZ$2386, 1250, MATCH($B$2, resultados!$A$1:$ZZ$1, 0))</f>
        <v/>
      </c>
      <c r="C1256">
        <f>INDEX(resultados!$A$2:$ZZ$2386, 1250, MATCH($B$3, resultados!$A$1:$ZZ$1, 0))</f>
        <v/>
      </c>
    </row>
    <row r="1257">
      <c r="A1257">
        <f>INDEX(resultados!$A$2:$ZZ$2386, 1251, MATCH($B$1, resultados!$A$1:$ZZ$1, 0))</f>
        <v/>
      </c>
      <c r="B1257">
        <f>INDEX(resultados!$A$2:$ZZ$2386, 1251, MATCH($B$2, resultados!$A$1:$ZZ$1, 0))</f>
        <v/>
      </c>
      <c r="C1257">
        <f>INDEX(resultados!$A$2:$ZZ$2386, 1251, MATCH($B$3, resultados!$A$1:$ZZ$1, 0))</f>
        <v/>
      </c>
    </row>
    <row r="1258">
      <c r="A1258">
        <f>INDEX(resultados!$A$2:$ZZ$2386, 1252, MATCH($B$1, resultados!$A$1:$ZZ$1, 0))</f>
        <v/>
      </c>
      <c r="B1258">
        <f>INDEX(resultados!$A$2:$ZZ$2386, 1252, MATCH($B$2, resultados!$A$1:$ZZ$1, 0))</f>
        <v/>
      </c>
      <c r="C1258">
        <f>INDEX(resultados!$A$2:$ZZ$2386, 1252, MATCH($B$3, resultados!$A$1:$ZZ$1, 0))</f>
        <v/>
      </c>
    </row>
    <row r="1259">
      <c r="A1259">
        <f>INDEX(resultados!$A$2:$ZZ$2386, 1253, MATCH($B$1, resultados!$A$1:$ZZ$1, 0))</f>
        <v/>
      </c>
      <c r="B1259">
        <f>INDEX(resultados!$A$2:$ZZ$2386, 1253, MATCH($B$2, resultados!$A$1:$ZZ$1, 0))</f>
        <v/>
      </c>
      <c r="C1259">
        <f>INDEX(resultados!$A$2:$ZZ$2386, 1253, MATCH($B$3, resultados!$A$1:$ZZ$1, 0))</f>
        <v/>
      </c>
    </row>
    <row r="1260">
      <c r="A1260">
        <f>INDEX(resultados!$A$2:$ZZ$2386, 1254, MATCH($B$1, resultados!$A$1:$ZZ$1, 0))</f>
        <v/>
      </c>
      <c r="B1260">
        <f>INDEX(resultados!$A$2:$ZZ$2386, 1254, MATCH($B$2, resultados!$A$1:$ZZ$1, 0))</f>
        <v/>
      </c>
      <c r="C1260">
        <f>INDEX(resultados!$A$2:$ZZ$2386, 1254, MATCH($B$3, resultados!$A$1:$ZZ$1, 0))</f>
        <v/>
      </c>
    </row>
    <row r="1261">
      <c r="A1261">
        <f>INDEX(resultados!$A$2:$ZZ$2386, 1255, MATCH($B$1, resultados!$A$1:$ZZ$1, 0))</f>
        <v/>
      </c>
      <c r="B1261">
        <f>INDEX(resultados!$A$2:$ZZ$2386, 1255, MATCH($B$2, resultados!$A$1:$ZZ$1, 0))</f>
        <v/>
      </c>
      <c r="C1261">
        <f>INDEX(resultados!$A$2:$ZZ$2386, 1255, MATCH($B$3, resultados!$A$1:$ZZ$1, 0))</f>
        <v/>
      </c>
    </row>
    <row r="1262">
      <c r="A1262">
        <f>INDEX(resultados!$A$2:$ZZ$2386, 1256, MATCH($B$1, resultados!$A$1:$ZZ$1, 0))</f>
        <v/>
      </c>
      <c r="B1262">
        <f>INDEX(resultados!$A$2:$ZZ$2386, 1256, MATCH($B$2, resultados!$A$1:$ZZ$1, 0))</f>
        <v/>
      </c>
      <c r="C1262">
        <f>INDEX(resultados!$A$2:$ZZ$2386, 1256, MATCH($B$3, resultados!$A$1:$ZZ$1, 0))</f>
        <v/>
      </c>
    </row>
    <row r="1263">
      <c r="A1263">
        <f>INDEX(resultados!$A$2:$ZZ$2386, 1257, MATCH($B$1, resultados!$A$1:$ZZ$1, 0))</f>
        <v/>
      </c>
      <c r="B1263">
        <f>INDEX(resultados!$A$2:$ZZ$2386, 1257, MATCH($B$2, resultados!$A$1:$ZZ$1, 0))</f>
        <v/>
      </c>
      <c r="C1263">
        <f>INDEX(resultados!$A$2:$ZZ$2386, 1257, MATCH($B$3, resultados!$A$1:$ZZ$1, 0))</f>
        <v/>
      </c>
    </row>
    <row r="1264">
      <c r="A1264">
        <f>INDEX(resultados!$A$2:$ZZ$2386, 1258, MATCH($B$1, resultados!$A$1:$ZZ$1, 0))</f>
        <v/>
      </c>
      <c r="B1264">
        <f>INDEX(resultados!$A$2:$ZZ$2386, 1258, MATCH($B$2, resultados!$A$1:$ZZ$1, 0))</f>
        <v/>
      </c>
      <c r="C1264">
        <f>INDEX(resultados!$A$2:$ZZ$2386, 1258, MATCH($B$3, resultados!$A$1:$ZZ$1, 0))</f>
        <v/>
      </c>
    </row>
    <row r="1265">
      <c r="A1265">
        <f>INDEX(resultados!$A$2:$ZZ$2386, 1259, MATCH($B$1, resultados!$A$1:$ZZ$1, 0))</f>
        <v/>
      </c>
      <c r="B1265">
        <f>INDEX(resultados!$A$2:$ZZ$2386, 1259, MATCH($B$2, resultados!$A$1:$ZZ$1, 0))</f>
        <v/>
      </c>
      <c r="C1265">
        <f>INDEX(resultados!$A$2:$ZZ$2386, 1259, MATCH($B$3, resultados!$A$1:$ZZ$1, 0))</f>
        <v/>
      </c>
    </row>
    <row r="1266">
      <c r="A1266">
        <f>INDEX(resultados!$A$2:$ZZ$2386, 1260, MATCH($B$1, resultados!$A$1:$ZZ$1, 0))</f>
        <v/>
      </c>
      <c r="B1266">
        <f>INDEX(resultados!$A$2:$ZZ$2386, 1260, MATCH($B$2, resultados!$A$1:$ZZ$1, 0))</f>
        <v/>
      </c>
      <c r="C1266">
        <f>INDEX(resultados!$A$2:$ZZ$2386, 1260, MATCH($B$3, resultados!$A$1:$ZZ$1, 0))</f>
        <v/>
      </c>
    </row>
    <row r="1267">
      <c r="A1267">
        <f>INDEX(resultados!$A$2:$ZZ$2386, 1261, MATCH($B$1, resultados!$A$1:$ZZ$1, 0))</f>
        <v/>
      </c>
      <c r="B1267">
        <f>INDEX(resultados!$A$2:$ZZ$2386, 1261, MATCH($B$2, resultados!$A$1:$ZZ$1, 0))</f>
        <v/>
      </c>
      <c r="C1267">
        <f>INDEX(resultados!$A$2:$ZZ$2386, 1261, MATCH($B$3, resultados!$A$1:$ZZ$1, 0))</f>
        <v/>
      </c>
    </row>
    <row r="1268">
      <c r="A1268">
        <f>INDEX(resultados!$A$2:$ZZ$2386, 1262, MATCH($B$1, resultados!$A$1:$ZZ$1, 0))</f>
        <v/>
      </c>
      <c r="B1268">
        <f>INDEX(resultados!$A$2:$ZZ$2386, 1262, MATCH($B$2, resultados!$A$1:$ZZ$1, 0))</f>
        <v/>
      </c>
      <c r="C1268">
        <f>INDEX(resultados!$A$2:$ZZ$2386, 1262, MATCH($B$3, resultados!$A$1:$ZZ$1, 0))</f>
        <v/>
      </c>
    </row>
    <row r="1269">
      <c r="A1269">
        <f>INDEX(resultados!$A$2:$ZZ$2386, 1263, MATCH($B$1, resultados!$A$1:$ZZ$1, 0))</f>
        <v/>
      </c>
      <c r="B1269">
        <f>INDEX(resultados!$A$2:$ZZ$2386, 1263, MATCH($B$2, resultados!$A$1:$ZZ$1, 0))</f>
        <v/>
      </c>
      <c r="C1269">
        <f>INDEX(resultados!$A$2:$ZZ$2386, 1263, MATCH($B$3, resultados!$A$1:$ZZ$1, 0))</f>
        <v/>
      </c>
    </row>
    <row r="1270">
      <c r="A1270">
        <f>INDEX(resultados!$A$2:$ZZ$2386, 1264, MATCH($B$1, resultados!$A$1:$ZZ$1, 0))</f>
        <v/>
      </c>
      <c r="B1270">
        <f>INDEX(resultados!$A$2:$ZZ$2386, 1264, MATCH($B$2, resultados!$A$1:$ZZ$1, 0))</f>
        <v/>
      </c>
      <c r="C1270">
        <f>INDEX(resultados!$A$2:$ZZ$2386, 1264, MATCH($B$3, resultados!$A$1:$ZZ$1, 0))</f>
        <v/>
      </c>
    </row>
    <row r="1271">
      <c r="A1271">
        <f>INDEX(resultados!$A$2:$ZZ$2386, 1265, MATCH($B$1, resultados!$A$1:$ZZ$1, 0))</f>
        <v/>
      </c>
      <c r="B1271">
        <f>INDEX(resultados!$A$2:$ZZ$2386, 1265, MATCH($B$2, resultados!$A$1:$ZZ$1, 0))</f>
        <v/>
      </c>
      <c r="C1271">
        <f>INDEX(resultados!$A$2:$ZZ$2386, 1265, MATCH($B$3, resultados!$A$1:$ZZ$1, 0))</f>
        <v/>
      </c>
    </row>
    <row r="1272">
      <c r="A1272">
        <f>INDEX(resultados!$A$2:$ZZ$2386, 1266, MATCH($B$1, resultados!$A$1:$ZZ$1, 0))</f>
        <v/>
      </c>
      <c r="B1272">
        <f>INDEX(resultados!$A$2:$ZZ$2386, 1266, MATCH($B$2, resultados!$A$1:$ZZ$1, 0))</f>
        <v/>
      </c>
      <c r="C1272">
        <f>INDEX(resultados!$A$2:$ZZ$2386, 1266, MATCH($B$3, resultados!$A$1:$ZZ$1, 0))</f>
        <v/>
      </c>
    </row>
    <row r="1273">
      <c r="A1273">
        <f>INDEX(resultados!$A$2:$ZZ$2386, 1267, MATCH($B$1, resultados!$A$1:$ZZ$1, 0))</f>
        <v/>
      </c>
      <c r="B1273">
        <f>INDEX(resultados!$A$2:$ZZ$2386, 1267, MATCH($B$2, resultados!$A$1:$ZZ$1, 0))</f>
        <v/>
      </c>
      <c r="C1273">
        <f>INDEX(resultados!$A$2:$ZZ$2386, 1267, MATCH($B$3, resultados!$A$1:$ZZ$1, 0))</f>
        <v/>
      </c>
    </row>
    <row r="1274">
      <c r="A1274">
        <f>INDEX(resultados!$A$2:$ZZ$2386, 1268, MATCH($B$1, resultados!$A$1:$ZZ$1, 0))</f>
        <v/>
      </c>
      <c r="B1274">
        <f>INDEX(resultados!$A$2:$ZZ$2386, 1268, MATCH($B$2, resultados!$A$1:$ZZ$1, 0))</f>
        <v/>
      </c>
      <c r="C1274">
        <f>INDEX(resultados!$A$2:$ZZ$2386, 1268, MATCH($B$3, resultados!$A$1:$ZZ$1, 0))</f>
        <v/>
      </c>
    </row>
    <row r="1275">
      <c r="A1275">
        <f>INDEX(resultados!$A$2:$ZZ$2386, 1269, MATCH($B$1, resultados!$A$1:$ZZ$1, 0))</f>
        <v/>
      </c>
      <c r="B1275">
        <f>INDEX(resultados!$A$2:$ZZ$2386, 1269, MATCH($B$2, resultados!$A$1:$ZZ$1, 0))</f>
        <v/>
      </c>
      <c r="C1275">
        <f>INDEX(resultados!$A$2:$ZZ$2386, 1269, MATCH($B$3, resultados!$A$1:$ZZ$1, 0))</f>
        <v/>
      </c>
    </row>
    <row r="1276">
      <c r="A1276">
        <f>INDEX(resultados!$A$2:$ZZ$2386, 1270, MATCH($B$1, resultados!$A$1:$ZZ$1, 0))</f>
        <v/>
      </c>
      <c r="B1276">
        <f>INDEX(resultados!$A$2:$ZZ$2386, 1270, MATCH($B$2, resultados!$A$1:$ZZ$1, 0))</f>
        <v/>
      </c>
      <c r="C1276">
        <f>INDEX(resultados!$A$2:$ZZ$2386, 1270, MATCH($B$3, resultados!$A$1:$ZZ$1, 0))</f>
        <v/>
      </c>
    </row>
    <row r="1277">
      <c r="A1277">
        <f>INDEX(resultados!$A$2:$ZZ$2386, 1271, MATCH($B$1, resultados!$A$1:$ZZ$1, 0))</f>
        <v/>
      </c>
      <c r="B1277">
        <f>INDEX(resultados!$A$2:$ZZ$2386, 1271, MATCH($B$2, resultados!$A$1:$ZZ$1, 0))</f>
        <v/>
      </c>
      <c r="C1277">
        <f>INDEX(resultados!$A$2:$ZZ$2386, 1271, MATCH($B$3, resultados!$A$1:$ZZ$1, 0))</f>
        <v/>
      </c>
    </row>
    <row r="1278">
      <c r="A1278">
        <f>INDEX(resultados!$A$2:$ZZ$2386, 1272, MATCH($B$1, resultados!$A$1:$ZZ$1, 0))</f>
        <v/>
      </c>
      <c r="B1278">
        <f>INDEX(resultados!$A$2:$ZZ$2386, 1272, MATCH($B$2, resultados!$A$1:$ZZ$1, 0))</f>
        <v/>
      </c>
      <c r="C1278">
        <f>INDEX(resultados!$A$2:$ZZ$2386, 1272, MATCH($B$3, resultados!$A$1:$ZZ$1, 0))</f>
        <v/>
      </c>
    </row>
    <row r="1279">
      <c r="A1279">
        <f>INDEX(resultados!$A$2:$ZZ$2386, 1273, MATCH($B$1, resultados!$A$1:$ZZ$1, 0))</f>
        <v/>
      </c>
      <c r="B1279">
        <f>INDEX(resultados!$A$2:$ZZ$2386, 1273, MATCH($B$2, resultados!$A$1:$ZZ$1, 0))</f>
        <v/>
      </c>
      <c r="C1279">
        <f>INDEX(resultados!$A$2:$ZZ$2386, 1273, MATCH($B$3, resultados!$A$1:$ZZ$1, 0))</f>
        <v/>
      </c>
    </row>
    <row r="1280">
      <c r="A1280">
        <f>INDEX(resultados!$A$2:$ZZ$2386, 1274, MATCH($B$1, resultados!$A$1:$ZZ$1, 0))</f>
        <v/>
      </c>
      <c r="B1280">
        <f>INDEX(resultados!$A$2:$ZZ$2386, 1274, MATCH($B$2, resultados!$A$1:$ZZ$1, 0))</f>
        <v/>
      </c>
      <c r="C1280">
        <f>INDEX(resultados!$A$2:$ZZ$2386, 1274, MATCH($B$3, resultados!$A$1:$ZZ$1, 0))</f>
        <v/>
      </c>
    </row>
    <row r="1281">
      <c r="A1281">
        <f>INDEX(resultados!$A$2:$ZZ$2386, 1275, MATCH($B$1, resultados!$A$1:$ZZ$1, 0))</f>
        <v/>
      </c>
      <c r="B1281">
        <f>INDEX(resultados!$A$2:$ZZ$2386, 1275, MATCH($B$2, resultados!$A$1:$ZZ$1, 0))</f>
        <v/>
      </c>
      <c r="C1281">
        <f>INDEX(resultados!$A$2:$ZZ$2386, 1275, MATCH($B$3, resultados!$A$1:$ZZ$1, 0))</f>
        <v/>
      </c>
    </row>
    <row r="1282">
      <c r="A1282">
        <f>INDEX(resultados!$A$2:$ZZ$2386, 1276, MATCH($B$1, resultados!$A$1:$ZZ$1, 0))</f>
        <v/>
      </c>
      <c r="B1282">
        <f>INDEX(resultados!$A$2:$ZZ$2386, 1276, MATCH($B$2, resultados!$A$1:$ZZ$1, 0))</f>
        <v/>
      </c>
      <c r="C1282">
        <f>INDEX(resultados!$A$2:$ZZ$2386, 1276, MATCH($B$3, resultados!$A$1:$ZZ$1, 0))</f>
        <v/>
      </c>
    </row>
    <row r="1283">
      <c r="A1283">
        <f>INDEX(resultados!$A$2:$ZZ$2386, 1277, MATCH($B$1, resultados!$A$1:$ZZ$1, 0))</f>
        <v/>
      </c>
      <c r="B1283">
        <f>INDEX(resultados!$A$2:$ZZ$2386, 1277, MATCH($B$2, resultados!$A$1:$ZZ$1, 0))</f>
        <v/>
      </c>
      <c r="C1283">
        <f>INDEX(resultados!$A$2:$ZZ$2386, 1277, MATCH($B$3, resultados!$A$1:$ZZ$1, 0))</f>
        <v/>
      </c>
    </row>
    <row r="1284">
      <c r="A1284">
        <f>INDEX(resultados!$A$2:$ZZ$2386, 1278, MATCH($B$1, resultados!$A$1:$ZZ$1, 0))</f>
        <v/>
      </c>
      <c r="B1284">
        <f>INDEX(resultados!$A$2:$ZZ$2386, 1278, MATCH($B$2, resultados!$A$1:$ZZ$1, 0))</f>
        <v/>
      </c>
      <c r="C1284">
        <f>INDEX(resultados!$A$2:$ZZ$2386, 1278, MATCH($B$3, resultados!$A$1:$ZZ$1, 0))</f>
        <v/>
      </c>
    </row>
    <row r="1285">
      <c r="A1285">
        <f>INDEX(resultados!$A$2:$ZZ$2386, 1279, MATCH($B$1, resultados!$A$1:$ZZ$1, 0))</f>
        <v/>
      </c>
      <c r="B1285">
        <f>INDEX(resultados!$A$2:$ZZ$2386, 1279, MATCH($B$2, resultados!$A$1:$ZZ$1, 0))</f>
        <v/>
      </c>
      <c r="C1285">
        <f>INDEX(resultados!$A$2:$ZZ$2386, 1279, MATCH($B$3, resultados!$A$1:$ZZ$1, 0))</f>
        <v/>
      </c>
    </row>
    <row r="1286">
      <c r="A1286">
        <f>INDEX(resultados!$A$2:$ZZ$2386, 1280, MATCH($B$1, resultados!$A$1:$ZZ$1, 0))</f>
        <v/>
      </c>
      <c r="B1286">
        <f>INDEX(resultados!$A$2:$ZZ$2386, 1280, MATCH($B$2, resultados!$A$1:$ZZ$1, 0))</f>
        <v/>
      </c>
      <c r="C1286">
        <f>INDEX(resultados!$A$2:$ZZ$2386, 1280, MATCH($B$3, resultados!$A$1:$ZZ$1, 0))</f>
        <v/>
      </c>
    </row>
    <row r="1287">
      <c r="A1287">
        <f>INDEX(resultados!$A$2:$ZZ$2386, 1281, MATCH($B$1, resultados!$A$1:$ZZ$1, 0))</f>
        <v/>
      </c>
      <c r="B1287">
        <f>INDEX(resultados!$A$2:$ZZ$2386, 1281, MATCH($B$2, resultados!$A$1:$ZZ$1, 0))</f>
        <v/>
      </c>
      <c r="C1287">
        <f>INDEX(resultados!$A$2:$ZZ$2386, 1281, MATCH($B$3, resultados!$A$1:$ZZ$1, 0))</f>
        <v/>
      </c>
    </row>
    <row r="1288">
      <c r="A1288">
        <f>INDEX(resultados!$A$2:$ZZ$2386, 1282, MATCH($B$1, resultados!$A$1:$ZZ$1, 0))</f>
        <v/>
      </c>
      <c r="B1288">
        <f>INDEX(resultados!$A$2:$ZZ$2386, 1282, MATCH($B$2, resultados!$A$1:$ZZ$1, 0))</f>
        <v/>
      </c>
      <c r="C1288">
        <f>INDEX(resultados!$A$2:$ZZ$2386, 1282, MATCH($B$3, resultados!$A$1:$ZZ$1, 0))</f>
        <v/>
      </c>
    </row>
    <row r="1289">
      <c r="A1289">
        <f>INDEX(resultados!$A$2:$ZZ$2386, 1283, MATCH($B$1, resultados!$A$1:$ZZ$1, 0))</f>
        <v/>
      </c>
      <c r="B1289">
        <f>INDEX(resultados!$A$2:$ZZ$2386, 1283, MATCH($B$2, resultados!$A$1:$ZZ$1, 0))</f>
        <v/>
      </c>
      <c r="C1289">
        <f>INDEX(resultados!$A$2:$ZZ$2386, 1283, MATCH($B$3, resultados!$A$1:$ZZ$1, 0))</f>
        <v/>
      </c>
    </row>
    <row r="1290">
      <c r="A1290">
        <f>INDEX(resultados!$A$2:$ZZ$2386, 1284, MATCH($B$1, resultados!$A$1:$ZZ$1, 0))</f>
        <v/>
      </c>
      <c r="B1290">
        <f>INDEX(resultados!$A$2:$ZZ$2386, 1284, MATCH($B$2, resultados!$A$1:$ZZ$1, 0))</f>
        <v/>
      </c>
      <c r="C1290">
        <f>INDEX(resultados!$A$2:$ZZ$2386, 1284, MATCH($B$3, resultados!$A$1:$ZZ$1, 0))</f>
        <v/>
      </c>
    </row>
    <row r="1291">
      <c r="A1291">
        <f>INDEX(resultados!$A$2:$ZZ$2386, 1285, MATCH($B$1, resultados!$A$1:$ZZ$1, 0))</f>
        <v/>
      </c>
      <c r="B1291">
        <f>INDEX(resultados!$A$2:$ZZ$2386, 1285, MATCH($B$2, resultados!$A$1:$ZZ$1, 0))</f>
        <v/>
      </c>
      <c r="C1291">
        <f>INDEX(resultados!$A$2:$ZZ$2386, 1285, MATCH($B$3, resultados!$A$1:$ZZ$1, 0))</f>
        <v/>
      </c>
    </row>
    <row r="1292">
      <c r="A1292">
        <f>INDEX(resultados!$A$2:$ZZ$2386, 1286, MATCH($B$1, resultados!$A$1:$ZZ$1, 0))</f>
        <v/>
      </c>
      <c r="B1292">
        <f>INDEX(resultados!$A$2:$ZZ$2386, 1286, MATCH($B$2, resultados!$A$1:$ZZ$1, 0))</f>
        <v/>
      </c>
      <c r="C1292">
        <f>INDEX(resultados!$A$2:$ZZ$2386, 1286, MATCH($B$3, resultados!$A$1:$ZZ$1, 0))</f>
        <v/>
      </c>
    </row>
    <row r="1293">
      <c r="A1293">
        <f>INDEX(resultados!$A$2:$ZZ$2386, 1287, MATCH($B$1, resultados!$A$1:$ZZ$1, 0))</f>
        <v/>
      </c>
      <c r="B1293">
        <f>INDEX(resultados!$A$2:$ZZ$2386, 1287, MATCH($B$2, resultados!$A$1:$ZZ$1, 0))</f>
        <v/>
      </c>
      <c r="C1293">
        <f>INDEX(resultados!$A$2:$ZZ$2386, 1287, MATCH($B$3, resultados!$A$1:$ZZ$1, 0))</f>
        <v/>
      </c>
    </row>
    <row r="1294">
      <c r="A1294">
        <f>INDEX(resultados!$A$2:$ZZ$2386, 1288, MATCH($B$1, resultados!$A$1:$ZZ$1, 0))</f>
        <v/>
      </c>
      <c r="B1294">
        <f>INDEX(resultados!$A$2:$ZZ$2386, 1288, MATCH($B$2, resultados!$A$1:$ZZ$1, 0))</f>
        <v/>
      </c>
      <c r="C1294">
        <f>INDEX(resultados!$A$2:$ZZ$2386, 1288, MATCH($B$3, resultados!$A$1:$ZZ$1, 0))</f>
        <v/>
      </c>
    </row>
    <row r="1295">
      <c r="A1295">
        <f>INDEX(resultados!$A$2:$ZZ$2386, 1289, MATCH($B$1, resultados!$A$1:$ZZ$1, 0))</f>
        <v/>
      </c>
      <c r="B1295">
        <f>INDEX(resultados!$A$2:$ZZ$2386, 1289, MATCH($B$2, resultados!$A$1:$ZZ$1, 0))</f>
        <v/>
      </c>
      <c r="C1295">
        <f>INDEX(resultados!$A$2:$ZZ$2386, 1289, MATCH($B$3, resultados!$A$1:$ZZ$1, 0))</f>
        <v/>
      </c>
    </row>
    <row r="1296">
      <c r="A1296">
        <f>INDEX(resultados!$A$2:$ZZ$2386, 1290, MATCH($B$1, resultados!$A$1:$ZZ$1, 0))</f>
        <v/>
      </c>
      <c r="B1296">
        <f>INDEX(resultados!$A$2:$ZZ$2386, 1290, MATCH($B$2, resultados!$A$1:$ZZ$1, 0))</f>
        <v/>
      </c>
      <c r="C1296">
        <f>INDEX(resultados!$A$2:$ZZ$2386, 1290, MATCH($B$3, resultados!$A$1:$ZZ$1, 0))</f>
        <v/>
      </c>
    </row>
    <row r="1297">
      <c r="A1297">
        <f>INDEX(resultados!$A$2:$ZZ$2386, 1291, MATCH($B$1, resultados!$A$1:$ZZ$1, 0))</f>
        <v/>
      </c>
      <c r="B1297">
        <f>INDEX(resultados!$A$2:$ZZ$2386, 1291, MATCH($B$2, resultados!$A$1:$ZZ$1, 0))</f>
        <v/>
      </c>
      <c r="C1297">
        <f>INDEX(resultados!$A$2:$ZZ$2386, 1291, MATCH($B$3, resultados!$A$1:$ZZ$1, 0))</f>
        <v/>
      </c>
    </row>
    <row r="1298">
      <c r="A1298">
        <f>INDEX(resultados!$A$2:$ZZ$2386, 1292, MATCH($B$1, resultados!$A$1:$ZZ$1, 0))</f>
        <v/>
      </c>
      <c r="B1298">
        <f>INDEX(resultados!$A$2:$ZZ$2386, 1292, MATCH($B$2, resultados!$A$1:$ZZ$1, 0))</f>
        <v/>
      </c>
      <c r="C1298">
        <f>INDEX(resultados!$A$2:$ZZ$2386, 1292, MATCH($B$3, resultados!$A$1:$ZZ$1, 0))</f>
        <v/>
      </c>
    </row>
    <row r="1299">
      <c r="A1299">
        <f>INDEX(resultados!$A$2:$ZZ$2386, 1293, MATCH($B$1, resultados!$A$1:$ZZ$1, 0))</f>
        <v/>
      </c>
      <c r="B1299">
        <f>INDEX(resultados!$A$2:$ZZ$2386, 1293, MATCH($B$2, resultados!$A$1:$ZZ$1, 0))</f>
        <v/>
      </c>
      <c r="C1299">
        <f>INDEX(resultados!$A$2:$ZZ$2386, 1293, MATCH($B$3, resultados!$A$1:$ZZ$1, 0))</f>
        <v/>
      </c>
    </row>
    <row r="1300">
      <c r="A1300">
        <f>INDEX(resultados!$A$2:$ZZ$2386, 1294, MATCH($B$1, resultados!$A$1:$ZZ$1, 0))</f>
        <v/>
      </c>
      <c r="B1300">
        <f>INDEX(resultados!$A$2:$ZZ$2386, 1294, MATCH($B$2, resultados!$A$1:$ZZ$1, 0))</f>
        <v/>
      </c>
      <c r="C1300">
        <f>INDEX(resultados!$A$2:$ZZ$2386, 1294, MATCH($B$3, resultados!$A$1:$ZZ$1, 0))</f>
        <v/>
      </c>
    </row>
    <row r="1301">
      <c r="A1301">
        <f>INDEX(resultados!$A$2:$ZZ$2386, 1295, MATCH($B$1, resultados!$A$1:$ZZ$1, 0))</f>
        <v/>
      </c>
      <c r="B1301">
        <f>INDEX(resultados!$A$2:$ZZ$2386, 1295, MATCH($B$2, resultados!$A$1:$ZZ$1, 0))</f>
        <v/>
      </c>
      <c r="C1301">
        <f>INDEX(resultados!$A$2:$ZZ$2386, 1295, MATCH($B$3, resultados!$A$1:$ZZ$1, 0))</f>
        <v/>
      </c>
    </row>
    <row r="1302">
      <c r="A1302">
        <f>INDEX(resultados!$A$2:$ZZ$2386, 1296, MATCH($B$1, resultados!$A$1:$ZZ$1, 0))</f>
        <v/>
      </c>
      <c r="B1302">
        <f>INDEX(resultados!$A$2:$ZZ$2386, 1296, MATCH($B$2, resultados!$A$1:$ZZ$1, 0))</f>
        <v/>
      </c>
      <c r="C1302">
        <f>INDEX(resultados!$A$2:$ZZ$2386, 1296, MATCH($B$3, resultados!$A$1:$ZZ$1, 0))</f>
        <v/>
      </c>
    </row>
    <row r="1303">
      <c r="A1303">
        <f>INDEX(resultados!$A$2:$ZZ$2386, 1297, MATCH($B$1, resultados!$A$1:$ZZ$1, 0))</f>
        <v/>
      </c>
      <c r="B1303">
        <f>INDEX(resultados!$A$2:$ZZ$2386, 1297, MATCH($B$2, resultados!$A$1:$ZZ$1, 0))</f>
        <v/>
      </c>
      <c r="C1303">
        <f>INDEX(resultados!$A$2:$ZZ$2386, 1297, MATCH($B$3, resultados!$A$1:$ZZ$1, 0))</f>
        <v/>
      </c>
    </row>
    <row r="1304">
      <c r="A1304">
        <f>INDEX(resultados!$A$2:$ZZ$2386, 1298, MATCH($B$1, resultados!$A$1:$ZZ$1, 0))</f>
        <v/>
      </c>
      <c r="B1304">
        <f>INDEX(resultados!$A$2:$ZZ$2386, 1298, MATCH($B$2, resultados!$A$1:$ZZ$1, 0))</f>
        <v/>
      </c>
      <c r="C1304">
        <f>INDEX(resultados!$A$2:$ZZ$2386, 1298, MATCH($B$3, resultados!$A$1:$ZZ$1, 0))</f>
        <v/>
      </c>
    </row>
    <row r="1305">
      <c r="A1305">
        <f>INDEX(resultados!$A$2:$ZZ$2386, 1299, MATCH($B$1, resultados!$A$1:$ZZ$1, 0))</f>
        <v/>
      </c>
      <c r="B1305">
        <f>INDEX(resultados!$A$2:$ZZ$2386, 1299, MATCH($B$2, resultados!$A$1:$ZZ$1, 0))</f>
        <v/>
      </c>
      <c r="C1305">
        <f>INDEX(resultados!$A$2:$ZZ$2386, 1299, MATCH($B$3, resultados!$A$1:$ZZ$1, 0))</f>
        <v/>
      </c>
    </row>
    <row r="1306">
      <c r="A1306">
        <f>INDEX(resultados!$A$2:$ZZ$2386, 1300, MATCH($B$1, resultados!$A$1:$ZZ$1, 0))</f>
        <v/>
      </c>
      <c r="B1306">
        <f>INDEX(resultados!$A$2:$ZZ$2386, 1300, MATCH($B$2, resultados!$A$1:$ZZ$1, 0))</f>
        <v/>
      </c>
      <c r="C1306">
        <f>INDEX(resultados!$A$2:$ZZ$2386, 1300, MATCH($B$3, resultados!$A$1:$ZZ$1, 0))</f>
        <v/>
      </c>
    </row>
    <row r="1307">
      <c r="A1307">
        <f>INDEX(resultados!$A$2:$ZZ$2386, 1301, MATCH($B$1, resultados!$A$1:$ZZ$1, 0))</f>
        <v/>
      </c>
      <c r="B1307">
        <f>INDEX(resultados!$A$2:$ZZ$2386, 1301, MATCH($B$2, resultados!$A$1:$ZZ$1, 0))</f>
        <v/>
      </c>
      <c r="C1307">
        <f>INDEX(resultados!$A$2:$ZZ$2386, 1301, MATCH($B$3, resultados!$A$1:$ZZ$1, 0))</f>
        <v/>
      </c>
    </row>
    <row r="1308">
      <c r="A1308">
        <f>INDEX(resultados!$A$2:$ZZ$2386, 1302, MATCH($B$1, resultados!$A$1:$ZZ$1, 0))</f>
        <v/>
      </c>
      <c r="B1308">
        <f>INDEX(resultados!$A$2:$ZZ$2386, 1302, MATCH($B$2, resultados!$A$1:$ZZ$1, 0))</f>
        <v/>
      </c>
      <c r="C1308">
        <f>INDEX(resultados!$A$2:$ZZ$2386, 1302, MATCH($B$3, resultados!$A$1:$ZZ$1, 0))</f>
        <v/>
      </c>
    </row>
    <row r="1309">
      <c r="A1309">
        <f>INDEX(resultados!$A$2:$ZZ$2386, 1303, MATCH($B$1, resultados!$A$1:$ZZ$1, 0))</f>
        <v/>
      </c>
      <c r="B1309">
        <f>INDEX(resultados!$A$2:$ZZ$2386, 1303, MATCH($B$2, resultados!$A$1:$ZZ$1, 0))</f>
        <v/>
      </c>
      <c r="C1309">
        <f>INDEX(resultados!$A$2:$ZZ$2386, 1303, MATCH($B$3, resultados!$A$1:$ZZ$1, 0))</f>
        <v/>
      </c>
    </row>
    <row r="1310">
      <c r="A1310">
        <f>INDEX(resultados!$A$2:$ZZ$2386, 1304, MATCH($B$1, resultados!$A$1:$ZZ$1, 0))</f>
        <v/>
      </c>
      <c r="B1310">
        <f>INDEX(resultados!$A$2:$ZZ$2386, 1304, MATCH($B$2, resultados!$A$1:$ZZ$1, 0))</f>
        <v/>
      </c>
      <c r="C1310">
        <f>INDEX(resultados!$A$2:$ZZ$2386, 1304, MATCH($B$3, resultados!$A$1:$ZZ$1, 0))</f>
        <v/>
      </c>
    </row>
    <row r="1311">
      <c r="A1311">
        <f>INDEX(resultados!$A$2:$ZZ$2386, 1305, MATCH($B$1, resultados!$A$1:$ZZ$1, 0))</f>
        <v/>
      </c>
      <c r="B1311">
        <f>INDEX(resultados!$A$2:$ZZ$2386, 1305, MATCH($B$2, resultados!$A$1:$ZZ$1, 0))</f>
        <v/>
      </c>
      <c r="C1311">
        <f>INDEX(resultados!$A$2:$ZZ$2386, 1305, MATCH($B$3, resultados!$A$1:$ZZ$1, 0))</f>
        <v/>
      </c>
    </row>
    <row r="1312">
      <c r="A1312">
        <f>INDEX(resultados!$A$2:$ZZ$2386, 1306, MATCH($B$1, resultados!$A$1:$ZZ$1, 0))</f>
        <v/>
      </c>
      <c r="B1312">
        <f>INDEX(resultados!$A$2:$ZZ$2386, 1306, MATCH($B$2, resultados!$A$1:$ZZ$1, 0))</f>
        <v/>
      </c>
      <c r="C1312">
        <f>INDEX(resultados!$A$2:$ZZ$2386, 1306, MATCH($B$3, resultados!$A$1:$ZZ$1, 0))</f>
        <v/>
      </c>
    </row>
    <row r="1313">
      <c r="A1313">
        <f>INDEX(resultados!$A$2:$ZZ$2386, 1307, MATCH($B$1, resultados!$A$1:$ZZ$1, 0))</f>
        <v/>
      </c>
      <c r="B1313">
        <f>INDEX(resultados!$A$2:$ZZ$2386, 1307, MATCH($B$2, resultados!$A$1:$ZZ$1, 0))</f>
        <v/>
      </c>
      <c r="C1313">
        <f>INDEX(resultados!$A$2:$ZZ$2386, 1307, MATCH($B$3, resultados!$A$1:$ZZ$1, 0))</f>
        <v/>
      </c>
    </row>
    <row r="1314">
      <c r="A1314">
        <f>INDEX(resultados!$A$2:$ZZ$2386, 1308, MATCH($B$1, resultados!$A$1:$ZZ$1, 0))</f>
        <v/>
      </c>
      <c r="B1314">
        <f>INDEX(resultados!$A$2:$ZZ$2386, 1308, MATCH($B$2, resultados!$A$1:$ZZ$1, 0))</f>
        <v/>
      </c>
      <c r="C1314">
        <f>INDEX(resultados!$A$2:$ZZ$2386, 1308, MATCH($B$3, resultados!$A$1:$ZZ$1, 0))</f>
        <v/>
      </c>
    </row>
    <row r="1315">
      <c r="A1315">
        <f>INDEX(resultados!$A$2:$ZZ$2386, 1309, MATCH($B$1, resultados!$A$1:$ZZ$1, 0))</f>
        <v/>
      </c>
      <c r="B1315">
        <f>INDEX(resultados!$A$2:$ZZ$2386, 1309, MATCH($B$2, resultados!$A$1:$ZZ$1, 0))</f>
        <v/>
      </c>
      <c r="C1315">
        <f>INDEX(resultados!$A$2:$ZZ$2386, 1309, MATCH($B$3, resultados!$A$1:$ZZ$1, 0))</f>
        <v/>
      </c>
    </row>
    <row r="1316">
      <c r="A1316">
        <f>INDEX(resultados!$A$2:$ZZ$2386, 1310, MATCH($B$1, resultados!$A$1:$ZZ$1, 0))</f>
        <v/>
      </c>
      <c r="B1316">
        <f>INDEX(resultados!$A$2:$ZZ$2386, 1310, MATCH($B$2, resultados!$A$1:$ZZ$1, 0))</f>
        <v/>
      </c>
      <c r="C1316">
        <f>INDEX(resultados!$A$2:$ZZ$2386, 1310, MATCH($B$3, resultados!$A$1:$ZZ$1, 0))</f>
        <v/>
      </c>
    </row>
    <row r="1317">
      <c r="A1317">
        <f>INDEX(resultados!$A$2:$ZZ$2386, 1311, MATCH($B$1, resultados!$A$1:$ZZ$1, 0))</f>
        <v/>
      </c>
      <c r="B1317">
        <f>INDEX(resultados!$A$2:$ZZ$2386, 1311, MATCH($B$2, resultados!$A$1:$ZZ$1, 0))</f>
        <v/>
      </c>
      <c r="C1317">
        <f>INDEX(resultados!$A$2:$ZZ$2386, 1311, MATCH($B$3, resultados!$A$1:$ZZ$1, 0))</f>
        <v/>
      </c>
    </row>
    <row r="1318">
      <c r="A1318">
        <f>INDEX(resultados!$A$2:$ZZ$2386, 1312, MATCH($B$1, resultados!$A$1:$ZZ$1, 0))</f>
        <v/>
      </c>
      <c r="B1318">
        <f>INDEX(resultados!$A$2:$ZZ$2386, 1312, MATCH($B$2, resultados!$A$1:$ZZ$1, 0))</f>
        <v/>
      </c>
      <c r="C1318">
        <f>INDEX(resultados!$A$2:$ZZ$2386, 1312, MATCH($B$3, resultados!$A$1:$ZZ$1, 0))</f>
        <v/>
      </c>
    </row>
    <row r="1319">
      <c r="A1319">
        <f>INDEX(resultados!$A$2:$ZZ$2386, 1313, MATCH($B$1, resultados!$A$1:$ZZ$1, 0))</f>
        <v/>
      </c>
      <c r="B1319">
        <f>INDEX(resultados!$A$2:$ZZ$2386, 1313, MATCH($B$2, resultados!$A$1:$ZZ$1, 0))</f>
        <v/>
      </c>
      <c r="C1319">
        <f>INDEX(resultados!$A$2:$ZZ$2386, 1313, MATCH($B$3, resultados!$A$1:$ZZ$1, 0))</f>
        <v/>
      </c>
    </row>
    <row r="1320">
      <c r="A1320">
        <f>INDEX(resultados!$A$2:$ZZ$2386, 1314, MATCH($B$1, resultados!$A$1:$ZZ$1, 0))</f>
        <v/>
      </c>
      <c r="B1320">
        <f>INDEX(resultados!$A$2:$ZZ$2386, 1314, MATCH($B$2, resultados!$A$1:$ZZ$1, 0))</f>
        <v/>
      </c>
      <c r="C1320">
        <f>INDEX(resultados!$A$2:$ZZ$2386, 1314, MATCH($B$3, resultados!$A$1:$ZZ$1, 0))</f>
        <v/>
      </c>
    </row>
    <row r="1321">
      <c r="A1321">
        <f>INDEX(resultados!$A$2:$ZZ$2386, 1315, MATCH($B$1, resultados!$A$1:$ZZ$1, 0))</f>
        <v/>
      </c>
      <c r="B1321">
        <f>INDEX(resultados!$A$2:$ZZ$2386, 1315, MATCH($B$2, resultados!$A$1:$ZZ$1, 0))</f>
        <v/>
      </c>
      <c r="C1321">
        <f>INDEX(resultados!$A$2:$ZZ$2386, 1315, MATCH($B$3, resultados!$A$1:$ZZ$1, 0))</f>
        <v/>
      </c>
    </row>
    <row r="1322">
      <c r="A1322">
        <f>INDEX(resultados!$A$2:$ZZ$2386, 1316, MATCH($B$1, resultados!$A$1:$ZZ$1, 0))</f>
        <v/>
      </c>
      <c r="B1322">
        <f>INDEX(resultados!$A$2:$ZZ$2386, 1316, MATCH($B$2, resultados!$A$1:$ZZ$1, 0))</f>
        <v/>
      </c>
      <c r="C1322">
        <f>INDEX(resultados!$A$2:$ZZ$2386, 1316, MATCH($B$3, resultados!$A$1:$ZZ$1, 0))</f>
        <v/>
      </c>
    </row>
    <row r="1323">
      <c r="A1323">
        <f>INDEX(resultados!$A$2:$ZZ$2386, 1317, MATCH($B$1, resultados!$A$1:$ZZ$1, 0))</f>
        <v/>
      </c>
      <c r="B1323">
        <f>INDEX(resultados!$A$2:$ZZ$2386, 1317, MATCH($B$2, resultados!$A$1:$ZZ$1, 0))</f>
        <v/>
      </c>
      <c r="C1323">
        <f>INDEX(resultados!$A$2:$ZZ$2386, 1317, MATCH($B$3, resultados!$A$1:$ZZ$1, 0))</f>
        <v/>
      </c>
    </row>
    <row r="1324">
      <c r="A1324">
        <f>INDEX(resultados!$A$2:$ZZ$2386, 1318, MATCH($B$1, resultados!$A$1:$ZZ$1, 0))</f>
        <v/>
      </c>
      <c r="B1324">
        <f>INDEX(resultados!$A$2:$ZZ$2386, 1318, MATCH($B$2, resultados!$A$1:$ZZ$1, 0))</f>
        <v/>
      </c>
      <c r="C1324">
        <f>INDEX(resultados!$A$2:$ZZ$2386, 1318, MATCH($B$3, resultados!$A$1:$ZZ$1, 0))</f>
        <v/>
      </c>
    </row>
    <row r="1325">
      <c r="A1325">
        <f>INDEX(resultados!$A$2:$ZZ$2386, 1319, MATCH($B$1, resultados!$A$1:$ZZ$1, 0))</f>
        <v/>
      </c>
      <c r="B1325">
        <f>INDEX(resultados!$A$2:$ZZ$2386, 1319, MATCH($B$2, resultados!$A$1:$ZZ$1, 0))</f>
        <v/>
      </c>
      <c r="C1325">
        <f>INDEX(resultados!$A$2:$ZZ$2386, 1319, MATCH($B$3, resultados!$A$1:$ZZ$1, 0))</f>
        <v/>
      </c>
    </row>
    <row r="1326">
      <c r="A1326">
        <f>INDEX(resultados!$A$2:$ZZ$2386, 1320, MATCH($B$1, resultados!$A$1:$ZZ$1, 0))</f>
        <v/>
      </c>
      <c r="B1326">
        <f>INDEX(resultados!$A$2:$ZZ$2386, 1320, MATCH($B$2, resultados!$A$1:$ZZ$1, 0))</f>
        <v/>
      </c>
      <c r="C1326">
        <f>INDEX(resultados!$A$2:$ZZ$2386, 1320, MATCH($B$3, resultados!$A$1:$ZZ$1, 0))</f>
        <v/>
      </c>
    </row>
    <row r="1327">
      <c r="A1327">
        <f>INDEX(resultados!$A$2:$ZZ$2386, 1321, MATCH($B$1, resultados!$A$1:$ZZ$1, 0))</f>
        <v/>
      </c>
      <c r="B1327">
        <f>INDEX(resultados!$A$2:$ZZ$2386, 1321, MATCH($B$2, resultados!$A$1:$ZZ$1, 0))</f>
        <v/>
      </c>
      <c r="C1327">
        <f>INDEX(resultados!$A$2:$ZZ$2386, 1321, MATCH($B$3, resultados!$A$1:$ZZ$1, 0))</f>
        <v/>
      </c>
    </row>
    <row r="1328">
      <c r="A1328">
        <f>INDEX(resultados!$A$2:$ZZ$2386, 1322, MATCH($B$1, resultados!$A$1:$ZZ$1, 0))</f>
        <v/>
      </c>
      <c r="B1328">
        <f>INDEX(resultados!$A$2:$ZZ$2386, 1322, MATCH($B$2, resultados!$A$1:$ZZ$1, 0))</f>
        <v/>
      </c>
      <c r="C1328">
        <f>INDEX(resultados!$A$2:$ZZ$2386, 1322, MATCH($B$3, resultados!$A$1:$ZZ$1, 0))</f>
        <v/>
      </c>
    </row>
    <row r="1329">
      <c r="A1329">
        <f>INDEX(resultados!$A$2:$ZZ$2386, 1323, MATCH($B$1, resultados!$A$1:$ZZ$1, 0))</f>
        <v/>
      </c>
      <c r="B1329">
        <f>INDEX(resultados!$A$2:$ZZ$2386, 1323, MATCH($B$2, resultados!$A$1:$ZZ$1, 0))</f>
        <v/>
      </c>
      <c r="C1329">
        <f>INDEX(resultados!$A$2:$ZZ$2386, 1323, MATCH($B$3, resultados!$A$1:$ZZ$1, 0))</f>
        <v/>
      </c>
    </row>
    <row r="1330">
      <c r="A1330">
        <f>INDEX(resultados!$A$2:$ZZ$2386, 1324, MATCH($B$1, resultados!$A$1:$ZZ$1, 0))</f>
        <v/>
      </c>
      <c r="B1330">
        <f>INDEX(resultados!$A$2:$ZZ$2386, 1324, MATCH($B$2, resultados!$A$1:$ZZ$1, 0))</f>
        <v/>
      </c>
      <c r="C1330">
        <f>INDEX(resultados!$A$2:$ZZ$2386, 1324, MATCH($B$3, resultados!$A$1:$ZZ$1, 0))</f>
        <v/>
      </c>
    </row>
    <row r="1331">
      <c r="A1331">
        <f>INDEX(resultados!$A$2:$ZZ$2386, 1325, MATCH($B$1, resultados!$A$1:$ZZ$1, 0))</f>
        <v/>
      </c>
      <c r="B1331">
        <f>INDEX(resultados!$A$2:$ZZ$2386, 1325, MATCH($B$2, resultados!$A$1:$ZZ$1, 0))</f>
        <v/>
      </c>
      <c r="C1331">
        <f>INDEX(resultados!$A$2:$ZZ$2386, 1325, MATCH($B$3, resultados!$A$1:$ZZ$1, 0))</f>
        <v/>
      </c>
    </row>
    <row r="1332">
      <c r="A1332">
        <f>INDEX(resultados!$A$2:$ZZ$2386, 1326, MATCH($B$1, resultados!$A$1:$ZZ$1, 0))</f>
        <v/>
      </c>
      <c r="B1332">
        <f>INDEX(resultados!$A$2:$ZZ$2386, 1326, MATCH($B$2, resultados!$A$1:$ZZ$1, 0))</f>
        <v/>
      </c>
      <c r="C1332">
        <f>INDEX(resultados!$A$2:$ZZ$2386, 1326, MATCH($B$3, resultados!$A$1:$ZZ$1, 0))</f>
        <v/>
      </c>
    </row>
    <row r="1333">
      <c r="A1333">
        <f>INDEX(resultados!$A$2:$ZZ$2386, 1327, MATCH($B$1, resultados!$A$1:$ZZ$1, 0))</f>
        <v/>
      </c>
      <c r="B1333">
        <f>INDEX(resultados!$A$2:$ZZ$2386, 1327, MATCH($B$2, resultados!$A$1:$ZZ$1, 0))</f>
        <v/>
      </c>
      <c r="C1333">
        <f>INDEX(resultados!$A$2:$ZZ$2386, 1327, MATCH($B$3, resultados!$A$1:$ZZ$1, 0))</f>
        <v/>
      </c>
    </row>
    <row r="1334">
      <c r="A1334">
        <f>INDEX(resultados!$A$2:$ZZ$2386, 1328, MATCH($B$1, resultados!$A$1:$ZZ$1, 0))</f>
        <v/>
      </c>
      <c r="B1334">
        <f>INDEX(resultados!$A$2:$ZZ$2386, 1328, MATCH($B$2, resultados!$A$1:$ZZ$1, 0))</f>
        <v/>
      </c>
      <c r="C1334">
        <f>INDEX(resultados!$A$2:$ZZ$2386, 1328, MATCH($B$3, resultados!$A$1:$ZZ$1, 0))</f>
        <v/>
      </c>
    </row>
    <row r="1335">
      <c r="A1335">
        <f>INDEX(resultados!$A$2:$ZZ$2386, 1329, MATCH($B$1, resultados!$A$1:$ZZ$1, 0))</f>
        <v/>
      </c>
      <c r="B1335">
        <f>INDEX(resultados!$A$2:$ZZ$2386, 1329, MATCH($B$2, resultados!$A$1:$ZZ$1, 0))</f>
        <v/>
      </c>
      <c r="C1335">
        <f>INDEX(resultados!$A$2:$ZZ$2386, 1329, MATCH($B$3, resultados!$A$1:$ZZ$1, 0))</f>
        <v/>
      </c>
    </row>
    <row r="1336">
      <c r="A1336">
        <f>INDEX(resultados!$A$2:$ZZ$2386, 1330, MATCH($B$1, resultados!$A$1:$ZZ$1, 0))</f>
        <v/>
      </c>
      <c r="B1336">
        <f>INDEX(resultados!$A$2:$ZZ$2386, 1330, MATCH($B$2, resultados!$A$1:$ZZ$1, 0))</f>
        <v/>
      </c>
      <c r="C1336">
        <f>INDEX(resultados!$A$2:$ZZ$2386, 1330, MATCH($B$3, resultados!$A$1:$ZZ$1, 0))</f>
        <v/>
      </c>
    </row>
    <row r="1337">
      <c r="A1337">
        <f>INDEX(resultados!$A$2:$ZZ$2386, 1331, MATCH($B$1, resultados!$A$1:$ZZ$1, 0))</f>
        <v/>
      </c>
      <c r="B1337">
        <f>INDEX(resultados!$A$2:$ZZ$2386, 1331, MATCH($B$2, resultados!$A$1:$ZZ$1, 0))</f>
        <v/>
      </c>
      <c r="C1337">
        <f>INDEX(resultados!$A$2:$ZZ$2386, 1331, MATCH($B$3, resultados!$A$1:$ZZ$1, 0))</f>
        <v/>
      </c>
    </row>
    <row r="1338">
      <c r="A1338">
        <f>INDEX(resultados!$A$2:$ZZ$2386, 1332, MATCH($B$1, resultados!$A$1:$ZZ$1, 0))</f>
        <v/>
      </c>
      <c r="B1338">
        <f>INDEX(resultados!$A$2:$ZZ$2386, 1332, MATCH($B$2, resultados!$A$1:$ZZ$1, 0))</f>
        <v/>
      </c>
      <c r="C1338">
        <f>INDEX(resultados!$A$2:$ZZ$2386, 1332, MATCH($B$3, resultados!$A$1:$ZZ$1, 0))</f>
        <v/>
      </c>
    </row>
    <row r="1339">
      <c r="A1339">
        <f>INDEX(resultados!$A$2:$ZZ$2386, 1333, MATCH($B$1, resultados!$A$1:$ZZ$1, 0))</f>
        <v/>
      </c>
      <c r="B1339">
        <f>INDEX(resultados!$A$2:$ZZ$2386, 1333, MATCH($B$2, resultados!$A$1:$ZZ$1, 0))</f>
        <v/>
      </c>
      <c r="C1339">
        <f>INDEX(resultados!$A$2:$ZZ$2386, 1333, MATCH($B$3, resultados!$A$1:$ZZ$1, 0))</f>
        <v/>
      </c>
    </row>
    <row r="1340">
      <c r="A1340">
        <f>INDEX(resultados!$A$2:$ZZ$2386, 1334, MATCH($B$1, resultados!$A$1:$ZZ$1, 0))</f>
        <v/>
      </c>
      <c r="B1340">
        <f>INDEX(resultados!$A$2:$ZZ$2386, 1334, MATCH($B$2, resultados!$A$1:$ZZ$1, 0))</f>
        <v/>
      </c>
      <c r="C1340">
        <f>INDEX(resultados!$A$2:$ZZ$2386, 1334, MATCH($B$3, resultados!$A$1:$ZZ$1, 0))</f>
        <v/>
      </c>
    </row>
    <row r="1341">
      <c r="A1341">
        <f>INDEX(resultados!$A$2:$ZZ$2386, 1335, MATCH($B$1, resultados!$A$1:$ZZ$1, 0))</f>
        <v/>
      </c>
      <c r="B1341">
        <f>INDEX(resultados!$A$2:$ZZ$2386, 1335, MATCH($B$2, resultados!$A$1:$ZZ$1, 0))</f>
        <v/>
      </c>
      <c r="C1341">
        <f>INDEX(resultados!$A$2:$ZZ$2386, 1335, MATCH($B$3, resultados!$A$1:$ZZ$1, 0))</f>
        <v/>
      </c>
    </row>
    <row r="1342">
      <c r="A1342">
        <f>INDEX(resultados!$A$2:$ZZ$2386, 1336, MATCH($B$1, resultados!$A$1:$ZZ$1, 0))</f>
        <v/>
      </c>
      <c r="B1342">
        <f>INDEX(resultados!$A$2:$ZZ$2386, 1336, MATCH($B$2, resultados!$A$1:$ZZ$1, 0))</f>
        <v/>
      </c>
      <c r="C1342">
        <f>INDEX(resultados!$A$2:$ZZ$2386, 1336, MATCH($B$3, resultados!$A$1:$ZZ$1, 0))</f>
        <v/>
      </c>
    </row>
    <row r="1343">
      <c r="A1343">
        <f>INDEX(resultados!$A$2:$ZZ$2386, 1337, MATCH($B$1, resultados!$A$1:$ZZ$1, 0))</f>
        <v/>
      </c>
      <c r="B1343">
        <f>INDEX(resultados!$A$2:$ZZ$2386, 1337, MATCH($B$2, resultados!$A$1:$ZZ$1, 0))</f>
        <v/>
      </c>
      <c r="C1343">
        <f>INDEX(resultados!$A$2:$ZZ$2386, 1337, MATCH($B$3, resultados!$A$1:$ZZ$1, 0))</f>
        <v/>
      </c>
    </row>
    <row r="1344">
      <c r="A1344">
        <f>INDEX(resultados!$A$2:$ZZ$2386, 1338, MATCH($B$1, resultados!$A$1:$ZZ$1, 0))</f>
        <v/>
      </c>
      <c r="B1344">
        <f>INDEX(resultados!$A$2:$ZZ$2386, 1338, MATCH($B$2, resultados!$A$1:$ZZ$1, 0))</f>
        <v/>
      </c>
      <c r="C1344">
        <f>INDEX(resultados!$A$2:$ZZ$2386, 1338, MATCH($B$3, resultados!$A$1:$ZZ$1, 0))</f>
        <v/>
      </c>
    </row>
    <row r="1345">
      <c r="A1345">
        <f>INDEX(resultados!$A$2:$ZZ$2386, 1339, MATCH($B$1, resultados!$A$1:$ZZ$1, 0))</f>
        <v/>
      </c>
      <c r="B1345">
        <f>INDEX(resultados!$A$2:$ZZ$2386, 1339, MATCH($B$2, resultados!$A$1:$ZZ$1, 0))</f>
        <v/>
      </c>
      <c r="C1345">
        <f>INDEX(resultados!$A$2:$ZZ$2386, 1339, MATCH($B$3, resultados!$A$1:$ZZ$1, 0))</f>
        <v/>
      </c>
    </row>
    <row r="1346">
      <c r="A1346">
        <f>INDEX(resultados!$A$2:$ZZ$2386, 1340, MATCH($B$1, resultados!$A$1:$ZZ$1, 0))</f>
        <v/>
      </c>
      <c r="B1346">
        <f>INDEX(resultados!$A$2:$ZZ$2386, 1340, MATCH($B$2, resultados!$A$1:$ZZ$1, 0))</f>
        <v/>
      </c>
      <c r="C1346">
        <f>INDEX(resultados!$A$2:$ZZ$2386, 1340, MATCH($B$3, resultados!$A$1:$ZZ$1, 0))</f>
        <v/>
      </c>
    </row>
    <row r="1347">
      <c r="A1347">
        <f>INDEX(resultados!$A$2:$ZZ$2386, 1341, MATCH($B$1, resultados!$A$1:$ZZ$1, 0))</f>
        <v/>
      </c>
      <c r="B1347">
        <f>INDEX(resultados!$A$2:$ZZ$2386, 1341, MATCH($B$2, resultados!$A$1:$ZZ$1, 0))</f>
        <v/>
      </c>
      <c r="C1347">
        <f>INDEX(resultados!$A$2:$ZZ$2386, 1341, MATCH($B$3, resultados!$A$1:$ZZ$1, 0))</f>
        <v/>
      </c>
    </row>
    <row r="1348">
      <c r="A1348">
        <f>INDEX(resultados!$A$2:$ZZ$2386, 1342, MATCH($B$1, resultados!$A$1:$ZZ$1, 0))</f>
        <v/>
      </c>
      <c r="B1348">
        <f>INDEX(resultados!$A$2:$ZZ$2386, 1342, MATCH($B$2, resultados!$A$1:$ZZ$1, 0))</f>
        <v/>
      </c>
      <c r="C1348">
        <f>INDEX(resultados!$A$2:$ZZ$2386, 1342, MATCH($B$3, resultados!$A$1:$ZZ$1, 0))</f>
        <v/>
      </c>
    </row>
    <row r="1349">
      <c r="A1349">
        <f>INDEX(resultados!$A$2:$ZZ$2386, 1343, MATCH($B$1, resultados!$A$1:$ZZ$1, 0))</f>
        <v/>
      </c>
      <c r="B1349">
        <f>INDEX(resultados!$A$2:$ZZ$2386, 1343, MATCH($B$2, resultados!$A$1:$ZZ$1, 0))</f>
        <v/>
      </c>
      <c r="C1349">
        <f>INDEX(resultados!$A$2:$ZZ$2386, 1343, MATCH($B$3, resultados!$A$1:$ZZ$1, 0))</f>
        <v/>
      </c>
    </row>
    <row r="1350">
      <c r="A1350">
        <f>INDEX(resultados!$A$2:$ZZ$2386, 1344, MATCH($B$1, resultados!$A$1:$ZZ$1, 0))</f>
        <v/>
      </c>
      <c r="B1350">
        <f>INDEX(resultados!$A$2:$ZZ$2386, 1344, MATCH($B$2, resultados!$A$1:$ZZ$1, 0))</f>
        <v/>
      </c>
      <c r="C1350">
        <f>INDEX(resultados!$A$2:$ZZ$2386, 1344, MATCH($B$3, resultados!$A$1:$ZZ$1, 0))</f>
        <v/>
      </c>
    </row>
    <row r="1351">
      <c r="A1351">
        <f>INDEX(resultados!$A$2:$ZZ$2386, 1345, MATCH($B$1, resultados!$A$1:$ZZ$1, 0))</f>
        <v/>
      </c>
      <c r="B1351">
        <f>INDEX(resultados!$A$2:$ZZ$2386, 1345, MATCH($B$2, resultados!$A$1:$ZZ$1, 0))</f>
        <v/>
      </c>
      <c r="C1351">
        <f>INDEX(resultados!$A$2:$ZZ$2386, 1345, MATCH($B$3, resultados!$A$1:$ZZ$1, 0))</f>
        <v/>
      </c>
    </row>
    <row r="1352">
      <c r="A1352">
        <f>INDEX(resultados!$A$2:$ZZ$2386, 1346, MATCH($B$1, resultados!$A$1:$ZZ$1, 0))</f>
        <v/>
      </c>
      <c r="B1352">
        <f>INDEX(resultados!$A$2:$ZZ$2386, 1346, MATCH($B$2, resultados!$A$1:$ZZ$1, 0))</f>
        <v/>
      </c>
      <c r="C1352">
        <f>INDEX(resultados!$A$2:$ZZ$2386, 1346, MATCH($B$3, resultados!$A$1:$ZZ$1, 0))</f>
        <v/>
      </c>
    </row>
    <row r="1353">
      <c r="A1353">
        <f>INDEX(resultados!$A$2:$ZZ$2386, 1347, MATCH($B$1, resultados!$A$1:$ZZ$1, 0))</f>
        <v/>
      </c>
      <c r="B1353">
        <f>INDEX(resultados!$A$2:$ZZ$2386, 1347, MATCH($B$2, resultados!$A$1:$ZZ$1, 0))</f>
        <v/>
      </c>
      <c r="C1353">
        <f>INDEX(resultados!$A$2:$ZZ$2386, 1347, MATCH($B$3, resultados!$A$1:$ZZ$1, 0))</f>
        <v/>
      </c>
    </row>
    <row r="1354">
      <c r="A1354">
        <f>INDEX(resultados!$A$2:$ZZ$2386, 1348, MATCH($B$1, resultados!$A$1:$ZZ$1, 0))</f>
        <v/>
      </c>
      <c r="B1354">
        <f>INDEX(resultados!$A$2:$ZZ$2386, 1348, MATCH($B$2, resultados!$A$1:$ZZ$1, 0))</f>
        <v/>
      </c>
      <c r="C1354">
        <f>INDEX(resultados!$A$2:$ZZ$2386, 1348, MATCH($B$3, resultados!$A$1:$ZZ$1, 0))</f>
        <v/>
      </c>
    </row>
    <row r="1355">
      <c r="A1355">
        <f>INDEX(resultados!$A$2:$ZZ$2386, 1349, MATCH($B$1, resultados!$A$1:$ZZ$1, 0))</f>
        <v/>
      </c>
      <c r="B1355">
        <f>INDEX(resultados!$A$2:$ZZ$2386, 1349, MATCH($B$2, resultados!$A$1:$ZZ$1, 0))</f>
        <v/>
      </c>
      <c r="C1355">
        <f>INDEX(resultados!$A$2:$ZZ$2386, 1349, MATCH($B$3, resultados!$A$1:$ZZ$1, 0))</f>
        <v/>
      </c>
    </row>
    <row r="1356">
      <c r="A1356">
        <f>INDEX(resultados!$A$2:$ZZ$2386, 1350, MATCH($B$1, resultados!$A$1:$ZZ$1, 0))</f>
        <v/>
      </c>
      <c r="B1356">
        <f>INDEX(resultados!$A$2:$ZZ$2386, 1350, MATCH($B$2, resultados!$A$1:$ZZ$1, 0))</f>
        <v/>
      </c>
      <c r="C1356">
        <f>INDEX(resultados!$A$2:$ZZ$2386, 1350, MATCH($B$3, resultados!$A$1:$ZZ$1, 0))</f>
        <v/>
      </c>
    </row>
    <row r="1357">
      <c r="A1357">
        <f>INDEX(resultados!$A$2:$ZZ$2386, 1351, MATCH($B$1, resultados!$A$1:$ZZ$1, 0))</f>
        <v/>
      </c>
      <c r="B1357">
        <f>INDEX(resultados!$A$2:$ZZ$2386, 1351, MATCH($B$2, resultados!$A$1:$ZZ$1, 0))</f>
        <v/>
      </c>
      <c r="C1357">
        <f>INDEX(resultados!$A$2:$ZZ$2386, 1351, MATCH($B$3, resultados!$A$1:$ZZ$1, 0))</f>
        <v/>
      </c>
    </row>
    <row r="1358">
      <c r="A1358">
        <f>INDEX(resultados!$A$2:$ZZ$2386, 1352, MATCH($B$1, resultados!$A$1:$ZZ$1, 0))</f>
        <v/>
      </c>
      <c r="B1358">
        <f>INDEX(resultados!$A$2:$ZZ$2386, 1352, MATCH($B$2, resultados!$A$1:$ZZ$1, 0))</f>
        <v/>
      </c>
      <c r="C1358">
        <f>INDEX(resultados!$A$2:$ZZ$2386, 1352, MATCH($B$3, resultados!$A$1:$ZZ$1, 0))</f>
        <v/>
      </c>
    </row>
    <row r="1359">
      <c r="A1359">
        <f>INDEX(resultados!$A$2:$ZZ$2386, 1353, MATCH($B$1, resultados!$A$1:$ZZ$1, 0))</f>
        <v/>
      </c>
      <c r="B1359">
        <f>INDEX(resultados!$A$2:$ZZ$2386, 1353, MATCH($B$2, resultados!$A$1:$ZZ$1, 0))</f>
        <v/>
      </c>
      <c r="C1359">
        <f>INDEX(resultados!$A$2:$ZZ$2386, 1353, MATCH($B$3, resultados!$A$1:$ZZ$1, 0))</f>
        <v/>
      </c>
    </row>
    <row r="1360">
      <c r="A1360">
        <f>INDEX(resultados!$A$2:$ZZ$2386, 1354, MATCH($B$1, resultados!$A$1:$ZZ$1, 0))</f>
        <v/>
      </c>
      <c r="B1360">
        <f>INDEX(resultados!$A$2:$ZZ$2386, 1354, MATCH($B$2, resultados!$A$1:$ZZ$1, 0))</f>
        <v/>
      </c>
      <c r="C1360">
        <f>INDEX(resultados!$A$2:$ZZ$2386, 1354, MATCH($B$3, resultados!$A$1:$ZZ$1, 0))</f>
        <v/>
      </c>
    </row>
    <row r="1361">
      <c r="A1361">
        <f>INDEX(resultados!$A$2:$ZZ$2386, 1355, MATCH($B$1, resultados!$A$1:$ZZ$1, 0))</f>
        <v/>
      </c>
      <c r="B1361">
        <f>INDEX(resultados!$A$2:$ZZ$2386, 1355, MATCH($B$2, resultados!$A$1:$ZZ$1, 0))</f>
        <v/>
      </c>
      <c r="C1361">
        <f>INDEX(resultados!$A$2:$ZZ$2386, 1355, MATCH($B$3, resultados!$A$1:$ZZ$1, 0))</f>
        <v/>
      </c>
    </row>
    <row r="1362">
      <c r="A1362">
        <f>INDEX(resultados!$A$2:$ZZ$2386, 1356, MATCH($B$1, resultados!$A$1:$ZZ$1, 0))</f>
        <v/>
      </c>
      <c r="B1362">
        <f>INDEX(resultados!$A$2:$ZZ$2386, 1356, MATCH($B$2, resultados!$A$1:$ZZ$1, 0))</f>
        <v/>
      </c>
      <c r="C1362">
        <f>INDEX(resultados!$A$2:$ZZ$2386, 1356, MATCH($B$3, resultados!$A$1:$ZZ$1, 0))</f>
        <v/>
      </c>
    </row>
    <row r="1363">
      <c r="A1363">
        <f>INDEX(resultados!$A$2:$ZZ$2386, 1357, MATCH($B$1, resultados!$A$1:$ZZ$1, 0))</f>
        <v/>
      </c>
      <c r="B1363">
        <f>INDEX(resultados!$A$2:$ZZ$2386, 1357, MATCH($B$2, resultados!$A$1:$ZZ$1, 0))</f>
        <v/>
      </c>
      <c r="C1363">
        <f>INDEX(resultados!$A$2:$ZZ$2386, 1357, MATCH($B$3, resultados!$A$1:$ZZ$1, 0))</f>
        <v/>
      </c>
    </row>
    <row r="1364">
      <c r="A1364">
        <f>INDEX(resultados!$A$2:$ZZ$2386, 1358, MATCH($B$1, resultados!$A$1:$ZZ$1, 0))</f>
        <v/>
      </c>
      <c r="B1364">
        <f>INDEX(resultados!$A$2:$ZZ$2386, 1358, MATCH($B$2, resultados!$A$1:$ZZ$1, 0))</f>
        <v/>
      </c>
      <c r="C1364">
        <f>INDEX(resultados!$A$2:$ZZ$2386, 1358, MATCH($B$3, resultados!$A$1:$ZZ$1, 0))</f>
        <v/>
      </c>
    </row>
    <row r="1365">
      <c r="A1365">
        <f>INDEX(resultados!$A$2:$ZZ$2386, 1359, MATCH($B$1, resultados!$A$1:$ZZ$1, 0))</f>
        <v/>
      </c>
      <c r="B1365">
        <f>INDEX(resultados!$A$2:$ZZ$2386, 1359, MATCH($B$2, resultados!$A$1:$ZZ$1, 0))</f>
        <v/>
      </c>
      <c r="C1365">
        <f>INDEX(resultados!$A$2:$ZZ$2386, 1359, MATCH($B$3, resultados!$A$1:$ZZ$1, 0))</f>
        <v/>
      </c>
    </row>
    <row r="1366">
      <c r="A1366">
        <f>INDEX(resultados!$A$2:$ZZ$2386, 1360, MATCH($B$1, resultados!$A$1:$ZZ$1, 0))</f>
        <v/>
      </c>
      <c r="B1366">
        <f>INDEX(resultados!$A$2:$ZZ$2386, 1360, MATCH($B$2, resultados!$A$1:$ZZ$1, 0))</f>
        <v/>
      </c>
      <c r="C1366">
        <f>INDEX(resultados!$A$2:$ZZ$2386, 1360, MATCH($B$3, resultados!$A$1:$ZZ$1, 0))</f>
        <v/>
      </c>
    </row>
    <row r="1367">
      <c r="A1367">
        <f>INDEX(resultados!$A$2:$ZZ$2386, 1361, MATCH($B$1, resultados!$A$1:$ZZ$1, 0))</f>
        <v/>
      </c>
      <c r="B1367">
        <f>INDEX(resultados!$A$2:$ZZ$2386, 1361, MATCH($B$2, resultados!$A$1:$ZZ$1, 0))</f>
        <v/>
      </c>
      <c r="C1367">
        <f>INDEX(resultados!$A$2:$ZZ$2386, 1361, MATCH($B$3, resultados!$A$1:$ZZ$1, 0))</f>
        <v/>
      </c>
    </row>
    <row r="1368">
      <c r="A1368">
        <f>INDEX(resultados!$A$2:$ZZ$2386, 1362, MATCH($B$1, resultados!$A$1:$ZZ$1, 0))</f>
        <v/>
      </c>
      <c r="B1368">
        <f>INDEX(resultados!$A$2:$ZZ$2386, 1362, MATCH($B$2, resultados!$A$1:$ZZ$1, 0))</f>
        <v/>
      </c>
      <c r="C1368">
        <f>INDEX(resultados!$A$2:$ZZ$2386, 1362, MATCH($B$3, resultados!$A$1:$ZZ$1, 0))</f>
        <v/>
      </c>
    </row>
    <row r="1369">
      <c r="A1369">
        <f>INDEX(resultados!$A$2:$ZZ$2386, 1363, MATCH($B$1, resultados!$A$1:$ZZ$1, 0))</f>
        <v/>
      </c>
      <c r="B1369">
        <f>INDEX(resultados!$A$2:$ZZ$2386, 1363, MATCH($B$2, resultados!$A$1:$ZZ$1, 0))</f>
        <v/>
      </c>
      <c r="C1369">
        <f>INDEX(resultados!$A$2:$ZZ$2386, 1363, MATCH($B$3, resultados!$A$1:$ZZ$1, 0))</f>
        <v/>
      </c>
    </row>
    <row r="1370">
      <c r="A1370">
        <f>INDEX(resultados!$A$2:$ZZ$2386, 1364, MATCH($B$1, resultados!$A$1:$ZZ$1, 0))</f>
        <v/>
      </c>
      <c r="B1370">
        <f>INDEX(resultados!$A$2:$ZZ$2386, 1364, MATCH($B$2, resultados!$A$1:$ZZ$1, 0))</f>
        <v/>
      </c>
      <c r="C1370">
        <f>INDEX(resultados!$A$2:$ZZ$2386, 1364, MATCH($B$3, resultados!$A$1:$ZZ$1, 0))</f>
        <v/>
      </c>
    </row>
    <row r="1371">
      <c r="A1371">
        <f>INDEX(resultados!$A$2:$ZZ$2386, 1365, MATCH($B$1, resultados!$A$1:$ZZ$1, 0))</f>
        <v/>
      </c>
      <c r="B1371">
        <f>INDEX(resultados!$A$2:$ZZ$2386, 1365, MATCH($B$2, resultados!$A$1:$ZZ$1, 0))</f>
        <v/>
      </c>
      <c r="C1371">
        <f>INDEX(resultados!$A$2:$ZZ$2386, 1365, MATCH($B$3, resultados!$A$1:$ZZ$1, 0))</f>
        <v/>
      </c>
    </row>
    <row r="1372">
      <c r="A1372">
        <f>INDEX(resultados!$A$2:$ZZ$2386, 1366, MATCH($B$1, resultados!$A$1:$ZZ$1, 0))</f>
        <v/>
      </c>
      <c r="B1372">
        <f>INDEX(resultados!$A$2:$ZZ$2386, 1366, MATCH($B$2, resultados!$A$1:$ZZ$1, 0))</f>
        <v/>
      </c>
      <c r="C1372">
        <f>INDEX(resultados!$A$2:$ZZ$2386, 1366, MATCH($B$3, resultados!$A$1:$ZZ$1, 0))</f>
        <v/>
      </c>
    </row>
    <row r="1373">
      <c r="A1373">
        <f>INDEX(resultados!$A$2:$ZZ$2386, 1367, MATCH($B$1, resultados!$A$1:$ZZ$1, 0))</f>
        <v/>
      </c>
      <c r="B1373">
        <f>INDEX(resultados!$A$2:$ZZ$2386, 1367, MATCH($B$2, resultados!$A$1:$ZZ$1, 0))</f>
        <v/>
      </c>
      <c r="C1373">
        <f>INDEX(resultados!$A$2:$ZZ$2386, 1367, MATCH($B$3, resultados!$A$1:$ZZ$1, 0))</f>
        <v/>
      </c>
    </row>
    <row r="1374">
      <c r="A1374">
        <f>INDEX(resultados!$A$2:$ZZ$2386, 1368, MATCH($B$1, resultados!$A$1:$ZZ$1, 0))</f>
        <v/>
      </c>
      <c r="B1374">
        <f>INDEX(resultados!$A$2:$ZZ$2386, 1368, MATCH($B$2, resultados!$A$1:$ZZ$1, 0))</f>
        <v/>
      </c>
      <c r="C1374">
        <f>INDEX(resultados!$A$2:$ZZ$2386, 1368, MATCH($B$3, resultados!$A$1:$ZZ$1, 0))</f>
        <v/>
      </c>
    </row>
    <row r="1375">
      <c r="A1375">
        <f>INDEX(resultados!$A$2:$ZZ$2386, 1369, MATCH($B$1, resultados!$A$1:$ZZ$1, 0))</f>
        <v/>
      </c>
      <c r="B1375">
        <f>INDEX(resultados!$A$2:$ZZ$2386, 1369, MATCH($B$2, resultados!$A$1:$ZZ$1, 0))</f>
        <v/>
      </c>
      <c r="C1375">
        <f>INDEX(resultados!$A$2:$ZZ$2386, 1369, MATCH($B$3, resultados!$A$1:$ZZ$1, 0))</f>
        <v/>
      </c>
    </row>
    <row r="1376">
      <c r="A1376">
        <f>INDEX(resultados!$A$2:$ZZ$2386, 1370, MATCH($B$1, resultados!$A$1:$ZZ$1, 0))</f>
        <v/>
      </c>
      <c r="B1376">
        <f>INDEX(resultados!$A$2:$ZZ$2386, 1370, MATCH($B$2, resultados!$A$1:$ZZ$1, 0))</f>
        <v/>
      </c>
      <c r="C1376">
        <f>INDEX(resultados!$A$2:$ZZ$2386, 1370, MATCH($B$3, resultados!$A$1:$ZZ$1, 0))</f>
        <v/>
      </c>
    </row>
    <row r="1377">
      <c r="A1377">
        <f>INDEX(resultados!$A$2:$ZZ$2386, 1371, MATCH($B$1, resultados!$A$1:$ZZ$1, 0))</f>
        <v/>
      </c>
      <c r="B1377">
        <f>INDEX(resultados!$A$2:$ZZ$2386, 1371, MATCH($B$2, resultados!$A$1:$ZZ$1, 0))</f>
        <v/>
      </c>
      <c r="C1377">
        <f>INDEX(resultados!$A$2:$ZZ$2386, 1371, MATCH($B$3, resultados!$A$1:$ZZ$1, 0))</f>
        <v/>
      </c>
    </row>
    <row r="1378">
      <c r="A1378">
        <f>INDEX(resultados!$A$2:$ZZ$2386, 1372, MATCH($B$1, resultados!$A$1:$ZZ$1, 0))</f>
        <v/>
      </c>
      <c r="B1378">
        <f>INDEX(resultados!$A$2:$ZZ$2386, 1372, MATCH($B$2, resultados!$A$1:$ZZ$1, 0))</f>
        <v/>
      </c>
      <c r="C1378">
        <f>INDEX(resultados!$A$2:$ZZ$2386, 1372, MATCH($B$3, resultados!$A$1:$ZZ$1, 0))</f>
        <v/>
      </c>
    </row>
    <row r="1379">
      <c r="A1379">
        <f>INDEX(resultados!$A$2:$ZZ$2386, 1373, MATCH($B$1, resultados!$A$1:$ZZ$1, 0))</f>
        <v/>
      </c>
      <c r="B1379">
        <f>INDEX(resultados!$A$2:$ZZ$2386, 1373, MATCH($B$2, resultados!$A$1:$ZZ$1, 0))</f>
        <v/>
      </c>
      <c r="C1379">
        <f>INDEX(resultados!$A$2:$ZZ$2386, 1373, MATCH($B$3, resultados!$A$1:$ZZ$1, 0))</f>
        <v/>
      </c>
    </row>
    <row r="1380">
      <c r="A1380">
        <f>INDEX(resultados!$A$2:$ZZ$2386, 1374, MATCH($B$1, resultados!$A$1:$ZZ$1, 0))</f>
        <v/>
      </c>
      <c r="B1380">
        <f>INDEX(resultados!$A$2:$ZZ$2386, 1374, MATCH($B$2, resultados!$A$1:$ZZ$1, 0))</f>
        <v/>
      </c>
      <c r="C1380">
        <f>INDEX(resultados!$A$2:$ZZ$2386, 1374, MATCH($B$3, resultados!$A$1:$ZZ$1, 0))</f>
        <v/>
      </c>
    </row>
    <row r="1381">
      <c r="A1381">
        <f>INDEX(resultados!$A$2:$ZZ$2386, 1375, MATCH($B$1, resultados!$A$1:$ZZ$1, 0))</f>
        <v/>
      </c>
      <c r="B1381">
        <f>INDEX(resultados!$A$2:$ZZ$2386, 1375, MATCH($B$2, resultados!$A$1:$ZZ$1, 0))</f>
        <v/>
      </c>
      <c r="C1381">
        <f>INDEX(resultados!$A$2:$ZZ$2386, 1375, MATCH($B$3, resultados!$A$1:$ZZ$1, 0))</f>
        <v/>
      </c>
    </row>
    <row r="1382">
      <c r="A1382">
        <f>INDEX(resultados!$A$2:$ZZ$2386, 1376, MATCH($B$1, resultados!$A$1:$ZZ$1, 0))</f>
        <v/>
      </c>
      <c r="B1382">
        <f>INDEX(resultados!$A$2:$ZZ$2386, 1376, MATCH($B$2, resultados!$A$1:$ZZ$1, 0))</f>
        <v/>
      </c>
      <c r="C1382">
        <f>INDEX(resultados!$A$2:$ZZ$2386, 1376, MATCH($B$3, resultados!$A$1:$ZZ$1, 0))</f>
        <v/>
      </c>
    </row>
    <row r="1383">
      <c r="A1383">
        <f>INDEX(resultados!$A$2:$ZZ$2386, 1377, MATCH($B$1, resultados!$A$1:$ZZ$1, 0))</f>
        <v/>
      </c>
      <c r="B1383">
        <f>INDEX(resultados!$A$2:$ZZ$2386, 1377, MATCH($B$2, resultados!$A$1:$ZZ$1, 0))</f>
        <v/>
      </c>
      <c r="C1383">
        <f>INDEX(resultados!$A$2:$ZZ$2386, 1377, MATCH($B$3, resultados!$A$1:$ZZ$1, 0))</f>
        <v/>
      </c>
    </row>
    <row r="1384">
      <c r="A1384">
        <f>INDEX(resultados!$A$2:$ZZ$2386, 1378, MATCH($B$1, resultados!$A$1:$ZZ$1, 0))</f>
        <v/>
      </c>
      <c r="B1384">
        <f>INDEX(resultados!$A$2:$ZZ$2386, 1378, MATCH($B$2, resultados!$A$1:$ZZ$1, 0))</f>
        <v/>
      </c>
      <c r="C1384">
        <f>INDEX(resultados!$A$2:$ZZ$2386, 1378, MATCH($B$3, resultados!$A$1:$ZZ$1, 0))</f>
        <v/>
      </c>
    </row>
    <row r="1385">
      <c r="A1385">
        <f>INDEX(resultados!$A$2:$ZZ$2386, 1379, MATCH($B$1, resultados!$A$1:$ZZ$1, 0))</f>
        <v/>
      </c>
      <c r="B1385">
        <f>INDEX(resultados!$A$2:$ZZ$2386, 1379, MATCH($B$2, resultados!$A$1:$ZZ$1, 0))</f>
        <v/>
      </c>
      <c r="C1385">
        <f>INDEX(resultados!$A$2:$ZZ$2386, 1379, MATCH($B$3, resultados!$A$1:$ZZ$1, 0))</f>
        <v/>
      </c>
    </row>
    <row r="1386">
      <c r="A1386">
        <f>INDEX(resultados!$A$2:$ZZ$2386, 1380, MATCH($B$1, resultados!$A$1:$ZZ$1, 0))</f>
        <v/>
      </c>
      <c r="B1386">
        <f>INDEX(resultados!$A$2:$ZZ$2386, 1380, MATCH($B$2, resultados!$A$1:$ZZ$1, 0))</f>
        <v/>
      </c>
      <c r="C1386">
        <f>INDEX(resultados!$A$2:$ZZ$2386, 1380, MATCH($B$3, resultados!$A$1:$ZZ$1, 0))</f>
        <v/>
      </c>
    </row>
    <row r="1387">
      <c r="A1387">
        <f>INDEX(resultados!$A$2:$ZZ$2386, 1381, MATCH($B$1, resultados!$A$1:$ZZ$1, 0))</f>
        <v/>
      </c>
      <c r="B1387">
        <f>INDEX(resultados!$A$2:$ZZ$2386, 1381, MATCH($B$2, resultados!$A$1:$ZZ$1, 0))</f>
        <v/>
      </c>
      <c r="C1387">
        <f>INDEX(resultados!$A$2:$ZZ$2386, 1381, MATCH($B$3, resultados!$A$1:$ZZ$1, 0))</f>
        <v/>
      </c>
    </row>
    <row r="1388">
      <c r="A1388">
        <f>INDEX(resultados!$A$2:$ZZ$2386, 1382, MATCH($B$1, resultados!$A$1:$ZZ$1, 0))</f>
        <v/>
      </c>
      <c r="B1388">
        <f>INDEX(resultados!$A$2:$ZZ$2386, 1382, MATCH($B$2, resultados!$A$1:$ZZ$1, 0))</f>
        <v/>
      </c>
      <c r="C1388">
        <f>INDEX(resultados!$A$2:$ZZ$2386, 1382, MATCH($B$3, resultados!$A$1:$ZZ$1, 0))</f>
        <v/>
      </c>
    </row>
    <row r="1389">
      <c r="A1389">
        <f>INDEX(resultados!$A$2:$ZZ$2386, 1383, MATCH($B$1, resultados!$A$1:$ZZ$1, 0))</f>
        <v/>
      </c>
      <c r="B1389">
        <f>INDEX(resultados!$A$2:$ZZ$2386, 1383, MATCH($B$2, resultados!$A$1:$ZZ$1, 0))</f>
        <v/>
      </c>
      <c r="C1389">
        <f>INDEX(resultados!$A$2:$ZZ$2386, 1383, MATCH($B$3, resultados!$A$1:$ZZ$1, 0))</f>
        <v/>
      </c>
    </row>
    <row r="1390">
      <c r="A1390">
        <f>INDEX(resultados!$A$2:$ZZ$2386, 1384, MATCH($B$1, resultados!$A$1:$ZZ$1, 0))</f>
        <v/>
      </c>
      <c r="B1390">
        <f>INDEX(resultados!$A$2:$ZZ$2386, 1384, MATCH($B$2, resultados!$A$1:$ZZ$1, 0))</f>
        <v/>
      </c>
      <c r="C1390">
        <f>INDEX(resultados!$A$2:$ZZ$2386, 1384, MATCH($B$3, resultados!$A$1:$ZZ$1, 0))</f>
        <v/>
      </c>
    </row>
    <row r="1391">
      <c r="A1391">
        <f>INDEX(resultados!$A$2:$ZZ$2386, 1385, MATCH($B$1, resultados!$A$1:$ZZ$1, 0))</f>
        <v/>
      </c>
      <c r="B1391">
        <f>INDEX(resultados!$A$2:$ZZ$2386, 1385, MATCH($B$2, resultados!$A$1:$ZZ$1, 0))</f>
        <v/>
      </c>
      <c r="C1391">
        <f>INDEX(resultados!$A$2:$ZZ$2386, 1385, MATCH($B$3, resultados!$A$1:$ZZ$1, 0))</f>
        <v/>
      </c>
    </row>
    <row r="1392">
      <c r="A1392">
        <f>INDEX(resultados!$A$2:$ZZ$2386, 1386, MATCH($B$1, resultados!$A$1:$ZZ$1, 0))</f>
        <v/>
      </c>
      <c r="B1392">
        <f>INDEX(resultados!$A$2:$ZZ$2386, 1386, MATCH($B$2, resultados!$A$1:$ZZ$1, 0))</f>
        <v/>
      </c>
      <c r="C1392">
        <f>INDEX(resultados!$A$2:$ZZ$2386, 1386, MATCH($B$3, resultados!$A$1:$ZZ$1, 0))</f>
        <v/>
      </c>
    </row>
    <row r="1393">
      <c r="A1393">
        <f>INDEX(resultados!$A$2:$ZZ$2386, 1387, MATCH($B$1, resultados!$A$1:$ZZ$1, 0))</f>
        <v/>
      </c>
      <c r="B1393">
        <f>INDEX(resultados!$A$2:$ZZ$2386, 1387, MATCH($B$2, resultados!$A$1:$ZZ$1, 0))</f>
        <v/>
      </c>
      <c r="C1393">
        <f>INDEX(resultados!$A$2:$ZZ$2386, 1387, MATCH($B$3, resultados!$A$1:$ZZ$1, 0))</f>
        <v/>
      </c>
    </row>
    <row r="1394">
      <c r="A1394">
        <f>INDEX(resultados!$A$2:$ZZ$2386, 1388, MATCH($B$1, resultados!$A$1:$ZZ$1, 0))</f>
        <v/>
      </c>
      <c r="B1394">
        <f>INDEX(resultados!$A$2:$ZZ$2386, 1388, MATCH($B$2, resultados!$A$1:$ZZ$1, 0))</f>
        <v/>
      </c>
      <c r="C1394">
        <f>INDEX(resultados!$A$2:$ZZ$2386, 1388, MATCH($B$3, resultados!$A$1:$ZZ$1, 0))</f>
        <v/>
      </c>
    </row>
    <row r="1395">
      <c r="A1395">
        <f>INDEX(resultados!$A$2:$ZZ$2386, 1389, MATCH($B$1, resultados!$A$1:$ZZ$1, 0))</f>
        <v/>
      </c>
      <c r="B1395">
        <f>INDEX(resultados!$A$2:$ZZ$2386, 1389, MATCH($B$2, resultados!$A$1:$ZZ$1, 0))</f>
        <v/>
      </c>
      <c r="C1395">
        <f>INDEX(resultados!$A$2:$ZZ$2386, 1389, MATCH($B$3, resultados!$A$1:$ZZ$1, 0))</f>
        <v/>
      </c>
    </row>
    <row r="1396">
      <c r="A1396">
        <f>INDEX(resultados!$A$2:$ZZ$2386, 1390, MATCH($B$1, resultados!$A$1:$ZZ$1, 0))</f>
        <v/>
      </c>
      <c r="B1396">
        <f>INDEX(resultados!$A$2:$ZZ$2386, 1390, MATCH($B$2, resultados!$A$1:$ZZ$1, 0))</f>
        <v/>
      </c>
      <c r="C1396">
        <f>INDEX(resultados!$A$2:$ZZ$2386, 1390, MATCH($B$3, resultados!$A$1:$ZZ$1, 0))</f>
        <v/>
      </c>
    </row>
    <row r="1397">
      <c r="A1397">
        <f>INDEX(resultados!$A$2:$ZZ$2386, 1391, MATCH($B$1, resultados!$A$1:$ZZ$1, 0))</f>
        <v/>
      </c>
      <c r="B1397">
        <f>INDEX(resultados!$A$2:$ZZ$2386, 1391, MATCH($B$2, resultados!$A$1:$ZZ$1, 0))</f>
        <v/>
      </c>
      <c r="C1397">
        <f>INDEX(resultados!$A$2:$ZZ$2386, 1391, MATCH($B$3, resultados!$A$1:$ZZ$1, 0))</f>
        <v/>
      </c>
    </row>
    <row r="1398">
      <c r="A1398">
        <f>INDEX(resultados!$A$2:$ZZ$2386, 1392, MATCH($B$1, resultados!$A$1:$ZZ$1, 0))</f>
        <v/>
      </c>
      <c r="B1398">
        <f>INDEX(resultados!$A$2:$ZZ$2386, 1392, MATCH($B$2, resultados!$A$1:$ZZ$1, 0))</f>
        <v/>
      </c>
      <c r="C1398">
        <f>INDEX(resultados!$A$2:$ZZ$2386, 1392, MATCH($B$3, resultados!$A$1:$ZZ$1, 0))</f>
        <v/>
      </c>
    </row>
    <row r="1399">
      <c r="A1399">
        <f>INDEX(resultados!$A$2:$ZZ$2386, 1393, MATCH($B$1, resultados!$A$1:$ZZ$1, 0))</f>
        <v/>
      </c>
      <c r="B1399">
        <f>INDEX(resultados!$A$2:$ZZ$2386, 1393, MATCH($B$2, resultados!$A$1:$ZZ$1, 0))</f>
        <v/>
      </c>
      <c r="C1399">
        <f>INDEX(resultados!$A$2:$ZZ$2386, 1393, MATCH($B$3, resultados!$A$1:$ZZ$1, 0))</f>
        <v/>
      </c>
    </row>
    <row r="1400">
      <c r="A1400">
        <f>INDEX(resultados!$A$2:$ZZ$2386, 1394, MATCH($B$1, resultados!$A$1:$ZZ$1, 0))</f>
        <v/>
      </c>
      <c r="B1400">
        <f>INDEX(resultados!$A$2:$ZZ$2386, 1394, MATCH($B$2, resultados!$A$1:$ZZ$1, 0))</f>
        <v/>
      </c>
      <c r="C1400">
        <f>INDEX(resultados!$A$2:$ZZ$2386, 1394, MATCH($B$3, resultados!$A$1:$ZZ$1, 0))</f>
        <v/>
      </c>
    </row>
    <row r="1401">
      <c r="A1401">
        <f>INDEX(resultados!$A$2:$ZZ$2386, 1395, MATCH($B$1, resultados!$A$1:$ZZ$1, 0))</f>
        <v/>
      </c>
      <c r="B1401">
        <f>INDEX(resultados!$A$2:$ZZ$2386, 1395, MATCH($B$2, resultados!$A$1:$ZZ$1, 0))</f>
        <v/>
      </c>
      <c r="C1401">
        <f>INDEX(resultados!$A$2:$ZZ$2386, 1395, MATCH($B$3, resultados!$A$1:$ZZ$1, 0))</f>
        <v/>
      </c>
    </row>
    <row r="1402">
      <c r="A1402">
        <f>INDEX(resultados!$A$2:$ZZ$2386, 1396, MATCH($B$1, resultados!$A$1:$ZZ$1, 0))</f>
        <v/>
      </c>
      <c r="B1402">
        <f>INDEX(resultados!$A$2:$ZZ$2386, 1396, MATCH($B$2, resultados!$A$1:$ZZ$1, 0))</f>
        <v/>
      </c>
      <c r="C1402">
        <f>INDEX(resultados!$A$2:$ZZ$2386, 1396, MATCH($B$3, resultados!$A$1:$ZZ$1, 0))</f>
        <v/>
      </c>
    </row>
    <row r="1403">
      <c r="A1403">
        <f>INDEX(resultados!$A$2:$ZZ$2386, 1397, MATCH($B$1, resultados!$A$1:$ZZ$1, 0))</f>
        <v/>
      </c>
      <c r="B1403">
        <f>INDEX(resultados!$A$2:$ZZ$2386, 1397, MATCH($B$2, resultados!$A$1:$ZZ$1, 0))</f>
        <v/>
      </c>
      <c r="C1403">
        <f>INDEX(resultados!$A$2:$ZZ$2386, 1397, MATCH($B$3, resultados!$A$1:$ZZ$1, 0))</f>
        <v/>
      </c>
    </row>
    <row r="1404">
      <c r="A1404">
        <f>INDEX(resultados!$A$2:$ZZ$2386, 1398, MATCH($B$1, resultados!$A$1:$ZZ$1, 0))</f>
        <v/>
      </c>
      <c r="B1404">
        <f>INDEX(resultados!$A$2:$ZZ$2386, 1398, MATCH($B$2, resultados!$A$1:$ZZ$1, 0))</f>
        <v/>
      </c>
      <c r="C1404">
        <f>INDEX(resultados!$A$2:$ZZ$2386, 1398, MATCH($B$3, resultados!$A$1:$ZZ$1, 0))</f>
        <v/>
      </c>
    </row>
    <row r="1405">
      <c r="A1405">
        <f>INDEX(resultados!$A$2:$ZZ$2386, 1399, MATCH($B$1, resultados!$A$1:$ZZ$1, 0))</f>
        <v/>
      </c>
      <c r="B1405">
        <f>INDEX(resultados!$A$2:$ZZ$2386, 1399, MATCH($B$2, resultados!$A$1:$ZZ$1, 0))</f>
        <v/>
      </c>
      <c r="C1405">
        <f>INDEX(resultados!$A$2:$ZZ$2386, 1399, MATCH($B$3, resultados!$A$1:$ZZ$1, 0))</f>
        <v/>
      </c>
    </row>
    <row r="1406">
      <c r="A1406">
        <f>INDEX(resultados!$A$2:$ZZ$2386, 1400, MATCH($B$1, resultados!$A$1:$ZZ$1, 0))</f>
        <v/>
      </c>
      <c r="B1406">
        <f>INDEX(resultados!$A$2:$ZZ$2386, 1400, MATCH($B$2, resultados!$A$1:$ZZ$1, 0))</f>
        <v/>
      </c>
      <c r="C1406">
        <f>INDEX(resultados!$A$2:$ZZ$2386, 1400, MATCH($B$3, resultados!$A$1:$ZZ$1, 0))</f>
        <v/>
      </c>
    </row>
    <row r="1407">
      <c r="A1407">
        <f>INDEX(resultados!$A$2:$ZZ$2386, 1401, MATCH($B$1, resultados!$A$1:$ZZ$1, 0))</f>
        <v/>
      </c>
      <c r="B1407">
        <f>INDEX(resultados!$A$2:$ZZ$2386, 1401, MATCH($B$2, resultados!$A$1:$ZZ$1, 0))</f>
        <v/>
      </c>
      <c r="C1407">
        <f>INDEX(resultados!$A$2:$ZZ$2386, 1401, MATCH($B$3, resultados!$A$1:$ZZ$1, 0))</f>
        <v/>
      </c>
    </row>
    <row r="1408">
      <c r="A1408">
        <f>INDEX(resultados!$A$2:$ZZ$2386, 1402, MATCH($B$1, resultados!$A$1:$ZZ$1, 0))</f>
        <v/>
      </c>
      <c r="B1408">
        <f>INDEX(resultados!$A$2:$ZZ$2386, 1402, MATCH($B$2, resultados!$A$1:$ZZ$1, 0))</f>
        <v/>
      </c>
      <c r="C1408">
        <f>INDEX(resultados!$A$2:$ZZ$2386, 1402, MATCH($B$3, resultados!$A$1:$ZZ$1, 0))</f>
        <v/>
      </c>
    </row>
    <row r="1409">
      <c r="A1409">
        <f>INDEX(resultados!$A$2:$ZZ$2386, 1403, MATCH($B$1, resultados!$A$1:$ZZ$1, 0))</f>
        <v/>
      </c>
      <c r="B1409">
        <f>INDEX(resultados!$A$2:$ZZ$2386, 1403, MATCH($B$2, resultados!$A$1:$ZZ$1, 0))</f>
        <v/>
      </c>
      <c r="C1409">
        <f>INDEX(resultados!$A$2:$ZZ$2386, 1403, MATCH($B$3, resultados!$A$1:$ZZ$1, 0))</f>
        <v/>
      </c>
    </row>
    <row r="1410">
      <c r="A1410">
        <f>INDEX(resultados!$A$2:$ZZ$2386, 1404, MATCH($B$1, resultados!$A$1:$ZZ$1, 0))</f>
        <v/>
      </c>
      <c r="B1410">
        <f>INDEX(resultados!$A$2:$ZZ$2386, 1404, MATCH($B$2, resultados!$A$1:$ZZ$1, 0))</f>
        <v/>
      </c>
      <c r="C1410">
        <f>INDEX(resultados!$A$2:$ZZ$2386, 1404, MATCH($B$3, resultados!$A$1:$ZZ$1, 0))</f>
        <v/>
      </c>
    </row>
    <row r="1411">
      <c r="A1411">
        <f>INDEX(resultados!$A$2:$ZZ$2386, 1405, MATCH($B$1, resultados!$A$1:$ZZ$1, 0))</f>
        <v/>
      </c>
      <c r="B1411">
        <f>INDEX(resultados!$A$2:$ZZ$2386, 1405, MATCH($B$2, resultados!$A$1:$ZZ$1, 0))</f>
        <v/>
      </c>
      <c r="C1411">
        <f>INDEX(resultados!$A$2:$ZZ$2386, 1405, MATCH($B$3, resultados!$A$1:$ZZ$1, 0))</f>
        <v/>
      </c>
    </row>
    <row r="1412">
      <c r="A1412">
        <f>INDEX(resultados!$A$2:$ZZ$2386, 1406, MATCH($B$1, resultados!$A$1:$ZZ$1, 0))</f>
        <v/>
      </c>
      <c r="B1412">
        <f>INDEX(resultados!$A$2:$ZZ$2386, 1406, MATCH($B$2, resultados!$A$1:$ZZ$1, 0))</f>
        <v/>
      </c>
      <c r="C1412">
        <f>INDEX(resultados!$A$2:$ZZ$2386, 1406, MATCH($B$3, resultados!$A$1:$ZZ$1, 0))</f>
        <v/>
      </c>
    </row>
    <row r="1413">
      <c r="A1413">
        <f>INDEX(resultados!$A$2:$ZZ$2386, 1407, MATCH($B$1, resultados!$A$1:$ZZ$1, 0))</f>
        <v/>
      </c>
      <c r="B1413">
        <f>INDEX(resultados!$A$2:$ZZ$2386, 1407, MATCH($B$2, resultados!$A$1:$ZZ$1, 0))</f>
        <v/>
      </c>
      <c r="C1413">
        <f>INDEX(resultados!$A$2:$ZZ$2386, 1407, MATCH($B$3, resultados!$A$1:$ZZ$1, 0))</f>
        <v/>
      </c>
    </row>
    <row r="1414">
      <c r="A1414">
        <f>INDEX(resultados!$A$2:$ZZ$2386, 1408, MATCH($B$1, resultados!$A$1:$ZZ$1, 0))</f>
        <v/>
      </c>
      <c r="B1414">
        <f>INDEX(resultados!$A$2:$ZZ$2386, 1408, MATCH($B$2, resultados!$A$1:$ZZ$1, 0))</f>
        <v/>
      </c>
      <c r="C1414">
        <f>INDEX(resultados!$A$2:$ZZ$2386, 1408, MATCH($B$3, resultados!$A$1:$ZZ$1, 0))</f>
        <v/>
      </c>
    </row>
    <row r="1415">
      <c r="A1415">
        <f>INDEX(resultados!$A$2:$ZZ$2386, 1409, MATCH($B$1, resultados!$A$1:$ZZ$1, 0))</f>
        <v/>
      </c>
      <c r="B1415">
        <f>INDEX(resultados!$A$2:$ZZ$2386, 1409, MATCH($B$2, resultados!$A$1:$ZZ$1, 0))</f>
        <v/>
      </c>
      <c r="C1415">
        <f>INDEX(resultados!$A$2:$ZZ$2386, 1409, MATCH($B$3, resultados!$A$1:$ZZ$1, 0))</f>
        <v/>
      </c>
    </row>
    <row r="1416">
      <c r="A1416">
        <f>INDEX(resultados!$A$2:$ZZ$2386, 1410, MATCH($B$1, resultados!$A$1:$ZZ$1, 0))</f>
        <v/>
      </c>
      <c r="B1416">
        <f>INDEX(resultados!$A$2:$ZZ$2386, 1410, MATCH($B$2, resultados!$A$1:$ZZ$1, 0))</f>
        <v/>
      </c>
      <c r="C1416">
        <f>INDEX(resultados!$A$2:$ZZ$2386, 1410, MATCH($B$3, resultados!$A$1:$ZZ$1, 0))</f>
        <v/>
      </c>
    </row>
    <row r="1417">
      <c r="A1417">
        <f>INDEX(resultados!$A$2:$ZZ$2386, 1411, MATCH($B$1, resultados!$A$1:$ZZ$1, 0))</f>
        <v/>
      </c>
      <c r="B1417">
        <f>INDEX(resultados!$A$2:$ZZ$2386, 1411, MATCH($B$2, resultados!$A$1:$ZZ$1, 0))</f>
        <v/>
      </c>
      <c r="C1417">
        <f>INDEX(resultados!$A$2:$ZZ$2386, 1411, MATCH($B$3, resultados!$A$1:$ZZ$1, 0))</f>
        <v/>
      </c>
    </row>
    <row r="1418">
      <c r="A1418">
        <f>INDEX(resultados!$A$2:$ZZ$2386, 1412, MATCH($B$1, resultados!$A$1:$ZZ$1, 0))</f>
        <v/>
      </c>
      <c r="B1418">
        <f>INDEX(resultados!$A$2:$ZZ$2386, 1412, MATCH($B$2, resultados!$A$1:$ZZ$1, 0))</f>
        <v/>
      </c>
      <c r="C1418">
        <f>INDEX(resultados!$A$2:$ZZ$2386, 1412, MATCH($B$3, resultados!$A$1:$ZZ$1, 0))</f>
        <v/>
      </c>
    </row>
    <row r="1419">
      <c r="A1419">
        <f>INDEX(resultados!$A$2:$ZZ$2386, 1413, MATCH($B$1, resultados!$A$1:$ZZ$1, 0))</f>
        <v/>
      </c>
      <c r="B1419">
        <f>INDEX(resultados!$A$2:$ZZ$2386, 1413, MATCH($B$2, resultados!$A$1:$ZZ$1, 0))</f>
        <v/>
      </c>
      <c r="C1419">
        <f>INDEX(resultados!$A$2:$ZZ$2386, 1413, MATCH($B$3, resultados!$A$1:$ZZ$1, 0))</f>
        <v/>
      </c>
    </row>
    <row r="1420">
      <c r="A1420">
        <f>INDEX(resultados!$A$2:$ZZ$2386, 1414, MATCH($B$1, resultados!$A$1:$ZZ$1, 0))</f>
        <v/>
      </c>
      <c r="B1420">
        <f>INDEX(resultados!$A$2:$ZZ$2386, 1414, MATCH($B$2, resultados!$A$1:$ZZ$1, 0))</f>
        <v/>
      </c>
      <c r="C1420">
        <f>INDEX(resultados!$A$2:$ZZ$2386, 1414, MATCH($B$3, resultados!$A$1:$ZZ$1, 0))</f>
        <v/>
      </c>
    </row>
    <row r="1421">
      <c r="A1421">
        <f>INDEX(resultados!$A$2:$ZZ$2386, 1415, MATCH($B$1, resultados!$A$1:$ZZ$1, 0))</f>
        <v/>
      </c>
      <c r="B1421">
        <f>INDEX(resultados!$A$2:$ZZ$2386, 1415, MATCH($B$2, resultados!$A$1:$ZZ$1, 0))</f>
        <v/>
      </c>
      <c r="C1421">
        <f>INDEX(resultados!$A$2:$ZZ$2386, 1415, MATCH($B$3, resultados!$A$1:$ZZ$1, 0))</f>
        <v/>
      </c>
    </row>
    <row r="1422">
      <c r="A1422">
        <f>INDEX(resultados!$A$2:$ZZ$2386, 1416, MATCH($B$1, resultados!$A$1:$ZZ$1, 0))</f>
        <v/>
      </c>
      <c r="B1422">
        <f>INDEX(resultados!$A$2:$ZZ$2386, 1416, MATCH($B$2, resultados!$A$1:$ZZ$1, 0))</f>
        <v/>
      </c>
      <c r="C1422">
        <f>INDEX(resultados!$A$2:$ZZ$2386, 1416, MATCH($B$3, resultados!$A$1:$ZZ$1, 0))</f>
        <v/>
      </c>
    </row>
    <row r="1423">
      <c r="A1423">
        <f>INDEX(resultados!$A$2:$ZZ$2386, 1417, MATCH($B$1, resultados!$A$1:$ZZ$1, 0))</f>
        <v/>
      </c>
      <c r="B1423">
        <f>INDEX(resultados!$A$2:$ZZ$2386, 1417, MATCH($B$2, resultados!$A$1:$ZZ$1, 0))</f>
        <v/>
      </c>
      <c r="C1423">
        <f>INDEX(resultados!$A$2:$ZZ$2386, 1417, MATCH($B$3, resultados!$A$1:$ZZ$1, 0))</f>
        <v/>
      </c>
    </row>
    <row r="1424">
      <c r="A1424">
        <f>INDEX(resultados!$A$2:$ZZ$2386, 1418, MATCH($B$1, resultados!$A$1:$ZZ$1, 0))</f>
        <v/>
      </c>
      <c r="B1424">
        <f>INDEX(resultados!$A$2:$ZZ$2386, 1418, MATCH($B$2, resultados!$A$1:$ZZ$1, 0))</f>
        <v/>
      </c>
      <c r="C1424">
        <f>INDEX(resultados!$A$2:$ZZ$2386, 1418, MATCH($B$3, resultados!$A$1:$ZZ$1, 0))</f>
        <v/>
      </c>
    </row>
    <row r="1425">
      <c r="A1425">
        <f>INDEX(resultados!$A$2:$ZZ$2386, 1419, MATCH($B$1, resultados!$A$1:$ZZ$1, 0))</f>
        <v/>
      </c>
      <c r="B1425">
        <f>INDEX(resultados!$A$2:$ZZ$2386, 1419, MATCH($B$2, resultados!$A$1:$ZZ$1, 0))</f>
        <v/>
      </c>
      <c r="C1425">
        <f>INDEX(resultados!$A$2:$ZZ$2386, 1419, MATCH($B$3, resultados!$A$1:$ZZ$1, 0))</f>
        <v/>
      </c>
    </row>
    <row r="1426">
      <c r="A1426">
        <f>INDEX(resultados!$A$2:$ZZ$2386, 1420, MATCH($B$1, resultados!$A$1:$ZZ$1, 0))</f>
        <v/>
      </c>
      <c r="B1426">
        <f>INDEX(resultados!$A$2:$ZZ$2386, 1420, MATCH($B$2, resultados!$A$1:$ZZ$1, 0))</f>
        <v/>
      </c>
      <c r="C1426">
        <f>INDEX(resultados!$A$2:$ZZ$2386, 1420, MATCH($B$3, resultados!$A$1:$ZZ$1, 0))</f>
        <v/>
      </c>
    </row>
    <row r="1427">
      <c r="A1427">
        <f>INDEX(resultados!$A$2:$ZZ$2386, 1421, MATCH($B$1, resultados!$A$1:$ZZ$1, 0))</f>
        <v/>
      </c>
      <c r="B1427">
        <f>INDEX(resultados!$A$2:$ZZ$2386, 1421, MATCH($B$2, resultados!$A$1:$ZZ$1, 0))</f>
        <v/>
      </c>
      <c r="C1427">
        <f>INDEX(resultados!$A$2:$ZZ$2386, 1421, MATCH($B$3, resultados!$A$1:$ZZ$1, 0))</f>
        <v/>
      </c>
    </row>
    <row r="1428">
      <c r="A1428">
        <f>INDEX(resultados!$A$2:$ZZ$2386, 1422, MATCH($B$1, resultados!$A$1:$ZZ$1, 0))</f>
        <v/>
      </c>
      <c r="B1428">
        <f>INDEX(resultados!$A$2:$ZZ$2386, 1422, MATCH($B$2, resultados!$A$1:$ZZ$1, 0))</f>
        <v/>
      </c>
      <c r="C1428">
        <f>INDEX(resultados!$A$2:$ZZ$2386, 1422, MATCH($B$3, resultados!$A$1:$ZZ$1, 0))</f>
        <v/>
      </c>
    </row>
    <row r="1429">
      <c r="A1429">
        <f>INDEX(resultados!$A$2:$ZZ$2386, 1423, MATCH($B$1, resultados!$A$1:$ZZ$1, 0))</f>
        <v/>
      </c>
      <c r="B1429">
        <f>INDEX(resultados!$A$2:$ZZ$2386, 1423, MATCH($B$2, resultados!$A$1:$ZZ$1, 0))</f>
        <v/>
      </c>
      <c r="C1429">
        <f>INDEX(resultados!$A$2:$ZZ$2386, 1423, MATCH($B$3, resultados!$A$1:$ZZ$1, 0))</f>
        <v/>
      </c>
    </row>
    <row r="1430">
      <c r="A1430">
        <f>INDEX(resultados!$A$2:$ZZ$2386, 1424, MATCH($B$1, resultados!$A$1:$ZZ$1, 0))</f>
        <v/>
      </c>
      <c r="B1430">
        <f>INDEX(resultados!$A$2:$ZZ$2386, 1424, MATCH($B$2, resultados!$A$1:$ZZ$1, 0))</f>
        <v/>
      </c>
      <c r="C1430">
        <f>INDEX(resultados!$A$2:$ZZ$2386, 1424, MATCH($B$3, resultados!$A$1:$ZZ$1, 0))</f>
        <v/>
      </c>
    </row>
    <row r="1431">
      <c r="A1431">
        <f>INDEX(resultados!$A$2:$ZZ$2386, 1425, MATCH($B$1, resultados!$A$1:$ZZ$1, 0))</f>
        <v/>
      </c>
      <c r="B1431">
        <f>INDEX(resultados!$A$2:$ZZ$2386, 1425, MATCH($B$2, resultados!$A$1:$ZZ$1, 0))</f>
        <v/>
      </c>
      <c r="C1431">
        <f>INDEX(resultados!$A$2:$ZZ$2386, 1425, MATCH($B$3, resultados!$A$1:$ZZ$1, 0))</f>
        <v/>
      </c>
    </row>
    <row r="1432">
      <c r="A1432">
        <f>INDEX(resultados!$A$2:$ZZ$2386, 1426, MATCH($B$1, resultados!$A$1:$ZZ$1, 0))</f>
        <v/>
      </c>
      <c r="B1432">
        <f>INDEX(resultados!$A$2:$ZZ$2386, 1426, MATCH($B$2, resultados!$A$1:$ZZ$1, 0))</f>
        <v/>
      </c>
      <c r="C1432">
        <f>INDEX(resultados!$A$2:$ZZ$2386, 1426, MATCH($B$3, resultados!$A$1:$ZZ$1, 0))</f>
        <v/>
      </c>
    </row>
    <row r="1433">
      <c r="A1433">
        <f>INDEX(resultados!$A$2:$ZZ$2386, 1427, MATCH($B$1, resultados!$A$1:$ZZ$1, 0))</f>
        <v/>
      </c>
      <c r="B1433">
        <f>INDEX(resultados!$A$2:$ZZ$2386, 1427, MATCH($B$2, resultados!$A$1:$ZZ$1, 0))</f>
        <v/>
      </c>
      <c r="C1433">
        <f>INDEX(resultados!$A$2:$ZZ$2386, 1427, MATCH($B$3, resultados!$A$1:$ZZ$1, 0))</f>
        <v/>
      </c>
    </row>
    <row r="1434">
      <c r="A1434">
        <f>INDEX(resultados!$A$2:$ZZ$2386, 1428, MATCH($B$1, resultados!$A$1:$ZZ$1, 0))</f>
        <v/>
      </c>
      <c r="B1434">
        <f>INDEX(resultados!$A$2:$ZZ$2386, 1428, MATCH($B$2, resultados!$A$1:$ZZ$1, 0))</f>
        <v/>
      </c>
      <c r="C1434">
        <f>INDEX(resultados!$A$2:$ZZ$2386, 1428, MATCH($B$3, resultados!$A$1:$ZZ$1, 0))</f>
        <v/>
      </c>
    </row>
    <row r="1435">
      <c r="A1435">
        <f>INDEX(resultados!$A$2:$ZZ$2386, 1429, MATCH($B$1, resultados!$A$1:$ZZ$1, 0))</f>
        <v/>
      </c>
      <c r="B1435">
        <f>INDEX(resultados!$A$2:$ZZ$2386, 1429, MATCH($B$2, resultados!$A$1:$ZZ$1, 0))</f>
        <v/>
      </c>
      <c r="C1435">
        <f>INDEX(resultados!$A$2:$ZZ$2386, 1429, MATCH($B$3, resultados!$A$1:$ZZ$1, 0))</f>
        <v/>
      </c>
    </row>
    <row r="1436">
      <c r="A1436">
        <f>INDEX(resultados!$A$2:$ZZ$2386, 1430, MATCH($B$1, resultados!$A$1:$ZZ$1, 0))</f>
        <v/>
      </c>
      <c r="B1436">
        <f>INDEX(resultados!$A$2:$ZZ$2386, 1430, MATCH($B$2, resultados!$A$1:$ZZ$1, 0))</f>
        <v/>
      </c>
      <c r="C1436">
        <f>INDEX(resultados!$A$2:$ZZ$2386, 1430, MATCH($B$3, resultados!$A$1:$ZZ$1, 0))</f>
        <v/>
      </c>
    </row>
    <row r="1437">
      <c r="A1437">
        <f>INDEX(resultados!$A$2:$ZZ$2386, 1431, MATCH($B$1, resultados!$A$1:$ZZ$1, 0))</f>
        <v/>
      </c>
      <c r="B1437">
        <f>INDEX(resultados!$A$2:$ZZ$2386, 1431, MATCH($B$2, resultados!$A$1:$ZZ$1, 0))</f>
        <v/>
      </c>
      <c r="C1437">
        <f>INDEX(resultados!$A$2:$ZZ$2386, 1431, MATCH($B$3, resultados!$A$1:$ZZ$1, 0))</f>
        <v/>
      </c>
    </row>
    <row r="1438">
      <c r="A1438">
        <f>INDEX(resultados!$A$2:$ZZ$2386, 1432, MATCH($B$1, resultados!$A$1:$ZZ$1, 0))</f>
        <v/>
      </c>
      <c r="B1438">
        <f>INDEX(resultados!$A$2:$ZZ$2386, 1432, MATCH($B$2, resultados!$A$1:$ZZ$1, 0))</f>
        <v/>
      </c>
      <c r="C1438">
        <f>INDEX(resultados!$A$2:$ZZ$2386, 1432, MATCH($B$3, resultados!$A$1:$ZZ$1, 0))</f>
        <v/>
      </c>
    </row>
    <row r="1439">
      <c r="A1439">
        <f>INDEX(resultados!$A$2:$ZZ$2386, 1433, MATCH($B$1, resultados!$A$1:$ZZ$1, 0))</f>
        <v/>
      </c>
      <c r="B1439">
        <f>INDEX(resultados!$A$2:$ZZ$2386, 1433, MATCH($B$2, resultados!$A$1:$ZZ$1, 0))</f>
        <v/>
      </c>
      <c r="C1439">
        <f>INDEX(resultados!$A$2:$ZZ$2386, 1433, MATCH($B$3, resultados!$A$1:$ZZ$1, 0))</f>
        <v/>
      </c>
    </row>
    <row r="1440">
      <c r="A1440">
        <f>INDEX(resultados!$A$2:$ZZ$2386, 1434, MATCH($B$1, resultados!$A$1:$ZZ$1, 0))</f>
        <v/>
      </c>
      <c r="B1440">
        <f>INDEX(resultados!$A$2:$ZZ$2386, 1434, MATCH($B$2, resultados!$A$1:$ZZ$1, 0))</f>
        <v/>
      </c>
      <c r="C1440">
        <f>INDEX(resultados!$A$2:$ZZ$2386, 1434, MATCH($B$3, resultados!$A$1:$ZZ$1, 0))</f>
        <v/>
      </c>
    </row>
    <row r="1441">
      <c r="A1441">
        <f>INDEX(resultados!$A$2:$ZZ$2386, 1435, MATCH($B$1, resultados!$A$1:$ZZ$1, 0))</f>
        <v/>
      </c>
      <c r="B1441">
        <f>INDEX(resultados!$A$2:$ZZ$2386, 1435, MATCH($B$2, resultados!$A$1:$ZZ$1, 0))</f>
        <v/>
      </c>
      <c r="C1441">
        <f>INDEX(resultados!$A$2:$ZZ$2386, 1435, MATCH($B$3, resultados!$A$1:$ZZ$1, 0))</f>
        <v/>
      </c>
    </row>
    <row r="1442">
      <c r="A1442">
        <f>INDEX(resultados!$A$2:$ZZ$2386, 1436, MATCH($B$1, resultados!$A$1:$ZZ$1, 0))</f>
        <v/>
      </c>
      <c r="B1442">
        <f>INDEX(resultados!$A$2:$ZZ$2386, 1436, MATCH($B$2, resultados!$A$1:$ZZ$1, 0))</f>
        <v/>
      </c>
      <c r="C1442">
        <f>INDEX(resultados!$A$2:$ZZ$2386, 1436, MATCH($B$3, resultados!$A$1:$ZZ$1, 0))</f>
        <v/>
      </c>
    </row>
    <row r="1443">
      <c r="A1443">
        <f>INDEX(resultados!$A$2:$ZZ$2386, 1437, MATCH($B$1, resultados!$A$1:$ZZ$1, 0))</f>
        <v/>
      </c>
      <c r="B1443">
        <f>INDEX(resultados!$A$2:$ZZ$2386, 1437, MATCH($B$2, resultados!$A$1:$ZZ$1, 0))</f>
        <v/>
      </c>
      <c r="C1443">
        <f>INDEX(resultados!$A$2:$ZZ$2386, 1437, MATCH($B$3, resultados!$A$1:$ZZ$1, 0))</f>
        <v/>
      </c>
    </row>
    <row r="1444">
      <c r="A1444">
        <f>INDEX(resultados!$A$2:$ZZ$2386, 1438, MATCH($B$1, resultados!$A$1:$ZZ$1, 0))</f>
        <v/>
      </c>
      <c r="B1444">
        <f>INDEX(resultados!$A$2:$ZZ$2386, 1438, MATCH($B$2, resultados!$A$1:$ZZ$1, 0))</f>
        <v/>
      </c>
      <c r="C1444">
        <f>INDEX(resultados!$A$2:$ZZ$2386, 1438, MATCH($B$3, resultados!$A$1:$ZZ$1, 0))</f>
        <v/>
      </c>
    </row>
    <row r="1445">
      <c r="A1445">
        <f>INDEX(resultados!$A$2:$ZZ$2386, 1439, MATCH($B$1, resultados!$A$1:$ZZ$1, 0))</f>
        <v/>
      </c>
      <c r="B1445">
        <f>INDEX(resultados!$A$2:$ZZ$2386, 1439, MATCH($B$2, resultados!$A$1:$ZZ$1, 0))</f>
        <v/>
      </c>
      <c r="C1445">
        <f>INDEX(resultados!$A$2:$ZZ$2386, 1439, MATCH($B$3, resultados!$A$1:$ZZ$1, 0))</f>
        <v/>
      </c>
    </row>
    <row r="1446">
      <c r="A1446">
        <f>INDEX(resultados!$A$2:$ZZ$2386, 1440, MATCH($B$1, resultados!$A$1:$ZZ$1, 0))</f>
        <v/>
      </c>
      <c r="B1446">
        <f>INDEX(resultados!$A$2:$ZZ$2386, 1440, MATCH($B$2, resultados!$A$1:$ZZ$1, 0))</f>
        <v/>
      </c>
      <c r="C1446">
        <f>INDEX(resultados!$A$2:$ZZ$2386, 1440, MATCH($B$3, resultados!$A$1:$ZZ$1, 0))</f>
        <v/>
      </c>
    </row>
    <row r="1447">
      <c r="A1447">
        <f>INDEX(resultados!$A$2:$ZZ$2386, 1441, MATCH($B$1, resultados!$A$1:$ZZ$1, 0))</f>
        <v/>
      </c>
      <c r="B1447">
        <f>INDEX(resultados!$A$2:$ZZ$2386, 1441, MATCH($B$2, resultados!$A$1:$ZZ$1, 0))</f>
        <v/>
      </c>
      <c r="C1447">
        <f>INDEX(resultados!$A$2:$ZZ$2386, 1441, MATCH($B$3, resultados!$A$1:$ZZ$1, 0))</f>
        <v/>
      </c>
    </row>
    <row r="1448">
      <c r="A1448">
        <f>INDEX(resultados!$A$2:$ZZ$2386, 1442, MATCH($B$1, resultados!$A$1:$ZZ$1, 0))</f>
        <v/>
      </c>
      <c r="B1448">
        <f>INDEX(resultados!$A$2:$ZZ$2386, 1442, MATCH($B$2, resultados!$A$1:$ZZ$1, 0))</f>
        <v/>
      </c>
      <c r="C1448">
        <f>INDEX(resultados!$A$2:$ZZ$2386, 1442, MATCH($B$3, resultados!$A$1:$ZZ$1, 0))</f>
        <v/>
      </c>
    </row>
    <row r="1449">
      <c r="A1449">
        <f>INDEX(resultados!$A$2:$ZZ$2386, 1443, MATCH($B$1, resultados!$A$1:$ZZ$1, 0))</f>
        <v/>
      </c>
      <c r="B1449">
        <f>INDEX(resultados!$A$2:$ZZ$2386, 1443, MATCH($B$2, resultados!$A$1:$ZZ$1, 0))</f>
        <v/>
      </c>
      <c r="C1449">
        <f>INDEX(resultados!$A$2:$ZZ$2386, 1443, MATCH($B$3, resultados!$A$1:$ZZ$1, 0))</f>
        <v/>
      </c>
    </row>
    <row r="1450">
      <c r="A1450">
        <f>INDEX(resultados!$A$2:$ZZ$2386, 1444, MATCH($B$1, resultados!$A$1:$ZZ$1, 0))</f>
        <v/>
      </c>
      <c r="B1450">
        <f>INDEX(resultados!$A$2:$ZZ$2386, 1444, MATCH($B$2, resultados!$A$1:$ZZ$1, 0))</f>
        <v/>
      </c>
      <c r="C1450">
        <f>INDEX(resultados!$A$2:$ZZ$2386, 1444, MATCH($B$3, resultados!$A$1:$ZZ$1, 0))</f>
        <v/>
      </c>
    </row>
    <row r="1451">
      <c r="A1451">
        <f>INDEX(resultados!$A$2:$ZZ$2386, 1445, MATCH($B$1, resultados!$A$1:$ZZ$1, 0))</f>
        <v/>
      </c>
      <c r="B1451">
        <f>INDEX(resultados!$A$2:$ZZ$2386, 1445, MATCH($B$2, resultados!$A$1:$ZZ$1, 0))</f>
        <v/>
      </c>
      <c r="C1451">
        <f>INDEX(resultados!$A$2:$ZZ$2386, 1445, MATCH($B$3, resultados!$A$1:$ZZ$1, 0))</f>
        <v/>
      </c>
    </row>
    <row r="1452">
      <c r="A1452">
        <f>INDEX(resultados!$A$2:$ZZ$2386, 1446, MATCH($B$1, resultados!$A$1:$ZZ$1, 0))</f>
        <v/>
      </c>
      <c r="B1452">
        <f>INDEX(resultados!$A$2:$ZZ$2386, 1446, MATCH($B$2, resultados!$A$1:$ZZ$1, 0))</f>
        <v/>
      </c>
      <c r="C1452">
        <f>INDEX(resultados!$A$2:$ZZ$2386, 1446, MATCH($B$3, resultados!$A$1:$ZZ$1, 0))</f>
        <v/>
      </c>
    </row>
    <row r="1453">
      <c r="A1453">
        <f>INDEX(resultados!$A$2:$ZZ$2386, 1447, MATCH($B$1, resultados!$A$1:$ZZ$1, 0))</f>
        <v/>
      </c>
      <c r="B1453">
        <f>INDEX(resultados!$A$2:$ZZ$2386, 1447, MATCH($B$2, resultados!$A$1:$ZZ$1, 0))</f>
        <v/>
      </c>
      <c r="C1453">
        <f>INDEX(resultados!$A$2:$ZZ$2386, 1447, MATCH($B$3, resultados!$A$1:$ZZ$1, 0))</f>
        <v/>
      </c>
    </row>
    <row r="1454">
      <c r="A1454">
        <f>INDEX(resultados!$A$2:$ZZ$2386, 1448, MATCH($B$1, resultados!$A$1:$ZZ$1, 0))</f>
        <v/>
      </c>
      <c r="B1454">
        <f>INDEX(resultados!$A$2:$ZZ$2386, 1448, MATCH($B$2, resultados!$A$1:$ZZ$1, 0))</f>
        <v/>
      </c>
      <c r="C1454">
        <f>INDEX(resultados!$A$2:$ZZ$2386, 1448, MATCH($B$3, resultados!$A$1:$ZZ$1, 0))</f>
        <v/>
      </c>
    </row>
    <row r="1455">
      <c r="A1455">
        <f>INDEX(resultados!$A$2:$ZZ$2386, 1449, MATCH($B$1, resultados!$A$1:$ZZ$1, 0))</f>
        <v/>
      </c>
      <c r="B1455">
        <f>INDEX(resultados!$A$2:$ZZ$2386, 1449, MATCH($B$2, resultados!$A$1:$ZZ$1, 0))</f>
        <v/>
      </c>
      <c r="C1455">
        <f>INDEX(resultados!$A$2:$ZZ$2386, 1449, MATCH($B$3, resultados!$A$1:$ZZ$1, 0))</f>
        <v/>
      </c>
    </row>
    <row r="1456">
      <c r="A1456">
        <f>INDEX(resultados!$A$2:$ZZ$2386, 1450, MATCH($B$1, resultados!$A$1:$ZZ$1, 0))</f>
        <v/>
      </c>
      <c r="B1456">
        <f>INDEX(resultados!$A$2:$ZZ$2386, 1450, MATCH($B$2, resultados!$A$1:$ZZ$1, 0))</f>
        <v/>
      </c>
      <c r="C1456">
        <f>INDEX(resultados!$A$2:$ZZ$2386, 1450, MATCH($B$3, resultados!$A$1:$ZZ$1, 0))</f>
        <v/>
      </c>
    </row>
    <row r="1457">
      <c r="A1457">
        <f>INDEX(resultados!$A$2:$ZZ$2386, 1451, MATCH($B$1, resultados!$A$1:$ZZ$1, 0))</f>
        <v/>
      </c>
      <c r="B1457">
        <f>INDEX(resultados!$A$2:$ZZ$2386, 1451, MATCH($B$2, resultados!$A$1:$ZZ$1, 0))</f>
        <v/>
      </c>
      <c r="C1457">
        <f>INDEX(resultados!$A$2:$ZZ$2386, 1451, MATCH($B$3, resultados!$A$1:$ZZ$1, 0))</f>
        <v/>
      </c>
    </row>
    <row r="1458">
      <c r="A1458">
        <f>INDEX(resultados!$A$2:$ZZ$2386, 1452, MATCH($B$1, resultados!$A$1:$ZZ$1, 0))</f>
        <v/>
      </c>
      <c r="B1458">
        <f>INDEX(resultados!$A$2:$ZZ$2386, 1452, MATCH($B$2, resultados!$A$1:$ZZ$1, 0))</f>
        <v/>
      </c>
      <c r="C1458">
        <f>INDEX(resultados!$A$2:$ZZ$2386, 1452, MATCH($B$3, resultados!$A$1:$ZZ$1, 0))</f>
        <v/>
      </c>
    </row>
    <row r="1459">
      <c r="A1459">
        <f>INDEX(resultados!$A$2:$ZZ$2386, 1453, MATCH($B$1, resultados!$A$1:$ZZ$1, 0))</f>
        <v/>
      </c>
      <c r="B1459">
        <f>INDEX(resultados!$A$2:$ZZ$2386, 1453, MATCH($B$2, resultados!$A$1:$ZZ$1, 0))</f>
        <v/>
      </c>
      <c r="C1459">
        <f>INDEX(resultados!$A$2:$ZZ$2386, 1453, MATCH($B$3, resultados!$A$1:$ZZ$1, 0))</f>
        <v/>
      </c>
    </row>
    <row r="1460">
      <c r="A1460">
        <f>INDEX(resultados!$A$2:$ZZ$2386, 1454, MATCH($B$1, resultados!$A$1:$ZZ$1, 0))</f>
        <v/>
      </c>
      <c r="B1460">
        <f>INDEX(resultados!$A$2:$ZZ$2386, 1454, MATCH($B$2, resultados!$A$1:$ZZ$1, 0))</f>
        <v/>
      </c>
      <c r="C1460">
        <f>INDEX(resultados!$A$2:$ZZ$2386, 1454, MATCH($B$3, resultados!$A$1:$ZZ$1, 0))</f>
        <v/>
      </c>
    </row>
    <row r="1461">
      <c r="A1461">
        <f>INDEX(resultados!$A$2:$ZZ$2386, 1455, MATCH($B$1, resultados!$A$1:$ZZ$1, 0))</f>
        <v/>
      </c>
      <c r="B1461">
        <f>INDEX(resultados!$A$2:$ZZ$2386, 1455, MATCH($B$2, resultados!$A$1:$ZZ$1, 0))</f>
        <v/>
      </c>
      <c r="C1461">
        <f>INDEX(resultados!$A$2:$ZZ$2386, 1455, MATCH($B$3, resultados!$A$1:$ZZ$1, 0))</f>
        <v/>
      </c>
    </row>
    <row r="1462">
      <c r="A1462">
        <f>INDEX(resultados!$A$2:$ZZ$2386, 1456, MATCH($B$1, resultados!$A$1:$ZZ$1, 0))</f>
        <v/>
      </c>
      <c r="B1462">
        <f>INDEX(resultados!$A$2:$ZZ$2386, 1456, MATCH($B$2, resultados!$A$1:$ZZ$1, 0))</f>
        <v/>
      </c>
      <c r="C1462">
        <f>INDEX(resultados!$A$2:$ZZ$2386, 1456, MATCH($B$3, resultados!$A$1:$ZZ$1, 0))</f>
        <v/>
      </c>
    </row>
    <row r="1463">
      <c r="A1463">
        <f>INDEX(resultados!$A$2:$ZZ$2386, 1457, MATCH($B$1, resultados!$A$1:$ZZ$1, 0))</f>
        <v/>
      </c>
      <c r="B1463">
        <f>INDEX(resultados!$A$2:$ZZ$2386, 1457, MATCH($B$2, resultados!$A$1:$ZZ$1, 0))</f>
        <v/>
      </c>
      <c r="C1463">
        <f>INDEX(resultados!$A$2:$ZZ$2386, 1457, MATCH($B$3, resultados!$A$1:$ZZ$1, 0))</f>
        <v/>
      </c>
    </row>
    <row r="1464">
      <c r="A1464">
        <f>INDEX(resultados!$A$2:$ZZ$2386, 1458, MATCH($B$1, resultados!$A$1:$ZZ$1, 0))</f>
        <v/>
      </c>
      <c r="B1464">
        <f>INDEX(resultados!$A$2:$ZZ$2386, 1458, MATCH($B$2, resultados!$A$1:$ZZ$1, 0))</f>
        <v/>
      </c>
      <c r="C1464">
        <f>INDEX(resultados!$A$2:$ZZ$2386, 1458, MATCH($B$3, resultados!$A$1:$ZZ$1, 0))</f>
        <v/>
      </c>
    </row>
    <row r="1465">
      <c r="A1465">
        <f>INDEX(resultados!$A$2:$ZZ$2386, 1459, MATCH($B$1, resultados!$A$1:$ZZ$1, 0))</f>
        <v/>
      </c>
      <c r="B1465">
        <f>INDEX(resultados!$A$2:$ZZ$2386, 1459, MATCH($B$2, resultados!$A$1:$ZZ$1, 0))</f>
        <v/>
      </c>
      <c r="C1465">
        <f>INDEX(resultados!$A$2:$ZZ$2386, 1459, MATCH($B$3, resultados!$A$1:$ZZ$1, 0))</f>
        <v/>
      </c>
    </row>
    <row r="1466">
      <c r="A1466">
        <f>INDEX(resultados!$A$2:$ZZ$2386, 1460, MATCH($B$1, resultados!$A$1:$ZZ$1, 0))</f>
        <v/>
      </c>
      <c r="B1466">
        <f>INDEX(resultados!$A$2:$ZZ$2386, 1460, MATCH($B$2, resultados!$A$1:$ZZ$1, 0))</f>
        <v/>
      </c>
      <c r="C1466">
        <f>INDEX(resultados!$A$2:$ZZ$2386, 1460, MATCH($B$3, resultados!$A$1:$ZZ$1, 0))</f>
        <v/>
      </c>
    </row>
    <row r="1467">
      <c r="A1467">
        <f>INDEX(resultados!$A$2:$ZZ$2386, 1461, MATCH($B$1, resultados!$A$1:$ZZ$1, 0))</f>
        <v/>
      </c>
      <c r="B1467">
        <f>INDEX(resultados!$A$2:$ZZ$2386, 1461, MATCH($B$2, resultados!$A$1:$ZZ$1, 0))</f>
        <v/>
      </c>
      <c r="C1467">
        <f>INDEX(resultados!$A$2:$ZZ$2386, 1461, MATCH($B$3, resultados!$A$1:$ZZ$1, 0))</f>
        <v/>
      </c>
    </row>
    <row r="1468">
      <c r="A1468">
        <f>INDEX(resultados!$A$2:$ZZ$2386, 1462, MATCH($B$1, resultados!$A$1:$ZZ$1, 0))</f>
        <v/>
      </c>
      <c r="B1468">
        <f>INDEX(resultados!$A$2:$ZZ$2386, 1462, MATCH($B$2, resultados!$A$1:$ZZ$1, 0))</f>
        <v/>
      </c>
      <c r="C1468">
        <f>INDEX(resultados!$A$2:$ZZ$2386, 1462, MATCH($B$3, resultados!$A$1:$ZZ$1, 0))</f>
        <v/>
      </c>
    </row>
    <row r="1469">
      <c r="A1469">
        <f>INDEX(resultados!$A$2:$ZZ$2386, 1463, MATCH($B$1, resultados!$A$1:$ZZ$1, 0))</f>
        <v/>
      </c>
      <c r="B1469">
        <f>INDEX(resultados!$A$2:$ZZ$2386, 1463, MATCH($B$2, resultados!$A$1:$ZZ$1, 0))</f>
        <v/>
      </c>
      <c r="C1469">
        <f>INDEX(resultados!$A$2:$ZZ$2386, 1463, MATCH($B$3, resultados!$A$1:$ZZ$1, 0))</f>
        <v/>
      </c>
    </row>
    <row r="1470">
      <c r="A1470">
        <f>INDEX(resultados!$A$2:$ZZ$2386, 1464, MATCH($B$1, resultados!$A$1:$ZZ$1, 0))</f>
        <v/>
      </c>
      <c r="B1470">
        <f>INDEX(resultados!$A$2:$ZZ$2386, 1464, MATCH($B$2, resultados!$A$1:$ZZ$1, 0))</f>
        <v/>
      </c>
      <c r="C1470">
        <f>INDEX(resultados!$A$2:$ZZ$2386, 1464, MATCH($B$3, resultados!$A$1:$ZZ$1, 0))</f>
        <v/>
      </c>
    </row>
    <row r="1471">
      <c r="A1471">
        <f>INDEX(resultados!$A$2:$ZZ$2386, 1465, MATCH($B$1, resultados!$A$1:$ZZ$1, 0))</f>
        <v/>
      </c>
      <c r="B1471">
        <f>INDEX(resultados!$A$2:$ZZ$2386, 1465, MATCH($B$2, resultados!$A$1:$ZZ$1, 0))</f>
        <v/>
      </c>
      <c r="C1471">
        <f>INDEX(resultados!$A$2:$ZZ$2386, 1465, MATCH($B$3, resultados!$A$1:$ZZ$1, 0))</f>
        <v/>
      </c>
    </row>
    <row r="1472">
      <c r="A1472">
        <f>INDEX(resultados!$A$2:$ZZ$2386, 1466, MATCH($B$1, resultados!$A$1:$ZZ$1, 0))</f>
        <v/>
      </c>
      <c r="B1472">
        <f>INDEX(resultados!$A$2:$ZZ$2386, 1466, MATCH($B$2, resultados!$A$1:$ZZ$1, 0))</f>
        <v/>
      </c>
      <c r="C1472">
        <f>INDEX(resultados!$A$2:$ZZ$2386, 1466, MATCH($B$3, resultados!$A$1:$ZZ$1, 0))</f>
        <v/>
      </c>
    </row>
    <row r="1473">
      <c r="A1473">
        <f>INDEX(resultados!$A$2:$ZZ$2386, 1467, MATCH($B$1, resultados!$A$1:$ZZ$1, 0))</f>
        <v/>
      </c>
      <c r="B1473">
        <f>INDEX(resultados!$A$2:$ZZ$2386, 1467, MATCH($B$2, resultados!$A$1:$ZZ$1, 0))</f>
        <v/>
      </c>
      <c r="C1473">
        <f>INDEX(resultados!$A$2:$ZZ$2386, 1467, MATCH($B$3, resultados!$A$1:$ZZ$1, 0))</f>
        <v/>
      </c>
    </row>
    <row r="1474">
      <c r="A1474">
        <f>INDEX(resultados!$A$2:$ZZ$2386, 1468, MATCH($B$1, resultados!$A$1:$ZZ$1, 0))</f>
        <v/>
      </c>
      <c r="B1474">
        <f>INDEX(resultados!$A$2:$ZZ$2386, 1468, MATCH($B$2, resultados!$A$1:$ZZ$1, 0))</f>
        <v/>
      </c>
      <c r="C1474">
        <f>INDEX(resultados!$A$2:$ZZ$2386, 1468, MATCH($B$3, resultados!$A$1:$ZZ$1, 0))</f>
        <v/>
      </c>
    </row>
    <row r="1475">
      <c r="A1475">
        <f>INDEX(resultados!$A$2:$ZZ$2386, 1469, MATCH($B$1, resultados!$A$1:$ZZ$1, 0))</f>
        <v/>
      </c>
      <c r="B1475">
        <f>INDEX(resultados!$A$2:$ZZ$2386, 1469, MATCH($B$2, resultados!$A$1:$ZZ$1, 0))</f>
        <v/>
      </c>
      <c r="C1475">
        <f>INDEX(resultados!$A$2:$ZZ$2386, 1469, MATCH($B$3, resultados!$A$1:$ZZ$1, 0))</f>
        <v/>
      </c>
    </row>
    <row r="1476">
      <c r="A1476">
        <f>INDEX(resultados!$A$2:$ZZ$2386, 1470, MATCH($B$1, resultados!$A$1:$ZZ$1, 0))</f>
        <v/>
      </c>
      <c r="B1476">
        <f>INDEX(resultados!$A$2:$ZZ$2386, 1470, MATCH($B$2, resultados!$A$1:$ZZ$1, 0))</f>
        <v/>
      </c>
      <c r="C1476">
        <f>INDEX(resultados!$A$2:$ZZ$2386, 1470, MATCH($B$3, resultados!$A$1:$ZZ$1, 0))</f>
        <v/>
      </c>
    </row>
    <row r="1477">
      <c r="A1477">
        <f>INDEX(resultados!$A$2:$ZZ$2386, 1471, MATCH($B$1, resultados!$A$1:$ZZ$1, 0))</f>
        <v/>
      </c>
      <c r="B1477">
        <f>INDEX(resultados!$A$2:$ZZ$2386, 1471, MATCH($B$2, resultados!$A$1:$ZZ$1, 0))</f>
        <v/>
      </c>
      <c r="C1477">
        <f>INDEX(resultados!$A$2:$ZZ$2386, 1471, MATCH($B$3, resultados!$A$1:$ZZ$1, 0))</f>
        <v/>
      </c>
    </row>
    <row r="1478">
      <c r="A1478">
        <f>INDEX(resultados!$A$2:$ZZ$2386, 1472, MATCH($B$1, resultados!$A$1:$ZZ$1, 0))</f>
        <v/>
      </c>
      <c r="B1478">
        <f>INDEX(resultados!$A$2:$ZZ$2386, 1472, MATCH($B$2, resultados!$A$1:$ZZ$1, 0))</f>
        <v/>
      </c>
      <c r="C1478">
        <f>INDEX(resultados!$A$2:$ZZ$2386, 1472, MATCH($B$3, resultados!$A$1:$ZZ$1, 0))</f>
        <v/>
      </c>
    </row>
    <row r="1479">
      <c r="A1479">
        <f>INDEX(resultados!$A$2:$ZZ$2386, 1473, MATCH($B$1, resultados!$A$1:$ZZ$1, 0))</f>
        <v/>
      </c>
      <c r="B1479">
        <f>INDEX(resultados!$A$2:$ZZ$2386, 1473, MATCH($B$2, resultados!$A$1:$ZZ$1, 0))</f>
        <v/>
      </c>
      <c r="C1479">
        <f>INDEX(resultados!$A$2:$ZZ$2386, 1473, MATCH($B$3, resultados!$A$1:$ZZ$1, 0))</f>
        <v/>
      </c>
    </row>
    <row r="1480">
      <c r="A1480">
        <f>INDEX(resultados!$A$2:$ZZ$2386, 1474, MATCH($B$1, resultados!$A$1:$ZZ$1, 0))</f>
        <v/>
      </c>
      <c r="B1480">
        <f>INDEX(resultados!$A$2:$ZZ$2386, 1474, MATCH($B$2, resultados!$A$1:$ZZ$1, 0))</f>
        <v/>
      </c>
      <c r="C1480">
        <f>INDEX(resultados!$A$2:$ZZ$2386, 1474, MATCH($B$3, resultados!$A$1:$ZZ$1, 0))</f>
        <v/>
      </c>
    </row>
    <row r="1481">
      <c r="A1481">
        <f>INDEX(resultados!$A$2:$ZZ$2386, 1475, MATCH($B$1, resultados!$A$1:$ZZ$1, 0))</f>
        <v/>
      </c>
      <c r="B1481">
        <f>INDEX(resultados!$A$2:$ZZ$2386, 1475, MATCH($B$2, resultados!$A$1:$ZZ$1, 0))</f>
        <v/>
      </c>
      <c r="C1481">
        <f>INDEX(resultados!$A$2:$ZZ$2386, 1475, MATCH($B$3, resultados!$A$1:$ZZ$1, 0))</f>
        <v/>
      </c>
    </row>
    <row r="1482">
      <c r="A1482">
        <f>INDEX(resultados!$A$2:$ZZ$2386, 1476, MATCH($B$1, resultados!$A$1:$ZZ$1, 0))</f>
        <v/>
      </c>
      <c r="B1482">
        <f>INDEX(resultados!$A$2:$ZZ$2386, 1476, MATCH($B$2, resultados!$A$1:$ZZ$1, 0))</f>
        <v/>
      </c>
      <c r="C1482">
        <f>INDEX(resultados!$A$2:$ZZ$2386, 1476, MATCH($B$3, resultados!$A$1:$ZZ$1, 0))</f>
        <v/>
      </c>
    </row>
    <row r="1483">
      <c r="A1483">
        <f>INDEX(resultados!$A$2:$ZZ$2386, 1477, MATCH($B$1, resultados!$A$1:$ZZ$1, 0))</f>
        <v/>
      </c>
      <c r="B1483">
        <f>INDEX(resultados!$A$2:$ZZ$2386, 1477, MATCH($B$2, resultados!$A$1:$ZZ$1, 0))</f>
        <v/>
      </c>
      <c r="C1483">
        <f>INDEX(resultados!$A$2:$ZZ$2386, 1477, MATCH($B$3, resultados!$A$1:$ZZ$1, 0))</f>
        <v/>
      </c>
    </row>
    <row r="1484">
      <c r="A1484">
        <f>INDEX(resultados!$A$2:$ZZ$2386, 1478, MATCH($B$1, resultados!$A$1:$ZZ$1, 0))</f>
        <v/>
      </c>
      <c r="B1484">
        <f>INDEX(resultados!$A$2:$ZZ$2386, 1478, MATCH($B$2, resultados!$A$1:$ZZ$1, 0))</f>
        <v/>
      </c>
      <c r="C1484">
        <f>INDEX(resultados!$A$2:$ZZ$2386, 1478, MATCH($B$3, resultados!$A$1:$ZZ$1, 0))</f>
        <v/>
      </c>
    </row>
    <row r="1485">
      <c r="A1485">
        <f>INDEX(resultados!$A$2:$ZZ$2386, 1479, MATCH($B$1, resultados!$A$1:$ZZ$1, 0))</f>
        <v/>
      </c>
      <c r="B1485">
        <f>INDEX(resultados!$A$2:$ZZ$2386, 1479, MATCH($B$2, resultados!$A$1:$ZZ$1, 0))</f>
        <v/>
      </c>
      <c r="C1485">
        <f>INDEX(resultados!$A$2:$ZZ$2386, 1479, MATCH($B$3, resultados!$A$1:$ZZ$1, 0))</f>
        <v/>
      </c>
    </row>
    <row r="1486">
      <c r="A1486">
        <f>INDEX(resultados!$A$2:$ZZ$2386, 1480, MATCH($B$1, resultados!$A$1:$ZZ$1, 0))</f>
        <v/>
      </c>
      <c r="B1486">
        <f>INDEX(resultados!$A$2:$ZZ$2386, 1480, MATCH($B$2, resultados!$A$1:$ZZ$1, 0))</f>
        <v/>
      </c>
      <c r="C1486">
        <f>INDEX(resultados!$A$2:$ZZ$2386, 1480, MATCH($B$3, resultados!$A$1:$ZZ$1, 0))</f>
        <v/>
      </c>
    </row>
    <row r="1487">
      <c r="A1487">
        <f>INDEX(resultados!$A$2:$ZZ$2386, 1481, MATCH($B$1, resultados!$A$1:$ZZ$1, 0))</f>
        <v/>
      </c>
      <c r="B1487">
        <f>INDEX(resultados!$A$2:$ZZ$2386, 1481, MATCH($B$2, resultados!$A$1:$ZZ$1, 0))</f>
        <v/>
      </c>
      <c r="C1487">
        <f>INDEX(resultados!$A$2:$ZZ$2386, 1481, MATCH($B$3, resultados!$A$1:$ZZ$1, 0))</f>
        <v/>
      </c>
    </row>
    <row r="1488">
      <c r="A1488">
        <f>INDEX(resultados!$A$2:$ZZ$2386, 1482, MATCH($B$1, resultados!$A$1:$ZZ$1, 0))</f>
        <v/>
      </c>
      <c r="B1488">
        <f>INDEX(resultados!$A$2:$ZZ$2386, 1482, MATCH($B$2, resultados!$A$1:$ZZ$1, 0))</f>
        <v/>
      </c>
      <c r="C1488">
        <f>INDEX(resultados!$A$2:$ZZ$2386, 1482, MATCH($B$3, resultados!$A$1:$ZZ$1, 0))</f>
        <v/>
      </c>
    </row>
    <row r="1489">
      <c r="A1489">
        <f>INDEX(resultados!$A$2:$ZZ$2386, 1483, MATCH($B$1, resultados!$A$1:$ZZ$1, 0))</f>
        <v/>
      </c>
      <c r="B1489">
        <f>INDEX(resultados!$A$2:$ZZ$2386, 1483, MATCH($B$2, resultados!$A$1:$ZZ$1, 0))</f>
        <v/>
      </c>
      <c r="C1489">
        <f>INDEX(resultados!$A$2:$ZZ$2386, 1483, MATCH($B$3, resultados!$A$1:$ZZ$1, 0))</f>
        <v/>
      </c>
    </row>
    <row r="1490">
      <c r="A1490">
        <f>INDEX(resultados!$A$2:$ZZ$2386, 1484, MATCH($B$1, resultados!$A$1:$ZZ$1, 0))</f>
        <v/>
      </c>
      <c r="B1490">
        <f>INDEX(resultados!$A$2:$ZZ$2386, 1484, MATCH($B$2, resultados!$A$1:$ZZ$1, 0))</f>
        <v/>
      </c>
      <c r="C1490">
        <f>INDEX(resultados!$A$2:$ZZ$2386, 1484, MATCH($B$3, resultados!$A$1:$ZZ$1, 0))</f>
        <v/>
      </c>
    </row>
    <row r="1491">
      <c r="A1491">
        <f>INDEX(resultados!$A$2:$ZZ$2386, 1485, MATCH($B$1, resultados!$A$1:$ZZ$1, 0))</f>
        <v/>
      </c>
      <c r="B1491">
        <f>INDEX(resultados!$A$2:$ZZ$2386, 1485, MATCH($B$2, resultados!$A$1:$ZZ$1, 0))</f>
        <v/>
      </c>
      <c r="C1491">
        <f>INDEX(resultados!$A$2:$ZZ$2386, 1485, MATCH($B$3, resultados!$A$1:$ZZ$1, 0))</f>
        <v/>
      </c>
    </row>
    <row r="1492">
      <c r="A1492">
        <f>INDEX(resultados!$A$2:$ZZ$2386, 1486, MATCH($B$1, resultados!$A$1:$ZZ$1, 0))</f>
        <v/>
      </c>
      <c r="B1492">
        <f>INDEX(resultados!$A$2:$ZZ$2386, 1486, MATCH($B$2, resultados!$A$1:$ZZ$1, 0))</f>
        <v/>
      </c>
      <c r="C1492">
        <f>INDEX(resultados!$A$2:$ZZ$2386, 1486, MATCH($B$3, resultados!$A$1:$ZZ$1, 0))</f>
        <v/>
      </c>
    </row>
    <row r="1493">
      <c r="A1493">
        <f>INDEX(resultados!$A$2:$ZZ$2386, 1487, MATCH($B$1, resultados!$A$1:$ZZ$1, 0))</f>
        <v/>
      </c>
      <c r="B1493">
        <f>INDEX(resultados!$A$2:$ZZ$2386, 1487, MATCH($B$2, resultados!$A$1:$ZZ$1, 0))</f>
        <v/>
      </c>
      <c r="C1493">
        <f>INDEX(resultados!$A$2:$ZZ$2386, 1487, MATCH($B$3, resultados!$A$1:$ZZ$1, 0))</f>
        <v/>
      </c>
    </row>
    <row r="1494">
      <c r="A1494">
        <f>INDEX(resultados!$A$2:$ZZ$2386, 1488, MATCH($B$1, resultados!$A$1:$ZZ$1, 0))</f>
        <v/>
      </c>
      <c r="B1494">
        <f>INDEX(resultados!$A$2:$ZZ$2386, 1488, MATCH($B$2, resultados!$A$1:$ZZ$1, 0))</f>
        <v/>
      </c>
      <c r="C1494">
        <f>INDEX(resultados!$A$2:$ZZ$2386, 1488, MATCH($B$3, resultados!$A$1:$ZZ$1, 0))</f>
        <v/>
      </c>
    </row>
    <row r="1495">
      <c r="A1495">
        <f>INDEX(resultados!$A$2:$ZZ$2386, 1489, MATCH($B$1, resultados!$A$1:$ZZ$1, 0))</f>
        <v/>
      </c>
      <c r="B1495">
        <f>INDEX(resultados!$A$2:$ZZ$2386, 1489, MATCH($B$2, resultados!$A$1:$ZZ$1, 0))</f>
        <v/>
      </c>
      <c r="C1495">
        <f>INDEX(resultados!$A$2:$ZZ$2386, 1489, MATCH($B$3, resultados!$A$1:$ZZ$1, 0))</f>
        <v/>
      </c>
    </row>
    <row r="1496">
      <c r="A1496">
        <f>INDEX(resultados!$A$2:$ZZ$2386, 1490, MATCH($B$1, resultados!$A$1:$ZZ$1, 0))</f>
        <v/>
      </c>
      <c r="B1496">
        <f>INDEX(resultados!$A$2:$ZZ$2386, 1490, MATCH($B$2, resultados!$A$1:$ZZ$1, 0))</f>
        <v/>
      </c>
      <c r="C1496">
        <f>INDEX(resultados!$A$2:$ZZ$2386, 1490, MATCH($B$3, resultados!$A$1:$ZZ$1, 0))</f>
        <v/>
      </c>
    </row>
    <row r="1497">
      <c r="A1497">
        <f>INDEX(resultados!$A$2:$ZZ$2386, 1491, MATCH($B$1, resultados!$A$1:$ZZ$1, 0))</f>
        <v/>
      </c>
      <c r="B1497">
        <f>INDEX(resultados!$A$2:$ZZ$2386, 1491, MATCH($B$2, resultados!$A$1:$ZZ$1, 0))</f>
        <v/>
      </c>
      <c r="C1497">
        <f>INDEX(resultados!$A$2:$ZZ$2386, 1491, MATCH($B$3, resultados!$A$1:$ZZ$1, 0))</f>
        <v/>
      </c>
    </row>
    <row r="1498">
      <c r="A1498">
        <f>INDEX(resultados!$A$2:$ZZ$2386, 1492, MATCH($B$1, resultados!$A$1:$ZZ$1, 0))</f>
        <v/>
      </c>
      <c r="B1498">
        <f>INDEX(resultados!$A$2:$ZZ$2386, 1492, MATCH($B$2, resultados!$A$1:$ZZ$1, 0))</f>
        <v/>
      </c>
      <c r="C1498">
        <f>INDEX(resultados!$A$2:$ZZ$2386, 1492, MATCH($B$3, resultados!$A$1:$ZZ$1, 0))</f>
        <v/>
      </c>
    </row>
    <row r="1499">
      <c r="A1499">
        <f>INDEX(resultados!$A$2:$ZZ$2386, 1493, MATCH($B$1, resultados!$A$1:$ZZ$1, 0))</f>
        <v/>
      </c>
      <c r="B1499">
        <f>INDEX(resultados!$A$2:$ZZ$2386, 1493, MATCH($B$2, resultados!$A$1:$ZZ$1, 0))</f>
        <v/>
      </c>
      <c r="C1499">
        <f>INDEX(resultados!$A$2:$ZZ$2386, 1493, MATCH($B$3, resultados!$A$1:$ZZ$1, 0))</f>
        <v/>
      </c>
    </row>
    <row r="1500">
      <c r="A1500">
        <f>INDEX(resultados!$A$2:$ZZ$2386, 1494, MATCH($B$1, resultados!$A$1:$ZZ$1, 0))</f>
        <v/>
      </c>
      <c r="B1500">
        <f>INDEX(resultados!$A$2:$ZZ$2386, 1494, MATCH($B$2, resultados!$A$1:$ZZ$1, 0))</f>
        <v/>
      </c>
      <c r="C1500">
        <f>INDEX(resultados!$A$2:$ZZ$2386, 1494, MATCH($B$3, resultados!$A$1:$ZZ$1, 0))</f>
        <v/>
      </c>
    </row>
    <row r="1501">
      <c r="A1501">
        <f>INDEX(resultados!$A$2:$ZZ$2386, 1495, MATCH($B$1, resultados!$A$1:$ZZ$1, 0))</f>
        <v/>
      </c>
      <c r="B1501">
        <f>INDEX(resultados!$A$2:$ZZ$2386, 1495, MATCH($B$2, resultados!$A$1:$ZZ$1, 0))</f>
        <v/>
      </c>
      <c r="C1501">
        <f>INDEX(resultados!$A$2:$ZZ$2386, 1495, MATCH($B$3, resultados!$A$1:$ZZ$1, 0))</f>
        <v/>
      </c>
    </row>
    <row r="1502">
      <c r="A1502">
        <f>INDEX(resultados!$A$2:$ZZ$2386, 1496, MATCH($B$1, resultados!$A$1:$ZZ$1, 0))</f>
        <v/>
      </c>
      <c r="B1502">
        <f>INDEX(resultados!$A$2:$ZZ$2386, 1496, MATCH($B$2, resultados!$A$1:$ZZ$1, 0))</f>
        <v/>
      </c>
      <c r="C1502">
        <f>INDEX(resultados!$A$2:$ZZ$2386, 1496, MATCH($B$3, resultados!$A$1:$ZZ$1, 0))</f>
        <v/>
      </c>
    </row>
    <row r="1503">
      <c r="A1503">
        <f>INDEX(resultados!$A$2:$ZZ$2386, 1497, MATCH($B$1, resultados!$A$1:$ZZ$1, 0))</f>
        <v/>
      </c>
      <c r="B1503">
        <f>INDEX(resultados!$A$2:$ZZ$2386, 1497, MATCH($B$2, resultados!$A$1:$ZZ$1, 0))</f>
        <v/>
      </c>
      <c r="C1503">
        <f>INDEX(resultados!$A$2:$ZZ$2386, 1497, MATCH($B$3, resultados!$A$1:$ZZ$1, 0))</f>
        <v/>
      </c>
    </row>
    <row r="1504">
      <c r="A1504">
        <f>INDEX(resultados!$A$2:$ZZ$2386, 1498, MATCH($B$1, resultados!$A$1:$ZZ$1, 0))</f>
        <v/>
      </c>
      <c r="B1504">
        <f>INDEX(resultados!$A$2:$ZZ$2386, 1498, MATCH($B$2, resultados!$A$1:$ZZ$1, 0))</f>
        <v/>
      </c>
      <c r="C1504">
        <f>INDEX(resultados!$A$2:$ZZ$2386, 1498, MATCH($B$3, resultados!$A$1:$ZZ$1, 0))</f>
        <v/>
      </c>
    </row>
    <row r="1505">
      <c r="A1505">
        <f>INDEX(resultados!$A$2:$ZZ$2386, 1499, MATCH($B$1, resultados!$A$1:$ZZ$1, 0))</f>
        <v/>
      </c>
      <c r="B1505">
        <f>INDEX(resultados!$A$2:$ZZ$2386, 1499, MATCH($B$2, resultados!$A$1:$ZZ$1, 0))</f>
        <v/>
      </c>
      <c r="C1505">
        <f>INDEX(resultados!$A$2:$ZZ$2386, 1499, MATCH($B$3, resultados!$A$1:$ZZ$1, 0))</f>
        <v/>
      </c>
    </row>
    <row r="1506">
      <c r="A1506">
        <f>INDEX(resultados!$A$2:$ZZ$2386, 1500, MATCH($B$1, resultados!$A$1:$ZZ$1, 0))</f>
        <v/>
      </c>
      <c r="B1506">
        <f>INDEX(resultados!$A$2:$ZZ$2386, 1500, MATCH($B$2, resultados!$A$1:$ZZ$1, 0))</f>
        <v/>
      </c>
      <c r="C1506">
        <f>INDEX(resultados!$A$2:$ZZ$2386, 1500, MATCH($B$3, resultados!$A$1:$ZZ$1, 0))</f>
        <v/>
      </c>
    </row>
    <row r="1507">
      <c r="A1507">
        <f>INDEX(resultados!$A$2:$ZZ$2386, 1501, MATCH($B$1, resultados!$A$1:$ZZ$1, 0))</f>
        <v/>
      </c>
      <c r="B1507">
        <f>INDEX(resultados!$A$2:$ZZ$2386, 1501, MATCH($B$2, resultados!$A$1:$ZZ$1, 0))</f>
        <v/>
      </c>
      <c r="C1507">
        <f>INDEX(resultados!$A$2:$ZZ$2386, 1501, MATCH($B$3, resultados!$A$1:$ZZ$1, 0))</f>
        <v/>
      </c>
    </row>
    <row r="1508">
      <c r="A1508">
        <f>INDEX(resultados!$A$2:$ZZ$2386, 1502, MATCH($B$1, resultados!$A$1:$ZZ$1, 0))</f>
        <v/>
      </c>
      <c r="B1508">
        <f>INDEX(resultados!$A$2:$ZZ$2386, 1502, MATCH($B$2, resultados!$A$1:$ZZ$1, 0))</f>
        <v/>
      </c>
      <c r="C1508">
        <f>INDEX(resultados!$A$2:$ZZ$2386, 1502, MATCH($B$3, resultados!$A$1:$ZZ$1, 0))</f>
        <v/>
      </c>
    </row>
    <row r="1509">
      <c r="A1509">
        <f>INDEX(resultados!$A$2:$ZZ$2386, 1503, MATCH($B$1, resultados!$A$1:$ZZ$1, 0))</f>
        <v/>
      </c>
      <c r="B1509">
        <f>INDEX(resultados!$A$2:$ZZ$2386, 1503, MATCH($B$2, resultados!$A$1:$ZZ$1, 0))</f>
        <v/>
      </c>
      <c r="C1509">
        <f>INDEX(resultados!$A$2:$ZZ$2386, 1503, MATCH($B$3, resultados!$A$1:$ZZ$1, 0))</f>
        <v/>
      </c>
    </row>
    <row r="1510">
      <c r="A1510">
        <f>INDEX(resultados!$A$2:$ZZ$2386, 1504, MATCH($B$1, resultados!$A$1:$ZZ$1, 0))</f>
        <v/>
      </c>
      <c r="B1510">
        <f>INDEX(resultados!$A$2:$ZZ$2386, 1504, MATCH($B$2, resultados!$A$1:$ZZ$1, 0))</f>
        <v/>
      </c>
      <c r="C1510">
        <f>INDEX(resultados!$A$2:$ZZ$2386, 1504, MATCH($B$3, resultados!$A$1:$ZZ$1, 0))</f>
        <v/>
      </c>
    </row>
    <row r="1511">
      <c r="A1511">
        <f>INDEX(resultados!$A$2:$ZZ$2386, 1505, MATCH($B$1, resultados!$A$1:$ZZ$1, 0))</f>
        <v/>
      </c>
      <c r="B1511">
        <f>INDEX(resultados!$A$2:$ZZ$2386, 1505, MATCH($B$2, resultados!$A$1:$ZZ$1, 0))</f>
        <v/>
      </c>
      <c r="C1511">
        <f>INDEX(resultados!$A$2:$ZZ$2386, 1505, MATCH($B$3, resultados!$A$1:$ZZ$1, 0))</f>
        <v/>
      </c>
    </row>
    <row r="1512">
      <c r="A1512">
        <f>INDEX(resultados!$A$2:$ZZ$2386, 1506, MATCH($B$1, resultados!$A$1:$ZZ$1, 0))</f>
        <v/>
      </c>
      <c r="B1512">
        <f>INDEX(resultados!$A$2:$ZZ$2386, 1506, MATCH($B$2, resultados!$A$1:$ZZ$1, 0))</f>
        <v/>
      </c>
      <c r="C1512">
        <f>INDEX(resultados!$A$2:$ZZ$2386, 1506, MATCH($B$3, resultados!$A$1:$ZZ$1, 0))</f>
        <v/>
      </c>
    </row>
    <row r="1513">
      <c r="A1513">
        <f>INDEX(resultados!$A$2:$ZZ$2386, 1507, MATCH($B$1, resultados!$A$1:$ZZ$1, 0))</f>
        <v/>
      </c>
      <c r="B1513">
        <f>INDEX(resultados!$A$2:$ZZ$2386, 1507, MATCH($B$2, resultados!$A$1:$ZZ$1, 0))</f>
        <v/>
      </c>
      <c r="C1513">
        <f>INDEX(resultados!$A$2:$ZZ$2386, 1507, MATCH($B$3, resultados!$A$1:$ZZ$1, 0))</f>
        <v/>
      </c>
    </row>
    <row r="1514">
      <c r="A1514">
        <f>INDEX(resultados!$A$2:$ZZ$2386, 1508, MATCH($B$1, resultados!$A$1:$ZZ$1, 0))</f>
        <v/>
      </c>
      <c r="B1514">
        <f>INDEX(resultados!$A$2:$ZZ$2386, 1508, MATCH($B$2, resultados!$A$1:$ZZ$1, 0))</f>
        <v/>
      </c>
      <c r="C1514">
        <f>INDEX(resultados!$A$2:$ZZ$2386, 1508, MATCH($B$3, resultados!$A$1:$ZZ$1, 0))</f>
        <v/>
      </c>
    </row>
    <row r="1515">
      <c r="A1515">
        <f>INDEX(resultados!$A$2:$ZZ$2386, 1509, MATCH($B$1, resultados!$A$1:$ZZ$1, 0))</f>
        <v/>
      </c>
      <c r="B1515">
        <f>INDEX(resultados!$A$2:$ZZ$2386, 1509, MATCH($B$2, resultados!$A$1:$ZZ$1, 0))</f>
        <v/>
      </c>
      <c r="C1515">
        <f>INDEX(resultados!$A$2:$ZZ$2386, 1509, MATCH($B$3, resultados!$A$1:$ZZ$1, 0))</f>
        <v/>
      </c>
    </row>
    <row r="1516">
      <c r="A1516">
        <f>INDEX(resultados!$A$2:$ZZ$2386, 1510, MATCH($B$1, resultados!$A$1:$ZZ$1, 0))</f>
        <v/>
      </c>
      <c r="B1516">
        <f>INDEX(resultados!$A$2:$ZZ$2386, 1510, MATCH($B$2, resultados!$A$1:$ZZ$1, 0))</f>
        <v/>
      </c>
      <c r="C1516">
        <f>INDEX(resultados!$A$2:$ZZ$2386, 1510, MATCH($B$3, resultados!$A$1:$ZZ$1, 0))</f>
        <v/>
      </c>
    </row>
    <row r="1517">
      <c r="A1517">
        <f>INDEX(resultados!$A$2:$ZZ$2386, 1511, MATCH($B$1, resultados!$A$1:$ZZ$1, 0))</f>
        <v/>
      </c>
      <c r="B1517">
        <f>INDEX(resultados!$A$2:$ZZ$2386, 1511, MATCH($B$2, resultados!$A$1:$ZZ$1, 0))</f>
        <v/>
      </c>
      <c r="C1517">
        <f>INDEX(resultados!$A$2:$ZZ$2386, 1511, MATCH($B$3, resultados!$A$1:$ZZ$1, 0))</f>
        <v/>
      </c>
    </row>
    <row r="1518">
      <c r="A1518">
        <f>INDEX(resultados!$A$2:$ZZ$2386, 1512, MATCH($B$1, resultados!$A$1:$ZZ$1, 0))</f>
        <v/>
      </c>
      <c r="B1518">
        <f>INDEX(resultados!$A$2:$ZZ$2386, 1512, MATCH($B$2, resultados!$A$1:$ZZ$1, 0))</f>
        <v/>
      </c>
      <c r="C1518">
        <f>INDEX(resultados!$A$2:$ZZ$2386, 1512, MATCH($B$3, resultados!$A$1:$ZZ$1, 0))</f>
        <v/>
      </c>
    </row>
    <row r="1519">
      <c r="A1519">
        <f>INDEX(resultados!$A$2:$ZZ$2386, 1513, MATCH($B$1, resultados!$A$1:$ZZ$1, 0))</f>
        <v/>
      </c>
      <c r="B1519">
        <f>INDEX(resultados!$A$2:$ZZ$2386, 1513, MATCH($B$2, resultados!$A$1:$ZZ$1, 0))</f>
        <v/>
      </c>
      <c r="C1519">
        <f>INDEX(resultados!$A$2:$ZZ$2386, 1513, MATCH($B$3, resultados!$A$1:$ZZ$1, 0))</f>
        <v/>
      </c>
    </row>
    <row r="1520">
      <c r="A1520">
        <f>INDEX(resultados!$A$2:$ZZ$2386, 1514, MATCH($B$1, resultados!$A$1:$ZZ$1, 0))</f>
        <v/>
      </c>
      <c r="B1520">
        <f>INDEX(resultados!$A$2:$ZZ$2386, 1514, MATCH($B$2, resultados!$A$1:$ZZ$1, 0))</f>
        <v/>
      </c>
      <c r="C1520">
        <f>INDEX(resultados!$A$2:$ZZ$2386, 1514, MATCH($B$3, resultados!$A$1:$ZZ$1, 0))</f>
        <v/>
      </c>
    </row>
    <row r="1521">
      <c r="A1521">
        <f>INDEX(resultados!$A$2:$ZZ$2386, 1515, MATCH($B$1, resultados!$A$1:$ZZ$1, 0))</f>
        <v/>
      </c>
      <c r="B1521">
        <f>INDEX(resultados!$A$2:$ZZ$2386, 1515, MATCH($B$2, resultados!$A$1:$ZZ$1, 0))</f>
        <v/>
      </c>
      <c r="C1521">
        <f>INDEX(resultados!$A$2:$ZZ$2386, 1515, MATCH($B$3, resultados!$A$1:$ZZ$1, 0))</f>
        <v/>
      </c>
    </row>
    <row r="1522">
      <c r="A1522">
        <f>INDEX(resultados!$A$2:$ZZ$2386, 1516, MATCH($B$1, resultados!$A$1:$ZZ$1, 0))</f>
        <v/>
      </c>
      <c r="B1522">
        <f>INDEX(resultados!$A$2:$ZZ$2386, 1516, MATCH($B$2, resultados!$A$1:$ZZ$1, 0))</f>
        <v/>
      </c>
      <c r="C1522">
        <f>INDEX(resultados!$A$2:$ZZ$2386, 1516, MATCH($B$3, resultados!$A$1:$ZZ$1, 0))</f>
        <v/>
      </c>
    </row>
    <row r="1523">
      <c r="A1523">
        <f>INDEX(resultados!$A$2:$ZZ$2386, 1517, MATCH($B$1, resultados!$A$1:$ZZ$1, 0))</f>
        <v/>
      </c>
      <c r="B1523">
        <f>INDEX(resultados!$A$2:$ZZ$2386, 1517, MATCH($B$2, resultados!$A$1:$ZZ$1, 0))</f>
        <v/>
      </c>
      <c r="C1523">
        <f>INDEX(resultados!$A$2:$ZZ$2386, 1517, MATCH($B$3, resultados!$A$1:$ZZ$1, 0))</f>
        <v/>
      </c>
    </row>
    <row r="1524">
      <c r="A1524">
        <f>INDEX(resultados!$A$2:$ZZ$2386, 1518, MATCH($B$1, resultados!$A$1:$ZZ$1, 0))</f>
        <v/>
      </c>
      <c r="B1524">
        <f>INDEX(resultados!$A$2:$ZZ$2386, 1518, MATCH($B$2, resultados!$A$1:$ZZ$1, 0))</f>
        <v/>
      </c>
      <c r="C1524">
        <f>INDEX(resultados!$A$2:$ZZ$2386, 1518, MATCH($B$3, resultados!$A$1:$ZZ$1, 0))</f>
        <v/>
      </c>
    </row>
    <row r="1525">
      <c r="A1525">
        <f>INDEX(resultados!$A$2:$ZZ$2386, 1519, MATCH($B$1, resultados!$A$1:$ZZ$1, 0))</f>
        <v/>
      </c>
      <c r="B1525">
        <f>INDEX(resultados!$A$2:$ZZ$2386, 1519, MATCH($B$2, resultados!$A$1:$ZZ$1, 0))</f>
        <v/>
      </c>
      <c r="C1525">
        <f>INDEX(resultados!$A$2:$ZZ$2386, 1519, MATCH($B$3, resultados!$A$1:$ZZ$1, 0))</f>
        <v/>
      </c>
    </row>
    <row r="1526">
      <c r="A1526">
        <f>INDEX(resultados!$A$2:$ZZ$2386, 1520, MATCH($B$1, resultados!$A$1:$ZZ$1, 0))</f>
        <v/>
      </c>
      <c r="B1526">
        <f>INDEX(resultados!$A$2:$ZZ$2386, 1520, MATCH($B$2, resultados!$A$1:$ZZ$1, 0))</f>
        <v/>
      </c>
      <c r="C1526">
        <f>INDEX(resultados!$A$2:$ZZ$2386, 1520, MATCH($B$3, resultados!$A$1:$ZZ$1, 0))</f>
        <v/>
      </c>
    </row>
    <row r="1527">
      <c r="A1527">
        <f>INDEX(resultados!$A$2:$ZZ$2386, 1521, MATCH($B$1, resultados!$A$1:$ZZ$1, 0))</f>
        <v/>
      </c>
      <c r="B1527">
        <f>INDEX(resultados!$A$2:$ZZ$2386, 1521, MATCH($B$2, resultados!$A$1:$ZZ$1, 0))</f>
        <v/>
      </c>
      <c r="C1527">
        <f>INDEX(resultados!$A$2:$ZZ$2386, 1521, MATCH($B$3, resultados!$A$1:$ZZ$1, 0))</f>
        <v/>
      </c>
    </row>
    <row r="1528">
      <c r="A1528">
        <f>INDEX(resultados!$A$2:$ZZ$2386, 1522, MATCH($B$1, resultados!$A$1:$ZZ$1, 0))</f>
        <v/>
      </c>
      <c r="B1528">
        <f>INDEX(resultados!$A$2:$ZZ$2386, 1522, MATCH($B$2, resultados!$A$1:$ZZ$1, 0))</f>
        <v/>
      </c>
      <c r="C1528">
        <f>INDEX(resultados!$A$2:$ZZ$2386, 1522, MATCH($B$3, resultados!$A$1:$ZZ$1, 0))</f>
        <v/>
      </c>
    </row>
    <row r="1529">
      <c r="A1529">
        <f>INDEX(resultados!$A$2:$ZZ$2386, 1523, MATCH($B$1, resultados!$A$1:$ZZ$1, 0))</f>
        <v/>
      </c>
      <c r="B1529">
        <f>INDEX(resultados!$A$2:$ZZ$2386, 1523, MATCH($B$2, resultados!$A$1:$ZZ$1, 0))</f>
        <v/>
      </c>
      <c r="C1529">
        <f>INDEX(resultados!$A$2:$ZZ$2386, 1523, MATCH($B$3, resultados!$A$1:$ZZ$1, 0))</f>
        <v/>
      </c>
    </row>
    <row r="1530">
      <c r="A1530">
        <f>INDEX(resultados!$A$2:$ZZ$2386, 1524, MATCH($B$1, resultados!$A$1:$ZZ$1, 0))</f>
        <v/>
      </c>
      <c r="B1530">
        <f>INDEX(resultados!$A$2:$ZZ$2386, 1524, MATCH($B$2, resultados!$A$1:$ZZ$1, 0))</f>
        <v/>
      </c>
      <c r="C1530">
        <f>INDEX(resultados!$A$2:$ZZ$2386, 1524, MATCH($B$3, resultados!$A$1:$ZZ$1, 0))</f>
        <v/>
      </c>
    </row>
    <row r="1531">
      <c r="A1531">
        <f>INDEX(resultados!$A$2:$ZZ$2386, 1525, MATCH($B$1, resultados!$A$1:$ZZ$1, 0))</f>
        <v/>
      </c>
      <c r="B1531">
        <f>INDEX(resultados!$A$2:$ZZ$2386, 1525, MATCH($B$2, resultados!$A$1:$ZZ$1, 0))</f>
        <v/>
      </c>
      <c r="C1531">
        <f>INDEX(resultados!$A$2:$ZZ$2386, 1525, MATCH($B$3, resultados!$A$1:$ZZ$1, 0))</f>
        <v/>
      </c>
    </row>
    <row r="1532">
      <c r="A1532">
        <f>INDEX(resultados!$A$2:$ZZ$2386, 1526, MATCH($B$1, resultados!$A$1:$ZZ$1, 0))</f>
        <v/>
      </c>
      <c r="B1532">
        <f>INDEX(resultados!$A$2:$ZZ$2386, 1526, MATCH($B$2, resultados!$A$1:$ZZ$1, 0))</f>
        <v/>
      </c>
      <c r="C1532">
        <f>INDEX(resultados!$A$2:$ZZ$2386, 1526, MATCH($B$3, resultados!$A$1:$ZZ$1, 0))</f>
        <v/>
      </c>
    </row>
    <row r="1533">
      <c r="A1533">
        <f>INDEX(resultados!$A$2:$ZZ$2386, 1527, MATCH($B$1, resultados!$A$1:$ZZ$1, 0))</f>
        <v/>
      </c>
      <c r="B1533">
        <f>INDEX(resultados!$A$2:$ZZ$2386, 1527, MATCH($B$2, resultados!$A$1:$ZZ$1, 0))</f>
        <v/>
      </c>
      <c r="C1533">
        <f>INDEX(resultados!$A$2:$ZZ$2386, 1527, MATCH($B$3, resultados!$A$1:$ZZ$1, 0))</f>
        <v/>
      </c>
    </row>
    <row r="1534">
      <c r="A1534">
        <f>INDEX(resultados!$A$2:$ZZ$2386, 1528, MATCH($B$1, resultados!$A$1:$ZZ$1, 0))</f>
        <v/>
      </c>
      <c r="B1534">
        <f>INDEX(resultados!$A$2:$ZZ$2386, 1528, MATCH($B$2, resultados!$A$1:$ZZ$1, 0))</f>
        <v/>
      </c>
      <c r="C1534">
        <f>INDEX(resultados!$A$2:$ZZ$2386, 1528, MATCH($B$3, resultados!$A$1:$ZZ$1, 0))</f>
        <v/>
      </c>
    </row>
    <row r="1535">
      <c r="A1535">
        <f>INDEX(resultados!$A$2:$ZZ$2386, 1529, MATCH($B$1, resultados!$A$1:$ZZ$1, 0))</f>
        <v/>
      </c>
      <c r="B1535">
        <f>INDEX(resultados!$A$2:$ZZ$2386, 1529, MATCH($B$2, resultados!$A$1:$ZZ$1, 0))</f>
        <v/>
      </c>
      <c r="C1535">
        <f>INDEX(resultados!$A$2:$ZZ$2386, 1529, MATCH($B$3, resultados!$A$1:$ZZ$1, 0))</f>
        <v/>
      </c>
    </row>
    <row r="1536">
      <c r="A1536">
        <f>INDEX(resultados!$A$2:$ZZ$2386, 1530, MATCH($B$1, resultados!$A$1:$ZZ$1, 0))</f>
        <v/>
      </c>
      <c r="B1536">
        <f>INDEX(resultados!$A$2:$ZZ$2386, 1530, MATCH($B$2, resultados!$A$1:$ZZ$1, 0))</f>
        <v/>
      </c>
      <c r="C1536">
        <f>INDEX(resultados!$A$2:$ZZ$2386, 1530, MATCH($B$3, resultados!$A$1:$ZZ$1, 0))</f>
        <v/>
      </c>
    </row>
    <row r="1537">
      <c r="A1537">
        <f>INDEX(resultados!$A$2:$ZZ$2386, 1531, MATCH($B$1, resultados!$A$1:$ZZ$1, 0))</f>
        <v/>
      </c>
      <c r="B1537">
        <f>INDEX(resultados!$A$2:$ZZ$2386, 1531, MATCH($B$2, resultados!$A$1:$ZZ$1, 0))</f>
        <v/>
      </c>
      <c r="C1537">
        <f>INDEX(resultados!$A$2:$ZZ$2386, 1531, MATCH($B$3, resultados!$A$1:$ZZ$1, 0))</f>
        <v/>
      </c>
    </row>
    <row r="1538">
      <c r="A1538">
        <f>INDEX(resultados!$A$2:$ZZ$2386, 1532, MATCH($B$1, resultados!$A$1:$ZZ$1, 0))</f>
        <v/>
      </c>
      <c r="B1538">
        <f>INDEX(resultados!$A$2:$ZZ$2386, 1532, MATCH($B$2, resultados!$A$1:$ZZ$1, 0))</f>
        <v/>
      </c>
      <c r="C1538">
        <f>INDEX(resultados!$A$2:$ZZ$2386, 1532, MATCH($B$3, resultados!$A$1:$ZZ$1, 0))</f>
        <v/>
      </c>
    </row>
    <row r="1539">
      <c r="A1539">
        <f>INDEX(resultados!$A$2:$ZZ$2386, 1533, MATCH($B$1, resultados!$A$1:$ZZ$1, 0))</f>
        <v/>
      </c>
      <c r="B1539">
        <f>INDEX(resultados!$A$2:$ZZ$2386, 1533, MATCH($B$2, resultados!$A$1:$ZZ$1, 0))</f>
        <v/>
      </c>
      <c r="C1539">
        <f>INDEX(resultados!$A$2:$ZZ$2386, 1533, MATCH($B$3, resultados!$A$1:$ZZ$1, 0))</f>
        <v/>
      </c>
    </row>
    <row r="1540">
      <c r="A1540">
        <f>INDEX(resultados!$A$2:$ZZ$2386, 1534, MATCH($B$1, resultados!$A$1:$ZZ$1, 0))</f>
        <v/>
      </c>
      <c r="B1540">
        <f>INDEX(resultados!$A$2:$ZZ$2386, 1534, MATCH($B$2, resultados!$A$1:$ZZ$1, 0))</f>
        <v/>
      </c>
      <c r="C1540">
        <f>INDEX(resultados!$A$2:$ZZ$2386, 1534, MATCH($B$3, resultados!$A$1:$ZZ$1, 0))</f>
        <v/>
      </c>
    </row>
    <row r="1541">
      <c r="A1541">
        <f>INDEX(resultados!$A$2:$ZZ$2386, 1535, MATCH($B$1, resultados!$A$1:$ZZ$1, 0))</f>
        <v/>
      </c>
      <c r="B1541">
        <f>INDEX(resultados!$A$2:$ZZ$2386, 1535, MATCH($B$2, resultados!$A$1:$ZZ$1, 0))</f>
        <v/>
      </c>
      <c r="C1541">
        <f>INDEX(resultados!$A$2:$ZZ$2386, 1535, MATCH($B$3, resultados!$A$1:$ZZ$1, 0))</f>
        <v/>
      </c>
    </row>
    <row r="1542">
      <c r="A1542">
        <f>INDEX(resultados!$A$2:$ZZ$2386, 1536, MATCH($B$1, resultados!$A$1:$ZZ$1, 0))</f>
        <v/>
      </c>
      <c r="B1542">
        <f>INDEX(resultados!$A$2:$ZZ$2386, 1536, MATCH($B$2, resultados!$A$1:$ZZ$1, 0))</f>
        <v/>
      </c>
      <c r="C1542">
        <f>INDEX(resultados!$A$2:$ZZ$2386, 1536, MATCH($B$3, resultados!$A$1:$ZZ$1, 0))</f>
        <v/>
      </c>
    </row>
    <row r="1543">
      <c r="A1543">
        <f>INDEX(resultados!$A$2:$ZZ$2386, 1537, MATCH($B$1, resultados!$A$1:$ZZ$1, 0))</f>
        <v/>
      </c>
      <c r="B1543">
        <f>INDEX(resultados!$A$2:$ZZ$2386, 1537, MATCH($B$2, resultados!$A$1:$ZZ$1, 0))</f>
        <v/>
      </c>
      <c r="C1543">
        <f>INDEX(resultados!$A$2:$ZZ$2386, 1537, MATCH($B$3, resultados!$A$1:$ZZ$1, 0))</f>
        <v/>
      </c>
    </row>
    <row r="1544">
      <c r="A1544">
        <f>INDEX(resultados!$A$2:$ZZ$2386, 1538, MATCH($B$1, resultados!$A$1:$ZZ$1, 0))</f>
        <v/>
      </c>
      <c r="B1544">
        <f>INDEX(resultados!$A$2:$ZZ$2386, 1538, MATCH($B$2, resultados!$A$1:$ZZ$1, 0))</f>
        <v/>
      </c>
      <c r="C1544">
        <f>INDEX(resultados!$A$2:$ZZ$2386, 1538, MATCH($B$3, resultados!$A$1:$ZZ$1, 0))</f>
        <v/>
      </c>
    </row>
    <row r="1545">
      <c r="A1545">
        <f>INDEX(resultados!$A$2:$ZZ$2386, 1539, MATCH($B$1, resultados!$A$1:$ZZ$1, 0))</f>
        <v/>
      </c>
      <c r="B1545">
        <f>INDEX(resultados!$A$2:$ZZ$2386, 1539, MATCH($B$2, resultados!$A$1:$ZZ$1, 0))</f>
        <v/>
      </c>
      <c r="C1545">
        <f>INDEX(resultados!$A$2:$ZZ$2386, 1539, MATCH($B$3, resultados!$A$1:$ZZ$1, 0))</f>
        <v/>
      </c>
    </row>
    <row r="1546">
      <c r="A1546">
        <f>INDEX(resultados!$A$2:$ZZ$2386, 1540, MATCH($B$1, resultados!$A$1:$ZZ$1, 0))</f>
        <v/>
      </c>
      <c r="B1546">
        <f>INDEX(resultados!$A$2:$ZZ$2386, 1540, MATCH($B$2, resultados!$A$1:$ZZ$1, 0))</f>
        <v/>
      </c>
      <c r="C1546">
        <f>INDEX(resultados!$A$2:$ZZ$2386, 1540, MATCH($B$3, resultados!$A$1:$ZZ$1, 0))</f>
        <v/>
      </c>
    </row>
    <row r="1547">
      <c r="A1547">
        <f>INDEX(resultados!$A$2:$ZZ$2386, 1541, MATCH($B$1, resultados!$A$1:$ZZ$1, 0))</f>
        <v/>
      </c>
      <c r="B1547">
        <f>INDEX(resultados!$A$2:$ZZ$2386, 1541, MATCH($B$2, resultados!$A$1:$ZZ$1, 0))</f>
        <v/>
      </c>
      <c r="C1547">
        <f>INDEX(resultados!$A$2:$ZZ$2386, 1541, MATCH($B$3, resultados!$A$1:$ZZ$1, 0))</f>
        <v/>
      </c>
    </row>
    <row r="1548">
      <c r="A1548">
        <f>INDEX(resultados!$A$2:$ZZ$2386, 1542, MATCH($B$1, resultados!$A$1:$ZZ$1, 0))</f>
        <v/>
      </c>
      <c r="B1548">
        <f>INDEX(resultados!$A$2:$ZZ$2386, 1542, MATCH($B$2, resultados!$A$1:$ZZ$1, 0))</f>
        <v/>
      </c>
      <c r="C1548">
        <f>INDEX(resultados!$A$2:$ZZ$2386, 1542, MATCH($B$3, resultados!$A$1:$ZZ$1, 0))</f>
        <v/>
      </c>
    </row>
    <row r="1549">
      <c r="A1549">
        <f>INDEX(resultados!$A$2:$ZZ$2386, 1543, MATCH($B$1, resultados!$A$1:$ZZ$1, 0))</f>
        <v/>
      </c>
      <c r="B1549">
        <f>INDEX(resultados!$A$2:$ZZ$2386, 1543, MATCH($B$2, resultados!$A$1:$ZZ$1, 0))</f>
        <v/>
      </c>
      <c r="C1549">
        <f>INDEX(resultados!$A$2:$ZZ$2386, 1543, MATCH($B$3, resultados!$A$1:$ZZ$1, 0))</f>
        <v/>
      </c>
    </row>
    <row r="1550">
      <c r="A1550">
        <f>INDEX(resultados!$A$2:$ZZ$2386, 1544, MATCH($B$1, resultados!$A$1:$ZZ$1, 0))</f>
        <v/>
      </c>
      <c r="B1550">
        <f>INDEX(resultados!$A$2:$ZZ$2386, 1544, MATCH($B$2, resultados!$A$1:$ZZ$1, 0))</f>
        <v/>
      </c>
      <c r="C1550">
        <f>INDEX(resultados!$A$2:$ZZ$2386, 1544, MATCH($B$3, resultados!$A$1:$ZZ$1, 0))</f>
        <v/>
      </c>
    </row>
    <row r="1551">
      <c r="A1551">
        <f>INDEX(resultados!$A$2:$ZZ$2386, 1545, MATCH($B$1, resultados!$A$1:$ZZ$1, 0))</f>
        <v/>
      </c>
      <c r="B1551">
        <f>INDEX(resultados!$A$2:$ZZ$2386, 1545, MATCH($B$2, resultados!$A$1:$ZZ$1, 0))</f>
        <v/>
      </c>
      <c r="C1551">
        <f>INDEX(resultados!$A$2:$ZZ$2386, 1545, MATCH($B$3, resultados!$A$1:$ZZ$1, 0))</f>
        <v/>
      </c>
    </row>
    <row r="1552">
      <c r="A1552">
        <f>INDEX(resultados!$A$2:$ZZ$2386, 1546, MATCH($B$1, resultados!$A$1:$ZZ$1, 0))</f>
        <v/>
      </c>
      <c r="B1552">
        <f>INDEX(resultados!$A$2:$ZZ$2386, 1546, MATCH($B$2, resultados!$A$1:$ZZ$1, 0))</f>
        <v/>
      </c>
      <c r="C1552">
        <f>INDEX(resultados!$A$2:$ZZ$2386, 1546, MATCH($B$3, resultados!$A$1:$ZZ$1, 0))</f>
        <v/>
      </c>
    </row>
    <row r="1553">
      <c r="A1553">
        <f>INDEX(resultados!$A$2:$ZZ$2386, 1547, MATCH($B$1, resultados!$A$1:$ZZ$1, 0))</f>
        <v/>
      </c>
      <c r="B1553">
        <f>INDEX(resultados!$A$2:$ZZ$2386, 1547, MATCH($B$2, resultados!$A$1:$ZZ$1, 0))</f>
        <v/>
      </c>
      <c r="C1553">
        <f>INDEX(resultados!$A$2:$ZZ$2386, 1547, MATCH($B$3, resultados!$A$1:$ZZ$1, 0))</f>
        <v/>
      </c>
    </row>
    <row r="1554">
      <c r="A1554">
        <f>INDEX(resultados!$A$2:$ZZ$2386, 1548, MATCH($B$1, resultados!$A$1:$ZZ$1, 0))</f>
        <v/>
      </c>
      <c r="B1554">
        <f>INDEX(resultados!$A$2:$ZZ$2386, 1548, MATCH($B$2, resultados!$A$1:$ZZ$1, 0))</f>
        <v/>
      </c>
      <c r="C1554">
        <f>INDEX(resultados!$A$2:$ZZ$2386, 1548, MATCH($B$3, resultados!$A$1:$ZZ$1, 0))</f>
        <v/>
      </c>
    </row>
    <row r="1555">
      <c r="A1555">
        <f>INDEX(resultados!$A$2:$ZZ$2386, 1549, MATCH($B$1, resultados!$A$1:$ZZ$1, 0))</f>
        <v/>
      </c>
      <c r="B1555">
        <f>INDEX(resultados!$A$2:$ZZ$2386, 1549, MATCH($B$2, resultados!$A$1:$ZZ$1, 0))</f>
        <v/>
      </c>
      <c r="C1555">
        <f>INDEX(resultados!$A$2:$ZZ$2386, 1549, MATCH($B$3, resultados!$A$1:$ZZ$1, 0))</f>
        <v/>
      </c>
    </row>
    <row r="1556">
      <c r="A1556">
        <f>INDEX(resultados!$A$2:$ZZ$2386, 1550, MATCH($B$1, resultados!$A$1:$ZZ$1, 0))</f>
        <v/>
      </c>
      <c r="B1556">
        <f>INDEX(resultados!$A$2:$ZZ$2386, 1550, MATCH($B$2, resultados!$A$1:$ZZ$1, 0))</f>
        <v/>
      </c>
      <c r="C1556">
        <f>INDEX(resultados!$A$2:$ZZ$2386, 1550, MATCH($B$3, resultados!$A$1:$ZZ$1, 0))</f>
        <v/>
      </c>
    </row>
    <row r="1557">
      <c r="A1557">
        <f>INDEX(resultados!$A$2:$ZZ$2386, 1551, MATCH($B$1, resultados!$A$1:$ZZ$1, 0))</f>
        <v/>
      </c>
      <c r="B1557">
        <f>INDEX(resultados!$A$2:$ZZ$2386, 1551, MATCH($B$2, resultados!$A$1:$ZZ$1, 0))</f>
        <v/>
      </c>
      <c r="C1557">
        <f>INDEX(resultados!$A$2:$ZZ$2386, 1551, MATCH($B$3, resultados!$A$1:$ZZ$1, 0))</f>
        <v/>
      </c>
    </row>
    <row r="1558">
      <c r="A1558">
        <f>INDEX(resultados!$A$2:$ZZ$2386, 1552, MATCH($B$1, resultados!$A$1:$ZZ$1, 0))</f>
        <v/>
      </c>
      <c r="B1558">
        <f>INDEX(resultados!$A$2:$ZZ$2386, 1552, MATCH($B$2, resultados!$A$1:$ZZ$1, 0))</f>
        <v/>
      </c>
      <c r="C1558">
        <f>INDEX(resultados!$A$2:$ZZ$2386, 1552, MATCH($B$3, resultados!$A$1:$ZZ$1, 0))</f>
        <v/>
      </c>
    </row>
    <row r="1559">
      <c r="A1559">
        <f>INDEX(resultados!$A$2:$ZZ$2386, 1553, MATCH($B$1, resultados!$A$1:$ZZ$1, 0))</f>
        <v/>
      </c>
      <c r="B1559">
        <f>INDEX(resultados!$A$2:$ZZ$2386, 1553, MATCH($B$2, resultados!$A$1:$ZZ$1, 0))</f>
        <v/>
      </c>
      <c r="C1559">
        <f>INDEX(resultados!$A$2:$ZZ$2386, 1553, MATCH($B$3, resultados!$A$1:$ZZ$1, 0))</f>
        <v/>
      </c>
    </row>
    <row r="1560">
      <c r="A1560">
        <f>INDEX(resultados!$A$2:$ZZ$2386, 1554, MATCH($B$1, resultados!$A$1:$ZZ$1, 0))</f>
        <v/>
      </c>
      <c r="B1560">
        <f>INDEX(resultados!$A$2:$ZZ$2386, 1554, MATCH($B$2, resultados!$A$1:$ZZ$1, 0))</f>
        <v/>
      </c>
      <c r="C1560">
        <f>INDEX(resultados!$A$2:$ZZ$2386, 1554, MATCH($B$3, resultados!$A$1:$ZZ$1, 0))</f>
        <v/>
      </c>
    </row>
    <row r="1561">
      <c r="A1561">
        <f>INDEX(resultados!$A$2:$ZZ$2386, 1555, MATCH($B$1, resultados!$A$1:$ZZ$1, 0))</f>
        <v/>
      </c>
      <c r="B1561">
        <f>INDEX(resultados!$A$2:$ZZ$2386, 1555, MATCH($B$2, resultados!$A$1:$ZZ$1, 0))</f>
        <v/>
      </c>
      <c r="C1561">
        <f>INDEX(resultados!$A$2:$ZZ$2386, 1555, MATCH($B$3, resultados!$A$1:$ZZ$1, 0))</f>
        <v/>
      </c>
    </row>
    <row r="1562">
      <c r="A1562">
        <f>INDEX(resultados!$A$2:$ZZ$2386, 1556, MATCH($B$1, resultados!$A$1:$ZZ$1, 0))</f>
        <v/>
      </c>
      <c r="B1562">
        <f>INDEX(resultados!$A$2:$ZZ$2386, 1556, MATCH($B$2, resultados!$A$1:$ZZ$1, 0))</f>
        <v/>
      </c>
      <c r="C1562">
        <f>INDEX(resultados!$A$2:$ZZ$2386, 1556, MATCH($B$3, resultados!$A$1:$ZZ$1, 0))</f>
        <v/>
      </c>
    </row>
    <row r="1563">
      <c r="A1563">
        <f>INDEX(resultados!$A$2:$ZZ$2386, 1557, MATCH($B$1, resultados!$A$1:$ZZ$1, 0))</f>
        <v/>
      </c>
      <c r="B1563">
        <f>INDEX(resultados!$A$2:$ZZ$2386, 1557, MATCH($B$2, resultados!$A$1:$ZZ$1, 0))</f>
        <v/>
      </c>
      <c r="C1563">
        <f>INDEX(resultados!$A$2:$ZZ$2386, 1557, MATCH($B$3, resultados!$A$1:$ZZ$1, 0))</f>
        <v/>
      </c>
    </row>
    <row r="1564">
      <c r="A1564">
        <f>INDEX(resultados!$A$2:$ZZ$2386, 1558, MATCH($B$1, resultados!$A$1:$ZZ$1, 0))</f>
        <v/>
      </c>
      <c r="B1564">
        <f>INDEX(resultados!$A$2:$ZZ$2386, 1558, MATCH($B$2, resultados!$A$1:$ZZ$1, 0))</f>
        <v/>
      </c>
      <c r="C1564">
        <f>INDEX(resultados!$A$2:$ZZ$2386, 1558, MATCH($B$3, resultados!$A$1:$ZZ$1, 0))</f>
        <v/>
      </c>
    </row>
    <row r="1565">
      <c r="A1565">
        <f>INDEX(resultados!$A$2:$ZZ$2386, 1559, MATCH($B$1, resultados!$A$1:$ZZ$1, 0))</f>
        <v/>
      </c>
      <c r="B1565">
        <f>INDEX(resultados!$A$2:$ZZ$2386, 1559, MATCH($B$2, resultados!$A$1:$ZZ$1, 0))</f>
        <v/>
      </c>
      <c r="C1565">
        <f>INDEX(resultados!$A$2:$ZZ$2386, 1559, MATCH($B$3, resultados!$A$1:$ZZ$1, 0))</f>
        <v/>
      </c>
    </row>
    <row r="1566">
      <c r="A1566">
        <f>INDEX(resultados!$A$2:$ZZ$2386, 1560, MATCH($B$1, resultados!$A$1:$ZZ$1, 0))</f>
        <v/>
      </c>
      <c r="B1566">
        <f>INDEX(resultados!$A$2:$ZZ$2386, 1560, MATCH($B$2, resultados!$A$1:$ZZ$1, 0))</f>
        <v/>
      </c>
      <c r="C1566">
        <f>INDEX(resultados!$A$2:$ZZ$2386, 1560, MATCH($B$3, resultados!$A$1:$ZZ$1, 0))</f>
        <v/>
      </c>
    </row>
    <row r="1567">
      <c r="A1567">
        <f>INDEX(resultados!$A$2:$ZZ$2386, 1561, MATCH($B$1, resultados!$A$1:$ZZ$1, 0))</f>
        <v/>
      </c>
      <c r="B1567">
        <f>INDEX(resultados!$A$2:$ZZ$2386, 1561, MATCH($B$2, resultados!$A$1:$ZZ$1, 0))</f>
        <v/>
      </c>
      <c r="C1567">
        <f>INDEX(resultados!$A$2:$ZZ$2386, 1561, MATCH($B$3, resultados!$A$1:$ZZ$1, 0))</f>
        <v/>
      </c>
    </row>
    <row r="1568">
      <c r="A1568">
        <f>INDEX(resultados!$A$2:$ZZ$2386, 1562, MATCH($B$1, resultados!$A$1:$ZZ$1, 0))</f>
        <v/>
      </c>
      <c r="B1568">
        <f>INDEX(resultados!$A$2:$ZZ$2386, 1562, MATCH($B$2, resultados!$A$1:$ZZ$1, 0))</f>
        <v/>
      </c>
      <c r="C1568">
        <f>INDEX(resultados!$A$2:$ZZ$2386, 1562, MATCH($B$3, resultados!$A$1:$ZZ$1, 0))</f>
        <v/>
      </c>
    </row>
    <row r="1569">
      <c r="A1569">
        <f>INDEX(resultados!$A$2:$ZZ$2386, 1563, MATCH($B$1, resultados!$A$1:$ZZ$1, 0))</f>
        <v/>
      </c>
      <c r="B1569">
        <f>INDEX(resultados!$A$2:$ZZ$2386, 1563, MATCH($B$2, resultados!$A$1:$ZZ$1, 0))</f>
        <v/>
      </c>
      <c r="C1569">
        <f>INDEX(resultados!$A$2:$ZZ$2386, 1563, MATCH($B$3, resultados!$A$1:$ZZ$1, 0))</f>
        <v/>
      </c>
    </row>
    <row r="1570">
      <c r="A1570">
        <f>INDEX(resultados!$A$2:$ZZ$2386, 1564, MATCH($B$1, resultados!$A$1:$ZZ$1, 0))</f>
        <v/>
      </c>
      <c r="B1570">
        <f>INDEX(resultados!$A$2:$ZZ$2386, 1564, MATCH($B$2, resultados!$A$1:$ZZ$1, 0))</f>
        <v/>
      </c>
      <c r="C1570">
        <f>INDEX(resultados!$A$2:$ZZ$2386, 1564, MATCH($B$3, resultados!$A$1:$ZZ$1, 0))</f>
        <v/>
      </c>
    </row>
    <row r="1571">
      <c r="A1571">
        <f>INDEX(resultados!$A$2:$ZZ$2386, 1565, MATCH($B$1, resultados!$A$1:$ZZ$1, 0))</f>
        <v/>
      </c>
      <c r="B1571">
        <f>INDEX(resultados!$A$2:$ZZ$2386, 1565, MATCH($B$2, resultados!$A$1:$ZZ$1, 0))</f>
        <v/>
      </c>
      <c r="C1571">
        <f>INDEX(resultados!$A$2:$ZZ$2386, 1565, MATCH($B$3, resultados!$A$1:$ZZ$1, 0))</f>
        <v/>
      </c>
    </row>
    <row r="1572">
      <c r="A1572">
        <f>INDEX(resultados!$A$2:$ZZ$2386, 1566, MATCH($B$1, resultados!$A$1:$ZZ$1, 0))</f>
        <v/>
      </c>
      <c r="B1572">
        <f>INDEX(resultados!$A$2:$ZZ$2386, 1566, MATCH($B$2, resultados!$A$1:$ZZ$1, 0))</f>
        <v/>
      </c>
      <c r="C1572">
        <f>INDEX(resultados!$A$2:$ZZ$2386, 1566, MATCH($B$3, resultados!$A$1:$ZZ$1, 0))</f>
        <v/>
      </c>
    </row>
    <row r="1573">
      <c r="A1573">
        <f>INDEX(resultados!$A$2:$ZZ$2386, 1567, MATCH($B$1, resultados!$A$1:$ZZ$1, 0))</f>
        <v/>
      </c>
      <c r="B1573">
        <f>INDEX(resultados!$A$2:$ZZ$2386, 1567, MATCH($B$2, resultados!$A$1:$ZZ$1, 0))</f>
        <v/>
      </c>
      <c r="C1573">
        <f>INDEX(resultados!$A$2:$ZZ$2386, 1567, MATCH($B$3, resultados!$A$1:$ZZ$1, 0))</f>
        <v/>
      </c>
    </row>
    <row r="1574">
      <c r="A1574">
        <f>INDEX(resultados!$A$2:$ZZ$2386, 1568, MATCH($B$1, resultados!$A$1:$ZZ$1, 0))</f>
        <v/>
      </c>
      <c r="B1574">
        <f>INDEX(resultados!$A$2:$ZZ$2386, 1568, MATCH($B$2, resultados!$A$1:$ZZ$1, 0))</f>
        <v/>
      </c>
      <c r="C1574">
        <f>INDEX(resultados!$A$2:$ZZ$2386, 1568, MATCH($B$3, resultados!$A$1:$ZZ$1, 0))</f>
        <v/>
      </c>
    </row>
    <row r="1575">
      <c r="A1575">
        <f>INDEX(resultados!$A$2:$ZZ$2386, 1569, MATCH($B$1, resultados!$A$1:$ZZ$1, 0))</f>
        <v/>
      </c>
      <c r="B1575">
        <f>INDEX(resultados!$A$2:$ZZ$2386, 1569, MATCH($B$2, resultados!$A$1:$ZZ$1, 0))</f>
        <v/>
      </c>
      <c r="C1575">
        <f>INDEX(resultados!$A$2:$ZZ$2386, 1569, MATCH($B$3, resultados!$A$1:$ZZ$1, 0))</f>
        <v/>
      </c>
    </row>
    <row r="1576">
      <c r="A1576">
        <f>INDEX(resultados!$A$2:$ZZ$2386, 1570, MATCH($B$1, resultados!$A$1:$ZZ$1, 0))</f>
        <v/>
      </c>
      <c r="B1576">
        <f>INDEX(resultados!$A$2:$ZZ$2386, 1570, MATCH($B$2, resultados!$A$1:$ZZ$1, 0))</f>
        <v/>
      </c>
      <c r="C1576">
        <f>INDEX(resultados!$A$2:$ZZ$2386, 1570, MATCH($B$3, resultados!$A$1:$ZZ$1, 0))</f>
        <v/>
      </c>
    </row>
    <row r="1577">
      <c r="A1577">
        <f>INDEX(resultados!$A$2:$ZZ$2386, 1571, MATCH($B$1, resultados!$A$1:$ZZ$1, 0))</f>
        <v/>
      </c>
      <c r="B1577">
        <f>INDEX(resultados!$A$2:$ZZ$2386, 1571, MATCH($B$2, resultados!$A$1:$ZZ$1, 0))</f>
        <v/>
      </c>
      <c r="C1577">
        <f>INDEX(resultados!$A$2:$ZZ$2386, 1571, MATCH($B$3, resultados!$A$1:$ZZ$1, 0))</f>
        <v/>
      </c>
    </row>
    <row r="1578">
      <c r="A1578">
        <f>INDEX(resultados!$A$2:$ZZ$2386, 1572, MATCH($B$1, resultados!$A$1:$ZZ$1, 0))</f>
        <v/>
      </c>
      <c r="B1578">
        <f>INDEX(resultados!$A$2:$ZZ$2386, 1572, MATCH($B$2, resultados!$A$1:$ZZ$1, 0))</f>
        <v/>
      </c>
      <c r="C1578">
        <f>INDEX(resultados!$A$2:$ZZ$2386, 1572, MATCH($B$3, resultados!$A$1:$ZZ$1, 0))</f>
        <v/>
      </c>
    </row>
    <row r="1579">
      <c r="A1579">
        <f>INDEX(resultados!$A$2:$ZZ$2386, 1573, MATCH($B$1, resultados!$A$1:$ZZ$1, 0))</f>
        <v/>
      </c>
      <c r="B1579">
        <f>INDEX(resultados!$A$2:$ZZ$2386, 1573, MATCH($B$2, resultados!$A$1:$ZZ$1, 0))</f>
        <v/>
      </c>
      <c r="C1579">
        <f>INDEX(resultados!$A$2:$ZZ$2386, 1573, MATCH($B$3, resultados!$A$1:$ZZ$1, 0))</f>
        <v/>
      </c>
    </row>
    <row r="1580">
      <c r="A1580">
        <f>INDEX(resultados!$A$2:$ZZ$2386, 1574, MATCH($B$1, resultados!$A$1:$ZZ$1, 0))</f>
        <v/>
      </c>
      <c r="B1580">
        <f>INDEX(resultados!$A$2:$ZZ$2386, 1574, MATCH($B$2, resultados!$A$1:$ZZ$1, 0))</f>
        <v/>
      </c>
      <c r="C1580">
        <f>INDEX(resultados!$A$2:$ZZ$2386, 1574, MATCH($B$3, resultados!$A$1:$ZZ$1, 0))</f>
        <v/>
      </c>
    </row>
    <row r="1581">
      <c r="A1581">
        <f>INDEX(resultados!$A$2:$ZZ$2386, 1575, MATCH($B$1, resultados!$A$1:$ZZ$1, 0))</f>
        <v/>
      </c>
      <c r="B1581">
        <f>INDEX(resultados!$A$2:$ZZ$2386, 1575, MATCH($B$2, resultados!$A$1:$ZZ$1, 0))</f>
        <v/>
      </c>
      <c r="C1581">
        <f>INDEX(resultados!$A$2:$ZZ$2386, 1575, MATCH($B$3, resultados!$A$1:$ZZ$1, 0))</f>
        <v/>
      </c>
    </row>
    <row r="1582">
      <c r="A1582">
        <f>INDEX(resultados!$A$2:$ZZ$2386, 1576, MATCH($B$1, resultados!$A$1:$ZZ$1, 0))</f>
        <v/>
      </c>
      <c r="B1582">
        <f>INDEX(resultados!$A$2:$ZZ$2386, 1576, MATCH($B$2, resultados!$A$1:$ZZ$1, 0))</f>
        <v/>
      </c>
      <c r="C1582">
        <f>INDEX(resultados!$A$2:$ZZ$2386, 1576, MATCH($B$3, resultados!$A$1:$ZZ$1, 0))</f>
        <v/>
      </c>
    </row>
    <row r="1583">
      <c r="A1583">
        <f>INDEX(resultados!$A$2:$ZZ$2386, 1577, MATCH($B$1, resultados!$A$1:$ZZ$1, 0))</f>
        <v/>
      </c>
      <c r="B1583">
        <f>INDEX(resultados!$A$2:$ZZ$2386, 1577, MATCH($B$2, resultados!$A$1:$ZZ$1, 0))</f>
        <v/>
      </c>
      <c r="C1583">
        <f>INDEX(resultados!$A$2:$ZZ$2386, 1577, MATCH($B$3, resultados!$A$1:$ZZ$1, 0))</f>
        <v/>
      </c>
    </row>
    <row r="1584">
      <c r="A1584">
        <f>INDEX(resultados!$A$2:$ZZ$2386, 1578, MATCH($B$1, resultados!$A$1:$ZZ$1, 0))</f>
        <v/>
      </c>
      <c r="B1584">
        <f>INDEX(resultados!$A$2:$ZZ$2386, 1578, MATCH($B$2, resultados!$A$1:$ZZ$1, 0))</f>
        <v/>
      </c>
      <c r="C1584">
        <f>INDEX(resultados!$A$2:$ZZ$2386, 1578, MATCH($B$3, resultados!$A$1:$ZZ$1, 0))</f>
        <v/>
      </c>
    </row>
    <row r="1585">
      <c r="A1585">
        <f>INDEX(resultados!$A$2:$ZZ$2386, 1579, MATCH($B$1, resultados!$A$1:$ZZ$1, 0))</f>
        <v/>
      </c>
      <c r="B1585">
        <f>INDEX(resultados!$A$2:$ZZ$2386, 1579, MATCH($B$2, resultados!$A$1:$ZZ$1, 0))</f>
        <v/>
      </c>
      <c r="C1585">
        <f>INDEX(resultados!$A$2:$ZZ$2386, 1579, MATCH($B$3, resultados!$A$1:$ZZ$1, 0))</f>
        <v/>
      </c>
    </row>
    <row r="1586">
      <c r="A1586">
        <f>INDEX(resultados!$A$2:$ZZ$2386, 1580, MATCH($B$1, resultados!$A$1:$ZZ$1, 0))</f>
        <v/>
      </c>
      <c r="B1586">
        <f>INDEX(resultados!$A$2:$ZZ$2386, 1580, MATCH($B$2, resultados!$A$1:$ZZ$1, 0))</f>
        <v/>
      </c>
      <c r="C1586">
        <f>INDEX(resultados!$A$2:$ZZ$2386, 1580, MATCH($B$3, resultados!$A$1:$ZZ$1, 0))</f>
        <v/>
      </c>
    </row>
    <row r="1587">
      <c r="A1587">
        <f>INDEX(resultados!$A$2:$ZZ$2386, 1581, MATCH($B$1, resultados!$A$1:$ZZ$1, 0))</f>
        <v/>
      </c>
      <c r="B1587">
        <f>INDEX(resultados!$A$2:$ZZ$2386, 1581, MATCH($B$2, resultados!$A$1:$ZZ$1, 0))</f>
        <v/>
      </c>
      <c r="C1587">
        <f>INDEX(resultados!$A$2:$ZZ$2386, 1581, MATCH($B$3, resultados!$A$1:$ZZ$1, 0))</f>
        <v/>
      </c>
    </row>
    <row r="1588">
      <c r="A1588">
        <f>INDEX(resultados!$A$2:$ZZ$2386, 1582, MATCH($B$1, resultados!$A$1:$ZZ$1, 0))</f>
        <v/>
      </c>
      <c r="B1588">
        <f>INDEX(resultados!$A$2:$ZZ$2386, 1582, MATCH($B$2, resultados!$A$1:$ZZ$1, 0))</f>
        <v/>
      </c>
      <c r="C1588">
        <f>INDEX(resultados!$A$2:$ZZ$2386, 1582, MATCH($B$3, resultados!$A$1:$ZZ$1, 0))</f>
        <v/>
      </c>
    </row>
    <row r="1589">
      <c r="A1589">
        <f>INDEX(resultados!$A$2:$ZZ$2386, 1583, MATCH($B$1, resultados!$A$1:$ZZ$1, 0))</f>
        <v/>
      </c>
      <c r="B1589">
        <f>INDEX(resultados!$A$2:$ZZ$2386, 1583, MATCH($B$2, resultados!$A$1:$ZZ$1, 0))</f>
        <v/>
      </c>
      <c r="C1589">
        <f>INDEX(resultados!$A$2:$ZZ$2386, 1583, MATCH($B$3, resultados!$A$1:$ZZ$1, 0))</f>
        <v/>
      </c>
    </row>
    <row r="1590">
      <c r="A1590">
        <f>INDEX(resultados!$A$2:$ZZ$2386, 1584, MATCH($B$1, resultados!$A$1:$ZZ$1, 0))</f>
        <v/>
      </c>
      <c r="B1590">
        <f>INDEX(resultados!$A$2:$ZZ$2386, 1584, MATCH($B$2, resultados!$A$1:$ZZ$1, 0))</f>
        <v/>
      </c>
      <c r="C1590">
        <f>INDEX(resultados!$A$2:$ZZ$2386, 1584, MATCH($B$3, resultados!$A$1:$ZZ$1, 0))</f>
        <v/>
      </c>
    </row>
    <row r="1591">
      <c r="A1591">
        <f>INDEX(resultados!$A$2:$ZZ$2386, 1585, MATCH($B$1, resultados!$A$1:$ZZ$1, 0))</f>
        <v/>
      </c>
      <c r="B1591">
        <f>INDEX(resultados!$A$2:$ZZ$2386, 1585, MATCH($B$2, resultados!$A$1:$ZZ$1, 0))</f>
        <v/>
      </c>
      <c r="C1591">
        <f>INDEX(resultados!$A$2:$ZZ$2386, 1585, MATCH($B$3, resultados!$A$1:$ZZ$1, 0))</f>
        <v/>
      </c>
    </row>
    <row r="1592">
      <c r="A1592">
        <f>INDEX(resultados!$A$2:$ZZ$2386, 1586, MATCH($B$1, resultados!$A$1:$ZZ$1, 0))</f>
        <v/>
      </c>
      <c r="B1592">
        <f>INDEX(resultados!$A$2:$ZZ$2386, 1586, MATCH($B$2, resultados!$A$1:$ZZ$1, 0))</f>
        <v/>
      </c>
      <c r="C1592">
        <f>INDEX(resultados!$A$2:$ZZ$2386, 1586, MATCH($B$3, resultados!$A$1:$ZZ$1, 0))</f>
        <v/>
      </c>
    </row>
    <row r="1593">
      <c r="A1593">
        <f>INDEX(resultados!$A$2:$ZZ$2386, 1587, MATCH($B$1, resultados!$A$1:$ZZ$1, 0))</f>
        <v/>
      </c>
      <c r="B1593">
        <f>INDEX(resultados!$A$2:$ZZ$2386, 1587, MATCH($B$2, resultados!$A$1:$ZZ$1, 0))</f>
        <v/>
      </c>
      <c r="C1593">
        <f>INDEX(resultados!$A$2:$ZZ$2386, 1587, MATCH($B$3, resultados!$A$1:$ZZ$1, 0))</f>
        <v/>
      </c>
    </row>
    <row r="1594">
      <c r="A1594">
        <f>INDEX(resultados!$A$2:$ZZ$2386, 1588, MATCH($B$1, resultados!$A$1:$ZZ$1, 0))</f>
        <v/>
      </c>
      <c r="B1594">
        <f>INDEX(resultados!$A$2:$ZZ$2386, 1588, MATCH($B$2, resultados!$A$1:$ZZ$1, 0))</f>
        <v/>
      </c>
      <c r="C1594">
        <f>INDEX(resultados!$A$2:$ZZ$2386, 1588, MATCH($B$3, resultados!$A$1:$ZZ$1, 0))</f>
        <v/>
      </c>
    </row>
    <row r="1595">
      <c r="A1595">
        <f>INDEX(resultados!$A$2:$ZZ$2386, 1589, MATCH($B$1, resultados!$A$1:$ZZ$1, 0))</f>
        <v/>
      </c>
      <c r="B1595">
        <f>INDEX(resultados!$A$2:$ZZ$2386, 1589, MATCH($B$2, resultados!$A$1:$ZZ$1, 0))</f>
        <v/>
      </c>
      <c r="C1595">
        <f>INDEX(resultados!$A$2:$ZZ$2386, 1589, MATCH($B$3, resultados!$A$1:$ZZ$1, 0))</f>
        <v/>
      </c>
    </row>
    <row r="1596">
      <c r="A1596">
        <f>INDEX(resultados!$A$2:$ZZ$2386, 1590, MATCH($B$1, resultados!$A$1:$ZZ$1, 0))</f>
        <v/>
      </c>
      <c r="B1596">
        <f>INDEX(resultados!$A$2:$ZZ$2386, 1590, MATCH($B$2, resultados!$A$1:$ZZ$1, 0))</f>
        <v/>
      </c>
      <c r="C1596">
        <f>INDEX(resultados!$A$2:$ZZ$2386, 1590, MATCH($B$3, resultados!$A$1:$ZZ$1, 0))</f>
        <v/>
      </c>
    </row>
    <row r="1597">
      <c r="A1597">
        <f>INDEX(resultados!$A$2:$ZZ$2386, 1591, MATCH($B$1, resultados!$A$1:$ZZ$1, 0))</f>
        <v/>
      </c>
      <c r="B1597">
        <f>INDEX(resultados!$A$2:$ZZ$2386, 1591, MATCH($B$2, resultados!$A$1:$ZZ$1, 0))</f>
        <v/>
      </c>
      <c r="C1597">
        <f>INDEX(resultados!$A$2:$ZZ$2386, 1591, MATCH($B$3, resultados!$A$1:$ZZ$1, 0))</f>
        <v/>
      </c>
    </row>
    <row r="1598">
      <c r="A1598">
        <f>INDEX(resultados!$A$2:$ZZ$2386, 1592, MATCH($B$1, resultados!$A$1:$ZZ$1, 0))</f>
        <v/>
      </c>
      <c r="B1598">
        <f>INDEX(resultados!$A$2:$ZZ$2386, 1592, MATCH($B$2, resultados!$A$1:$ZZ$1, 0))</f>
        <v/>
      </c>
      <c r="C1598">
        <f>INDEX(resultados!$A$2:$ZZ$2386, 1592, MATCH($B$3, resultados!$A$1:$ZZ$1, 0))</f>
        <v/>
      </c>
    </row>
    <row r="1599">
      <c r="A1599">
        <f>INDEX(resultados!$A$2:$ZZ$2386, 1593, MATCH($B$1, resultados!$A$1:$ZZ$1, 0))</f>
        <v/>
      </c>
      <c r="B1599">
        <f>INDEX(resultados!$A$2:$ZZ$2386, 1593, MATCH($B$2, resultados!$A$1:$ZZ$1, 0))</f>
        <v/>
      </c>
      <c r="C1599">
        <f>INDEX(resultados!$A$2:$ZZ$2386, 1593, MATCH($B$3, resultados!$A$1:$ZZ$1, 0))</f>
        <v/>
      </c>
    </row>
    <row r="1600">
      <c r="A1600">
        <f>INDEX(resultados!$A$2:$ZZ$2386, 1594, MATCH($B$1, resultados!$A$1:$ZZ$1, 0))</f>
        <v/>
      </c>
      <c r="B1600">
        <f>INDEX(resultados!$A$2:$ZZ$2386, 1594, MATCH($B$2, resultados!$A$1:$ZZ$1, 0))</f>
        <v/>
      </c>
      <c r="C1600">
        <f>INDEX(resultados!$A$2:$ZZ$2386, 1594, MATCH($B$3, resultados!$A$1:$ZZ$1, 0))</f>
        <v/>
      </c>
    </row>
    <row r="1601">
      <c r="A1601">
        <f>INDEX(resultados!$A$2:$ZZ$2386, 1595, MATCH($B$1, resultados!$A$1:$ZZ$1, 0))</f>
        <v/>
      </c>
      <c r="B1601">
        <f>INDEX(resultados!$A$2:$ZZ$2386, 1595, MATCH($B$2, resultados!$A$1:$ZZ$1, 0))</f>
        <v/>
      </c>
      <c r="C1601">
        <f>INDEX(resultados!$A$2:$ZZ$2386, 1595, MATCH($B$3, resultados!$A$1:$ZZ$1, 0))</f>
        <v/>
      </c>
    </row>
    <row r="1602">
      <c r="A1602">
        <f>INDEX(resultados!$A$2:$ZZ$2386, 1596, MATCH($B$1, resultados!$A$1:$ZZ$1, 0))</f>
        <v/>
      </c>
      <c r="B1602">
        <f>INDEX(resultados!$A$2:$ZZ$2386, 1596, MATCH($B$2, resultados!$A$1:$ZZ$1, 0))</f>
        <v/>
      </c>
      <c r="C1602">
        <f>INDEX(resultados!$A$2:$ZZ$2386, 1596, MATCH($B$3, resultados!$A$1:$ZZ$1, 0))</f>
        <v/>
      </c>
    </row>
    <row r="1603">
      <c r="A1603">
        <f>INDEX(resultados!$A$2:$ZZ$2386, 1597, MATCH($B$1, resultados!$A$1:$ZZ$1, 0))</f>
        <v/>
      </c>
      <c r="B1603">
        <f>INDEX(resultados!$A$2:$ZZ$2386, 1597, MATCH($B$2, resultados!$A$1:$ZZ$1, 0))</f>
        <v/>
      </c>
      <c r="C1603">
        <f>INDEX(resultados!$A$2:$ZZ$2386, 1597, MATCH($B$3, resultados!$A$1:$ZZ$1, 0))</f>
        <v/>
      </c>
    </row>
    <row r="1604">
      <c r="A1604">
        <f>INDEX(resultados!$A$2:$ZZ$2386, 1598, MATCH($B$1, resultados!$A$1:$ZZ$1, 0))</f>
        <v/>
      </c>
      <c r="B1604">
        <f>INDEX(resultados!$A$2:$ZZ$2386, 1598, MATCH($B$2, resultados!$A$1:$ZZ$1, 0))</f>
        <v/>
      </c>
      <c r="C1604">
        <f>INDEX(resultados!$A$2:$ZZ$2386, 1598, MATCH($B$3, resultados!$A$1:$ZZ$1, 0))</f>
        <v/>
      </c>
    </row>
    <row r="1605">
      <c r="A1605">
        <f>INDEX(resultados!$A$2:$ZZ$2386, 1599, MATCH($B$1, resultados!$A$1:$ZZ$1, 0))</f>
        <v/>
      </c>
      <c r="B1605">
        <f>INDEX(resultados!$A$2:$ZZ$2386, 1599, MATCH($B$2, resultados!$A$1:$ZZ$1, 0))</f>
        <v/>
      </c>
      <c r="C1605">
        <f>INDEX(resultados!$A$2:$ZZ$2386, 1599, MATCH($B$3, resultados!$A$1:$ZZ$1, 0))</f>
        <v/>
      </c>
    </row>
    <row r="1606">
      <c r="A1606">
        <f>INDEX(resultados!$A$2:$ZZ$2386, 1600, MATCH($B$1, resultados!$A$1:$ZZ$1, 0))</f>
        <v/>
      </c>
      <c r="B1606">
        <f>INDEX(resultados!$A$2:$ZZ$2386, 1600, MATCH($B$2, resultados!$A$1:$ZZ$1, 0))</f>
        <v/>
      </c>
      <c r="C1606">
        <f>INDEX(resultados!$A$2:$ZZ$2386, 1600, MATCH($B$3, resultados!$A$1:$ZZ$1, 0))</f>
        <v/>
      </c>
    </row>
    <row r="1607">
      <c r="A1607">
        <f>INDEX(resultados!$A$2:$ZZ$2386, 1601, MATCH($B$1, resultados!$A$1:$ZZ$1, 0))</f>
        <v/>
      </c>
      <c r="B1607">
        <f>INDEX(resultados!$A$2:$ZZ$2386, 1601, MATCH($B$2, resultados!$A$1:$ZZ$1, 0))</f>
        <v/>
      </c>
      <c r="C1607">
        <f>INDEX(resultados!$A$2:$ZZ$2386, 1601, MATCH($B$3, resultados!$A$1:$ZZ$1, 0))</f>
        <v/>
      </c>
    </row>
    <row r="1608">
      <c r="A1608">
        <f>INDEX(resultados!$A$2:$ZZ$2386, 1602, MATCH($B$1, resultados!$A$1:$ZZ$1, 0))</f>
        <v/>
      </c>
      <c r="B1608">
        <f>INDEX(resultados!$A$2:$ZZ$2386, 1602, MATCH($B$2, resultados!$A$1:$ZZ$1, 0))</f>
        <v/>
      </c>
      <c r="C1608">
        <f>INDEX(resultados!$A$2:$ZZ$2386, 1602, MATCH($B$3, resultados!$A$1:$ZZ$1, 0))</f>
        <v/>
      </c>
    </row>
    <row r="1609">
      <c r="A1609">
        <f>INDEX(resultados!$A$2:$ZZ$2386, 1603, MATCH($B$1, resultados!$A$1:$ZZ$1, 0))</f>
        <v/>
      </c>
      <c r="B1609">
        <f>INDEX(resultados!$A$2:$ZZ$2386, 1603, MATCH($B$2, resultados!$A$1:$ZZ$1, 0))</f>
        <v/>
      </c>
      <c r="C1609">
        <f>INDEX(resultados!$A$2:$ZZ$2386, 1603, MATCH($B$3, resultados!$A$1:$ZZ$1, 0))</f>
        <v/>
      </c>
    </row>
    <row r="1610">
      <c r="A1610">
        <f>INDEX(resultados!$A$2:$ZZ$2386, 1604, MATCH($B$1, resultados!$A$1:$ZZ$1, 0))</f>
        <v/>
      </c>
      <c r="B1610">
        <f>INDEX(resultados!$A$2:$ZZ$2386, 1604, MATCH($B$2, resultados!$A$1:$ZZ$1, 0))</f>
        <v/>
      </c>
      <c r="C1610">
        <f>INDEX(resultados!$A$2:$ZZ$2386, 1604, MATCH($B$3, resultados!$A$1:$ZZ$1, 0))</f>
        <v/>
      </c>
    </row>
    <row r="1611">
      <c r="A1611">
        <f>INDEX(resultados!$A$2:$ZZ$2386, 1605, MATCH($B$1, resultados!$A$1:$ZZ$1, 0))</f>
        <v/>
      </c>
      <c r="B1611">
        <f>INDEX(resultados!$A$2:$ZZ$2386, 1605, MATCH($B$2, resultados!$A$1:$ZZ$1, 0))</f>
        <v/>
      </c>
      <c r="C1611">
        <f>INDEX(resultados!$A$2:$ZZ$2386, 1605, MATCH($B$3, resultados!$A$1:$ZZ$1, 0))</f>
        <v/>
      </c>
    </row>
    <row r="1612">
      <c r="A1612">
        <f>INDEX(resultados!$A$2:$ZZ$2386, 1606, MATCH($B$1, resultados!$A$1:$ZZ$1, 0))</f>
        <v/>
      </c>
      <c r="B1612">
        <f>INDEX(resultados!$A$2:$ZZ$2386, 1606, MATCH($B$2, resultados!$A$1:$ZZ$1, 0))</f>
        <v/>
      </c>
      <c r="C1612">
        <f>INDEX(resultados!$A$2:$ZZ$2386, 1606, MATCH($B$3, resultados!$A$1:$ZZ$1, 0))</f>
        <v/>
      </c>
    </row>
    <row r="1613">
      <c r="A1613">
        <f>INDEX(resultados!$A$2:$ZZ$2386, 1607, MATCH($B$1, resultados!$A$1:$ZZ$1, 0))</f>
        <v/>
      </c>
      <c r="B1613">
        <f>INDEX(resultados!$A$2:$ZZ$2386, 1607, MATCH($B$2, resultados!$A$1:$ZZ$1, 0))</f>
        <v/>
      </c>
      <c r="C1613">
        <f>INDEX(resultados!$A$2:$ZZ$2386, 1607, MATCH($B$3, resultados!$A$1:$ZZ$1, 0))</f>
        <v/>
      </c>
    </row>
    <row r="1614">
      <c r="A1614">
        <f>INDEX(resultados!$A$2:$ZZ$2386, 1608, MATCH($B$1, resultados!$A$1:$ZZ$1, 0))</f>
        <v/>
      </c>
      <c r="B1614">
        <f>INDEX(resultados!$A$2:$ZZ$2386, 1608, MATCH($B$2, resultados!$A$1:$ZZ$1, 0))</f>
        <v/>
      </c>
      <c r="C1614">
        <f>INDEX(resultados!$A$2:$ZZ$2386, 1608, MATCH($B$3, resultados!$A$1:$ZZ$1, 0))</f>
        <v/>
      </c>
    </row>
    <row r="1615">
      <c r="A1615">
        <f>INDEX(resultados!$A$2:$ZZ$2386, 1609, MATCH($B$1, resultados!$A$1:$ZZ$1, 0))</f>
        <v/>
      </c>
      <c r="B1615">
        <f>INDEX(resultados!$A$2:$ZZ$2386, 1609, MATCH($B$2, resultados!$A$1:$ZZ$1, 0))</f>
        <v/>
      </c>
      <c r="C1615">
        <f>INDEX(resultados!$A$2:$ZZ$2386, 1609, MATCH($B$3, resultados!$A$1:$ZZ$1, 0))</f>
        <v/>
      </c>
    </row>
    <row r="1616">
      <c r="A1616">
        <f>INDEX(resultados!$A$2:$ZZ$2386, 1610, MATCH($B$1, resultados!$A$1:$ZZ$1, 0))</f>
        <v/>
      </c>
      <c r="B1616">
        <f>INDEX(resultados!$A$2:$ZZ$2386, 1610, MATCH($B$2, resultados!$A$1:$ZZ$1, 0))</f>
        <v/>
      </c>
      <c r="C1616">
        <f>INDEX(resultados!$A$2:$ZZ$2386, 1610, MATCH($B$3, resultados!$A$1:$ZZ$1, 0))</f>
        <v/>
      </c>
    </row>
    <row r="1617">
      <c r="A1617">
        <f>INDEX(resultados!$A$2:$ZZ$2386, 1611, MATCH($B$1, resultados!$A$1:$ZZ$1, 0))</f>
        <v/>
      </c>
      <c r="B1617">
        <f>INDEX(resultados!$A$2:$ZZ$2386, 1611, MATCH($B$2, resultados!$A$1:$ZZ$1, 0))</f>
        <v/>
      </c>
      <c r="C1617">
        <f>INDEX(resultados!$A$2:$ZZ$2386, 1611, MATCH($B$3, resultados!$A$1:$ZZ$1, 0))</f>
        <v/>
      </c>
    </row>
    <row r="1618">
      <c r="A1618">
        <f>INDEX(resultados!$A$2:$ZZ$2386, 1612, MATCH($B$1, resultados!$A$1:$ZZ$1, 0))</f>
        <v/>
      </c>
      <c r="B1618">
        <f>INDEX(resultados!$A$2:$ZZ$2386, 1612, MATCH($B$2, resultados!$A$1:$ZZ$1, 0))</f>
        <v/>
      </c>
      <c r="C1618">
        <f>INDEX(resultados!$A$2:$ZZ$2386, 1612, MATCH($B$3, resultados!$A$1:$ZZ$1, 0))</f>
        <v/>
      </c>
    </row>
    <row r="1619">
      <c r="A1619">
        <f>INDEX(resultados!$A$2:$ZZ$2386, 1613, MATCH($B$1, resultados!$A$1:$ZZ$1, 0))</f>
        <v/>
      </c>
      <c r="B1619">
        <f>INDEX(resultados!$A$2:$ZZ$2386, 1613, MATCH($B$2, resultados!$A$1:$ZZ$1, 0))</f>
        <v/>
      </c>
      <c r="C1619">
        <f>INDEX(resultados!$A$2:$ZZ$2386, 1613, MATCH($B$3, resultados!$A$1:$ZZ$1, 0))</f>
        <v/>
      </c>
    </row>
    <row r="1620">
      <c r="A1620">
        <f>INDEX(resultados!$A$2:$ZZ$2386, 1614, MATCH($B$1, resultados!$A$1:$ZZ$1, 0))</f>
        <v/>
      </c>
      <c r="B1620">
        <f>INDEX(resultados!$A$2:$ZZ$2386, 1614, MATCH($B$2, resultados!$A$1:$ZZ$1, 0))</f>
        <v/>
      </c>
      <c r="C1620">
        <f>INDEX(resultados!$A$2:$ZZ$2386, 1614, MATCH($B$3, resultados!$A$1:$ZZ$1, 0))</f>
        <v/>
      </c>
    </row>
    <row r="1621">
      <c r="A1621">
        <f>INDEX(resultados!$A$2:$ZZ$2386, 1615, MATCH($B$1, resultados!$A$1:$ZZ$1, 0))</f>
        <v/>
      </c>
      <c r="B1621">
        <f>INDEX(resultados!$A$2:$ZZ$2386, 1615, MATCH($B$2, resultados!$A$1:$ZZ$1, 0))</f>
        <v/>
      </c>
      <c r="C1621">
        <f>INDEX(resultados!$A$2:$ZZ$2386, 1615, MATCH($B$3, resultados!$A$1:$ZZ$1, 0))</f>
        <v/>
      </c>
    </row>
    <row r="1622">
      <c r="A1622">
        <f>INDEX(resultados!$A$2:$ZZ$2386, 1616, MATCH($B$1, resultados!$A$1:$ZZ$1, 0))</f>
        <v/>
      </c>
      <c r="B1622">
        <f>INDEX(resultados!$A$2:$ZZ$2386, 1616, MATCH($B$2, resultados!$A$1:$ZZ$1, 0))</f>
        <v/>
      </c>
      <c r="C1622">
        <f>INDEX(resultados!$A$2:$ZZ$2386, 1616, MATCH($B$3, resultados!$A$1:$ZZ$1, 0))</f>
        <v/>
      </c>
    </row>
    <row r="1623">
      <c r="A1623">
        <f>INDEX(resultados!$A$2:$ZZ$2386, 1617, MATCH($B$1, resultados!$A$1:$ZZ$1, 0))</f>
        <v/>
      </c>
      <c r="B1623">
        <f>INDEX(resultados!$A$2:$ZZ$2386, 1617, MATCH($B$2, resultados!$A$1:$ZZ$1, 0))</f>
        <v/>
      </c>
      <c r="C1623">
        <f>INDEX(resultados!$A$2:$ZZ$2386, 1617, MATCH($B$3, resultados!$A$1:$ZZ$1, 0))</f>
        <v/>
      </c>
    </row>
    <row r="1624">
      <c r="A1624">
        <f>INDEX(resultados!$A$2:$ZZ$2386, 1618, MATCH($B$1, resultados!$A$1:$ZZ$1, 0))</f>
        <v/>
      </c>
      <c r="B1624">
        <f>INDEX(resultados!$A$2:$ZZ$2386, 1618, MATCH($B$2, resultados!$A$1:$ZZ$1, 0))</f>
        <v/>
      </c>
      <c r="C1624">
        <f>INDEX(resultados!$A$2:$ZZ$2386, 1618, MATCH($B$3, resultados!$A$1:$ZZ$1, 0))</f>
        <v/>
      </c>
    </row>
    <row r="1625">
      <c r="A1625">
        <f>INDEX(resultados!$A$2:$ZZ$2386, 1619, MATCH($B$1, resultados!$A$1:$ZZ$1, 0))</f>
        <v/>
      </c>
      <c r="B1625">
        <f>INDEX(resultados!$A$2:$ZZ$2386, 1619, MATCH($B$2, resultados!$A$1:$ZZ$1, 0))</f>
        <v/>
      </c>
      <c r="C1625">
        <f>INDEX(resultados!$A$2:$ZZ$2386, 1619, MATCH($B$3, resultados!$A$1:$ZZ$1, 0))</f>
        <v/>
      </c>
    </row>
    <row r="1626">
      <c r="A1626">
        <f>INDEX(resultados!$A$2:$ZZ$2386, 1620, MATCH($B$1, resultados!$A$1:$ZZ$1, 0))</f>
        <v/>
      </c>
      <c r="B1626">
        <f>INDEX(resultados!$A$2:$ZZ$2386, 1620, MATCH($B$2, resultados!$A$1:$ZZ$1, 0))</f>
        <v/>
      </c>
      <c r="C1626">
        <f>INDEX(resultados!$A$2:$ZZ$2386, 1620, MATCH($B$3, resultados!$A$1:$ZZ$1, 0))</f>
        <v/>
      </c>
    </row>
    <row r="1627">
      <c r="A1627">
        <f>INDEX(resultados!$A$2:$ZZ$2386, 1621, MATCH($B$1, resultados!$A$1:$ZZ$1, 0))</f>
        <v/>
      </c>
      <c r="B1627">
        <f>INDEX(resultados!$A$2:$ZZ$2386, 1621, MATCH($B$2, resultados!$A$1:$ZZ$1, 0))</f>
        <v/>
      </c>
      <c r="C1627">
        <f>INDEX(resultados!$A$2:$ZZ$2386, 1621, MATCH($B$3, resultados!$A$1:$ZZ$1, 0))</f>
        <v/>
      </c>
    </row>
    <row r="1628">
      <c r="A1628">
        <f>INDEX(resultados!$A$2:$ZZ$2386, 1622, MATCH($B$1, resultados!$A$1:$ZZ$1, 0))</f>
        <v/>
      </c>
      <c r="B1628">
        <f>INDEX(resultados!$A$2:$ZZ$2386, 1622, MATCH($B$2, resultados!$A$1:$ZZ$1, 0))</f>
        <v/>
      </c>
      <c r="C1628">
        <f>INDEX(resultados!$A$2:$ZZ$2386, 1622, MATCH($B$3, resultados!$A$1:$ZZ$1, 0))</f>
        <v/>
      </c>
    </row>
    <row r="1629">
      <c r="A1629">
        <f>INDEX(resultados!$A$2:$ZZ$2386, 1623, MATCH($B$1, resultados!$A$1:$ZZ$1, 0))</f>
        <v/>
      </c>
      <c r="B1629">
        <f>INDEX(resultados!$A$2:$ZZ$2386, 1623, MATCH($B$2, resultados!$A$1:$ZZ$1, 0))</f>
        <v/>
      </c>
      <c r="C1629">
        <f>INDEX(resultados!$A$2:$ZZ$2386, 1623, MATCH($B$3, resultados!$A$1:$ZZ$1, 0))</f>
        <v/>
      </c>
    </row>
    <row r="1630">
      <c r="A1630">
        <f>INDEX(resultados!$A$2:$ZZ$2386, 1624, MATCH($B$1, resultados!$A$1:$ZZ$1, 0))</f>
        <v/>
      </c>
      <c r="B1630">
        <f>INDEX(resultados!$A$2:$ZZ$2386, 1624, MATCH($B$2, resultados!$A$1:$ZZ$1, 0))</f>
        <v/>
      </c>
      <c r="C1630">
        <f>INDEX(resultados!$A$2:$ZZ$2386, 1624, MATCH($B$3, resultados!$A$1:$ZZ$1, 0))</f>
        <v/>
      </c>
    </row>
    <row r="1631">
      <c r="A1631">
        <f>INDEX(resultados!$A$2:$ZZ$2386, 1625, MATCH($B$1, resultados!$A$1:$ZZ$1, 0))</f>
        <v/>
      </c>
      <c r="B1631">
        <f>INDEX(resultados!$A$2:$ZZ$2386, 1625, MATCH($B$2, resultados!$A$1:$ZZ$1, 0))</f>
        <v/>
      </c>
      <c r="C1631">
        <f>INDEX(resultados!$A$2:$ZZ$2386, 1625, MATCH($B$3, resultados!$A$1:$ZZ$1, 0))</f>
        <v/>
      </c>
    </row>
    <row r="1632">
      <c r="A1632">
        <f>INDEX(resultados!$A$2:$ZZ$2386, 1626, MATCH($B$1, resultados!$A$1:$ZZ$1, 0))</f>
        <v/>
      </c>
      <c r="B1632">
        <f>INDEX(resultados!$A$2:$ZZ$2386, 1626, MATCH($B$2, resultados!$A$1:$ZZ$1, 0))</f>
        <v/>
      </c>
      <c r="C1632">
        <f>INDEX(resultados!$A$2:$ZZ$2386, 1626, MATCH($B$3, resultados!$A$1:$ZZ$1, 0))</f>
        <v/>
      </c>
    </row>
    <row r="1633">
      <c r="A1633">
        <f>INDEX(resultados!$A$2:$ZZ$2386, 1627, MATCH($B$1, resultados!$A$1:$ZZ$1, 0))</f>
        <v/>
      </c>
      <c r="B1633">
        <f>INDEX(resultados!$A$2:$ZZ$2386, 1627, MATCH($B$2, resultados!$A$1:$ZZ$1, 0))</f>
        <v/>
      </c>
      <c r="C1633">
        <f>INDEX(resultados!$A$2:$ZZ$2386, 1627, MATCH($B$3, resultados!$A$1:$ZZ$1, 0))</f>
        <v/>
      </c>
    </row>
    <row r="1634">
      <c r="A1634">
        <f>INDEX(resultados!$A$2:$ZZ$2386, 1628, MATCH($B$1, resultados!$A$1:$ZZ$1, 0))</f>
        <v/>
      </c>
      <c r="B1634">
        <f>INDEX(resultados!$A$2:$ZZ$2386, 1628, MATCH($B$2, resultados!$A$1:$ZZ$1, 0))</f>
        <v/>
      </c>
      <c r="C1634">
        <f>INDEX(resultados!$A$2:$ZZ$2386, 1628, MATCH($B$3, resultados!$A$1:$ZZ$1, 0))</f>
        <v/>
      </c>
    </row>
    <row r="1635">
      <c r="A1635">
        <f>INDEX(resultados!$A$2:$ZZ$2386, 1629, MATCH($B$1, resultados!$A$1:$ZZ$1, 0))</f>
        <v/>
      </c>
      <c r="B1635">
        <f>INDEX(resultados!$A$2:$ZZ$2386, 1629, MATCH($B$2, resultados!$A$1:$ZZ$1, 0))</f>
        <v/>
      </c>
      <c r="C1635">
        <f>INDEX(resultados!$A$2:$ZZ$2386, 1629, MATCH($B$3, resultados!$A$1:$ZZ$1, 0))</f>
        <v/>
      </c>
    </row>
    <row r="1636">
      <c r="A1636">
        <f>INDEX(resultados!$A$2:$ZZ$2386, 1630, MATCH($B$1, resultados!$A$1:$ZZ$1, 0))</f>
        <v/>
      </c>
      <c r="B1636">
        <f>INDEX(resultados!$A$2:$ZZ$2386, 1630, MATCH($B$2, resultados!$A$1:$ZZ$1, 0))</f>
        <v/>
      </c>
      <c r="C1636">
        <f>INDEX(resultados!$A$2:$ZZ$2386, 1630, MATCH($B$3, resultados!$A$1:$ZZ$1, 0))</f>
        <v/>
      </c>
    </row>
    <row r="1637">
      <c r="A1637">
        <f>INDEX(resultados!$A$2:$ZZ$2386, 1631, MATCH($B$1, resultados!$A$1:$ZZ$1, 0))</f>
        <v/>
      </c>
      <c r="B1637">
        <f>INDEX(resultados!$A$2:$ZZ$2386, 1631, MATCH($B$2, resultados!$A$1:$ZZ$1, 0))</f>
        <v/>
      </c>
      <c r="C1637">
        <f>INDEX(resultados!$A$2:$ZZ$2386, 1631, MATCH($B$3, resultados!$A$1:$ZZ$1, 0))</f>
        <v/>
      </c>
    </row>
    <row r="1638">
      <c r="A1638">
        <f>INDEX(resultados!$A$2:$ZZ$2386, 1632, MATCH($B$1, resultados!$A$1:$ZZ$1, 0))</f>
        <v/>
      </c>
      <c r="B1638">
        <f>INDEX(resultados!$A$2:$ZZ$2386, 1632, MATCH($B$2, resultados!$A$1:$ZZ$1, 0))</f>
        <v/>
      </c>
      <c r="C1638">
        <f>INDEX(resultados!$A$2:$ZZ$2386, 1632, MATCH($B$3, resultados!$A$1:$ZZ$1, 0))</f>
        <v/>
      </c>
    </row>
    <row r="1639">
      <c r="A1639">
        <f>INDEX(resultados!$A$2:$ZZ$2386, 1633, MATCH($B$1, resultados!$A$1:$ZZ$1, 0))</f>
        <v/>
      </c>
      <c r="B1639">
        <f>INDEX(resultados!$A$2:$ZZ$2386, 1633, MATCH($B$2, resultados!$A$1:$ZZ$1, 0))</f>
        <v/>
      </c>
      <c r="C1639">
        <f>INDEX(resultados!$A$2:$ZZ$2386, 1633, MATCH($B$3, resultados!$A$1:$ZZ$1, 0))</f>
        <v/>
      </c>
    </row>
    <row r="1640">
      <c r="A1640">
        <f>INDEX(resultados!$A$2:$ZZ$2386, 1634, MATCH($B$1, resultados!$A$1:$ZZ$1, 0))</f>
        <v/>
      </c>
      <c r="B1640">
        <f>INDEX(resultados!$A$2:$ZZ$2386, 1634, MATCH($B$2, resultados!$A$1:$ZZ$1, 0))</f>
        <v/>
      </c>
      <c r="C1640">
        <f>INDEX(resultados!$A$2:$ZZ$2386, 1634, MATCH($B$3, resultados!$A$1:$ZZ$1, 0))</f>
        <v/>
      </c>
    </row>
    <row r="1641">
      <c r="A1641">
        <f>INDEX(resultados!$A$2:$ZZ$2386, 1635, MATCH($B$1, resultados!$A$1:$ZZ$1, 0))</f>
        <v/>
      </c>
      <c r="B1641">
        <f>INDEX(resultados!$A$2:$ZZ$2386, 1635, MATCH($B$2, resultados!$A$1:$ZZ$1, 0))</f>
        <v/>
      </c>
      <c r="C1641">
        <f>INDEX(resultados!$A$2:$ZZ$2386, 1635, MATCH($B$3, resultados!$A$1:$ZZ$1, 0))</f>
        <v/>
      </c>
    </row>
    <row r="1642">
      <c r="A1642">
        <f>INDEX(resultados!$A$2:$ZZ$2386, 1636, MATCH($B$1, resultados!$A$1:$ZZ$1, 0))</f>
        <v/>
      </c>
      <c r="B1642">
        <f>INDEX(resultados!$A$2:$ZZ$2386, 1636, MATCH($B$2, resultados!$A$1:$ZZ$1, 0))</f>
        <v/>
      </c>
      <c r="C1642">
        <f>INDEX(resultados!$A$2:$ZZ$2386, 1636, MATCH($B$3, resultados!$A$1:$ZZ$1, 0))</f>
        <v/>
      </c>
    </row>
    <row r="1643">
      <c r="A1643">
        <f>INDEX(resultados!$A$2:$ZZ$2386, 1637, MATCH($B$1, resultados!$A$1:$ZZ$1, 0))</f>
        <v/>
      </c>
      <c r="B1643">
        <f>INDEX(resultados!$A$2:$ZZ$2386, 1637, MATCH($B$2, resultados!$A$1:$ZZ$1, 0))</f>
        <v/>
      </c>
      <c r="C1643">
        <f>INDEX(resultados!$A$2:$ZZ$2386, 1637, MATCH($B$3, resultados!$A$1:$ZZ$1, 0))</f>
        <v/>
      </c>
    </row>
    <row r="1644">
      <c r="A1644">
        <f>INDEX(resultados!$A$2:$ZZ$2386, 1638, MATCH($B$1, resultados!$A$1:$ZZ$1, 0))</f>
        <v/>
      </c>
      <c r="B1644">
        <f>INDEX(resultados!$A$2:$ZZ$2386, 1638, MATCH($B$2, resultados!$A$1:$ZZ$1, 0))</f>
        <v/>
      </c>
      <c r="C1644">
        <f>INDEX(resultados!$A$2:$ZZ$2386, 1638, MATCH($B$3, resultados!$A$1:$ZZ$1, 0))</f>
        <v/>
      </c>
    </row>
    <row r="1645">
      <c r="A1645">
        <f>INDEX(resultados!$A$2:$ZZ$2386, 1639, MATCH($B$1, resultados!$A$1:$ZZ$1, 0))</f>
        <v/>
      </c>
      <c r="B1645">
        <f>INDEX(resultados!$A$2:$ZZ$2386, 1639, MATCH($B$2, resultados!$A$1:$ZZ$1, 0))</f>
        <v/>
      </c>
      <c r="C1645">
        <f>INDEX(resultados!$A$2:$ZZ$2386, 1639, MATCH($B$3, resultados!$A$1:$ZZ$1, 0))</f>
        <v/>
      </c>
    </row>
    <row r="1646">
      <c r="A1646">
        <f>INDEX(resultados!$A$2:$ZZ$2386, 1640, MATCH($B$1, resultados!$A$1:$ZZ$1, 0))</f>
        <v/>
      </c>
      <c r="B1646">
        <f>INDEX(resultados!$A$2:$ZZ$2386, 1640, MATCH($B$2, resultados!$A$1:$ZZ$1, 0))</f>
        <v/>
      </c>
      <c r="C1646">
        <f>INDEX(resultados!$A$2:$ZZ$2386, 1640, MATCH($B$3, resultados!$A$1:$ZZ$1, 0))</f>
        <v/>
      </c>
    </row>
    <row r="1647">
      <c r="A1647">
        <f>INDEX(resultados!$A$2:$ZZ$2386, 1641, MATCH($B$1, resultados!$A$1:$ZZ$1, 0))</f>
        <v/>
      </c>
      <c r="B1647">
        <f>INDEX(resultados!$A$2:$ZZ$2386, 1641, MATCH($B$2, resultados!$A$1:$ZZ$1, 0))</f>
        <v/>
      </c>
      <c r="C1647">
        <f>INDEX(resultados!$A$2:$ZZ$2386, 1641, MATCH($B$3, resultados!$A$1:$ZZ$1, 0))</f>
        <v/>
      </c>
    </row>
    <row r="1648">
      <c r="A1648">
        <f>INDEX(resultados!$A$2:$ZZ$2386, 1642, MATCH($B$1, resultados!$A$1:$ZZ$1, 0))</f>
        <v/>
      </c>
      <c r="B1648">
        <f>INDEX(resultados!$A$2:$ZZ$2386, 1642, MATCH($B$2, resultados!$A$1:$ZZ$1, 0))</f>
        <v/>
      </c>
      <c r="C1648">
        <f>INDEX(resultados!$A$2:$ZZ$2386, 1642, MATCH($B$3, resultados!$A$1:$ZZ$1, 0))</f>
        <v/>
      </c>
    </row>
    <row r="1649">
      <c r="A1649">
        <f>INDEX(resultados!$A$2:$ZZ$2386, 1643, MATCH($B$1, resultados!$A$1:$ZZ$1, 0))</f>
        <v/>
      </c>
      <c r="B1649">
        <f>INDEX(resultados!$A$2:$ZZ$2386, 1643, MATCH($B$2, resultados!$A$1:$ZZ$1, 0))</f>
        <v/>
      </c>
      <c r="C1649">
        <f>INDEX(resultados!$A$2:$ZZ$2386, 1643, MATCH($B$3, resultados!$A$1:$ZZ$1, 0))</f>
        <v/>
      </c>
    </row>
    <row r="1650">
      <c r="A1650">
        <f>INDEX(resultados!$A$2:$ZZ$2386, 1644, MATCH($B$1, resultados!$A$1:$ZZ$1, 0))</f>
        <v/>
      </c>
      <c r="B1650">
        <f>INDEX(resultados!$A$2:$ZZ$2386, 1644, MATCH($B$2, resultados!$A$1:$ZZ$1, 0))</f>
        <v/>
      </c>
      <c r="C1650">
        <f>INDEX(resultados!$A$2:$ZZ$2386, 1644, MATCH($B$3, resultados!$A$1:$ZZ$1, 0))</f>
        <v/>
      </c>
    </row>
    <row r="1651">
      <c r="A1651">
        <f>INDEX(resultados!$A$2:$ZZ$2386, 1645, MATCH($B$1, resultados!$A$1:$ZZ$1, 0))</f>
        <v/>
      </c>
      <c r="B1651">
        <f>INDEX(resultados!$A$2:$ZZ$2386, 1645, MATCH($B$2, resultados!$A$1:$ZZ$1, 0))</f>
        <v/>
      </c>
      <c r="C1651">
        <f>INDEX(resultados!$A$2:$ZZ$2386, 1645, MATCH($B$3, resultados!$A$1:$ZZ$1, 0))</f>
        <v/>
      </c>
    </row>
    <row r="1652">
      <c r="A1652">
        <f>INDEX(resultados!$A$2:$ZZ$2386, 1646, MATCH($B$1, resultados!$A$1:$ZZ$1, 0))</f>
        <v/>
      </c>
      <c r="B1652">
        <f>INDEX(resultados!$A$2:$ZZ$2386, 1646, MATCH($B$2, resultados!$A$1:$ZZ$1, 0))</f>
        <v/>
      </c>
      <c r="C1652">
        <f>INDEX(resultados!$A$2:$ZZ$2386, 1646, MATCH($B$3, resultados!$A$1:$ZZ$1, 0))</f>
        <v/>
      </c>
    </row>
    <row r="1653">
      <c r="A1653">
        <f>INDEX(resultados!$A$2:$ZZ$2386, 1647, MATCH($B$1, resultados!$A$1:$ZZ$1, 0))</f>
        <v/>
      </c>
      <c r="B1653">
        <f>INDEX(resultados!$A$2:$ZZ$2386, 1647, MATCH($B$2, resultados!$A$1:$ZZ$1, 0))</f>
        <v/>
      </c>
      <c r="C1653">
        <f>INDEX(resultados!$A$2:$ZZ$2386, 1647, MATCH($B$3, resultados!$A$1:$ZZ$1, 0))</f>
        <v/>
      </c>
    </row>
    <row r="1654">
      <c r="A1654">
        <f>INDEX(resultados!$A$2:$ZZ$2386, 1648, MATCH($B$1, resultados!$A$1:$ZZ$1, 0))</f>
        <v/>
      </c>
      <c r="B1654">
        <f>INDEX(resultados!$A$2:$ZZ$2386, 1648, MATCH($B$2, resultados!$A$1:$ZZ$1, 0))</f>
        <v/>
      </c>
      <c r="C1654">
        <f>INDEX(resultados!$A$2:$ZZ$2386, 1648, MATCH($B$3, resultados!$A$1:$ZZ$1, 0))</f>
        <v/>
      </c>
    </row>
    <row r="1655">
      <c r="A1655">
        <f>INDEX(resultados!$A$2:$ZZ$2386, 1649, MATCH($B$1, resultados!$A$1:$ZZ$1, 0))</f>
        <v/>
      </c>
      <c r="B1655">
        <f>INDEX(resultados!$A$2:$ZZ$2386, 1649, MATCH($B$2, resultados!$A$1:$ZZ$1, 0))</f>
        <v/>
      </c>
      <c r="C1655">
        <f>INDEX(resultados!$A$2:$ZZ$2386, 1649, MATCH($B$3, resultados!$A$1:$ZZ$1, 0))</f>
        <v/>
      </c>
    </row>
    <row r="1656">
      <c r="A1656">
        <f>INDEX(resultados!$A$2:$ZZ$2386, 1650, MATCH($B$1, resultados!$A$1:$ZZ$1, 0))</f>
        <v/>
      </c>
      <c r="B1656">
        <f>INDEX(resultados!$A$2:$ZZ$2386, 1650, MATCH($B$2, resultados!$A$1:$ZZ$1, 0))</f>
        <v/>
      </c>
      <c r="C1656">
        <f>INDEX(resultados!$A$2:$ZZ$2386, 1650, MATCH($B$3, resultados!$A$1:$ZZ$1, 0))</f>
        <v/>
      </c>
    </row>
    <row r="1657">
      <c r="A1657">
        <f>INDEX(resultados!$A$2:$ZZ$2386, 1651, MATCH($B$1, resultados!$A$1:$ZZ$1, 0))</f>
        <v/>
      </c>
      <c r="B1657">
        <f>INDEX(resultados!$A$2:$ZZ$2386, 1651, MATCH($B$2, resultados!$A$1:$ZZ$1, 0))</f>
        <v/>
      </c>
      <c r="C1657">
        <f>INDEX(resultados!$A$2:$ZZ$2386, 1651, MATCH($B$3, resultados!$A$1:$ZZ$1, 0))</f>
        <v/>
      </c>
    </row>
    <row r="1658">
      <c r="A1658">
        <f>INDEX(resultados!$A$2:$ZZ$2386, 1652, MATCH($B$1, resultados!$A$1:$ZZ$1, 0))</f>
        <v/>
      </c>
      <c r="B1658">
        <f>INDEX(resultados!$A$2:$ZZ$2386, 1652, MATCH($B$2, resultados!$A$1:$ZZ$1, 0))</f>
        <v/>
      </c>
      <c r="C1658">
        <f>INDEX(resultados!$A$2:$ZZ$2386, 1652, MATCH($B$3, resultados!$A$1:$ZZ$1, 0))</f>
        <v/>
      </c>
    </row>
    <row r="1659">
      <c r="A1659">
        <f>INDEX(resultados!$A$2:$ZZ$2386, 1653, MATCH($B$1, resultados!$A$1:$ZZ$1, 0))</f>
        <v/>
      </c>
      <c r="B1659">
        <f>INDEX(resultados!$A$2:$ZZ$2386, 1653, MATCH($B$2, resultados!$A$1:$ZZ$1, 0))</f>
        <v/>
      </c>
      <c r="C1659">
        <f>INDEX(resultados!$A$2:$ZZ$2386, 1653, MATCH($B$3, resultados!$A$1:$ZZ$1, 0))</f>
        <v/>
      </c>
    </row>
    <row r="1660">
      <c r="A1660">
        <f>INDEX(resultados!$A$2:$ZZ$2386, 1654, MATCH($B$1, resultados!$A$1:$ZZ$1, 0))</f>
        <v/>
      </c>
      <c r="B1660">
        <f>INDEX(resultados!$A$2:$ZZ$2386, 1654, MATCH($B$2, resultados!$A$1:$ZZ$1, 0))</f>
        <v/>
      </c>
      <c r="C1660">
        <f>INDEX(resultados!$A$2:$ZZ$2386, 1654, MATCH($B$3, resultados!$A$1:$ZZ$1, 0))</f>
        <v/>
      </c>
    </row>
    <row r="1661">
      <c r="A1661">
        <f>INDEX(resultados!$A$2:$ZZ$2386, 1655, MATCH($B$1, resultados!$A$1:$ZZ$1, 0))</f>
        <v/>
      </c>
      <c r="B1661">
        <f>INDEX(resultados!$A$2:$ZZ$2386, 1655, MATCH($B$2, resultados!$A$1:$ZZ$1, 0))</f>
        <v/>
      </c>
      <c r="C1661">
        <f>INDEX(resultados!$A$2:$ZZ$2386, 1655, MATCH($B$3, resultados!$A$1:$ZZ$1, 0))</f>
        <v/>
      </c>
    </row>
    <row r="1662">
      <c r="A1662">
        <f>INDEX(resultados!$A$2:$ZZ$2386, 1656, MATCH($B$1, resultados!$A$1:$ZZ$1, 0))</f>
        <v/>
      </c>
      <c r="B1662">
        <f>INDEX(resultados!$A$2:$ZZ$2386, 1656, MATCH($B$2, resultados!$A$1:$ZZ$1, 0))</f>
        <v/>
      </c>
      <c r="C1662">
        <f>INDEX(resultados!$A$2:$ZZ$2386, 1656, MATCH($B$3, resultados!$A$1:$ZZ$1, 0))</f>
        <v/>
      </c>
    </row>
    <row r="1663">
      <c r="A1663">
        <f>INDEX(resultados!$A$2:$ZZ$2386, 1657, MATCH($B$1, resultados!$A$1:$ZZ$1, 0))</f>
        <v/>
      </c>
      <c r="B1663">
        <f>INDEX(resultados!$A$2:$ZZ$2386, 1657, MATCH($B$2, resultados!$A$1:$ZZ$1, 0))</f>
        <v/>
      </c>
      <c r="C1663">
        <f>INDEX(resultados!$A$2:$ZZ$2386, 1657, MATCH($B$3, resultados!$A$1:$ZZ$1, 0))</f>
        <v/>
      </c>
    </row>
    <row r="1664">
      <c r="A1664">
        <f>INDEX(resultados!$A$2:$ZZ$2386, 1658, MATCH($B$1, resultados!$A$1:$ZZ$1, 0))</f>
        <v/>
      </c>
      <c r="B1664">
        <f>INDEX(resultados!$A$2:$ZZ$2386, 1658, MATCH($B$2, resultados!$A$1:$ZZ$1, 0))</f>
        <v/>
      </c>
      <c r="C1664">
        <f>INDEX(resultados!$A$2:$ZZ$2386, 1658, MATCH($B$3, resultados!$A$1:$ZZ$1, 0))</f>
        <v/>
      </c>
    </row>
    <row r="1665">
      <c r="A1665">
        <f>INDEX(resultados!$A$2:$ZZ$2386, 1659, MATCH($B$1, resultados!$A$1:$ZZ$1, 0))</f>
        <v/>
      </c>
      <c r="B1665">
        <f>INDEX(resultados!$A$2:$ZZ$2386, 1659, MATCH($B$2, resultados!$A$1:$ZZ$1, 0))</f>
        <v/>
      </c>
      <c r="C1665">
        <f>INDEX(resultados!$A$2:$ZZ$2386, 1659, MATCH($B$3, resultados!$A$1:$ZZ$1, 0))</f>
        <v/>
      </c>
    </row>
    <row r="1666">
      <c r="A1666">
        <f>INDEX(resultados!$A$2:$ZZ$2386, 1660, MATCH($B$1, resultados!$A$1:$ZZ$1, 0))</f>
        <v/>
      </c>
      <c r="B1666">
        <f>INDEX(resultados!$A$2:$ZZ$2386, 1660, MATCH($B$2, resultados!$A$1:$ZZ$1, 0))</f>
        <v/>
      </c>
      <c r="C1666">
        <f>INDEX(resultados!$A$2:$ZZ$2386, 1660, MATCH($B$3, resultados!$A$1:$ZZ$1, 0))</f>
        <v/>
      </c>
    </row>
    <row r="1667">
      <c r="A1667">
        <f>INDEX(resultados!$A$2:$ZZ$2386, 1661, MATCH($B$1, resultados!$A$1:$ZZ$1, 0))</f>
        <v/>
      </c>
      <c r="B1667">
        <f>INDEX(resultados!$A$2:$ZZ$2386, 1661, MATCH($B$2, resultados!$A$1:$ZZ$1, 0))</f>
        <v/>
      </c>
      <c r="C1667">
        <f>INDEX(resultados!$A$2:$ZZ$2386, 1661, MATCH($B$3, resultados!$A$1:$ZZ$1, 0))</f>
        <v/>
      </c>
    </row>
    <row r="1668">
      <c r="A1668">
        <f>INDEX(resultados!$A$2:$ZZ$2386, 1662, MATCH($B$1, resultados!$A$1:$ZZ$1, 0))</f>
        <v/>
      </c>
      <c r="B1668">
        <f>INDEX(resultados!$A$2:$ZZ$2386, 1662, MATCH($B$2, resultados!$A$1:$ZZ$1, 0))</f>
        <v/>
      </c>
      <c r="C1668">
        <f>INDEX(resultados!$A$2:$ZZ$2386, 1662, MATCH($B$3, resultados!$A$1:$ZZ$1, 0))</f>
        <v/>
      </c>
    </row>
    <row r="1669">
      <c r="A1669">
        <f>INDEX(resultados!$A$2:$ZZ$2386, 1663, MATCH($B$1, resultados!$A$1:$ZZ$1, 0))</f>
        <v/>
      </c>
      <c r="B1669">
        <f>INDEX(resultados!$A$2:$ZZ$2386, 1663, MATCH($B$2, resultados!$A$1:$ZZ$1, 0))</f>
        <v/>
      </c>
      <c r="C1669">
        <f>INDEX(resultados!$A$2:$ZZ$2386, 1663, MATCH($B$3, resultados!$A$1:$ZZ$1, 0))</f>
        <v/>
      </c>
    </row>
    <row r="1670">
      <c r="A1670">
        <f>INDEX(resultados!$A$2:$ZZ$2386, 1664, MATCH($B$1, resultados!$A$1:$ZZ$1, 0))</f>
        <v/>
      </c>
      <c r="B1670">
        <f>INDEX(resultados!$A$2:$ZZ$2386, 1664, MATCH($B$2, resultados!$A$1:$ZZ$1, 0))</f>
        <v/>
      </c>
      <c r="C1670">
        <f>INDEX(resultados!$A$2:$ZZ$2386, 1664, MATCH($B$3, resultados!$A$1:$ZZ$1, 0))</f>
        <v/>
      </c>
    </row>
    <row r="1671">
      <c r="A1671">
        <f>INDEX(resultados!$A$2:$ZZ$2386, 1665, MATCH($B$1, resultados!$A$1:$ZZ$1, 0))</f>
        <v/>
      </c>
      <c r="B1671">
        <f>INDEX(resultados!$A$2:$ZZ$2386, 1665, MATCH($B$2, resultados!$A$1:$ZZ$1, 0))</f>
        <v/>
      </c>
      <c r="C1671">
        <f>INDEX(resultados!$A$2:$ZZ$2386, 1665, MATCH($B$3, resultados!$A$1:$ZZ$1, 0))</f>
        <v/>
      </c>
    </row>
    <row r="1672">
      <c r="A1672">
        <f>INDEX(resultados!$A$2:$ZZ$2386, 1666, MATCH($B$1, resultados!$A$1:$ZZ$1, 0))</f>
        <v/>
      </c>
      <c r="B1672">
        <f>INDEX(resultados!$A$2:$ZZ$2386, 1666, MATCH($B$2, resultados!$A$1:$ZZ$1, 0))</f>
        <v/>
      </c>
      <c r="C1672">
        <f>INDEX(resultados!$A$2:$ZZ$2386, 1666, MATCH($B$3, resultados!$A$1:$ZZ$1, 0))</f>
        <v/>
      </c>
    </row>
    <row r="1673">
      <c r="A1673">
        <f>INDEX(resultados!$A$2:$ZZ$2386, 1667, MATCH($B$1, resultados!$A$1:$ZZ$1, 0))</f>
        <v/>
      </c>
      <c r="B1673">
        <f>INDEX(resultados!$A$2:$ZZ$2386, 1667, MATCH($B$2, resultados!$A$1:$ZZ$1, 0))</f>
        <v/>
      </c>
      <c r="C1673">
        <f>INDEX(resultados!$A$2:$ZZ$2386, 1667, MATCH($B$3, resultados!$A$1:$ZZ$1, 0))</f>
        <v/>
      </c>
    </row>
    <row r="1674">
      <c r="A1674">
        <f>INDEX(resultados!$A$2:$ZZ$2386, 1668, MATCH($B$1, resultados!$A$1:$ZZ$1, 0))</f>
        <v/>
      </c>
      <c r="B1674">
        <f>INDEX(resultados!$A$2:$ZZ$2386, 1668, MATCH($B$2, resultados!$A$1:$ZZ$1, 0))</f>
        <v/>
      </c>
      <c r="C1674">
        <f>INDEX(resultados!$A$2:$ZZ$2386, 1668, MATCH($B$3, resultados!$A$1:$ZZ$1, 0))</f>
        <v/>
      </c>
    </row>
    <row r="1675">
      <c r="A1675">
        <f>INDEX(resultados!$A$2:$ZZ$2386, 1669, MATCH($B$1, resultados!$A$1:$ZZ$1, 0))</f>
        <v/>
      </c>
      <c r="B1675">
        <f>INDEX(resultados!$A$2:$ZZ$2386, 1669, MATCH($B$2, resultados!$A$1:$ZZ$1, 0))</f>
        <v/>
      </c>
      <c r="C1675">
        <f>INDEX(resultados!$A$2:$ZZ$2386, 1669, MATCH($B$3, resultados!$A$1:$ZZ$1, 0))</f>
        <v/>
      </c>
    </row>
    <row r="1676">
      <c r="A1676">
        <f>INDEX(resultados!$A$2:$ZZ$2386, 1670, MATCH($B$1, resultados!$A$1:$ZZ$1, 0))</f>
        <v/>
      </c>
      <c r="B1676">
        <f>INDEX(resultados!$A$2:$ZZ$2386, 1670, MATCH($B$2, resultados!$A$1:$ZZ$1, 0))</f>
        <v/>
      </c>
      <c r="C1676">
        <f>INDEX(resultados!$A$2:$ZZ$2386, 1670, MATCH($B$3, resultados!$A$1:$ZZ$1, 0))</f>
        <v/>
      </c>
    </row>
    <row r="1677">
      <c r="A1677">
        <f>INDEX(resultados!$A$2:$ZZ$2386, 1671, MATCH($B$1, resultados!$A$1:$ZZ$1, 0))</f>
        <v/>
      </c>
      <c r="B1677">
        <f>INDEX(resultados!$A$2:$ZZ$2386, 1671, MATCH($B$2, resultados!$A$1:$ZZ$1, 0))</f>
        <v/>
      </c>
      <c r="C1677">
        <f>INDEX(resultados!$A$2:$ZZ$2386, 1671, MATCH($B$3, resultados!$A$1:$ZZ$1, 0))</f>
        <v/>
      </c>
    </row>
    <row r="1678">
      <c r="A1678">
        <f>INDEX(resultados!$A$2:$ZZ$2386, 1672, MATCH($B$1, resultados!$A$1:$ZZ$1, 0))</f>
        <v/>
      </c>
      <c r="B1678">
        <f>INDEX(resultados!$A$2:$ZZ$2386, 1672, MATCH($B$2, resultados!$A$1:$ZZ$1, 0))</f>
        <v/>
      </c>
      <c r="C1678">
        <f>INDEX(resultados!$A$2:$ZZ$2386, 1672, MATCH($B$3, resultados!$A$1:$ZZ$1, 0))</f>
        <v/>
      </c>
    </row>
    <row r="1679">
      <c r="A1679">
        <f>INDEX(resultados!$A$2:$ZZ$2386, 1673, MATCH($B$1, resultados!$A$1:$ZZ$1, 0))</f>
        <v/>
      </c>
      <c r="B1679">
        <f>INDEX(resultados!$A$2:$ZZ$2386, 1673, MATCH($B$2, resultados!$A$1:$ZZ$1, 0))</f>
        <v/>
      </c>
      <c r="C1679">
        <f>INDEX(resultados!$A$2:$ZZ$2386, 1673, MATCH($B$3, resultados!$A$1:$ZZ$1, 0))</f>
        <v/>
      </c>
    </row>
    <row r="1680">
      <c r="A1680">
        <f>INDEX(resultados!$A$2:$ZZ$2386, 1674, MATCH($B$1, resultados!$A$1:$ZZ$1, 0))</f>
        <v/>
      </c>
      <c r="B1680">
        <f>INDEX(resultados!$A$2:$ZZ$2386, 1674, MATCH($B$2, resultados!$A$1:$ZZ$1, 0))</f>
        <v/>
      </c>
      <c r="C1680">
        <f>INDEX(resultados!$A$2:$ZZ$2386, 1674, MATCH($B$3, resultados!$A$1:$ZZ$1, 0))</f>
        <v/>
      </c>
    </row>
    <row r="1681">
      <c r="A1681">
        <f>INDEX(resultados!$A$2:$ZZ$2386, 1675, MATCH($B$1, resultados!$A$1:$ZZ$1, 0))</f>
        <v/>
      </c>
      <c r="B1681">
        <f>INDEX(resultados!$A$2:$ZZ$2386, 1675, MATCH($B$2, resultados!$A$1:$ZZ$1, 0))</f>
        <v/>
      </c>
      <c r="C1681">
        <f>INDEX(resultados!$A$2:$ZZ$2386, 1675, MATCH($B$3, resultados!$A$1:$ZZ$1, 0))</f>
        <v/>
      </c>
    </row>
    <row r="1682">
      <c r="A1682">
        <f>INDEX(resultados!$A$2:$ZZ$2386, 1676, MATCH($B$1, resultados!$A$1:$ZZ$1, 0))</f>
        <v/>
      </c>
      <c r="B1682">
        <f>INDEX(resultados!$A$2:$ZZ$2386, 1676, MATCH($B$2, resultados!$A$1:$ZZ$1, 0))</f>
        <v/>
      </c>
      <c r="C1682">
        <f>INDEX(resultados!$A$2:$ZZ$2386, 1676, MATCH($B$3, resultados!$A$1:$ZZ$1, 0))</f>
        <v/>
      </c>
    </row>
    <row r="1683">
      <c r="A1683">
        <f>INDEX(resultados!$A$2:$ZZ$2386, 1677, MATCH($B$1, resultados!$A$1:$ZZ$1, 0))</f>
        <v/>
      </c>
      <c r="B1683">
        <f>INDEX(resultados!$A$2:$ZZ$2386, 1677, MATCH($B$2, resultados!$A$1:$ZZ$1, 0))</f>
        <v/>
      </c>
      <c r="C1683">
        <f>INDEX(resultados!$A$2:$ZZ$2386, 1677, MATCH($B$3, resultados!$A$1:$ZZ$1, 0))</f>
        <v/>
      </c>
    </row>
    <row r="1684">
      <c r="A1684">
        <f>INDEX(resultados!$A$2:$ZZ$2386, 1678, MATCH($B$1, resultados!$A$1:$ZZ$1, 0))</f>
        <v/>
      </c>
      <c r="B1684">
        <f>INDEX(resultados!$A$2:$ZZ$2386, 1678, MATCH($B$2, resultados!$A$1:$ZZ$1, 0))</f>
        <v/>
      </c>
      <c r="C1684">
        <f>INDEX(resultados!$A$2:$ZZ$2386, 1678, MATCH($B$3, resultados!$A$1:$ZZ$1, 0))</f>
        <v/>
      </c>
    </row>
    <row r="1685">
      <c r="A1685">
        <f>INDEX(resultados!$A$2:$ZZ$2386, 1679, MATCH($B$1, resultados!$A$1:$ZZ$1, 0))</f>
        <v/>
      </c>
      <c r="B1685">
        <f>INDEX(resultados!$A$2:$ZZ$2386, 1679, MATCH($B$2, resultados!$A$1:$ZZ$1, 0))</f>
        <v/>
      </c>
      <c r="C1685">
        <f>INDEX(resultados!$A$2:$ZZ$2386, 1679, MATCH($B$3, resultados!$A$1:$ZZ$1, 0))</f>
        <v/>
      </c>
    </row>
    <row r="1686">
      <c r="A1686">
        <f>INDEX(resultados!$A$2:$ZZ$2386, 1680, MATCH($B$1, resultados!$A$1:$ZZ$1, 0))</f>
        <v/>
      </c>
      <c r="B1686">
        <f>INDEX(resultados!$A$2:$ZZ$2386, 1680, MATCH($B$2, resultados!$A$1:$ZZ$1, 0))</f>
        <v/>
      </c>
      <c r="C1686">
        <f>INDEX(resultados!$A$2:$ZZ$2386, 1680, MATCH($B$3, resultados!$A$1:$ZZ$1, 0))</f>
        <v/>
      </c>
    </row>
    <row r="1687">
      <c r="A1687">
        <f>INDEX(resultados!$A$2:$ZZ$2386, 1681, MATCH($B$1, resultados!$A$1:$ZZ$1, 0))</f>
        <v/>
      </c>
      <c r="B1687">
        <f>INDEX(resultados!$A$2:$ZZ$2386, 1681, MATCH($B$2, resultados!$A$1:$ZZ$1, 0))</f>
        <v/>
      </c>
      <c r="C1687">
        <f>INDEX(resultados!$A$2:$ZZ$2386, 1681, MATCH($B$3, resultados!$A$1:$ZZ$1, 0))</f>
        <v/>
      </c>
    </row>
    <row r="1688">
      <c r="A1688">
        <f>INDEX(resultados!$A$2:$ZZ$2386, 1682, MATCH($B$1, resultados!$A$1:$ZZ$1, 0))</f>
        <v/>
      </c>
      <c r="B1688">
        <f>INDEX(resultados!$A$2:$ZZ$2386, 1682, MATCH($B$2, resultados!$A$1:$ZZ$1, 0))</f>
        <v/>
      </c>
      <c r="C1688">
        <f>INDEX(resultados!$A$2:$ZZ$2386, 1682, MATCH($B$3, resultados!$A$1:$ZZ$1, 0))</f>
        <v/>
      </c>
    </row>
    <row r="1689">
      <c r="A1689">
        <f>INDEX(resultados!$A$2:$ZZ$2386, 1683, MATCH($B$1, resultados!$A$1:$ZZ$1, 0))</f>
        <v/>
      </c>
      <c r="B1689">
        <f>INDEX(resultados!$A$2:$ZZ$2386, 1683, MATCH($B$2, resultados!$A$1:$ZZ$1, 0))</f>
        <v/>
      </c>
      <c r="C1689">
        <f>INDEX(resultados!$A$2:$ZZ$2386, 1683, MATCH($B$3, resultados!$A$1:$ZZ$1, 0))</f>
        <v/>
      </c>
    </row>
    <row r="1690">
      <c r="A1690">
        <f>INDEX(resultados!$A$2:$ZZ$2386, 1684, MATCH($B$1, resultados!$A$1:$ZZ$1, 0))</f>
        <v/>
      </c>
      <c r="B1690">
        <f>INDEX(resultados!$A$2:$ZZ$2386, 1684, MATCH($B$2, resultados!$A$1:$ZZ$1, 0))</f>
        <v/>
      </c>
      <c r="C1690">
        <f>INDEX(resultados!$A$2:$ZZ$2386, 1684, MATCH($B$3, resultados!$A$1:$ZZ$1, 0))</f>
        <v/>
      </c>
    </row>
    <row r="1691">
      <c r="A1691">
        <f>INDEX(resultados!$A$2:$ZZ$2386, 1685, MATCH($B$1, resultados!$A$1:$ZZ$1, 0))</f>
        <v/>
      </c>
      <c r="B1691">
        <f>INDEX(resultados!$A$2:$ZZ$2386, 1685, MATCH($B$2, resultados!$A$1:$ZZ$1, 0))</f>
        <v/>
      </c>
      <c r="C1691">
        <f>INDEX(resultados!$A$2:$ZZ$2386, 1685, MATCH($B$3, resultados!$A$1:$ZZ$1, 0))</f>
        <v/>
      </c>
    </row>
    <row r="1692">
      <c r="A1692">
        <f>INDEX(resultados!$A$2:$ZZ$2386, 1686, MATCH($B$1, resultados!$A$1:$ZZ$1, 0))</f>
        <v/>
      </c>
      <c r="B1692">
        <f>INDEX(resultados!$A$2:$ZZ$2386, 1686, MATCH($B$2, resultados!$A$1:$ZZ$1, 0))</f>
        <v/>
      </c>
      <c r="C1692">
        <f>INDEX(resultados!$A$2:$ZZ$2386, 1686, MATCH($B$3, resultados!$A$1:$ZZ$1, 0))</f>
        <v/>
      </c>
    </row>
    <row r="1693">
      <c r="A1693">
        <f>INDEX(resultados!$A$2:$ZZ$2386, 1687, MATCH($B$1, resultados!$A$1:$ZZ$1, 0))</f>
        <v/>
      </c>
      <c r="B1693">
        <f>INDEX(resultados!$A$2:$ZZ$2386, 1687, MATCH($B$2, resultados!$A$1:$ZZ$1, 0))</f>
        <v/>
      </c>
      <c r="C1693">
        <f>INDEX(resultados!$A$2:$ZZ$2386, 1687, MATCH($B$3, resultados!$A$1:$ZZ$1, 0))</f>
        <v/>
      </c>
    </row>
    <row r="1694">
      <c r="A1694">
        <f>INDEX(resultados!$A$2:$ZZ$2386, 1688, MATCH($B$1, resultados!$A$1:$ZZ$1, 0))</f>
        <v/>
      </c>
      <c r="B1694">
        <f>INDEX(resultados!$A$2:$ZZ$2386, 1688, MATCH($B$2, resultados!$A$1:$ZZ$1, 0))</f>
        <v/>
      </c>
      <c r="C1694">
        <f>INDEX(resultados!$A$2:$ZZ$2386, 1688, MATCH($B$3, resultados!$A$1:$ZZ$1, 0))</f>
        <v/>
      </c>
    </row>
    <row r="1695">
      <c r="A1695">
        <f>INDEX(resultados!$A$2:$ZZ$2386, 1689, MATCH($B$1, resultados!$A$1:$ZZ$1, 0))</f>
        <v/>
      </c>
      <c r="B1695">
        <f>INDEX(resultados!$A$2:$ZZ$2386, 1689, MATCH($B$2, resultados!$A$1:$ZZ$1, 0))</f>
        <v/>
      </c>
      <c r="C1695">
        <f>INDEX(resultados!$A$2:$ZZ$2386, 1689, MATCH($B$3, resultados!$A$1:$ZZ$1, 0))</f>
        <v/>
      </c>
    </row>
    <row r="1696">
      <c r="A1696">
        <f>INDEX(resultados!$A$2:$ZZ$2386, 1690, MATCH($B$1, resultados!$A$1:$ZZ$1, 0))</f>
        <v/>
      </c>
      <c r="B1696">
        <f>INDEX(resultados!$A$2:$ZZ$2386, 1690, MATCH($B$2, resultados!$A$1:$ZZ$1, 0))</f>
        <v/>
      </c>
      <c r="C1696">
        <f>INDEX(resultados!$A$2:$ZZ$2386, 1690, MATCH($B$3, resultados!$A$1:$ZZ$1, 0))</f>
        <v/>
      </c>
    </row>
    <row r="1697">
      <c r="A1697">
        <f>INDEX(resultados!$A$2:$ZZ$2386, 1691, MATCH($B$1, resultados!$A$1:$ZZ$1, 0))</f>
        <v/>
      </c>
      <c r="B1697">
        <f>INDEX(resultados!$A$2:$ZZ$2386, 1691, MATCH($B$2, resultados!$A$1:$ZZ$1, 0))</f>
        <v/>
      </c>
      <c r="C1697">
        <f>INDEX(resultados!$A$2:$ZZ$2386, 1691, MATCH($B$3, resultados!$A$1:$ZZ$1, 0))</f>
        <v/>
      </c>
    </row>
    <row r="1698">
      <c r="A1698">
        <f>INDEX(resultados!$A$2:$ZZ$2386, 1692, MATCH($B$1, resultados!$A$1:$ZZ$1, 0))</f>
        <v/>
      </c>
      <c r="B1698">
        <f>INDEX(resultados!$A$2:$ZZ$2386, 1692, MATCH($B$2, resultados!$A$1:$ZZ$1, 0))</f>
        <v/>
      </c>
      <c r="C1698">
        <f>INDEX(resultados!$A$2:$ZZ$2386, 1692, MATCH($B$3, resultados!$A$1:$ZZ$1, 0))</f>
        <v/>
      </c>
    </row>
    <row r="1699">
      <c r="A1699">
        <f>INDEX(resultados!$A$2:$ZZ$2386, 1693, MATCH($B$1, resultados!$A$1:$ZZ$1, 0))</f>
        <v/>
      </c>
      <c r="B1699">
        <f>INDEX(resultados!$A$2:$ZZ$2386, 1693, MATCH($B$2, resultados!$A$1:$ZZ$1, 0))</f>
        <v/>
      </c>
      <c r="C1699">
        <f>INDEX(resultados!$A$2:$ZZ$2386, 1693, MATCH($B$3, resultados!$A$1:$ZZ$1, 0))</f>
        <v/>
      </c>
    </row>
    <row r="1700">
      <c r="A1700">
        <f>INDEX(resultados!$A$2:$ZZ$2386, 1694, MATCH($B$1, resultados!$A$1:$ZZ$1, 0))</f>
        <v/>
      </c>
      <c r="B1700">
        <f>INDEX(resultados!$A$2:$ZZ$2386, 1694, MATCH($B$2, resultados!$A$1:$ZZ$1, 0))</f>
        <v/>
      </c>
      <c r="C1700">
        <f>INDEX(resultados!$A$2:$ZZ$2386, 1694, MATCH($B$3, resultados!$A$1:$ZZ$1, 0))</f>
        <v/>
      </c>
    </row>
    <row r="1701">
      <c r="A1701">
        <f>INDEX(resultados!$A$2:$ZZ$2386, 1695, MATCH($B$1, resultados!$A$1:$ZZ$1, 0))</f>
        <v/>
      </c>
      <c r="B1701">
        <f>INDEX(resultados!$A$2:$ZZ$2386, 1695, MATCH($B$2, resultados!$A$1:$ZZ$1, 0))</f>
        <v/>
      </c>
      <c r="C1701">
        <f>INDEX(resultados!$A$2:$ZZ$2386, 1695, MATCH($B$3, resultados!$A$1:$ZZ$1, 0))</f>
        <v/>
      </c>
    </row>
    <row r="1702">
      <c r="A1702">
        <f>INDEX(resultados!$A$2:$ZZ$2386, 1696, MATCH($B$1, resultados!$A$1:$ZZ$1, 0))</f>
        <v/>
      </c>
      <c r="B1702">
        <f>INDEX(resultados!$A$2:$ZZ$2386, 1696, MATCH($B$2, resultados!$A$1:$ZZ$1, 0))</f>
        <v/>
      </c>
      <c r="C1702">
        <f>INDEX(resultados!$A$2:$ZZ$2386, 1696, MATCH($B$3, resultados!$A$1:$ZZ$1, 0))</f>
        <v/>
      </c>
    </row>
    <row r="1703">
      <c r="A1703">
        <f>INDEX(resultados!$A$2:$ZZ$2386, 1697, MATCH($B$1, resultados!$A$1:$ZZ$1, 0))</f>
        <v/>
      </c>
      <c r="B1703">
        <f>INDEX(resultados!$A$2:$ZZ$2386, 1697, MATCH($B$2, resultados!$A$1:$ZZ$1, 0))</f>
        <v/>
      </c>
      <c r="C1703">
        <f>INDEX(resultados!$A$2:$ZZ$2386, 1697, MATCH($B$3, resultados!$A$1:$ZZ$1, 0))</f>
        <v/>
      </c>
    </row>
    <row r="1704">
      <c r="A1704">
        <f>INDEX(resultados!$A$2:$ZZ$2386, 1698, MATCH($B$1, resultados!$A$1:$ZZ$1, 0))</f>
        <v/>
      </c>
      <c r="B1704">
        <f>INDEX(resultados!$A$2:$ZZ$2386, 1698, MATCH($B$2, resultados!$A$1:$ZZ$1, 0))</f>
        <v/>
      </c>
      <c r="C1704">
        <f>INDEX(resultados!$A$2:$ZZ$2386, 1698, MATCH($B$3, resultados!$A$1:$ZZ$1, 0))</f>
        <v/>
      </c>
    </row>
    <row r="1705">
      <c r="A1705">
        <f>INDEX(resultados!$A$2:$ZZ$2386, 1699, MATCH($B$1, resultados!$A$1:$ZZ$1, 0))</f>
        <v/>
      </c>
      <c r="B1705">
        <f>INDEX(resultados!$A$2:$ZZ$2386, 1699, MATCH($B$2, resultados!$A$1:$ZZ$1, 0))</f>
        <v/>
      </c>
      <c r="C1705">
        <f>INDEX(resultados!$A$2:$ZZ$2386, 1699, MATCH($B$3, resultados!$A$1:$ZZ$1, 0))</f>
        <v/>
      </c>
    </row>
    <row r="1706">
      <c r="A1706">
        <f>INDEX(resultados!$A$2:$ZZ$2386, 1700, MATCH($B$1, resultados!$A$1:$ZZ$1, 0))</f>
        <v/>
      </c>
      <c r="B1706">
        <f>INDEX(resultados!$A$2:$ZZ$2386, 1700, MATCH($B$2, resultados!$A$1:$ZZ$1, 0))</f>
        <v/>
      </c>
      <c r="C1706">
        <f>INDEX(resultados!$A$2:$ZZ$2386, 1700, MATCH($B$3, resultados!$A$1:$ZZ$1, 0))</f>
        <v/>
      </c>
    </row>
    <row r="1707">
      <c r="A1707">
        <f>INDEX(resultados!$A$2:$ZZ$2386, 1701, MATCH($B$1, resultados!$A$1:$ZZ$1, 0))</f>
        <v/>
      </c>
      <c r="B1707">
        <f>INDEX(resultados!$A$2:$ZZ$2386, 1701, MATCH($B$2, resultados!$A$1:$ZZ$1, 0))</f>
        <v/>
      </c>
      <c r="C1707">
        <f>INDEX(resultados!$A$2:$ZZ$2386, 1701, MATCH($B$3, resultados!$A$1:$ZZ$1, 0))</f>
        <v/>
      </c>
    </row>
    <row r="1708">
      <c r="A1708">
        <f>INDEX(resultados!$A$2:$ZZ$2386, 1702, MATCH($B$1, resultados!$A$1:$ZZ$1, 0))</f>
        <v/>
      </c>
      <c r="B1708">
        <f>INDEX(resultados!$A$2:$ZZ$2386, 1702, MATCH($B$2, resultados!$A$1:$ZZ$1, 0))</f>
        <v/>
      </c>
      <c r="C1708">
        <f>INDEX(resultados!$A$2:$ZZ$2386, 1702, MATCH($B$3, resultados!$A$1:$ZZ$1, 0))</f>
        <v/>
      </c>
    </row>
    <row r="1709">
      <c r="A1709">
        <f>INDEX(resultados!$A$2:$ZZ$2386, 1703, MATCH($B$1, resultados!$A$1:$ZZ$1, 0))</f>
        <v/>
      </c>
      <c r="B1709">
        <f>INDEX(resultados!$A$2:$ZZ$2386, 1703, MATCH($B$2, resultados!$A$1:$ZZ$1, 0))</f>
        <v/>
      </c>
      <c r="C1709">
        <f>INDEX(resultados!$A$2:$ZZ$2386, 1703, MATCH($B$3, resultados!$A$1:$ZZ$1, 0))</f>
        <v/>
      </c>
    </row>
    <row r="1710">
      <c r="A1710">
        <f>INDEX(resultados!$A$2:$ZZ$2386, 1704, MATCH($B$1, resultados!$A$1:$ZZ$1, 0))</f>
        <v/>
      </c>
      <c r="B1710">
        <f>INDEX(resultados!$A$2:$ZZ$2386, 1704, MATCH($B$2, resultados!$A$1:$ZZ$1, 0))</f>
        <v/>
      </c>
      <c r="C1710">
        <f>INDEX(resultados!$A$2:$ZZ$2386, 1704, MATCH($B$3, resultados!$A$1:$ZZ$1, 0))</f>
        <v/>
      </c>
    </row>
    <row r="1711">
      <c r="A1711">
        <f>INDEX(resultados!$A$2:$ZZ$2386, 1705, MATCH($B$1, resultados!$A$1:$ZZ$1, 0))</f>
        <v/>
      </c>
      <c r="B1711">
        <f>INDEX(resultados!$A$2:$ZZ$2386, 1705, MATCH($B$2, resultados!$A$1:$ZZ$1, 0))</f>
        <v/>
      </c>
      <c r="C1711">
        <f>INDEX(resultados!$A$2:$ZZ$2386, 1705, MATCH($B$3, resultados!$A$1:$ZZ$1, 0))</f>
        <v/>
      </c>
    </row>
    <row r="1712">
      <c r="A1712">
        <f>INDEX(resultados!$A$2:$ZZ$2386, 1706, MATCH($B$1, resultados!$A$1:$ZZ$1, 0))</f>
        <v/>
      </c>
      <c r="B1712">
        <f>INDEX(resultados!$A$2:$ZZ$2386, 1706, MATCH($B$2, resultados!$A$1:$ZZ$1, 0))</f>
        <v/>
      </c>
      <c r="C1712">
        <f>INDEX(resultados!$A$2:$ZZ$2386, 1706, MATCH($B$3, resultados!$A$1:$ZZ$1, 0))</f>
        <v/>
      </c>
    </row>
    <row r="1713">
      <c r="A1713">
        <f>INDEX(resultados!$A$2:$ZZ$2386, 1707, MATCH($B$1, resultados!$A$1:$ZZ$1, 0))</f>
        <v/>
      </c>
      <c r="B1713">
        <f>INDEX(resultados!$A$2:$ZZ$2386, 1707, MATCH($B$2, resultados!$A$1:$ZZ$1, 0))</f>
        <v/>
      </c>
      <c r="C1713">
        <f>INDEX(resultados!$A$2:$ZZ$2386, 1707, MATCH($B$3, resultados!$A$1:$ZZ$1, 0))</f>
        <v/>
      </c>
    </row>
    <row r="1714">
      <c r="A1714">
        <f>INDEX(resultados!$A$2:$ZZ$2386, 1708, MATCH($B$1, resultados!$A$1:$ZZ$1, 0))</f>
        <v/>
      </c>
      <c r="B1714">
        <f>INDEX(resultados!$A$2:$ZZ$2386, 1708, MATCH($B$2, resultados!$A$1:$ZZ$1, 0))</f>
        <v/>
      </c>
      <c r="C1714">
        <f>INDEX(resultados!$A$2:$ZZ$2386, 1708, MATCH($B$3, resultados!$A$1:$ZZ$1, 0))</f>
        <v/>
      </c>
    </row>
    <row r="1715">
      <c r="A1715">
        <f>INDEX(resultados!$A$2:$ZZ$2386, 1709, MATCH($B$1, resultados!$A$1:$ZZ$1, 0))</f>
        <v/>
      </c>
      <c r="B1715">
        <f>INDEX(resultados!$A$2:$ZZ$2386, 1709, MATCH($B$2, resultados!$A$1:$ZZ$1, 0))</f>
        <v/>
      </c>
      <c r="C1715">
        <f>INDEX(resultados!$A$2:$ZZ$2386, 1709, MATCH($B$3, resultados!$A$1:$ZZ$1, 0))</f>
        <v/>
      </c>
    </row>
    <row r="1716">
      <c r="A1716">
        <f>INDEX(resultados!$A$2:$ZZ$2386, 1710, MATCH($B$1, resultados!$A$1:$ZZ$1, 0))</f>
        <v/>
      </c>
      <c r="B1716">
        <f>INDEX(resultados!$A$2:$ZZ$2386, 1710, MATCH($B$2, resultados!$A$1:$ZZ$1, 0))</f>
        <v/>
      </c>
      <c r="C1716">
        <f>INDEX(resultados!$A$2:$ZZ$2386, 1710, MATCH($B$3, resultados!$A$1:$ZZ$1, 0))</f>
        <v/>
      </c>
    </row>
    <row r="1717">
      <c r="A1717">
        <f>INDEX(resultados!$A$2:$ZZ$2386, 1711, MATCH($B$1, resultados!$A$1:$ZZ$1, 0))</f>
        <v/>
      </c>
      <c r="B1717">
        <f>INDEX(resultados!$A$2:$ZZ$2386, 1711, MATCH($B$2, resultados!$A$1:$ZZ$1, 0))</f>
        <v/>
      </c>
      <c r="C1717">
        <f>INDEX(resultados!$A$2:$ZZ$2386, 1711, MATCH($B$3, resultados!$A$1:$ZZ$1, 0))</f>
        <v/>
      </c>
    </row>
    <row r="1718">
      <c r="A1718">
        <f>INDEX(resultados!$A$2:$ZZ$2386, 1712, MATCH($B$1, resultados!$A$1:$ZZ$1, 0))</f>
        <v/>
      </c>
      <c r="B1718">
        <f>INDEX(resultados!$A$2:$ZZ$2386, 1712, MATCH($B$2, resultados!$A$1:$ZZ$1, 0))</f>
        <v/>
      </c>
      <c r="C1718">
        <f>INDEX(resultados!$A$2:$ZZ$2386, 1712, MATCH($B$3, resultados!$A$1:$ZZ$1, 0))</f>
        <v/>
      </c>
    </row>
    <row r="1719">
      <c r="A1719">
        <f>INDEX(resultados!$A$2:$ZZ$2386, 1713, MATCH($B$1, resultados!$A$1:$ZZ$1, 0))</f>
        <v/>
      </c>
      <c r="B1719">
        <f>INDEX(resultados!$A$2:$ZZ$2386, 1713, MATCH($B$2, resultados!$A$1:$ZZ$1, 0))</f>
        <v/>
      </c>
      <c r="C1719">
        <f>INDEX(resultados!$A$2:$ZZ$2386, 1713, MATCH($B$3, resultados!$A$1:$ZZ$1, 0))</f>
        <v/>
      </c>
    </row>
    <row r="1720">
      <c r="A1720">
        <f>INDEX(resultados!$A$2:$ZZ$2386, 1714, MATCH($B$1, resultados!$A$1:$ZZ$1, 0))</f>
        <v/>
      </c>
      <c r="B1720">
        <f>INDEX(resultados!$A$2:$ZZ$2386, 1714, MATCH($B$2, resultados!$A$1:$ZZ$1, 0))</f>
        <v/>
      </c>
      <c r="C1720">
        <f>INDEX(resultados!$A$2:$ZZ$2386, 1714, MATCH($B$3, resultados!$A$1:$ZZ$1, 0))</f>
        <v/>
      </c>
    </row>
    <row r="1721">
      <c r="A1721">
        <f>INDEX(resultados!$A$2:$ZZ$2386, 1715, MATCH($B$1, resultados!$A$1:$ZZ$1, 0))</f>
        <v/>
      </c>
      <c r="B1721">
        <f>INDEX(resultados!$A$2:$ZZ$2386, 1715, MATCH($B$2, resultados!$A$1:$ZZ$1, 0))</f>
        <v/>
      </c>
      <c r="C1721">
        <f>INDEX(resultados!$A$2:$ZZ$2386, 1715, MATCH($B$3, resultados!$A$1:$ZZ$1, 0))</f>
        <v/>
      </c>
    </row>
    <row r="1722">
      <c r="A1722">
        <f>INDEX(resultados!$A$2:$ZZ$2386, 1716, MATCH($B$1, resultados!$A$1:$ZZ$1, 0))</f>
        <v/>
      </c>
      <c r="B1722">
        <f>INDEX(resultados!$A$2:$ZZ$2386, 1716, MATCH($B$2, resultados!$A$1:$ZZ$1, 0))</f>
        <v/>
      </c>
      <c r="C1722">
        <f>INDEX(resultados!$A$2:$ZZ$2386, 1716, MATCH($B$3, resultados!$A$1:$ZZ$1, 0))</f>
        <v/>
      </c>
    </row>
    <row r="1723">
      <c r="A1723">
        <f>INDEX(resultados!$A$2:$ZZ$2386, 1717, MATCH($B$1, resultados!$A$1:$ZZ$1, 0))</f>
        <v/>
      </c>
      <c r="B1723">
        <f>INDEX(resultados!$A$2:$ZZ$2386, 1717, MATCH($B$2, resultados!$A$1:$ZZ$1, 0))</f>
        <v/>
      </c>
      <c r="C1723">
        <f>INDEX(resultados!$A$2:$ZZ$2386, 1717, MATCH($B$3, resultados!$A$1:$ZZ$1, 0))</f>
        <v/>
      </c>
    </row>
    <row r="1724">
      <c r="A1724">
        <f>INDEX(resultados!$A$2:$ZZ$2386, 1718, MATCH($B$1, resultados!$A$1:$ZZ$1, 0))</f>
        <v/>
      </c>
      <c r="B1724">
        <f>INDEX(resultados!$A$2:$ZZ$2386, 1718, MATCH($B$2, resultados!$A$1:$ZZ$1, 0))</f>
        <v/>
      </c>
      <c r="C1724">
        <f>INDEX(resultados!$A$2:$ZZ$2386, 1718, MATCH($B$3, resultados!$A$1:$ZZ$1, 0))</f>
        <v/>
      </c>
    </row>
    <row r="1725">
      <c r="A1725">
        <f>INDEX(resultados!$A$2:$ZZ$2386, 1719, MATCH($B$1, resultados!$A$1:$ZZ$1, 0))</f>
        <v/>
      </c>
      <c r="B1725">
        <f>INDEX(resultados!$A$2:$ZZ$2386, 1719, MATCH($B$2, resultados!$A$1:$ZZ$1, 0))</f>
        <v/>
      </c>
      <c r="C1725">
        <f>INDEX(resultados!$A$2:$ZZ$2386, 1719, MATCH($B$3, resultados!$A$1:$ZZ$1, 0))</f>
        <v/>
      </c>
    </row>
    <row r="1726">
      <c r="A1726">
        <f>INDEX(resultados!$A$2:$ZZ$2386, 1720, MATCH($B$1, resultados!$A$1:$ZZ$1, 0))</f>
        <v/>
      </c>
      <c r="B1726">
        <f>INDEX(resultados!$A$2:$ZZ$2386, 1720, MATCH($B$2, resultados!$A$1:$ZZ$1, 0))</f>
        <v/>
      </c>
      <c r="C1726">
        <f>INDEX(resultados!$A$2:$ZZ$2386, 1720, MATCH($B$3, resultados!$A$1:$ZZ$1, 0))</f>
        <v/>
      </c>
    </row>
    <row r="1727">
      <c r="A1727">
        <f>INDEX(resultados!$A$2:$ZZ$2386, 1721, MATCH($B$1, resultados!$A$1:$ZZ$1, 0))</f>
        <v/>
      </c>
      <c r="B1727">
        <f>INDEX(resultados!$A$2:$ZZ$2386, 1721, MATCH($B$2, resultados!$A$1:$ZZ$1, 0))</f>
        <v/>
      </c>
      <c r="C1727">
        <f>INDEX(resultados!$A$2:$ZZ$2386, 1721, MATCH($B$3, resultados!$A$1:$ZZ$1, 0))</f>
        <v/>
      </c>
    </row>
    <row r="1728">
      <c r="A1728">
        <f>INDEX(resultados!$A$2:$ZZ$2386, 1722, MATCH($B$1, resultados!$A$1:$ZZ$1, 0))</f>
        <v/>
      </c>
      <c r="B1728">
        <f>INDEX(resultados!$A$2:$ZZ$2386, 1722, MATCH($B$2, resultados!$A$1:$ZZ$1, 0))</f>
        <v/>
      </c>
      <c r="C1728">
        <f>INDEX(resultados!$A$2:$ZZ$2386, 1722, MATCH($B$3, resultados!$A$1:$ZZ$1, 0))</f>
        <v/>
      </c>
    </row>
    <row r="1729">
      <c r="A1729">
        <f>INDEX(resultados!$A$2:$ZZ$2386, 1723, MATCH($B$1, resultados!$A$1:$ZZ$1, 0))</f>
        <v/>
      </c>
      <c r="B1729">
        <f>INDEX(resultados!$A$2:$ZZ$2386, 1723, MATCH($B$2, resultados!$A$1:$ZZ$1, 0))</f>
        <v/>
      </c>
      <c r="C1729">
        <f>INDEX(resultados!$A$2:$ZZ$2386, 1723, MATCH($B$3, resultados!$A$1:$ZZ$1, 0))</f>
        <v/>
      </c>
    </row>
    <row r="1730">
      <c r="A1730">
        <f>INDEX(resultados!$A$2:$ZZ$2386, 1724, MATCH($B$1, resultados!$A$1:$ZZ$1, 0))</f>
        <v/>
      </c>
      <c r="B1730">
        <f>INDEX(resultados!$A$2:$ZZ$2386, 1724, MATCH($B$2, resultados!$A$1:$ZZ$1, 0))</f>
        <v/>
      </c>
      <c r="C1730">
        <f>INDEX(resultados!$A$2:$ZZ$2386, 1724, MATCH($B$3, resultados!$A$1:$ZZ$1, 0))</f>
        <v/>
      </c>
    </row>
    <row r="1731">
      <c r="A1731">
        <f>INDEX(resultados!$A$2:$ZZ$2386, 1725, MATCH($B$1, resultados!$A$1:$ZZ$1, 0))</f>
        <v/>
      </c>
      <c r="B1731">
        <f>INDEX(resultados!$A$2:$ZZ$2386, 1725, MATCH($B$2, resultados!$A$1:$ZZ$1, 0))</f>
        <v/>
      </c>
      <c r="C1731">
        <f>INDEX(resultados!$A$2:$ZZ$2386, 1725, MATCH($B$3, resultados!$A$1:$ZZ$1, 0))</f>
        <v/>
      </c>
    </row>
    <row r="1732">
      <c r="A1732">
        <f>INDEX(resultados!$A$2:$ZZ$2386, 1726, MATCH($B$1, resultados!$A$1:$ZZ$1, 0))</f>
        <v/>
      </c>
      <c r="B1732">
        <f>INDEX(resultados!$A$2:$ZZ$2386, 1726, MATCH($B$2, resultados!$A$1:$ZZ$1, 0))</f>
        <v/>
      </c>
      <c r="C1732">
        <f>INDEX(resultados!$A$2:$ZZ$2386, 1726, MATCH($B$3, resultados!$A$1:$ZZ$1, 0))</f>
        <v/>
      </c>
    </row>
    <row r="1733">
      <c r="A1733">
        <f>INDEX(resultados!$A$2:$ZZ$2386, 1727, MATCH($B$1, resultados!$A$1:$ZZ$1, 0))</f>
        <v/>
      </c>
      <c r="B1733">
        <f>INDEX(resultados!$A$2:$ZZ$2386, 1727, MATCH($B$2, resultados!$A$1:$ZZ$1, 0))</f>
        <v/>
      </c>
      <c r="C1733">
        <f>INDEX(resultados!$A$2:$ZZ$2386, 1727, MATCH($B$3, resultados!$A$1:$ZZ$1, 0))</f>
        <v/>
      </c>
    </row>
    <row r="1734">
      <c r="A1734">
        <f>INDEX(resultados!$A$2:$ZZ$2386, 1728, MATCH($B$1, resultados!$A$1:$ZZ$1, 0))</f>
        <v/>
      </c>
      <c r="B1734">
        <f>INDEX(resultados!$A$2:$ZZ$2386, 1728, MATCH($B$2, resultados!$A$1:$ZZ$1, 0))</f>
        <v/>
      </c>
      <c r="C1734">
        <f>INDEX(resultados!$A$2:$ZZ$2386, 1728, MATCH($B$3, resultados!$A$1:$ZZ$1, 0))</f>
        <v/>
      </c>
    </row>
    <row r="1735">
      <c r="A1735">
        <f>INDEX(resultados!$A$2:$ZZ$2386, 1729, MATCH($B$1, resultados!$A$1:$ZZ$1, 0))</f>
        <v/>
      </c>
      <c r="B1735">
        <f>INDEX(resultados!$A$2:$ZZ$2386, 1729, MATCH($B$2, resultados!$A$1:$ZZ$1, 0))</f>
        <v/>
      </c>
      <c r="C1735">
        <f>INDEX(resultados!$A$2:$ZZ$2386, 1729, MATCH($B$3, resultados!$A$1:$ZZ$1, 0))</f>
        <v/>
      </c>
    </row>
    <row r="1736">
      <c r="A1736">
        <f>INDEX(resultados!$A$2:$ZZ$2386, 1730, MATCH($B$1, resultados!$A$1:$ZZ$1, 0))</f>
        <v/>
      </c>
      <c r="B1736">
        <f>INDEX(resultados!$A$2:$ZZ$2386, 1730, MATCH($B$2, resultados!$A$1:$ZZ$1, 0))</f>
        <v/>
      </c>
      <c r="C1736">
        <f>INDEX(resultados!$A$2:$ZZ$2386, 1730, MATCH($B$3, resultados!$A$1:$ZZ$1, 0))</f>
        <v/>
      </c>
    </row>
    <row r="1737">
      <c r="A1737">
        <f>INDEX(resultados!$A$2:$ZZ$2386, 1731, MATCH($B$1, resultados!$A$1:$ZZ$1, 0))</f>
        <v/>
      </c>
      <c r="B1737">
        <f>INDEX(resultados!$A$2:$ZZ$2386, 1731, MATCH($B$2, resultados!$A$1:$ZZ$1, 0))</f>
        <v/>
      </c>
      <c r="C1737">
        <f>INDEX(resultados!$A$2:$ZZ$2386, 1731, MATCH($B$3, resultados!$A$1:$ZZ$1, 0))</f>
        <v/>
      </c>
    </row>
    <row r="1738">
      <c r="A1738">
        <f>INDEX(resultados!$A$2:$ZZ$2386, 1732, MATCH($B$1, resultados!$A$1:$ZZ$1, 0))</f>
        <v/>
      </c>
      <c r="B1738">
        <f>INDEX(resultados!$A$2:$ZZ$2386, 1732, MATCH($B$2, resultados!$A$1:$ZZ$1, 0))</f>
        <v/>
      </c>
      <c r="C1738">
        <f>INDEX(resultados!$A$2:$ZZ$2386, 1732, MATCH($B$3, resultados!$A$1:$ZZ$1, 0))</f>
        <v/>
      </c>
    </row>
    <row r="1739">
      <c r="A1739">
        <f>INDEX(resultados!$A$2:$ZZ$2386, 1733, MATCH($B$1, resultados!$A$1:$ZZ$1, 0))</f>
        <v/>
      </c>
      <c r="B1739">
        <f>INDEX(resultados!$A$2:$ZZ$2386, 1733, MATCH($B$2, resultados!$A$1:$ZZ$1, 0))</f>
        <v/>
      </c>
      <c r="C1739">
        <f>INDEX(resultados!$A$2:$ZZ$2386, 1733, MATCH($B$3, resultados!$A$1:$ZZ$1, 0))</f>
        <v/>
      </c>
    </row>
    <row r="1740">
      <c r="A1740">
        <f>INDEX(resultados!$A$2:$ZZ$2386, 1734, MATCH($B$1, resultados!$A$1:$ZZ$1, 0))</f>
        <v/>
      </c>
      <c r="B1740">
        <f>INDEX(resultados!$A$2:$ZZ$2386, 1734, MATCH($B$2, resultados!$A$1:$ZZ$1, 0))</f>
        <v/>
      </c>
      <c r="C1740">
        <f>INDEX(resultados!$A$2:$ZZ$2386, 1734, MATCH($B$3, resultados!$A$1:$ZZ$1, 0))</f>
        <v/>
      </c>
    </row>
    <row r="1741">
      <c r="A1741">
        <f>INDEX(resultados!$A$2:$ZZ$2386, 1735, MATCH($B$1, resultados!$A$1:$ZZ$1, 0))</f>
        <v/>
      </c>
      <c r="B1741">
        <f>INDEX(resultados!$A$2:$ZZ$2386, 1735, MATCH($B$2, resultados!$A$1:$ZZ$1, 0))</f>
        <v/>
      </c>
      <c r="C1741">
        <f>INDEX(resultados!$A$2:$ZZ$2386, 1735, MATCH($B$3, resultados!$A$1:$ZZ$1, 0))</f>
        <v/>
      </c>
    </row>
    <row r="1742">
      <c r="A1742">
        <f>INDEX(resultados!$A$2:$ZZ$2386, 1736, MATCH($B$1, resultados!$A$1:$ZZ$1, 0))</f>
        <v/>
      </c>
      <c r="B1742">
        <f>INDEX(resultados!$A$2:$ZZ$2386, 1736, MATCH($B$2, resultados!$A$1:$ZZ$1, 0))</f>
        <v/>
      </c>
      <c r="C1742">
        <f>INDEX(resultados!$A$2:$ZZ$2386, 1736, MATCH($B$3, resultados!$A$1:$ZZ$1, 0))</f>
        <v/>
      </c>
    </row>
    <row r="1743">
      <c r="A1743">
        <f>INDEX(resultados!$A$2:$ZZ$2386, 1737, MATCH($B$1, resultados!$A$1:$ZZ$1, 0))</f>
        <v/>
      </c>
      <c r="B1743">
        <f>INDEX(resultados!$A$2:$ZZ$2386, 1737, MATCH($B$2, resultados!$A$1:$ZZ$1, 0))</f>
        <v/>
      </c>
      <c r="C1743">
        <f>INDEX(resultados!$A$2:$ZZ$2386, 1737, MATCH($B$3, resultados!$A$1:$ZZ$1, 0))</f>
        <v/>
      </c>
    </row>
    <row r="1744">
      <c r="A1744">
        <f>INDEX(resultados!$A$2:$ZZ$2386, 1738, MATCH($B$1, resultados!$A$1:$ZZ$1, 0))</f>
        <v/>
      </c>
      <c r="B1744">
        <f>INDEX(resultados!$A$2:$ZZ$2386, 1738, MATCH($B$2, resultados!$A$1:$ZZ$1, 0))</f>
        <v/>
      </c>
      <c r="C1744">
        <f>INDEX(resultados!$A$2:$ZZ$2386, 1738, MATCH($B$3, resultados!$A$1:$ZZ$1, 0))</f>
        <v/>
      </c>
    </row>
    <row r="1745">
      <c r="A1745">
        <f>INDEX(resultados!$A$2:$ZZ$2386, 1739, MATCH($B$1, resultados!$A$1:$ZZ$1, 0))</f>
        <v/>
      </c>
      <c r="B1745">
        <f>INDEX(resultados!$A$2:$ZZ$2386, 1739, MATCH($B$2, resultados!$A$1:$ZZ$1, 0))</f>
        <v/>
      </c>
      <c r="C1745">
        <f>INDEX(resultados!$A$2:$ZZ$2386, 1739, MATCH($B$3, resultados!$A$1:$ZZ$1, 0))</f>
        <v/>
      </c>
    </row>
    <row r="1746">
      <c r="A1746">
        <f>INDEX(resultados!$A$2:$ZZ$2386, 1740, MATCH($B$1, resultados!$A$1:$ZZ$1, 0))</f>
        <v/>
      </c>
      <c r="B1746">
        <f>INDEX(resultados!$A$2:$ZZ$2386, 1740, MATCH($B$2, resultados!$A$1:$ZZ$1, 0))</f>
        <v/>
      </c>
      <c r="C1746">
        <f>INDEX(resultados!$A$2:$ZZ$2386, 1740, MATCH($B$3, resultados!$A$1:$ZZ$1, 0))</f>
        <v/>
      </c>
    </row>
    <row r="1747">
      <c r="A1747">
        <f>INDEX(resultados!$A$2:$ZZ$2386, 1741, MATCH($B$1, resultados!$A$1:$ZZ$1, 0))</f>
        <v/>
      </c>
      <c r="B1747">
        <f>INDEX(resultados!$A$2:$ZZ$2386, 1741, MATCH($B$2, resultados!$A$1:$ZZ$1, 0))</f>
        <v/>
      </c>
      <c r="C1747">
        <f>INDEX(resultados!$A$2:$ZZ$2386, 1741, MATCH($B$3, resultados!$A$1:$ZZ$1, 0))</f>
        <v/>
      </c>
    </row>
    <row r="1748">
      <c r="A1748">
        <f>INDEX(resultados!$A$2:$ZZ$2386, 1742, MATCH($B$1, resultados!$A$1:$ZZ$1, 0))</f>
        <v/>
      </c>
      <c r="B1748">
        <f>INDEX(resultados!$A$2:$ZZ$2386, 1742, MATCH($B$2, resultados!$A$1:$ZZ$1, 0))</f>
        <v/>
      </c>
      <c r="C1748">
        <f>INDEX(resultados!$A$2:$ZZ$2386, 1742, MATCH($B$3, resultados!$A$1:$ZZ$1, 0))</f>
        <v/>
      </c>
    </row>
    <row r="1749">
      <c r="A1749">
        <f>INDEX(resultados!$A$2:$ZZ$2386, 1743, MATCH($B$1, resultados!$A$1:$ZZ$1, 0))</f>
        <v/>
      </c>
      <c r="B1749">
        <f>INDEX(resultados!$A$2:$ZZ$2386, 1743, MATCH($B$2, resultados!$A$1:$ZZ$1, 0))</f>
        <v/>
      </c>
      <c r="C1749">
        <f>INDEX(resultados!$A$2:$ZZ$2386, 1743, MATCH($B$3, resultados!$A$1:$ZZ$1, 0))</f>
        <v/>
      </c>
    </row>
    <row r="1750">
      <c r="A1750">
        <f>INDEX(resultados!$A$2:$ZZ$2386, 1744, MATCH($B$1, resultados!$A$1:$ZZ$1, 0))</f>
        <v/>
      </c>
      <c r="B1750">
        <f>INDEX(resultados!$A$2:$ZZ$2386, 1744, MATCH($B$2, resultados!$A$1:$ZZ$1, 0))</f>
        <v/>
      </c>
      <c r="C1750">
        <f>INDEX(resultados!$A$2:$ZZ$2386, 1744, MATCH($B$3, resultados!$A$1:$ZZ$1, 0))</f>
        <v/>
      </c>
    </row>
    <row r="1751">
      <c r="A1751">
        <f>INDEX(resultados!$A$2:$ZZ$2386, 1745, MATCH($B$1, resultados!$A$1:$ZZ$1, 0))</f>
        <v/>
      </c>
      <c r="B1751">
        <f>INDEX(resultados!$A$2:$ZZ$2386, 1745, MATCH($B$2, resultados!$A$1:$ZZ$1, 0))</f>
        <v/>
      </c>
      <c r="C1751">
        <f>INDEX(resultados!$A$2:$ZZ$2386, 1745, MATCH($B$3, resultados!$A$1:$ZZ$1, 0))</f>
        <v/>
      </c>
    </row>
    <row r="1752">
      <c r="A1752">
        <f>INDEX(resultados!$A$2:$ZZ$2386, 1746, MATCH($B$1, resultados!$A$1:$ZZ$1, 0))</f>
        <v/>
      </c>
      <c r="B1752">
        <f>INDEX(resultados!$A$2:$ZZ$2386, 1746, MATCH($B$2, resultados!$A$1:$ZZ$1, 0))</f>
        <v/>
      </c>
      <c r="C1752">
        <f>INDEX(resultados!$A$2:$ZZ$2386, 1746, MATCH($B$3, resultados!$A$1:$ZZ$1, 0))</f>
        <v/>
      </c>
    </row>
    <row r="1753">
      <c r="A1753">
        <f>INDEX(resultados!$A$2:$ZZ$2386, 1747, MATCH($B$1, resultados!$A$1:$ZZ$1, 0))</f>
        <v/>
      </c>
      <c r="B1753">
        <f>INDEX(resultados!$A$2:$ZZ$2386, 1747, MATCH($B$2, resultados!$A$1:$ZZ$1, 0))</f>
        <v/>
      </c>
      <c r="C1753">
        <f>INDEX(resultados!$A$2:$ZZ$2386, 1747, MATCH($B$3, resultados!$A$1:$ZZ$1, 0))</f>
        <v/>
      </c>
    </row>
    <row r="1754">
      <c r="A1754">
        <f>INDEX(resultados!$A$2:$ZZ$2386, 1748, MATCH($B$1, resultados!$A$1:$ZZ$1, 0))</f>
        <v/>
      </c>
      <c r="B1754">
        <f>INDEX(resultados!$A$2:$ZZ$2386, 1748, MATCH($B$2, resultados!$A$1:$ZZ$1, 0))</f>
        <v/>
      </c>
      <c r="C1754">
        <f>INDEX(resultados!$A$2:$ZZ$2386, 1748, MATCH($B$3, resultados!$A$1:$ZZ$1, 0))</f>
        <v/>
      </c>
    </row>
    <row r="1755">
      <c r="A1755">
        <f>INDEX(resultados!$A$2:$ZZ$2386, 1749, MATCH($B$1, resultados!$A$1:$ZZ$1, 0))</f>
        <v/>
      </c>
      <c r="B1755">
        <f>INDEX(resultados!$A$2:$ZZ$2386, 1749, MATCH($B$2, resultados!$A$1:$ZZ$1, 0))</f>
        <v/>
      </c>
      <c r="C1755">
        <f>INDEX(resultados!$A$2:$ZZ$2386, 1749, MATCH($B$3, resultados!$A$1:$ZZ$1, 0))</f>
        <v/>
      </c>
    </row>
    <row r="1756">
      <c r="A1756">
        <f>INDEX(resultados!$A$2:$ZZ$2386, 1750, MATCH($B$1, resultados!$A$1:$ZZ$1, 0))</f>
        <v/>
      </c>
      <c r="B1756">
        <f>INDEX(resultados!$A$2:$ZZ$2386, 1750, MATCH($B$2, resultados!$A$1:$ZZ$1, 0))</f>
        <v/>
      </c>
      <c r="C1756">
        <f>INDEX(resultados!$A$2:$ZZ$2386, 1750, MATCH($B$3, resultados!$A$1:$ZZ$1, 0))</f>
        <v/>
      </c>
    </row>
    <row r="1757">
      <c r="A1757">
        <f>INDEX(resultados!$A$2:$ZZ$2386, 1751, MATCH($B$1, resultados!$A$1:$ZZ$1, 0))</f>
        <v/>
      </c>
      <c r="B1757">
        <f>INDEX(resultados!$A$2:$ZZ$2386, 1751, MATCH($B$2, resultados!$A$1:$ZZ$1, 0))</f>
        <v/>
      </c>
      <c r="C1757">
        <f>INDEX(resultados!$A$2:$ZZ$2386, 1751, MATCH($B$3, resultados!$A$1:$ZZ$1, 0))</f>
        <v/>
      </c>
    </row>
    <row r="1758">
      <c r="A1758">
        <f>INDEX(resultados!$A$2:$ZZ$2386, 1752, MATCH($B$1, resultados!$A$1:$ZZ$1, 0))</f>
        <v/>
      </c>
      <c r="B1758">
        <f>INDEX(resultados!$A$2:$ZZ$2386, 1752, MATCH($B$2, resultados!$A$1:$ZZ$1, 0))</f>
        <v/>
      </c>
      <c r="C1758">
        <f>INDEX(resultados!$A$2:$ZZ$2386, 1752, MATCH($B$3, resultados!$A$1:$ZZ$1, 0))</f>
        <v/>
      </c>
    </row>
    <row r="1759">
      <c r="A1759">
        <f>INDEX(resultados!$A$2:$ZZ$2386, 1753, MATCH($B$1, resultados!$A$1:$ZZ$1, 0))</f>
        <v/>
      </c>
      <c r="B1759">
        <f>INDEX(resultados!$A$2:$ZZ$2386, 1753, MATCH($B$2, resultados!$A$1:$ZZ$1, 0))</f>
        <v/>
      </c>
      <c r="C1759">
        <f>INDEX(resultados!$A$2:$ZZ$2386, 1753, MATCH($B$3, resultados!$A$1:$ZZ$1, 0))</f>
        <v/>
      </c>
    </row>
    <row r="1760">
      <c r="A1760">
        <f>INDEX(resultados!$A$2:$ZZ$2386, 1754, MATCH($B$1, resultados!$A$1:$ZZ$1, 0))</f>
        <v/>
      </c>
      <c r="B1760">
        <f>INDEX(resultados!$A$2:$ZZ$2386, 1754, MATCH($B$2, resultados!$A$1:$ZZ$1, 0))</f>
        <v/>
      </c>
      <c r="C1760">
        <f>INDEX(resultados!$A$2:$ZZ$2386, 1754, MATCH($B$3, resultados!$A$1:$ZZ$1, 0))</f>
        <v/>
      </c>
    </row>
    <row r="1761">
      <c r="A1761">
        <f>INDEX(resultados!$A$2:$ZZ$2386, 1755, MATCH($B$1, resultados!$A$1:$ZZ$1, 0))</f>
        <v/>
      </c>
      <c r="B1761">
        <f>INDEX(resultados!$A$2:$ZZ$2386, 1755, MATCH($B$2, resultados!$A$1:$ZZ$1, 0))</f>
        <v/>
      </c>
      <c r="C1761">
        <f>INDEX(resultados!$A$2:$ZZ$2386, 1755, MATCH($B$3, resultados!$A$1:$ZZ$1, 0))</f>
        <v/>
      </c>
    </row>
    <row r="1762">
      <c r="A1762">
        <f>INDEX(resultados!$A$2:$ZZ$2386, 1756, MATCH($B$1, resultados!$A$1:$ZZ$1, 0))</f>
        <v/>
      </c>
      <c r="B1762">
        <f>INDEX(resultados!$A$2:$ZZ$2386, 1756, MATCH($B$2, resultados!$A$1:$ZZ$1, 0))</f>
        <v/>
      </c>
      <c r="C1762">
        <f>INDEX(resultados!$A$2:$ZZ$2386, 1756, MATCH($B$3, resultados!$A$1:$ZZ$1, 0))</f>
        <v/>
      </c>
    </row>
    <row r="1763">
      <c r="A1763">
        <f>INDEX(resultados!$A$2:$ZZ$2386, 1757, MATCH($B$1, resultados!$A$1:$ZZ$1, 0))</f>
        <v/>
      </c>
      <c r="B1763">
        <f>INDEX(resultados!$A$2:$ZZ$2386, 1757, MATCH($B$2, resultados!$A$1:$ZZ$1, 0))</f>
        <v/>
      </c>
      <c r="C1763">
        <f>INDEX(resultados!$A$2:$ZZ$2386, 1757, MATCH($B$3, resultados!$A$1:$ZZ$1, 0))</f>
        <v/>
      </c>
    </row>
    <row r="1764">
      <c r="A1764">
        <f>INDEX(resultados!$A$2:$ZZ$2386, 1758, MATCH($B$1, resultados!$A$1:$ZZ$1, 0))</f>
        <v/>
      </c>
      <c r="B1764">
        <f>INDEX(resultados!$A$2:$ZZ$2386, 1758, MATCH($B$2, resultados!$A$1:$ZZ$1, 0))</f>
        <v/>
      </c>
      <c r="C1764">
        <f>INDEX(resultados!$A$2:$ZZ$2386, 1758, MATCH($B$3, resultados!$A$1:$ZZ$1, 0))</f>
        <v/>
      </c>
    </row>
    <row r="1765">
      <c r="A1765">
        <f>INDEX(resultados!$A$2:$ZZ$2386, 1759, MATCH($B$1, resultados!$A$1:$ZZ$1, 0))</f>
        <v/>
      </c>
      <c r="B1765">
        <f>INDEX(resultados!$A$2:$ZZ$2386, 1759, MATCH($B$2, resultados!$A$1:$ZZ$1, 0))</f>
        <v/>
      </c>
      <c r="C1765">
        <f>INDEX(resultados!$A$2:$ZZ$2386, 1759, MATCH($B$3, resultados!$A$1:$ZZ$1, 0))</f>
        <v/>
      </c>
    </row>
    <row r="1766">
      <c r="A1766">
        <f>INDEX(resultados!$A$2:$ZZ$2386, 1760, MATCH($B$1, resultados!$A$1:$ZZ$1, 0))</f>
        <v/>
      </c>
      <c r="B1766">
        <f>INDEX(resultados!$A$2:$ZZ$2386, 1760, MATCH($B$2, resultados!$A$1:$ZZ$1, 0))</f>
        <v/>
      </c>
      <c r="C1766">
        <f>INDEX(resultados!$A$2:$ZZ$2386, 1760, MATCH($B$3, resultados!$A$1:$ZZ$1, 0))</f>
        <v/>
      </c>
    </row>
    <row r="1767">
      <c r="A1767">
        <f>INDEX(resultados!$A$2:$ZZ$2386, 1761, MATCH($B$1, resultados!$A$1:$ZZ$1, 0))</f>
        <v/>
      </c>
      <c r="B1767">
        <f>INDEX(resultados!$A$2:$ZZ$2386, 1761, MATCH($B$2, resultados!$A$1:$ZZ$1, 0))</f>
        <v/>
      </c>
      <c r="C1767">
        <f>INDEX(resultados!$A$2:$ZZ$2386, 1761, MATCH($B$3, resultados!$A$1:$ZZ$1, 0))</f>
        <v/>
      </c>
    </row>
    <row r="1768">
      <c r="A1768">
        <f>INDEX(resultados!$A$2:$ZZ$2386, 1762, MATCH($B$1, resultados!$A$1:$ZZ$1, 0))</f>
        <v/>
      </c>
      <c r="B1768">
        <f>INDEX(resultados!$A$2:$ZZ$2386, 1762, MATCH($B$2, resultados!$A$1:$ZZ$1, 0))</f>
        <v/>
      </c>
      <c r="C1768">
        <f>INDEX(resultados!$A$2:$ZZ$2386, 1762, MATCH($B$3, resultados!$A$1:$ZZ$1, 0))</f>
        <v/>
      </c>
    </row>
    <row r="1769">
      <c r="A1769">
        <f>INDEX(resultados!$A$2:$ZZ$2386, 1763, MATCH($B$1, resultados!$A$1:$ZZ$1, 0))</f>
        <v/>
      </c>
      <c r="B1769">
        <f>INDEX(resultados!$A$2:$ZZ$2386, 1763, MATCH($B$2, resultados!$A$1:$ZZ$1, 0))</f>
        <v/>
      </c>
      <c r="C1769">
        <f>INDEX(resultados!$A$2:$ZZ$2386, 1763, MATCH($B$3, resultados!$A$1:$ZZ$1, 0))</f>
        <v/>
      </c>
    </row>
    <row r="1770">
      <c r="A1770">
        <f>INDEX(resultados!$A$2:$ZZ$2386, 1764, MATCH($B$1, resultados!$A$1:$ZZ$1, 0))</f>
        <v/>
      </c>
      <c r="B1770">
        <f>INDEX(resultados!$A$2:$ZZ$2386, 1764, MATCH($B$2, resultados!$A$1:$ZZ$1, 0))</f>
        <v/>
      </c>
      <c r="C1770">
        <f>INDEX(resultados!$A$2:$ZZ$2386, 1764, MATCH($B$3, resultados!$A$1:$ZZ$1, 0))</f>
        <v/>
      </c>
    </row>
    <row r="1771">
      <c r="A1771">
        <f>INDEX(resultados!$A$2:$ZZ$2386, 1765, MATCH($B$1, resultados!$A$1:$ZZ$1, 0))</f>
        <v/>
      </c>
      <c r="B1771">
        <f>INDEX(resultados!$A$2:$ZZ$2386, 1765, MATCH($B$2, resultados!$A$1:$ZZ$1, 0))</f>
        <v/>
      </c>
      <c r="C1771">
        <f>INDEX(resultados!$A$2:$ZZ$2386, 1765, MATCH($B$3, resultados!$A$1:$ZZ$1, 0))</f>
        <v/>
      </c>
    </row>
    <row r="1772">
      <c r="A1772">
        <f>INDEX(resultados!$A$2:$ZZ$2386, 1766, MATCH($B$1, resultados!$A$1:$ZZ$1, 0))</f>
        <v/>
      </c>
      <c r="B1772">
        <f>INDEX(resultados!$A$2:$ZZ$2386, 1766, MATCH($B$2, resultados!$A$1:$ZZ$1, 0))</f>
        <v/>
      </c>
      <c r="C1772">
        <f>INDEX(resultados!$A$2:$ZZ$2386, 1766, MATCH($B$3, resultados!$A$1:$ZZ$1, 0))</f>
        <v/>
      </c>
    </row>
    <row r="1773">
      <c r="A1773">
        <f>INDEX(resultados!$A$2:$ZZ$2386, 1767, MATCH($B$1, resultados!$A$1:$ZZ$1, 0))</f>
        <v/>
      </c>
      <c r="B1773">
        <f>INDEX(resultados!$A$2:$ZZ$2386, 1767, MATCH($B$2, resultados!$A$1:$ZZ$1, 0))</f>
        <v/>
      </c>
      <c r="C1773">
        <f>INDEX(resultados!$A$2:$ZZ$2386, 1767, MATCH($B$3, resultados!$A$1:$ZZ$1, 0))</f>
        <v/>
      </c>
    </row>
    <row r="1774">
      <c r="A1774">
        <f>INDEX(resultados!$A$2:$ZZ$2386, 1768, MATCH($B$1, resultados!$A$1:$ZZ$1, 0))</f>
        <v/>
      </c>
      <c r="B1774">
        <f>INDEX(resultados!$A$2:$ZZ$2386, 1768, MATCH($B$2, resultados!$A$1:$ZZ$1, 0))</f>
        <v/>
      </c>
      <c r="C1774">
        <f>INDEX(resultados!$A$2:$ZZ$2386, 1768, MATCH($B$3, resultados!$A$1:$ZZ$1, 0))</f>
        <v/>
      </c>
    </row>
    <row r="1775">
      <c r="A1775">
        <f>INDEX(resultados!$A$2:$ZZ$2386, 1769, MATCH($B$1, resultados!$A$1:$ZZ$1, 0))</f>
        <v/>
      </c>
      <c r="B1775">
        <f>INDEX(resultados!$A$2:$ZZ$2386, 1769, MATCH($B$2, resultados!$A$1:$ZZ$1, 0))</f>
        <v/>
      </c>
      <c r="C1775">
        <f>INDEX(resultados!$A$2:$ZZ$2386, 1769, MATCH($B$3, resultados!$A$1:$ZZ$1, 0))</f>
        <v/>
      </c>
    </row>
    <row r="1776">
      <c r="A1776">
        <f>INDEX(resultados!$A$2:$ZZ$2386, 1770, MATCH($B$1, resultados!$A$1:$ZZ$1, 0))</f>
        <v/>
      </c>
      <c r="B1776">
        <f>INDEX(resultados!$A$2:$ZZ$2386, 1770, MATCH($B$2, resultados!$A$1:$ZZ$1, 0))</f>
        <v/>
      </c>
      <c r="C1776">
        <f>INDEX(resultados!$A$2:$ZZ$2386, 1770, MATCH($B$3, resultados!$A$1:$ZZ$1, 0))</f>
        <v/>
      </c>
    </row>
    <row r="1777">
      <c r="A1777">
        <f>INDEX(resultados!$A$2:$ZZ$2386, 1771, MATCH($B$1, resultados!$A$1:$ZZ$1, 0))</f>
        <v/>
      </c>
      <c r="B1777">
        <f>INDEX(resultados!$A$2:$ZZ$2386, 1771, MATCH($B$2, resultados!$A$1:$ZZ$1, 0))</f>
        <v/>
      </c>
      <c r="C1777">
        <f>INDEX(resultados!$A$2:$ZZ$2386, 1771, MATCH($B$3, resultados!$A$1:$ZZ$1, 0))</f>
        <v/>
      </c>
    </row>
    <row r="1778">
      <c r="A1778">
        <f>INDEX(resultados!$A$2:$ZZ$2386, 1772, MATCH($B$1, resultados!$A$1:$ZZ$1, 0))</f>
        <v/>
      </c>
      <c r="B1778">
        <f>INDEX(resultados!$A$2:$ZZ$2386, 1772, MATCH($B$2, resultados!$A$1:$ZZ$1, 0))</f>
        <v/>
      </c>
      <c r="C1778">
        <f>INDEX(resultados!$A$2:$ZZ$2386, 1772, MATCH($B$3, resultados!$A$1:$ZZ$1, 0))</f>
        <v/>
      </c>
    </row>
    <row r="1779">
      <c r="A1779">
        <f>INDEX(resultados!$A$2:$ZZ$2386, 1773, MATCH($B$1, resultados!$A$1:$ZZ$1, 0))</f>
        <v/>
      </c>
      <c r="B1779">
        <f>INDEX(resultados!$A$2:$ZZ$2386, 1773, MATCH($B$2, resultados!$A$1:$ZZ$1, 0))</f>
        <v/>
      </c>
      <c r="C1779">
        <f>INDEX(resultados!$A$2:$ZZ$2386, 1773, MATCH($B$3, resultados!$A$1:$ZZ$1, 0))</f>
        <v/>
      </c>
    </row>
    <row r="1780">
      <c r="A1780">
        <f>INDEX(resultados!$A$2:$ZZ$2386, 1774, MATCH($B$1, resultados!$A$1:$ZZ$1, 0))</f>
        <v/>
      </c>
      <c r="B1780">
        <f>INDEX(resultados!$A$2:$ZZ$2386, 1774, MATCH($B$2, resultados!$A$1:$ZZ$1, 0))</f>
        <v/>
      </c>
      <c r="C1780">
        <f>INDEX(resultados!$A$2:$ZZ$2386, 1774, MATCH($B$3, resultados!$A$1:$ZZ$1, 0))</f>
        <v/>
      </c>
    </row>
    <row r="1781">
      <c r="A1781">
        <f>INDEX(resultados!$A$2:$ZZ$2386, 1775, MATCH($B$1, resultados!$A$1:$ZZ$1, 0))</f>
        <v/>
      </c>
      <c r="B1781">
        <f>INDEX(resultados!$A$2:$ZZ$2386, 1775, MATCH($B$2, resultados!$A$1:$ZZ$1, 0))</f>
        <v/>
      </c>
      <c r="C1781">
        <f>INDEX(resultados!$A$2:$ZZ$2386, 1775, MATCH($B$3, resultados!$A$1:$ZZ$1, 0))</f>
        <v/>
      </c>
    </row>
    <row r="1782">
      <c r="A1782">
        <f>INDEX(resultados!$A$2:$ZZ$2386, 1776, MATCH($B$1, resultados!$A$1:$ZZ$1, 0))</f>
        <v/>
      </c>
      <c r="B1782">
        <f>INDEX(resultados!$A$2:$ZZ$2386, 1776, MATCH($B$2, resultados!$A$1:$ZZ$1, 0))</f>
        <v/>
      </c>
      <c r="C1782">
        <f>INDEX(resultados!$A$2:$ZZ$2386, 1776, MATCH($B$3, resultados!$A$1:$ZZ$1, 0))</f>
        <v/>
      </c>
    </row>
    <row r="1783">
      <c r="A1783">
        <f>INDEX(resultados!$A$2:$ZZ$2386, 1777, MATCH($B$1, resultados!$A$1:$ZZ$1, 0))</f>
        <v/>
      </c>
      <c r="B1783">
        <f>INDEX(resultados!$A$2:$ZZ$2386, 1777, MATCH($B$2, resultados!$A$1:$ZZ$1, 0))</f>
        <v/>
      </c>
      <c r="C1783">
        <f>INDEX(resultados!$A$2:$ZZ$2386, 1777, MATCH($B$3, resultados!$A$1:$ZZ$1, 0))</f>
        <v/>
      </c>
    </row>
    <row r="1784">
      <c r="A1784">
        <f>INDEX(resultados!$A$2:$ZZ$2386, 1778, MATCH($B$1, resultados!$A$1:$ZZ$1, 0))</f>
        <v/>
      </c>
      <c r="B1784">
        <f>INDEX(resultados!$A$2:$ZZ$2386, 1778, MATCH($B$2, resultados!$A$1:$ZZ$1, 0))</f>
        <v/>
      </c>
      <c r="C1784">
        <f>INDEX(resultados!$A$2:$ZZ$2386, 1778, MATCH($B$3, resultados!$A$1:$ZZ$1, 0))</f>
        <v/>
      </c>
    </row>
    <row r="1785">
      <c r="A1785">
        <f>INDEX(resultados!$A$2:$ZZ$2386, 1779, MATCH($B$1, resultados!$A$1:$ZZ$1, 0))</f>
        <v/>
      </c>
      <c r="B1785">
        <f>INDEX(resultados!$A$2:$ZZ$2386, 1779, MATCH($B$2, resultados!$A$1:$ZZ$1, 0))</f>
        <v/>
      </c>
      <c r="C1785">
        <f>INDEX(resultados!$A$2:$ZZ$2386, 1779, MATCH($B$3, resultados!$A$1:$ZZ$1, 0))</f>
        <v/>
      </c>
    </row>
    <row r="1786">
      <c r="A1786">
        <f>INDEX(resultados!$A$2:$ZZ$2386, 1780, MATCH($B$1, resultados!$A$1:$ZZ$1, 0))</f>
        <v/>
      </c>
      <c r="B1786">
        <f>INDEX(resultados!$A$2:$ZZ$2386, 1780, MATCH($B$2, resultados!$A$1:$ZZ$1, 0))</f>
        <v/>
      </c>
      <c r="C1786">
        <f>INDEX(resultados!$A$2:$ZZ$2386, 1780, MATCH($B$3, resultados!$A$1:$ZZ$1, 0))</f>
        <v/>
      </c>
    </row>
    <row r="1787">
      <c r="A1787">
        <f>INDEX(resultados!$A$2:$ZZ$2386, 1781, MATCH($B$1, resultados!$A$1:$ZZ$1, 0))</f>
        <v/>
      </c>
      <c r="B1787">
        <f>INDEX(resultados!$A$2:$ZZ$2386, 1781, MATCH($B$2, resultados!$A$1:$ZZ$1, 0))</f>
        <v/>
      </c>
      <c r="C1787">
        <f>INDEX(resultados!$A$2:$ZZ$2386, 1781, MATCH($B$3, resultados!$A$1:$ZZ$1, 0))</f>
        <v/>
      </c>
    </row>
    <row r="1788">
      <c r="A1788">
        <f>INDEX(resultados!$A$2:$ZZ$2386, 1782, MATCH($B$1, resultados!$A$1:$ZZ$1, 0))</f>
        <v/>
      </c>
      <c r="B1788">
        <f>INDEX(resultados!$A$2:$ZZ$2386, 1782, MATCH($B$2, resultados!$A$1:$ZZ$1, 0))</f>
        <v/>
      </c>
      <c r="C1788">
        <f>INDEX(resultados!$A$2:$ZZ$2386, 1782, MATCH($B$3, resultados!$A$1:$ZZ$1, 0))</f>
        <v/>
      </c>
    </row>
    <row r="1789">
      <c r="A1789">
        <f>INDEX(resultados!$A$2:$ZZ$2386, 1783, MATCH($B$1, resultados!$A$1:$ZZ$1, 0))</f>
        <v/>
      </c>
      <c r="B1789">
        <f>INDEX(resultados!$A$2:$ZZ$2386, 1783, MATCH($B$2, resultados!$A$1:$ZZ$1, 0))</f>
        <v/>
      </c>
      <c r="C1789">
        <f>INDEX(resultados!$A$2:$ZZ$2386, 1783, MATCH($B$3, resultados!$A$1:$ZZ$1, 0))</f>
        <v/>
      </c>
    </row>
    <row r="1790">
      <c r="A1790">
        <f>INDEX(resultados!$A$2:$ZZ$2386, 1784, MATCH($B$1, resultados!$A$1:$ZZ$1, 0))</f>
        <v/>
      </c>
      <c r="B1790">
        <f>INDEX(resultados!$A$2:$ZZ$2386, 1784, MATCH($B$2, resultados!$A$1:$ZZ$1, 0))</f>
        <v/>
      </c>
      <c r="C1790">
        <f>INDEX(resultados!$A$2:$ZZ$2386, 1784, MATCH($B$3, resultados!$A$1:$ZZ$1, 0))</f>
        <v/>
      </c>
    </row>
    <row r="1791">
      <c r="A1791">
        <f>INDEX(resultados!$A$2:$ZZ$2386, 1785, MATCH($B$1, resultados!$A$1:$ZZ$1, 0))</f>
        <v/>
      </c>
      <c r="B1791">
        <f>INDEX(resultados!$A$2:$ZZ$2386, 1785, MATCH($B$2, resultados!$A$1:$ZZ$1, 0))</f>
        <v/>
      </c>
      <c r="C1791">
        <f>INDEX(resultados!$A$2:$ZZ$2386, 1785, MATCH($B$3, resultados!$A$1:$ZZ$1, 0))</f>
        <v/>
      </c>
    </row>
    <row r="1792">
      <c r="A1792">
        <f>INDEX(resultados!$A$2:$ZZ$2386, 1786, MATCH($B$1, resultados!$A$1:$ZZ$1, 0))</f>
        <v/>
      </c>
      <c r="B1792">
        <f>INDEX(resultados!$A$2:$ZZ$2386, 1786, MATCH($B$2, resultados!$A$1:$ZZ$1, 0))</f>
        <v/>
      </c>
      <c r="C1792">
        <f>INDEX(resultados!$A$2:$ZZ$2386, 1786, MATCH($B$3, resultados!$A$1:$ZZ$1, 0))</f>
        <v/>
      </c>
    </row>
    <row r="1793">
      <c r="A1793">
        <f>INDEX(resultados!$A$2:$ZZ$2386, 1787, MATCH($B$1, resultados!$A$1:$ZZ$1, 0))</f>
        <v/>
      </c>
      <c r="B1793">
        <f>INDEX(resultados!$A$2:$ZZ$2386, 1787, MATCH($B$2, resultados!$A$1:$ZZ$1, 0))</f>
        <v/>
      </c>
      <c r="C1793">
        <f>INDEX(resultados!$A$2:$ZZ$2386, 1787, MATCH($B$3, resultados!$A$1:$ZZ$1, 0))</f>
        <v/>
      </c>
    </row>
    <row r="1794">
      <c r="A1794">
        <f>INDEX(resultados!$A$2:$ZZ$2386, 1788, MATCH($B$1, resultados!$A$1:$ZZ$1, 0))</f>
        <v/>
      </c>
      <c r="B1794">
        <f>INDEX(resultados!$A$2:$ZZ$2386, 1788, MATCH($B$2, resultados!$A$1:$ZZ$1, 0))</f>
        <v/>
      </c>
      <c r="C1794">
        <f>INDEX(resultados!$A$2:$ZZ$2386, 1788, MATCH($B$3, resultados!$A$1:$ZZ$1, 0))</f>
        <v/>
      </c>
    </row>
    <row r="1795">
      <c r="A1795">
        <f>INDEX(resultados!$A$2:$ZZ$2386, 1789, MATCH($B$1, resultados!$A$1:$ZZ$1, 0))</f>
        <v/>
      </c>
      <c r="B1795">
        <f>INDEX(resultados!$A$2:$ZZ$2386, 1789, MATCH($B$2, resultados!$A$1:$ZZ$1, 0))</f>
        <v/>
      </c>
      <c r="C1795">
        <f>INDEX(resultados!$A$2:$ZZ$2386, 1789, MATCH($B$3, resultados!$A$1:$ZZ$1, 0))</f>
        <v/>
      </c>
    </row>
    <row r="1796">
      <c r="A1796">
        <f>INDEX(resultados!$A$2:$ZZ$2386, 1790, MATCH($B$1, resultados!$A$1:$ZZ$1, 0))</f>
        <v/>
      </c>
      <c r="B1796">
        <f>INDEX(resultados!$A$2:$ZZ$2386, 1790, MATCH($B$2, resultados!$A$1:$ZZ$1, 0))</f>
        <v/>
      </c>
      <c r="C1796">
        <f>INDEX(resultados!$A$2:$ZZ$2386, 1790, MATCH($B$3, resultados!$A$1:$ZZ$1, 0))</f>
        <v/>
      </c>
    </row>
    <row r="1797">
      <c r="A1797">
        <f>INDEX(resultados!$A$2:$ZZ$2386, 1791, MATCH($B$1, resultados!$A$1:$ZZ$1, 0))</f>
        <v/>
      </c>
      <c r="B1797">
        <f>INDEX(resultados!$A$2:$ZZ$2386, 1791, MATCH($B$2, resultados!$A$1:$ZZ$1, 0))</f>
        <v/>
      </c>
      <c r="C1797">
        <f>INDEX(resultados!$A$2:$ZZ$2386, 1791, MATCH($B$3, resultados!$A$1:$ZZ$1, 0))</f>
        <v/>
      </c>
    </row>
    <row r="1798">
      <c r="A1798">
        <f>INDEX(resultados!$A$2:$ZZ$2386, 1792, MATCH($B$1, resultados!$A$1:$ZZ$1, 0))</f>
        <v/>
      </c>
      <c r="B1798">
        <f>INDEX(resultados!$A$2:$ZZ$2386, 1792, MATCH($B$2, resultados!$A$1:$ZZ$1, 0))</f>
        <v/>
      </c>
      <c r="C1798">
        <f>INDEX(resultados!$A$2:$ZZ$2386, 1792, MATCH($B$3, resultados!$A$1:$ZZ$1, 0))</f>
        <v/>
      </c>
    </row>
    <row r="1799">
      <c r="A1799">
        <f>INDEX(resultados!$A$2:$ZZ$2386, 1793, MATCH($B$1, resultados!$A$1:$ZZ$1, 0))</f>
        <v/>
      </c>
      <c r="B1799">
        <f>INDEX(resultados!$A$2:$ZZ$2386, 1793, MATCH($B$2, resultados!$A$1:$ZZ$1, 0))</f>
        <v/>
      </c>
      <c r="C1799">
        <f>INDEX(resultados!$A$2:$ZZ$2386, 1793, MATCH($B$3, resultados!$A$1:$ZZ$1, 0))</f>
        <v/>
      </c>
    </row>
    <row r="1800">
      <c r="A1800">
        <f>INDEX(resultados!$A$2:$ZZ$2386, 1794, MATCH($B$1, resultados!$A$1:$ZZ$1, 0))</f>
        <v/>
      </c>
      <c r="B1800">
        <f>INDEX(resultados!$A$2:$ZZ$2386, 1794, MATCH($B$2, resultados!$A$1:$ZZ$1, 0))</f>
        <v/>
      </c>
      <c r="C1800">
        <f>INDEX(resultados!$A$2:$ZZ$2386, 1794, MATCH($B$3, resultados!$A$1:$ZZ$1, 0))</f>
        <v/>
      </c>
    </row>
    <row r="1801">
      <c r="A1801">
        <f>INDEX(resultados!$A$2:$ZZ$2386, 1795, MATCH($B$1, resultados!$A$1:$ZZ$1, 0))</f>
        <v/>
      </c>
      <c r="B1801">
        <f>INDEX(resultados!$A$2:$ZZ$2386, 1795, MATCH($B$2, resultados!$A$1:$ZZ$1, 0))</f>
        <v/>
      </c>
      <c r="C1801">
        <f>INDEX(resultados!$A$2:$ZZ$2386, 1795, MATCH($B$3, resultados!$A$1:$ZZ$1, 0))</f>
        <v/>
      </c>
    </row>
    <row r="1802">
      <c r="A1802">
        <f>INDEX(resultados!$A$2:$ZZ$2386, 1796, MATCH($B$1, resultados!$A$1:$ZZ$1, 0))</f>
        <v/>
      </c>
      <c r="B1802">
        <f>INDEX(resultados!$A$2:$ZZ$2386, 1796, MATCH($B$2, resultados!$A$1:$ZZ$1, 0))</f>
        <v/>
      </c>
      <c r="C1802">
        <f>INDEX(resultados!$A$2:$ZZ$2386, 1796, MATCH($B$3, resultados!$A$1:$ZZ$1, 0))</f>
        <v/>
      </c>
    </row>
    <row r="1803">
      <c r="A1803">
        <f>INDEX(resultados!$A$2:$ZZ$2386, 1797, MATCH($B$1, resultados!$A$1:$ZZ$1, 0))</f>
        <v/>
      </c>
      <c r="B1803">
        <f>INDEX(resultados!$A$2:$ZZ$2386, 1797, MATCH($B$2, resultados!$A$1:$ZZ$1, 0))</f>
        <v/>
      </c>
      <c r="C1803">
        <f>INDEX(resultados!$A$2:$ZZ$2386, 1797, MATCH($B$3, resultados!$A$1:$ZZ$1, 0))</f>
        <v/>
      </c>
    </row>
    <row r="1804">
      <c r="A1804">
        <f>INDEX(resultados!$A$2:$ZZ$2386, 1798, MATCH($B$1, resultados!$A$1:$ZZ$1, 0))</f>
        <v/>
      </c>
      <c r="B1804">
        <f>INDEX(resultados!$A$2:$ZZ$2386, 1798, MATCH($B$2, resultados!$A$1:$ZZ$1, 0))</f>
        <v/>
      </c>
      <c r="C1804">
        <f>INDEX(resultados!$A$2:$ZZ$2386, 1798, MATCH($B$3, resultados!$A$1:$ZZ$1, 0))</f>
        <v/>
      </c>
    </row>
    <row r="1805">
      <c r="A1805">
        <f>INDEX(resultados!$A$2:$ZZ$2386, 1799, MATCH($B$1, resultados!$A$1:$ZZ$1, 0))</f>
        <v/>
      </c>
      <c r="B1805">
        <f>INDEX(resultados!$A$2:$ZZ$2386, 1799, MATCH($B$2, resultados!$A$1:$ZZ$1, 0))</f>
        <v/>
      </c>
      <c r="C1805">
        <f>INDEX(resultados!$A$2:$ZZ$2386, 1799, MATCH($B$3, resultados!$A$1:$ZZ$1, 0))</f>
        <v/>
      </c>
    </row>
    <row r="1806">
      <c r="A1806">
        <f>INDEX(resultados!$A$2:$ZZ$2386, 1800, MATCH($B$1, resultados!$A$1:$ZZ$1, 0))</f>
        <v/>
      </c>
      <c r="B1806">
        <f>INDEX(resultados!$A$2:$ZZ$2386, 1800, MATCH($B$2, resultados!$A$1:$ZZ$1, 0))</f>
        <v/>
      </c>
      <c r="C1806">
        <f>INDEX(resultados!$A$2:$ZZ$2386, 1800, MATCH($B$3, resultados!$A$1:$ZZ$1, 0))</f>
        <v/>
      </c>
    </row>
    <row r="1807">
      <c r="A1807">
        <f>INDEX(resultados!$A$2:$ZZ$2386, 1801, MATCH($B$1, resultados!$A$1:$ZZ$1, 0))</f>
        <v/>
      </c>
      <c r="B1807">
        <f>INDEX(resultados!$A$2:$ZZ$2386, 1801, MATCH($B$2, resultados!$A$1:$ZZ$1, 0))</f>
        <v/>
      </c>
      <c r="C1807">
        <f>INDEX(resultados!$A$2:$ZZ$2386, 1801, MATCH($B$3, resultados!$A$1:$ZZ$1, 0))</f>
        <v/>
      </c>
    </row>
    <row r="1808">
      <c r="A1808">
        <f>INDEX(resultados!$A$2:$ZZ$2386, 1802, MATCH($B$1, resultados!$A$1:$ZZ$1, 0))</f>
        <v/>
      </c>
      <c r="B1808">
        <f>INDEX(resultados!$A$2:$ZZ$2386, 1802, MATCH($B$2, resultados!$A$1:$ZZ$1, 0))</f>
        <v/>
      </c>
      <c r="C1808">
        <f>INDEX(resultados!$A$2:$ZZ$2386, 1802, MATCH($B$3, resultados!$A$1:$ZZ$1, 0))</f>
        <v/>
      </c>
    </row>
    <row r="1809">
      <c r="A1809">
        <f>INDEX(resultados!$A$2:$ZZ$2386, 1803, MATCH($B$1, resultados!$A$1:$ZZ$1, 0))</f>
        <v/>
      </c>
      <c r="B1809">
        <f>INDEX(resultados!$A$2:$ZZ$2386, 1803, MATCH($B$2, resultados!$A$1:$ZZ$1, 0))</f>
        <v/>
      </c>
      <c r="C1809">
        <f>INDEX(resultados!$A$2:$ZZ$2386, 1803, MATCH($B$3, resultados!$A$1:$ZZ$1, 0))</f>
        <v/>
      </c>
    </row>
    <row r="1810">
      <c r="A1810">
        <f>INDEX(resultados!$A$2:$ZZ$2386, 1804, MATCH($B$1, resultados!$A$1:$ZZ$1, 0))</f>
        <v/>
      </c>
      <c r="B1810">
        <f>INDEX(resultados!$A$2:$ZZ$2386, 1804, MATCH($B$2, resultados!$A$1:$ZZ$1, 0))</f>
        <v/>
      </c>
      <c r="C1810">
        <f>INDEX(resultados!$A$2:$ZZ$2386, 1804, MATCH($B$3, resultados!$A$1:$ZZ$1, 0))</f>
        <v/>
      </c>
    </row>
    <row r="1811">
      <c r="A1811">
        <f>INDEX(resultados!$A$2:$ZZ$2386, 1805, MATCH($B$1, resultados!$A$1:$ZZ$1, 0))</f>
        <v/>
      </c>
      <c r="B1811">
        <f>INDEX(resultados!$A$2:$ZZ$2386, 1805, MATCH($B$2, resultados!$A$1:$ZZ$1, 0))</f>
        <v/>
      </c>
      <c r="C1811">
        <f>INDEX(resultados!$A$2:$ZZ$2386, 1805, MATCH($B$3, resultados!$A$1:$ZZ$1, 0))</f>
        <v/>
      </c>
    </row>
    <row r="1812">
      <c r="A1812">
        <f>INDEX(resultados!$A$2:$ZZ$2386, 1806, MATCH($B$1, resultados!$A$1:$ZZ$1, 0))</f>
        <v/>
      </c>
      <c r="B1812">
        <f>INDEX(resultados!$A$2:$ZZ$2386, 1806, MATCH($B$2, resultados!$A$1:$ZZ$1, 0))</f>
        <v/>
      </c>
      <c r="C1812">
        <f>INDEX(resultados!$A$2:$ZZ$2386, 1806, MATCH($B$3, resultados!$A$1:$ZZ$1, 0))</f>
        <v/>
      </c>
    </row>
    <row r="1813">
      <c r="A1813">
        <f>INDEX(resultados!$A$2:$ZZ$2386, 1807, MATCH($B$1, resultados!$A$1:$ZZ$1, 0))</f>
        <v/>
      </c>
      <c r="B1813">
        <f>INDEX(resultados!$A$2:$ZZ$2386, 1807, MATCH($B$2, resultados!$A$1:$ZZ$1, 0))</f>
        <v/>
      </c>
      <c r="C1813">
        <f>INDEX(resultados!$A$2:$ZZ$2386, 1807, MATCH($B$3, resultados!$A$1:$ZZ$1, 0))</f>
        <v/>
      </c>
    </row>
    <row r="1814">
      <c r="A1814">
        <f>INDEX(resultados!$A$2:$ZZ$2386, 1808, MATCH($B$1, resultados!$A$1:$ZZ$1, 0))</f>
        <v/>
      </c>
      <c r="B1814">
        <f>INDEX(resultados!$A$2:$ZZ$2386, 1808, MATCH($B$2, resultados!$A$1:$ZZ$1, 0))</f>
        <v/>
      </c>
      <c r="C1814">
        <f>INDEX(resultados!$A$2:$ZZ$2386, 1808, MATCH($B$3, resultados!$A$1:$ZZ$1, 0))</f>
        <v/>
      </c>
    </row>
    <row r="1815">
      <c r="A1815">
        <f>INDEX(resultados!$A$2:$ZZ$2386, 1809, MATCH($B$1, resultados!$A$1:$ZZ$1, 0))</f>
        <v/>
      </c>
      <c r="B1815">
        <f>INDEX(resultados!$A$2:$ZZ$2386, 1809, MATCH($B$2, resultados!$A$1:$ZZ$1, 0))</f>
        <v/>
      </c>
      <c r="C1815">
        <f>INDEX(resultados!$A$2:$ZZ$2386, 1809, MATCH($B$3, resultados!$A$1:$ZZ$1, 0))</f>
        <v/>
      </c>
    </row>
    <row r="1816">
      <c r="A1816">
        <f>INDEX(resultados!$A$2:$ZZ$2386, 1810, MATCH($B$1, resultados!$A$1:$ZZ$1, 0))</f>
        <v/>
      </c>
      <c r="B1816">
        <f>INDEX(resultados!$A$2:$ZZ$2386, 1810, MATCH($B$2, resultados!$A$1:$ZZ$1, 0))</f>
        <v/>
      </c>
      <c r="C1816">
        <f>INDEX(resultados!$A$2:$ZZ$2386, 1810, MATCH($B$3, resultados!$A$1:$ZZ$1, 0))</f>
        <v/>
      </c>
    </row>
    <row r="1817">
      <c r="A1817">
        <f>INDEX(resultados!$A$2:$ZZ$2386, 1811, MATCH($B$1, resultados!$A$1:$ZZ$1, 0))</f>
        <v/>
      </c>
      <c r="B1817">
        <f>INDEX(resultados!$A$2:$ZZ$2386, 1811, MATCH($B$2, resultados!$A$1:$ZZ$1, 0))</f>
        <v/>
      </c>
      <c r="C1817">
        <f>INDEX(resultados!$A$2:$ZZ$2386, 1811, MATCH($B$3, resultados!$A$1:$ZZ$1, 0))</f>
        <v/>
      </c>
    </row>
    <row r="1818">
      <c r="A1818">
        <f>INDEX(resultados!$A$2:$ZZ$2386, 1812, MATCH($B$1, resultados!$A$1:$ZZ$1, 0))</f>
        <v/>
      </c>
      <c r="B1818">
        <f>INDEX(resultados!$A$2:$ZZ$2386, 1812, MATCH($B$2, resultados!$A$1:$ZZ$1, 0))</f>
        <v/>
      </c>
      <c r="C1818">
        <f>INDEX(resultados!$A$2:$ZZ$2386, 1812, MATCH($B$3, resultados!$A$1:$ZZ$1, 0))</f>
        <v/>
      </c>
    </row>
    <row r="1819">
      <c r="A1819">
        <f>INDEX(resultados!$A$2:$ZZ$2386, 1813, MATCH($B$1, resultados!$A$1:$ZZ$1, 0))</f>
        <v/>
      </c>
      <c r="B1819">
        <f>INDEX(resultados!$A$2:$ZZ$2386, 1813, MATCH($B$2, resultados!$A$1:$ZZ$1, 0))</f>
        <v/>
      </c>
      <c r="C1819">
        <f>INDEX(resultados!$A$2:$ZZ$2386, 1813, MATCH($B$3, resultados!$A$1:$ZZ$1, 0))</f>
        <v/>
      </c>
    </row>
    <row r="1820">
      <c r="A1820">
        <f>INDEX(resultados!$A$2:$ZZ$2386, 1814, MATCH($B$1, resultados!$A$1:$ZZ$1, 0))</f>
        <v/>
      </c>
      <c r="B1820">
        <f>INDEX(resultados!$A$2:$ZZ$2386, 1814, MATCH($B$2, resultados!$A$1:$ZZ$1, 0))</f>
        <v/>
      </c>
      <c r="C1820">
        <f>INDEX(resultados!$A$2:$ZZ$2386, 1814, MATCH($B$3, resultados!$A$1:$ZZ$1, 0))</f>
        <v/>
      </c>
    </row>
    <row r="1821">
      <c r="A1821">
        <f>INDEX(resultados!$A$2:$ZZ$2386, 1815, MATCH($B$1, resultados!$A$1:$ZZ$1, 0))</f>
        <v/>
      </c>
      <c r="B1821">
        <f>INDEX(resultados!$A$2:$ZZ$2386, 1815, MATCH($B$2, resultados!$A$1:$ZZ$1, 0))</f>
        <v/>
      </c>
      <c r="C1821">
        <f>INDEX(resultados!$A$2:$ZZ$2386, 1815, MATCH($B$3, resultados!$A$1:$ZZ$1, 0))</f>
        <v/>
      </c>
    </row>
    <row r="1822">
      <c r="A1822">
        <f>INDEX(resultados!$A$2:$ZZ$2386, 1816, MATCH($B$1, resultados!$A$1:$ZZ$1, 0))</f>
        <v/>
      </c>
      <c r="B1822">
        <f>INDEX(resultados!$A$2:$ZZ$2386, 1816, MATCH($B$2, resultados!$A$1:$ZZ$1, 0))</f>
        <v/>
      </c>
      <c r="C1822">
        <f>INDEX(resultados!$A$2:$ZZ$2386, 1816, MATCH($B$3, resultados!$A$1:$ZZ$1, 0))</f>
        <v/>
      </c>
    </row>
    <row r="1823">
      <c r="A1823">
        <f>INDEX(resultados!$A$2:$ZZ$2386, 1817, MATCH($B$1, resultados!$A$1:$ZZ$1, 0))</f>
        <v/>
      </c>
      <c r="B1823">
        <f>INDEX(resultados!$A$2:$ZZ$2386, 1817, MATCH($B$2, resultados!$A$1:$ZZ$1, 0))</f>
        <v/>
      </c>
      <c r="C1823">
        <f>INDEX(resultados!$A$2:$ZZ$2386, 1817, MATCH($B$3, resultados!$A$1:$ZZ$1, 0))</f>
        <v/>
      </c>
    </row>
    <row r="1824">
      <c r="A1824">
        <f>INDEX(resultados!$A$2:$ZZ$2386, 1818, MATCH($B$1, resultados!$A$1:$ZZ$1, 0))</f>
        <v/>
      </c>
      <c r="B1824">
        <f>INDEX(resultados!$A$2:$ZZ$2386, 1818, MATCH($B$2, resultados!$A$1:$ZZ$1, 0))</f>
        <v/>
      </c>
      <c r="C1824">
        <f>INDEX(resultados!$A$2:$ZZ$2386, 1818, MATCH($B$3, resultados!$A$1:$ZZ$1, 0))</f>
        <v/>
      </c>
    </row>
    <row r="1825">
      <c r="A1825">
        <f>INDEX(resultados!$A$2:$ZZ$2386, 1819, MATCH($B$1, resultados!$A$1:$ZZ$1, 0))</f>
        <v/>
      </c>
      <c r="B1825">
        <f>INDEX(resultados!$A$2:$ZZ$2386, 1819, MATCH($B$2, resultados!$A$1:$ZZ$1, 0))</f>
        <v/>
      </c>
      <c r="C1825">
        <f>INDEX(resultados!$A$2:$ZZ$2386, 1819, MATCH($B$3, resultados!$A$1:$ZZ$1, 0))</f>
        <v/>
      </c>
    </row>
    <row r="1826">
      <c r="A1826">
        <f>INDEX(resultados!$A$2:$ZZ$2386, 1820, MATCH($B$1, resultados!$A$1:$ZZ$1, 0))</f>
        <v/>
      </c>
      <c r="B1826">
        <f>INDEX(resultados!$A$2:$ZZ$2386, 1820, MATCH($B$2, resultados!$A$1:$ZZ$1, 0))</f>
        <v/>
      </c>
      <c r="C1826">
        <f>INDEX(resultados!$A$2:$ZZ$2386, 1820, MATCH($B$3, resultados!$A$1:$ZZ$1, 0))</f>
        <v/>
      </c>
    </row>
    <row r="1827">
      <c r="A1827">
        <f>INDEX(resultados!$A$2:$ZZ$2386, 1821, MATCH($B$1, resultados!$A$1:$ZZ$1, 0))</f>
        <v/>
      </c>
      <c r="B1827">
        <f>INDEX(resultados!$A$2:$ZZ$2386, 1821, MATCH($B$2, resultados!$A$1:$ZZ$1, 0))</f>
        <v/>
      </c>
      <c r="C1827">
        <f>INDEX(resultados!$A$2:$ZZ$2386, 1821, MATCH($B$3, resultados!$A$1:$ZZ$1, 0))</f>
        <v/>
      </c>
    </row>
    <row r="1828">
      <c r="A1828">
        <f>INDEX(resultados!$A$2:$ZZ$2386, 1822, MATCH($B$1, resultados!$A$1:$ZZ$1, 0))</f>
        <v/>
      </c>
      <c r="B1828">
        <f>INDEX(resultados!$A$2:$ZZ$2386, 1822, MATCH($B$2, resultados!$A$1:$ZZ$1, 0))</f>
        <v/>
      </c>
      <c r="C1828">
        <f>INDEX(resultados!$A$2:$ZZ$2386, 1822, MATCH($B$3, resultados!$A$1:$ZZ$1, 0))</f>
        <v/>
      </c>
    </row>
    <row r="1829">
      <c r="A1829">
        <f>INDEX(resultados!$A$2:$ZZ$2386, 1823, MATCH($B$1, resultados!$A$1:$ZZ$1, 0))</f>
        <v/>
      </c>
      <c r="B1829">
        <f>INDEX(resultados!$A$2:$ZZ$2386, 1823, MATCH($B$2, resultados!$A$1:$ZZ$1, 0))</f>
        <v/>
      </c>
      <c r="C1829">
        <f>INDEX(resultados!$A$2:$ZZ$2386, 1823, MATCH($B$3, resultados!$A$1:$ZZ$1, 0))</f>
        <v/>
      </c>
    </row>
    <row r="1830">
      <c r="A1830">
        <f>INDEX(resultados!$A$2:$ZZ$2386, 1824, MATCH($B$1, resultados!$A$1:$ZZ$1, 0))</f>
        <v/>
      </c>
      <c r="B1830">
        <f>INDEX(resultados!$A$2:$ZZ$2386, 1824, MATCH($B$2, resultados!$A$1:$ZZ$1, 0))</f>
        <v/>
      </c>
      <c r="C1830">
        <f>INDEX(resultados!$A$2:$ZZ$2386, 1824, MATCH($B$3, resultados!$A$1:$ZZ$1, 0))</f>
        <v/>
      </c>
    </row>
    <row r="1831">
      <c r="A1831">
        <f>INDEX(resultados!$A$2:$ZZ$2386, 1825, MATCH($B$1, resultados!$A$1:$ZZ$1, 0))</f>
        <v/>
      </c>
      <c r="B1831">
        <f>INDEX(resultados!$A$2:$ZZ$2386, 1825, MATCH($B$2, resultados!$A$1:$ZZ$1, 0))</f>
        <v/>
      </c>
      <c r="C1831">
        <f>INDEX(resultados!$A$2:$ZZ$2386, 1825, MATCH($B$3, resultados!$A$1:$ZZ$1, 0))</f>
        <v/>
      </c>
    </row>
    <row r="1832">
      <c r="A1832">
        <f>INDEX(resultados!$A$2:$ZZ$2386, 1826, MATCH($B$1, resultados!$A$1:$ZZ$1, 0))</f>
        <v/>
      </c>
      <c r="B1832">
        <f>INDEX(resultados!$A$2:$ZZ$2386, 1826, MATCH($B$2, resultados!$A$1:$ZZ$1, 0))</f>
        <v/>
      </c>
      <c r="C1832">
        <f>INDEX(resultados!$A$2:$ZZ$2386, 1826, MATCH($B$3, resultados!$A$1:$ZZ$1, 0))</f>
        <v/>
      </c>
    </row>
    <row r="1833">
      <c r="A1833">
        <f>INDEX(resultados!$A$2:$ZZ$2386, 1827, MATCH($B$1, resultados!$A$1:$ZZ$1, 0))</f>
        <v/>
      </c>
      <c r="B1833">
        <f>INDEX(resultados!$A$2:$ZZ$2386, 1827, MATCH($B$2, resultados!$A$1:$ZZ$1, 0))</f>
        <v/>
      </c>
      <c r="C1833">
        <f>INDEX(resultados!$A$2:$ZZ$2386, 1827, MATCH($B$3, resultados!$A$1:$ZZ$1, 0))</f>
        <v/>
      </c>
    </row>
    <row r="1834">
      <c r="A1834">
        <f>INDEX(resultados!$A$2:$ZZ$2386, 1828, MATCH($B$1, resultados!$A$1:$ZZ$1, 0))</f>
        <v/>
      </c>
      <c r="B1834">
        <f>INDEX(resultados!$A$2:$ZZ$2386, 1828, MATCH($B$2, resultados!$A$1:$ZZ$1, 0))</f>
        <v/>
      </c>
      <c r="C1834">
        <f>INDEX(resultados!$A$2:$ZZ$2386, 1828, MATCH($B$3, resultados!$A$1:$ZZ$1, 0))</f>
        <v/>
      </c>
    </row>
    <row r="1835">
      <c r="A1835">
        <f>INDEX(resultados!$A$2:$ZZ$2386, 1829, MATCH($B$1, resultados!$A$1:$ZZ$1, 0))</f>
        <v/>
      </c>
      <c r="B1835">
        <f>INDEX(resultados!$A$2:$ZZ$2386, 1829, MATCH($B$2, resultados!$A$1:$ZZ$1, 0))</f>
        <v/>
      </c>
      <c r="C1835">
        <f>INDEX(resultados!$A$2:$ZZ$2386, 1829, MATCH($B$3, resultados!$A$1:$ZZ$1, 0))</f>
        <v/>
      </c>
    </row>
    <row r="1836">
      <c r="A1836">
        <f>INDEX(resultados!$A$2:$ZZ$2386, 1830, MATCH($B$1, resultados!$A$1:$ZZ$1, 0))</f>
        <v/>
      </c>
      <c r="B1836">
        <f>INDEX(resultados!$A$2:$ZZ$2386, 1830, MATCH($B$2, resultados!$A$1:$ZZ$1, 0))</f>
        <v/>
      </c>
      <c r="C1836">
        <f>INDEX(resultados!$A$2:$ZZ$2386, 1830, MATCH($B$3, resultados!$A$1:$ZZ$1, 0))</f>
        <v/>
      </c>
    </row>
    <row r="1837">
      <c r="A1837">
        <f>INDEX(resultados!$A$2:$ZZ$2386, 1831, MATCH($B$1, resultados!$A$1:$ZZ$1, 0))</f>
        <v/>
      </c>
      <c r="B1837">
        <f>INDEX(resultados!$A$2:$ZZ$2386, 1831, MATCH($B$2, resultados!$A$1:$ZZ$1, 0))</f>
        <v/>
      </c>
      <c r="C1837">
        <f>INDEX(resultados!$A$2:$ZZ$2386, 1831, MATCH($B$3, resultados!$A$1:$ZZ$1, 0))</f>
        <v/>
      </c>
    </row>
    <row r="1838">
      <c r="A1838">
        <f>INDEX(resultados!$A$2:$ZZ$2386, 1832, MATCH($B$1, resultados!$A$1:$ZZ$1, 0))</f>
        <v/>
      </c>
      <c r="B1838">
        <f>INDEX(resultados!$A$2:$ZZ$2386, 1832, MATCH($B$2, resultados!$A$1:$ZZ$1, 0))</f>
        <v/>
      </c>
      <c r="C1838">
        <f>INDEX(resultados!$A$2:$ZZ$2386, 1832, MATCH($B$3, resultados!$A$1:$ZZ$1, 0))</f>
        <v/>
      </c>
    </row>
    <row r="1839">
      <c r="A1839">
        <f>INDEX(resultados!$A$2:$ZZ$2386, 1833, MATCH($B$1, resultados!$A$1:$ZZ$1, 0))</f>
        <v/>
      </c>
      <c r="B1839">
        <f>INDEX(resultados!$A$2:$ZZ$2386, 1833, MATCH($B$2, resultados!$A$1:$ZZ$1, 0))</f>
        <v/>
      </c>
      <c r="C1839">
        <f>INDEX(resultados!$A$2:$ZZ$2386, 1833, MATCH($B$3, resultados!$A$1:$ZZ$1, 0))</f>
        <v/>
      </c>
    </row>
    <row r="1840">
      <c r="A1840">
        <f>INDEX(resultados!$A$2:$ZZ$2386, 1834, MATCH($B$1, resultados!$A$1:$ZZ$1, 0))</f>
        <v/>
      </c>
      <c r="B1840">
        <f>INDEX(resultados!$A$2:$ZZ$2386, 1834, MATCH($B$2, resultados!$A$1:$ZZ$1, 0))</f>
        <v/>
      </c>
      <c r="C1840">
        <f>INDEX(resultados!$A$2:$ZZ$2386, 1834, MATCH($B$3, resultados!$A$1:$ZZ$1, 0))</f>
        <v/>
      </c>
    </row>
    <row r="1841">
      <c r="A1841">
        <f>INDEX(resultados!$A$2:$ZZ$2386, 1835, MATCH($B$1, resultados!$A$1:$ZZ$1, 0))</f>
        <v/>
      </c>
      <c r="B1841">
        <f>INDEX(resultados!$A$2:$ZZ$2386, 1835, MATCH($B$2, resultados!$A$1:$ZZ$1, 0))</f>
        <v/>
      </c>
      <c r="C1841">
        <f>INDEX(resultados!$A$2:$ZZ$2386, 1835, MATCH($B$3, resultados!$A$1:$ZZ$1, 0))</f>
        <v/>
      </c>
    </row>
    <row r="1842">
      <c r="A1842">
        <f>INDEX(resultados!$A$2:$ZZ$2386, 1836, MATCH($B$1, resultados!$A$1:$ZZ$1, 0))</f>
        <v/>
      </c>
      <c r="B1842">
        <f>INDEX(resultados!$A$2:$ZZ$2386, 1836, MATCH($B$2, resultados!$A$1:$ZZ$1, 0))</f>
        <v/>
      </c>
      <c r="C1842">
        <f>INDEX(resultados!$A$2:$ZZ$2386, 1836, MATCH($B$3, resultados!$A$1:$ZZ$1, 0))</f>
        <v/>
      </c>
    </row>
    <row r="1843">
      <c r="A1843">
        <f>INDEX(resultados!$A$2:$ZZ$2386, 1837, MATCH($B$1, resultados!$A$1:$ZZ$1, 0))</f>
        <v/>
      </c>
      <c r="B1843">
        <f>INDEX(resultados!$A$2:$ZZ$2386, 1837, MATCH($B$2, resultados!$A$1:$ZZ$1, 0))</f>
        <v/>
      </c>
      <c r="C1843">
        <f>INDEX(resultados!$A$2:$ZZ$2386, 1837, MATCH($B$3, resultados!$A$1:$ZZ$1, 0))</f>
        <v/>
      </c>
    </row>
    <row r="1844">
      <c r="A1844">
        <f>INDEX(resultados!$A$2:$ZZ$2386, 1838, MATCH($B$1, resultados!$A$1:$ZZ$1, 0))</f>
        <v/>
      </c>
      <c r="B1844">
        <f>INDEX(resultados!$A$2:$ZZ$2386, 1838, MATCH($B$2, resultados!$A$1:$ZZ$1, 0))</f>
        <v/>
      </c>
      <c r="C1844">
        <f>INDEX(resultados!$A$2:$ZZ$2386, 1838, MATCH($B$3, resultados!$A$1:$ZZ$1, 0))</f>
        <v/>
      </c>
    </row>
    <row r="1845">
      <c r="A1845">
        <f>INDEX(resultados!$A$2:$ZZ$2386, 1839, MATCH($B$1, resultados!$A$1:$ZZ$1, 0))</f>
        <v/>
      </c>
      <c r="B1845">
        <f>INDEX(resultados!$A$2:$ZZ$2386, 1839, MATCH($B$2, resultados!$A$1:$ZZ$1, 0))</f>
        <v/>
      </c>
      <c r="C1845">
        <f>INDEX(resultados!$A$2:$ZZ$2386, 1839, MATCH($B$3, resultados!$A$1:$ZZ$1, 0))</f>
        <v/>
      </c>
    </row>
    <row r="1846">
      <c r="A1846">
        <f>INDEX(resultados!$A$2:$ZZ$2386, 1840, MATCH($B$1, resultados!$A$1:$ZZ$1, 0))</f>
        <v/>
      </c>
      <c r="B1846">
        <f>INDEX(resultados!$A$2:$ZZ$2386, 1840, MATCH($B$2, resultados!$A$1:$ZZ$1, 0))</f>
        <v/>
      </c>
      <c r="C1846">
        <f>INDEX(resultados!$A$2:$ZZ$2386, 1840, MATCH($B$3, resultados!$A$1:$ZZ$1, 0))</f>
        <v/>
      </c>
    </row>
    <row r="1847">
      <c r="A1847">
        <f>INDEX(resultados!$A$2:$ZZ$2386, 1841, MATCH($B$1, resultados!$A$1:$ZZ$1, 0))</f>
        <v/>
      </c>
      <c r="B1847">
        <f>INDEX(resultados!$A$2:$ZZ$2386, 1841, MATCH($B$2, resultados!$A$1:$ZZ$1, 0))</f>
        <v/>
      </c>
      <c r="C1847">
        <f>INDEX(resultados!$A$2:$ZZ$2386, 1841, MATCH($B$3, resultados!$A$1:$ZZ$1, 0))</f>
        <v/>
      </c>
    </row>
    <row r="1848">
      <c r="A1848">
        <f>INDEX(resultados!$A$2:$ZZ$2386, 1842, MATCH($B$1, resultados!$A$1:$ZZ$1, 0))</f>
        <v/>
      </c>
      <c r="B1848">
        <f>INDEX(resultados!$A$2:$ZZ$2386, 1842, MATCH($B$2, resultados!$A$1:$ZZ$1, 0))</f>
        <v/>
      </c>
      <c r="C1848">
        <f>INDEX(resultados!$A$2:$ZZ$2386, 1842, MATCH($B$3, resultados!$A$1:$ZZ$1, 0))</f>
        <v/>
      </c>
    </row>
    <row r="1849">
      <c r="A1849">
        <f>INDEX(resultados!$A$2:$ZZ$2386, 1843, MATCH($B$1, resultados!$A$1:$ZZ$1, 0))</f>
        <v/>
      </c>
      <c r="B1849">
        <f>INDEX(resultados!$A$2:$ZZ$2386, 1843, MATCH($B$2, resultados!$A$1:$ZZ$1, 0))</f>
        <v/>
      </c>
      <c r="C1849">
        <f>INDEX(resultados!$A$2:$ZZ$2386, 1843, MATCH($B$3, resultados!$A$1:$ZZ$1, 0))</f>
        <v/>
      </c>
    </row>
    <row r="1850">
      <c r="A1850">
        <f>INDEX(resultados!$A$2:$ZZ$2386, 1844, MATCH($B$1, resultados!$A$1:$ZZ$1, 0))</f>
        <v/>
      </c>
      <c r="B1850">
        <f>INDEX(resultados!$A$2:$ZZ$2386, 1844, MATCH($B$2, resultados!$A$1:$ZZ$1, 0))</f>
        <v/>
      </c>
      <c r="C1850">
        <f>INDEX(resultados!$A$2:$ZZ$2386, 1844, MATCH($B$3, resultados!$A$1:$ZZ$1, 0))</f>
        <v/>
      </c>
    </row>
    <row r="1851">
      <c r="A1851">
        <f>INDEX(resultados!$A$2:$ZZ$2386, 1845, MATCH($B$1, resultados!$A$1:$ZZ$1, 0))</f>
        <v/>
      </c>
      <c r="B1851">
        <f>INDEX(resultados!$A$2:$ZZ$2386, 1845, MATCH($B$2, resultados!$A$1:$ZZ$1, 0))</f>
        <v/>
      </c>
      <c r="C1851">
        <f>INDEX(resultados!$A$2:$ZZ$2386, 1845, MATCH($B$3, resultados!$A$1:$ZZ$1, 0))</f>
        <v/>
      </c>
    </row>
    <row r="1852">
      <c r="A1852">
        <f>INDEX(resultados!$A$2:$ZZ$2386, 1846, MATCH($B$1, resultados!$A$1:$ZZ$1, 0))</f>
        <v/>
      </c>
      <c r="B1852">
        <f>INDEX(resultados!$A$2:$ZZ$2386, 1846, MATCH($B$2, resultados!$A$1:$ZZ$1, 0))</f>
        <v/>
      </c>
      <c r="C1852">
        <f>INDEX(resultados!$A$2:$ZZ$2386, 1846, MATCH($B$3, resultados!$A$1:$ZZ$1, 0))</f>
        <v/>
      </c>
    </row>
    <row r="1853">
      <c r="A1853">
        <f>INDEX(resultados!$A$2:$ZZ$2386, 1847, MATCH($B$1, resultados!$A$1:$ZZ$1, 0))</f>
        <v/>
      </c>
      <c r="B1853">
        <f>INDEX(resultados!$A$2:$ZZ$2386, 1847, MATCH($B$2, resultados!$A$1:$ZZ$1, 0))</f>
        <v/>
      </c>
      <c r="C1853">
        <f>INDEX(resultados!$A$2:$ZZ$2386, 1847, MATCH($B$3, resultados!$A$1:$ZZ$1, 0))</f>
        <v/>
      </c>
    </row>
    <row r="1854">
      <c r="A1854">
        <f>INDEX(resultados!$A$2:$ZZ$2386, 1848, MATCH($B$1, resultados!$A$1:$ZZ$1, 0))</f>
        <v/>
      </c>
      <c r="B1854">
        <f>INDEX(resultados!$A$2:$ZZ$2386, 1848, MATCH($B$2, resultados!$A$1:$ZZ$1, 0))</f>
        <v/>
      </c>
      <c r="C1854">
        <f>INDEX(resultados!$A$2:$ZZ$2386, 1848, MATCH($B$3, resultados!$A$1:$ZZ$1, 0))</f>
        <v/>
      </c>
    </row>
    <row r="1855">
      <c r="A1855">
        <f>INDEX(resultados!$A$2:$ZZ$2386, 1849, MATCH($B$1, resultados!$A$1:$ZZ$1, 0))</f>
        <v/>
      </c>
      <c r="B1855">
        <f>INDEX(resultados!$A$2:$ZZ$2386, 1849, MATCH($B$2, resultados!$A$1:$ZZ$1, 0))</f>
        <v/>
      </c>
      <c r="C1855">
        <f>INDEX(resultados!$A$2:$ZZ$2386, 1849, MATCH($B$3, resultados!$A$1:$ZZ$1, 0))</f>
        <v/>
      </c>
    </row>
    <row r="1856">
      <c r="A1856">
        <f>INDEX(resultados!$A$2:$ZZ$2386, 1850, MATCH($B$1, resultados!$A$1:$ZZ$1, 0))</f>
        <v/>
      </c>
      <c r="B1856">
        <f>INDEX(resultados!$A$2:$ZZ$2386, 1850, MATCH($B$2, resultados!$A$1:$ZZ$1, 0))</f>
        <v/>
      </c>
      <c r="C1856">
        <f>INDEX(resultados!$A$2:$ZZ$2386, 1850, MATCH($B$3, resultados!$A$1:$ZZ$1, 0))</f>
        <v/>
      </c>
    </row>
    <row r="1857">
      <c r="A1857">
        <f>INDEX(resultados!$A$2:$ZZ$2386, 1851, MATCH($B$1, resultados!$A$1:$ZZ$1, 0))</f>
        <v/>
      </c>
      <c r="B1857">
        <f>INDEX(resultados!$A$2:$ZZ$2386, 1851, MATCH($B$2, resultados!$A$1:$ZZ$1, 0))</f>
        <v/>
      </c>
      <c r="C1857">
        <f>INDEX(resultados!$A$2:$ZZ$2386, 1851, MATCH($B$3, resultados!$A$1:$ZZ$1, 0))</f>
        <v/>
      </c>
    </row>
    <row r="1858">
      <c r="A1858">
        <f>INDEX(resultados!$A$2:$ZZ$2386, 1852, MATCH($B$1, resultados!$A$1:$ZZ$1, 0))</f>
        <v/>
      </c>
      <c r="B1858">
        <f>INDEX(resultados!$A$2:$ZZ$2386, 1852, MATCH($B$2, resultados!$A$1:$ZZ$1, 0))</f>
        <v/>
      </c>
      <c r="C1858">
        <f>INDEX(resultados!$A$2:$ZZ$2386, 1852, MATCH($B$3, resultados!$A$1:$ZZ$1, 0))</f>
        <v/>
      </c>
    </row>
    <row r="1859">
      <c r="A1859">
        <f>INDEX(resultados!$A$2:$ZZ$2386, 1853, MATCH($B$1, resultados!$A$1:$ZZ$1, 0))</f>
        <v/>
      </c>
      <c r="B1859">
        <f>INDEX(resultados!$A$2:$ZZ$2386, 1853, MATCH($B$2, resultados!$A$1:$ZZ$1, 0))</f>
        <v/>
      </c>
      <c r="C1859">
        <f>INDEX(resultados!$A$2:$ZZ$2386, 1853, MATCH($B$3, resultados!$A$1:$ZZ$1, 0))</f>
        <v/>
      </c>
    </row>
    <row r="1860">
      <c r="A1860">
        <f>INDEX(resultados!$A$2:$ZZ$2386, 1854, MATCH($B$1, resultados!$A$1:$ZZ$1, 0))</f>
        <v/>
      </c>
      <c r="B1860">
        <f>INDEX(resultados!$A$2:$ZZ$2386, 1854, MATCH($B$2, resultados!$A$1:$ZZ$1, 0))</f>
        <v/>
      </c>
      <c r="C1860">
        <f>INDEX(resultados!$A$2:$ZZ$2386, 1854, MATCH($B$3, resultados!$A$1:$ZZ$1, 0))</f>
        <v/>
      </c>
    </row>
    <row r="1861">
      <c r="A1861">
        <f>INDEX(resultados!$A$2:$ZZ$2386, 1855, MATCH($B$1, resultados!$A$1:$ZZ$1, 0))</f>
        <v/>
      </c>
      <c r="B1861">
        <f>INDEX(resultados!$A$2:$ZZ$2386, 1855, MATCH($B$2, resultados!$A$1:$ZZ$1, 0))</f>
        <v/>
      </c>
      <c r="C1861">
        <f>INDEX(resultados!$A$2:$ZZ$2386, 1855, MATCH($B$3, resultados!$A$1:$ZZ$1, 0))</f>
        <v/>
      </c>
    </row>
    <row r="1862">
      <c r="A1862">
        <f>INDEX(resultados!$A$2:$ZZ$2386, 1856, MATCH($B$1, resultados!$A$1:$ZZ$1, 0))</f>
        <v/>
      </c>
      <c r="B1862">
        <f>INDEX(resultados!$A$2:$ZZ$2386, 1856, MATCH($B$2, resultados!$A$1:$ZZ$1, 0))</f>
        <v/>
      </c>
      <c r="C1862">
        <f>INDEX(resultados!$A$2:$ZZ$2386, 1856, MATCH($B$3, resultados!$A$1:$ZZ$1, 0))</f>
        <v/>
      </c>
    </row>
    <row r="1863">
      <c r="A1863">
        <f>INDEX(resultados!$A$2:$ZZ$2386, 1857, MATCH($B$1, resultados!$A$1:$ZZ$1, 0))</f>
        <v/>
      </c>
      <c r="B1863">
        <f>INDEX(resultados!$A$2:$ZZ$2386, 1857, MATCH($B$2, resultados!$A$1:$ZZ$1, 0))</f>
        <v/>
      </c>
      <c r="C1863">
        <f>INDEX(resultados!$A$2:$ZZ$2386, 1857, MATCH($B$3, resultados!$A$1:$ZZ$1, 0))</f>
        <v/>
      </c>
    </row>
    <row r="1864">
      <c r="A1864">
        <f>INDEX(resultados!$A$2:$ZZ$2386, 1858, MATCH($B$1, resultados!$A$1:$ZZ$1, 0))</f>
        <v/>
      </c>
      <c r="B1864">
        <f>INDEX(resultados!$A$2:$ZZ$2386, 1858, MATCH($B$2, resultados!$A$1:$ZZ$1, 0))</f>
        <v/>
      </c>
      <c r="C1864">
        <f>INDEX(resultados!$A$2:$ZZ$2386, 1858, MATCH($B$3, resultados!$A$1:$ZZ$1, 0))</f>
        <v/>
      </c>
    </row>
    <row r="1865">
      <c r="A1865">
        <f>INDEX(resultados!$A$2:$ZZ$2386, 1859, MATCH($B$1, resultados!$A$1:$ZZ$1, 0))</f>
        <v/>
      </c>
      <c r="B1865">
        <f>INDEX(resultados!$A$2:$ZZ$2386, 1859, MATCH($B$2, resultados!$A$1:$ZZ$1, 0))</f>
        <v/>
      </c>
      <c r="C1865">
        <f>INDEX(resultados!$A$2:$ZZ$2386, 1859, MATCH($B$3, resultados!$A$1:$ZZ$1, 0))</f>
        <v/>
      </c>
    </row>
    <row r="1866">
      <c r="A1866">
        <f>INDEX(resultados!$A$2:$ZZ$2386, 1860, MATCH($B$1, resultados!$A$1:$ZZ$1, 0))</f>
        <v/>
      </c>
      <c r="B1866">
        <f>INDEX(resultados!$A$2:$ZZ$2386, 1860, MATCH($B$2, resultados!$A$1:$ZZ$1, 0))</f>
        <v/>
      </c>
      <c r="C1866">
        <f>INDEX(resultados!$A$2:$ZZ$2386, 1860, MATCH($B$3, resultados!$A$1:$ZZ$1, 0))</f>
        <v/>
      </c>
    </row>
    <row r="1867">
      <c r="A1867">
        <f>INDEX(resultados!$A$2:$ZZ$2386, 1861, MATCH($B$1, resultados!$A$1:$ZZ$1, 0))</f>
        <v/>
      </c>
      <c r="B1867">
        <f>INDEX(resultados!$A$2:$ZZ$2386, 1861, MATCH($B$2, resultados!$A$1:$ZZ$1, 0))</f>
        <v/>
      </c>
      <c r="C1867">
        <f>INDEX(resultados!$A$2:$ZZ$2386, 1861, MATCH($B$3, resultados!$A$1:$ZZ$1, 0))</f>
        <v/>
      </c>
    </row>
    <row r="1868">
      <c r="A1868">
        <f>INDEX(resultados!$A$2:$ZZ$2386, 1862, MATCH($B$1, resultados!$A$1:$ZZ$1, 0))</f>
        <v/>
      </c>
      <c r="B1868">
        <f>INDEX(resultados!$A$2:$ZZ$2386, 1862, MATCH($B$2, resultados!$A$1:$ZZ$1, 0))</f>
        <v/>
      </c>
      <c r="C1868">
        <f>INDEX(resultados!$A$2:$ZZ$2386, 1862, MATCH($B$3, resultados!$A$1:$ZZ$1, 0))</f>
        <v/>
      </c>
    </row>
    <row r="1869">
      <c r="A1869">
        <f>INDEX(resultados!$A$2:$ZZ$2386, 1863, MATCH($B$1, resultados!$A$1:$ZZ$1, 0))</f>
        <v/>
      </c>
      <c r="B1869">
        <f>INDEX(resultados!$A$2:$ZZ$2386, 1863, MATCH($B$2, resultados!$A$1:$ZZ$1, 0))</f>
        <v/>
      </c>
      <c r="C1869">
        <f>INDEX(resultados!$A$2:$ZZ$2386, 1863, MATCH($B$3, resultados!$A$1:$ZZ$1, 0))</f>
        <v/>
      </c>
    </row>
    <row r="1870">
      <c r="A1870">
        <f>INDEX(resultados!$A$2:$ZZ$2386, 1864, MATCH($B$1, resultados!$A$1:$ZZ$1, 0))</f>
        <v/>
      </c>
      <c r="B1870">
        <f>INDEX(resultados!$A$2:$ZZ$2386, 1864, MATCH($B$2, resultados!$A$1:$ZZ$1, 0))</f>
        <v/>
      </c>
      <c r="C1870">
        <f>INDEX(resultados!$A$2:$ZZ$2386, 1864, MATCH($B$3, resultados!$A$1:$ZZ$1, 0))</f>
        <v/>
      </c>
    </row>
    <row r="1871">
      <c r="A1871">
        <f>INDEX(resultados!$A$2:$ZZ$2386, 1865, MATCH($B$1, resultados!$A$1:$ZZ$1, 0))</f>
        <v/>
      </c>
      <c r="B1871">
        <f>INDEX(resultados!$A$2:$ZZ$2386, 1865, MATCH($B$2, resultados!$A$1:$ZZ$1, 0))</f>
        <v/>
      </c>
      <c r="C1871">
        <f>INDEX(resultados!$A$2:$ZZ$2386, 1865, MATCH($B$3, resultados!$A$1:$ZZ$1, 0))</f>
        <v/>
      </c>
    </row>
    <row r="1872">
      <c r="A1872">
        <f>INDEX(resultados!$A$2:$ZZ$2386, 1866, MATCH($B$1, resultados!$A$1:$ZZ$1, 0))</f>
        <v/>
      </c>
      <c r="B1872">
        <f>INDEX(resultados!$A$2:$ZZ$2386, 1866, MATCH($B$2, resultados!$A$1:$ZZ$1, 0))</f>
        <v/>
      </c>
      <c r="C1872">
        <f>INDEX(resultados!$A$2:$ZZ$2386, 1866, MATCH($B$3, resultados!$A$1:$ZZ$1, 0))</f>
        <v/>
      </c>
    </row>
    <row r="1873">
      <c r="A1873">
        <f>INDEX(resultados!$A$2:$ZZ$2386, 1867, MATCH($B$1, resultados!$A$1:$ZZ$1, 0))</f>
        <v/>
      </c>
      <c r="B1873">
        <f>INDEX(resultados!$A$2:$ZZ$2386, 1867, MATCH($B$2, resultados!$A$1:$ZZ$1, 0))</f>
        <v/>
      </c>
      <c r="C1873">
        <f>INDEX(resultados!$A$2:$ZZ$2386, 1867, MATCH($B$3, resultados!$A$1:$ZZ$1, 0))</f>
        <v/>
      </c>
    </row>
    <row r="1874">
      <c r="A1874">
        <f>INDEX(resultados!$A$2:$ZZ$2386, 1868, MATCH($B$1, resultados!$A$1:$ZZ$1, 0))</f>
        <v/>
      </c>
      <c r="B1874">
        <f>INDEX(resultados!$A$2:$ZZ$2386, 1868, MATCH($B$2, resultados!$A$1:$ZZ$1, 0))</f>
        <v/>
      </c>
      <c r="C1874">
        <f>INDEX(resultados!$A$2:$ZZ$2386, 1868, MATCH($B$3, resultados!$A$1:$ZZ$1, 0))</f>
        <v/>
      </c>
    </row>
    <row r="1875">
      <c r="A1875">
        <f>INDEX(resultados!$A$2:$ZZ$2386, 1869, MATCH($B$1, resultados!$A$1:$ZZ$1, 0))</f>
        <v/>
      </c>
      <c r="B1875">
        <f>INDEX(resultados!$A$2:$ZZ$2386, 1869, MATCH($B$2, resultados!$A$1:$ZZ$1, 0))</f>
        <v/>
      </c>
      <c r="C1875">
        <f>INDEX(resultados!$A$2:$ZZ$2386, 1869, MATCH($B$3, resultados!$A$1:$ZZ$1, 0))</f>
        <v/>
      </c>
    </row>
    <row r="1876">
      <c r="A1876">
        <f>INDEX(resultados!$A$2:$ZZ$2386, 1870, MATCH($B$1, resultados!$A$1:$ZZ$1, 0))</f>
        <v/>
      </c>
      <c r="B1876">
        <f>INDEX(resultados!$A$2:$ZZ$2386, 1870, MATCH($B$2, resultados!$A$1:$ZZ$1, 0))</f>
        <v/>
      </c>
      <c r="C1876">
        <f>INDEX(resultados!$A$2:$ZZ$2386, 1870, MATCH($B$3, resultados!$A$1:$ZZ$1, 0))</f>
        <v/>
      </c>
    </row>
    <row r="1877">
      <c r="A1877">
        <f>INDEX(resultados!$A$2:$ZZ$2386, 1871, MATCH($B$1, resultados!$A$1:$ZZ$1, 0))</f>
        <v/>
      </c>
      <c r="B1877">
        <f>INDEX(resultados!$A$2:$ZZ$2386, 1871, MATCH($B$2, resultados!$A$1:$ZZ$1, 0))</f>
        <v/>
      </c>
      <c r="C1877">
        <f>INDEX(resultados!$A$2:$ZZ$2386, 1871, MATCH($B$3, resultados!$A$1:$ZZ$1, 0))</f>
        <v/>
      </c>
    </row>
    <row r="1878">
      <c r="A1878">
        <f>INDEX(resultados!$A$2:$ZZ$2386, 1872, MATCH($B$1, resultados!$A$1:$ZZ$1, 0))</f>
        <v/>
      </c>
      <c r="B1878">
        <f>INDEX(resultados!$A$2:$ZZ$2386, 1872, MATCH($B$2, resultados!$A$1:$ZZ$1, 0))</f>
        <v/>
      </c>
      <c r="C1878">
        <f>INDEX(resultados!$A$2:$ZZ$2386, 1872, MATCH($B$3, resultados!$A$1:$ZZ$1, 0))</f>
        <v/>
      </c>
    </row>
    <row r="1879">
      <c r="A1879">
        <f>INDEX(resultados!$A$2:$ZZ$2386, 1873, MATCH($B$1, resultados!$A$1:$ZZ$1, 0))</f>
        <v/>
      </c>
      <c r="B1879">
        <f>INDEX(resultados!$A$2:$ZZ$2386, 1873, MATCH($B$2, resultados!$A$1:$ZZ$1, 0))</f>
        <v/>
      </c>
      <c r="C1879">
        <f>INDEX(resultados!$A$2:$ZZ$2386, 1873, MATCH($B$3, resultados!$A$1:$ZZ$1, 0))</f>
        <v/>
      </c>
    </row>
    <row r="1880">
      <c r="A1880">
        <f>INDEX(resultados!$A$2:$ZZ$2386, 1874, MATCH($B$1, resultados!$A$1:$ZZ$1, 0))</f>
        <v/>
      </c>
      <c r="B1880">
        <f>INDEX(resultados!$A$2:$ZZ$2386, 1874, MATCH($B$2, resultados!$A$1:$ZZ$1, 0))</f>
        <v/>
      </c>
      <c r="C1880">
        <f>INDEX(resultados!$A$2:$ZZ$2386, 1874, MATCH($B$3, resultados!$A$1:$ZZ$1, 0))</f>
        <v/>
      </c>
    </row>
    <row r="1881">
      <c r="A1881">
        <f>INDEX(resultados!$A$2:$ZZ$2386, 1875, MATCH($B$1, resultados!$A$1:$ZZ$1, 0))</f>
        <v/>
      </c>
      <c r="B1881">
        <f>INDEX(resultados!$A$2:$ZZ$2386, 1875, MATCH($B$2, resultados!$A$1:$ZZ$1, 0))</f>
        <v/>
      </c>
      <c r="C1881">
        <f>INDEX(resultados!$A$2:$ZZ$2386, 1875, MATCH($B$3, resultados!$A$1:$ZZ$1, 0))</f>
        <v/>
      </c>
    </row>
    <row r="1882">
      <c r="A1882">
        <f>INDEX(resultados!$A$2:$ZZ$2386, 1876, MATCH($B$1, resultados!$A$1:$ZZ$1, 0))</f>
        <v/>
      </c>
      <c r="B1882">
        <f>INDEX(resultados!$A$2:$ZZ$2386, 1876, MATCH($B$2, resultados!$A$1:$ZZ$1, 0))</f>
        <v/>
      </c>
      <c r="C1882">
        <f>INDEX(resultados!$A$2:$ZZ$2386, 1876, MATCH($B$3, resultados!$A$1:$ZZ$1, 0))</f>
        <v/>
      </c>
    </row>
    <row r="1883">
      <c r="A1883">
        <f>INDEX(resultados!$A$2:$ZZ$2386, 1877, MATCH($B$1, resultados!$A$1:$ZZ$1, 0))</f>
        <v/>
      </c>
      <c r="B1883">
        <f>INDEX(resultados!$A$2:$ZZ$2386, 1877, MATCH($B$2, resultados!$A$1:$ZZ$1, 0))</f>
        <v/>
      </c>
      <c r="C1883">
        <f>INDEX(resultados!$A$2:$ZZ$2386, 1877, MATCH($B$3, resultados!$A$1:$ZZ$1, 0))</f>
        <v/>
      </c>
    </row>
    <row r="1884">
      <c r="A1884">
        <f>INDEX(resultados!$A$2:$ZZ$2386, 1878, MATCH($B$1, resultados!$A$1:$ZZ$1, 0))</f>
        <v/>
      </c>
      <c r="B1884">
        <f>INDEX(resultados!$A$2:$ZZ$2386, 1878, MATCH($B$2, resultados!$A$1:$ZZ$1, 0))</f>
        <v/>
      </c>
      <c r="C1884">
        <f>INDEX(resultados!$A$2:$ZZ$2386, 1878, MATCH($B$3, resultados!$A$1:$ZZ$1, 0))</f>
        <v/>
      </c>
    </row>
    <row r="1885">
      <c r="A1885">
        <f>INDEX(resultados!$A$2:$ZZ$2386, 1879, MATCH($B$1, resultados!$A$1:$ZZ$1, 0))</f>
        <v/>
      </c>
      <c r="B1885">
        <f>INDEX(resultados!$A$2:$ZZ$2386, 1879, MATCH($B$2, resultados!$A$1:$ZZ$1, 0))</f>
        <v/>
      </c>
      <c r="C1885">
        <f>INDEX(resultados!$A$2:$ZZ$2386, 1879, MATCH($B$3, resultados!$A$1:$ZZ$1, 0))</f>
        <v/>
      </c>
    </row>
    <row r="1886">
      <c r="A1886">
        <f>INDEX(resultados!$A$2:$ZZ$2386, 1880, MATCH($B$1, resultados!$A$1:$ZZ$1, 0))</f>
        <v/>
      </c>
      <c r="B1886">
        <f>INDEX(resultados!$A$2:$ZZ$2386, 1880, MATCH($B$2, resultados!$A$1:$ZZ$1, 0))</f>
        <v/>
      </c>
      <c r="C1886">
        <f>INDEX(resultados!$A$2:$ZZ$2386, 1880, MATCH($B$3, resultados!$A$1:$ZZ$1, 0))</f>
        <v/>
      </c>
    </row>
    <row r="1887">
      <c r="A1887">
        <f>INDEX(resultados!$A$2:$ZZ$2386, 1881, MATCH($B$1, resultados!$A$1:$ZZ$1, 0))</f>
        <v/>
      </c>
      <c r="B1887">
        <f>INDEX(resultados!$A$2:$ZZ$2386, 1881, MATCH($B$2, resultados!$A$1:$ZZ$1, 0))</f>
        <v/>
      </c>
      <c r="C1887">
        <f>INDEX(resultados!$A$2:$ZZ$2386, 1881, MATCH($B$3, resultados!$A$1:$ZZ$1, 0))</f>
        <v/>
      </c>
    </row>
    <row r="1888">
      <c r="A1888">
        <f>INDEX(resultados!$A$2:$ZZ$2386, 1882, MATCH($B$1, resultados!$A$1:$ZZ$1, 0))</f>
        <v/>
      </c>
      <c r="B1888">
        <f>INDEX(resultados!$A$2:$ZZ$2386, 1882, MATCH($B$2, resultados!$A$1:$ZZ$1, 0))</f>
        <v/>
      </c>
      <c r="C1888">
        <f>INDEX(resultados!$A$2:$ZZ$2386, 1882, MATCH($B$3, resultados!$A$1:$ZZ$1, 0))</f>
        <v/>
      </c>
    </row>
    <row r="1889">
      <c r="A1889">
        <f>INDEX(resultados!$A$2:$ZZ$2386, 1883, MATCH($B$1, resultados!$A$1:$ZZ$1, 0))</f>
        <v/>
      </c>
      <c r="B1889">
        <f>INDEX(resultados!$A$2:$ZZ$2386, 1883, MATCH($B$2, resultados!$A$1:$ZZ$1, 0))</f>
        <v/>
      </c>
      <c r="C1889">
        <f>INDEX(resultados!$A$2:$ZZ$2386, 1883, MATCH($B$3, resultados!$A$1:$ZZ$1, 0))</f>
        <v/>
      </c>
    </row>
    <row r="1890">
      <c r="A1890">
        <f>INDEX(resultados!$A$2:$ZZ$2386, 1884, MATCH($B$1, resultados!$A$1:$ZZ$1, 0))</f>
        <v/>
      </c>
      <c r="B1890">
        <f>INDEX(resultados!$A$2:$ZZ$2386, 1884, MATCH($B$2, resultados!$A$1:$ZZ$1, 0))</f>
        <v/>
      </c>
      <c r="C1890">
        <f>INDEX(resultados!$A$2:$ZZ$2386, 1884, MATCH($B$3, resultados!$A$1:$ZZ$1, 0))</f>
        <v/>
      </c>
    </row>
    <row r="1891">
      <c r="A1891">
        <f>INDEX(resultados!$A$2:$ZZ$2386, 1885, MATCH($B$1, resultados!$A$1:$ZZ$1, 0))</f>
        <v/>
      </c>
      <c r="B1891">
        <f>INDEX(resultados!$A$2:$ZZ$2386, 1885, MATCH($B$2, resultados!$A$1:$ZZ$1, 0))</f>
        <v/>
      </c>
      <c r="C1891">
        <f>INDEX(resultados!$A$2:$ZZ$2386, 1885, MATCH($B$3, resultados!$A$1:$ZZ$1, 0))</f>
        <v/>
      </c>
    </row>
    <row r="1892">
      <c r="A1892">
        <f>INDEX(resultados!$A$2:$ZZ$2386, 1886, MATCH($B$1, resultados!$A$1:$ZZ$1, 0))</f>
        <v/>
      </c>
      <c r="B1892">
        <f>INDEX(resultados!$A$2:$ZZ$2386, 1886, MATCH($B$2, resultados!$A$1:$ZZ$1, 0))</f>
        <v/>
      </c>
      <c r="C1892">
        <f>INDEX(resultados!$A$2:$ZZ$2386, 1886, MATCH($B$3, resultados!$A$1:$ZZ$1, 0))</f>
        <v/>
      </c>
    </row>
    <row r="1893">
      <c r="A1893">
        <f>INDEX(resultados!$A$2:$ZZ$2386, 1887, MATCH($B$1, resultados!$A$1:$ZZ$1, 0))</f>
        <v/>
      </c>
      <c r="B1893">
        <f>INDEX(resultados!$A$2:$ZZ$2386, 1887, MATCH($B$2, resultados!$A$1:$ZZ$1, 0))</f>
        <v/>
      </c>
      <c r="C1893">
        <f>INDEX(resultados!$A$2:$ZZ$2386, 1887, MATCH($B$3, resultados!$A$1:$ZZ$1, 0))</f>
        <v/>
      </c>
    </row>
    <row r="1894">
      <c r="A1894">
        <f>INDEX(resultados!$A$2:$ZZ$2386, 1888, MATCH($B$1, resultados!$A$1:$ZZ$1, 0))</f>
        <v/>
      </c>
      <c r="B1894">
        <f>INDEX(resultados!$A$2:$ZZ$2386, 1888, MATCH($B$2, resultados!$A$1:$ZZ$1, 0))</f>
        <v/>
      </c>
      <c r="C1894">
        <f>INDEX(resultados!$A$2:$ZZ$2386, 1888, MATCH($B$3, resultados!$A$1:$ZZ$1, 0))</f>
        <v/>
      </c>
    </row>
    <row r="1895">
      <c r="A1895">
        <f>INDEX(resultados!$A$2:$ZZ$2386, 1889, MATCH($B$1, resultados!$A$1:$ZZ$1, 0))</f>
        <v/>
      </c>
      <c r="B1895">
        <f>INDEX(resultados!$A$2:$ZZ$2386, 1889, MATCH($B$2, resultados!$A$1:$ZZ$1, 0))</f>
        <v/>
      </c>
      <c r="C1895">
        <f>INDEX(resultados!$A$2:$ZZ$2386, 1889, MATCH($B$3, resultados!$A$1:$ZZ$1, 0))</f>
        <v/>
      </c>
    </row>
    <row r="1896">
      <c r="A1896">
        <f>INDEX(resultados!$A$2:$ZZ$2386, 1890, MATCH($B$1, resultados!$A$1:$ZZ$1, 0))</f>
        <v/>
      </c>
      <c r="B1896">
        <f>INDEX(resultados!$A$2:$ZZ$2386, 1890, MATCH($B$2, resultados!$A$1:$ZZ$1, 0))</f>
        <v/>
      </c>
      <c r="C1896">
        <f>INDEX(resultados!$A$2:$ZZ$2386, 1890, MATCH($B$3, resultados!$A$1:$ZZ$1, 0))</f>
        <v/>
      </c>
    </row>
    <row r="1897">
      <c r="A1897">
        <f>INDEX(resultados!$A$2:$ZZ$2386, 1891, MATCH($B$1, resultados!$A$1:$ZZ$1, 0))</f>
        <v/>
      </c>
      <c r="B1897">
        <f>INDEX(resultados!$A$2:$ZZ$2386, 1891, MATCH($B$2, resultados!$A$1:$ZZ$1, 0))</f>
        <v/>
      </c>
      <c r="C1897">
        <f>INDEX(resultados!$A$2:$ZZ$2386, 1891, MATCH($B$3, resultados!$A$1:$ZZ$1, 0))</f>
        <v/>
      </c>
    </row>
    <row r="1898">
      <c r="A1898">
        <f>INDEX(resultados!$A$2:$ZZ$2386, 1892, MATCH($B$1, resultados!$A$1:$ZZ$1, 0))</f>
        <v/>
      </c>
      <c r="B1898">
        <f>INDEX(resultados!$A$2:$ZZ$2386, 1892, MATCH($B$2, resultados!$A$1:$ZZ$1, 0))</f>
        <v/>
      </c>
      <c r="C1898">
        <f>INDEX(resultados!$A$2:$ZZ$2386, 1892, MATCH($B$3, resultados!$A$1:$ZZ$1, 0))</f>
        <v/>
      </c>
    </row>
    <row r="1899">
      <c r="A1899">
        <f>INDEX(resultados!$A$2:$ZZ$2386, 1893, MATCH($B$1, resultados!$A$1:$ZZ$1, 0))</f>
        <v/>
      </c>
      <c r="B1899">
        <f>INDEX(resultados!$A$2:$ZZ$2386, 1893, MATCH($B$2, resultados!$A$1:$ZZ$1, 0))</f>
        <v/>
      </c>
      <c r="C1899">
        <f>INDEX(resultados!$A$2:$ZZ$2386, 1893, MATCH($B$3, resultados!$A$1:$ZZ$1, 0))</f>
        <v/>
      </c>
    </row>
    <row r="1900">
      <c r="A1900">
        <f>INDEX(resultados!$A$2:$ZZ$2386, 1894, MATCH($B$1, resultados!$A$1:$ZZ$1, 0))</f>
        <v/>
      </c>
      <c r="B1900">
        <f>INDEX(resultados!$A$2:$ZZ$2386, 1894, MATCH($B$2, resultados!$A$1:$ZZ$1, 0))</f>
        <v/>
      </c>
      <c r="C1900">
        <f>INDEX(resultados!$A$2:$ZZ$2386, 1894, MATCH($B$3, resultados!$A$1:$ZZ$1, 0))</f>
        <v/>
      </c>
    </row>
    <row r="1901">
      <c r="A1901">
        <f>INDEX(resultados!$A$2:$ZZ$2386, 1895, MATCH($B$1, resultados!$A$1:$ZZ$1, 0))</f>
        <v/>
      </c>
      <c r="B1901">
        <f>INDEX(resultados!$A$2:$ZZ$2386, 1895, MATCH($B$2, resultados!$A$1:$ZZ$1, 0))</f>
        <v/>
      </c>
      <c r="C1901">
        <f>INDEX(resultados!$A$2:$ZZ$2386, 1895, MATCH($B$3, resultados!$A$1:$ZZ$1, 0))</f>
        <v/>
      </c>
    </row>
    <row r="1902">
      <c r="A1902">
        <f>INDEX(resultados!$A$2:$ZZ$2386, 1896, MATCH($B$1, resultados!$A$1:$ZZ$1, 0))</f>
        <v/>
      </c>
      <c r="B1902">
        <f>INDEX(resultados!$A$2:$ZZ$2386, 1896, MATCH($B$2, resultados!$A$1:$ZZ$1, 0))</f>
        <v/>
      </c>
      <c r="C1902">
        <f>INDEX(resultados!$A$2:$ZZ$2386, 1896, MATCH($B$3, resultados!$A$1:$ZZ$1, 0))</f>
        <v/>
      </c>
    </row>
    <row r="1903">
      <c r="A1903">
        <f>INDEX(resultados!$A$2:$ZZ$2386, 1897, MATCH($B$1, resultados!$A$1:$ZZ$1, 0))</f>
        <v/>
      </c>
      <c r="B1903">
        <f>INDEX(resultados!$A$2:$ZZ$2386, 1897, MATCH($B$2, resultados!$A$1:$ZZ$1, 0))</f>
        <v/>
      </c>
      <c r="C1903">
        <f>INDEX(resultados!$A$2:$ZZ$2386, 1897, MATCH($B$3, resultados!$A$1:$ZZ$1, 0))</f>
        <v/>
      </c>
    </row>
    <row r="1904">
      <c r="A1904">
        <f>INDEX(resultados!$A$2:$ZZ$2386, 1898, MATCH($B$1, resultados!$A$1:$ZZ$1, 0))</f>
        <v/>
      </c>
      <c r="B1904">
        <f>INDEX(resultados!$A$2:$ZZ$2386, 1898, MATCH($B$2, resultados!$A$1:$ZZ$1, 0))</f>
        <v/>
      </c>
      <c r="C1904">
        <f>INDEX(resultados!$A$2:$ZZ$2386, 1898, MATCH($B$3, resultados!$A$1:$ZZ$1, 0))</f>
        <v/>
      </c>
    </row>
    <row r="1905">
      <c r="A1905">
        <f>INDEX(resultados!$A$2:$ZZ$2386, 1899, MATCH($B$1, resultados!$A$1:$ZZ$1, 0))</f>
        <v/>
      </c>
      <c r="B1905">
        <f>INDEX(resultados!$A$2:$ZZ$2386, 1899, MATCH($B$2, resultados!$A$1:$ZZ$1, 0))</f>
        <v/>
      </c>
      <c r="C1905">
        <f>INDEX(resultados!$A$2:$ZZ$2386, 1899, MATCH($B$3, resultados!$A$1:$ZZ$1, 0))</f>
        <v/>
      </c>
    </row>
    <row r="1906">
      <c r="A1906">
        <f>INDEX(resultados!$A$2:$ZZ$2386, 1900, MATCH($B$1, resultados!$A$1:$ZZ$1, 0))</f>
        <v/>
      </c>
      <c r="B1906">
        <f>INDEX(resultados!$A$2:$ZZ$2386, 1900, MATCH($B$2, resultados!$A$1:$ZZ$1, 0))</f>
        <v/>
      </c>
      <c r="C1906">
        <f>INDEX(resultados!$A$2:$ZZ$2386, 1900, MATCH($B$3, resultados!$A$1:$ZZ$1, 0))</f>
        <v/>
      </c>
    </row>
    <row r="1907">
      <c r="A1907">
        <f>INDEX(resultados!$A$2:$ZZ$2386, 1901, MATCH($B$1, resultados!$A$1:$ZZ$1, 0))</f>
        <v/>
      </c>
      <c r="B1907">
        <f>INDEX(resultados!$A$2:$ZZ$2386, 1901, MATCH($B$2, resultados!$A$1:$ZZ$1, 0))</f>
        <v/>
      </c>
      <c r="C1907">
        <f>INDEX(resultados!$A$2:$ZZ$2386, 1901, MATCH($B$3, resultados!$A$1:$ZZ$1, 0))</f>
        <v/>
      </c>
    </row>
    <row r="1908">
      <c r="A1908">
        <f>INDEX(resultados!$A$2:$ZZ$2386, 1902, MATCH($B$1, resultados!$A$1:$ZZ$1, 0))</f>
        <v/>
      </c>
      <c r="B1908">
        <f>INDEX(resultados!$A$2:$ZZ$2386, 1902, MATCH($B$2, resultados!$A$1:$ZZ$1, 0))</f>
        <v/>
      </c>
      <c r="C1908">
        <f>INDEX(resultados!$A$2:$ZZ$2386, 1902, MATCH($B$3, resultados!$A$1:$ZZ$1, 0))</f>
        <v/>
      </c>
    </row>
    <row r="1909">
      <c r="A1909">
        <f>INDEX(resultados!$A$2:$ZZ$2386, 1903, MATCH($B$1, resultados!$A$1:$ZZ$1, 0))</f>
        <v/>
      </c>
      <c r="B1909">
        <f>INDEX(resultados!$A$2:$ZZ$2386, 1903, MATCH($B$2, resultados!$A$1:$ZZ$1, 0))</f>
        <v/>
      </c>
      <c r="C1909">
        <f>INDEX(resultados!$A$2:$ZZ$2386, 1903, MATCH($B$3, resultados!$A$1:$ZZ$1, 0))</f>
        <v/>
      </c>
    </row>
    <row r="1910">
      <c r="A1910">
        <f>INDEX(resultados!$A$2:$ZZ$2386, 1904, MATCH($B$1, resultados!$A$1:$ZZ$1, 0))</f>
        <v/>
      </c>
      <c r="B1910">
        <f>INDEX(resultados!$A$2:$ZZ$2386, 1904, MATCH($B$2, resultados!$A$1:$ZZ$1, 0))</f>
        <v/>
      </c>
      <c r="C1910">
        <f>INDEX(resultados!$A$2:$ZZ$2386, 1904, MATCH($B$3, resultados!$A$1:$ZZ$1, 0))</f>
        <v/>
      </c>
    </row>
    <row r="1911">
      <c r="A1911">
        <f>INDEX(resultados!$A$2:$ZZ$2386, 1905, MATCH($B$1, resultados!$A$1:$ZZ$1, 0))</f>
        <v/>
      </c>
      <c r="B1911">
        <f>INDEX(resultados!$A$2:$ZZ$2386, 1905, MATCH($B$2, resultados!$A$1:$ZZ$1, 0))</f>
        <v/>
      </c>
      <c r="C1911">
        <f>INDEX(resultados!$A$2:$ZZ$2386, 1905, MATCH($B$3, resultados!$A$1:$ZZ$1, 0))</f>
        <v/>
      </c>
    </row>
    <row r="1912">
      <c r="A1912">
        <f>INDEX(resultados!$A$2:$ZZ$2386, 1906, MATCH($B$1, resultados!$A$1:$ZZ$1, 0))</f>
        <v/>
      </c>
      <c r="B1912">
        <f>INDEX(resultados!$A$2:$ZZ$2386, 1906, MATCH($B$2, resultados!$A$1:$ZZ$1, 0))</f>
        <v/>
      </c>
      <c r="C1912">
        <f>INDEX(resultados!$A$2:$ZZ$2386, 1906, MATCH($B$3, resultados!$A$1:$ZZ$1, 0))</f>
        <v/>
      </c>
    </row>
    <row r="1913">
      <c r="A1913">
        <f>INDEX(resultados!$A$2:$ZZ$2386, 1907, MATCH($B$1, resultados!$A$1:$ZZ$1, 0))</f>
        <v/>
      </c>
      <c r="B1913">
        <f>INDEX(resultados!$A$2:$ZZ$2386, 1907, MATCH($B$2, resultados!$A$1:$ZZ$1, 0))</f>
        <v/>
      </c>
      <c r="C1913">
        <f>INDEX(resultados!$A$2:$ZZ$2386, 1907, MATCH($B$3, resultados!$A$1:$ZZ$1, 0))</f>
        <v/>
      </c>
    </row>
    <row r="1914">
      <c r="A1914">
        <f>INDEX(resultados!$A$2:$ZZ$2386, 1908, MATCH($B$1, resultados!$A$1:$ZZ$1, 0))</f>
        <v/>
      </c>
      <c r="B1914">
        <f>INDEX(resultados!$A$2:$ZZ$2386, 1908, MATCH($B$2, resultados!$A$1:$ZZ$1, 0))</f>
        <v/>
      </c>
      <c r="C1914">
        <f>INDEX(resultados!$A$2:$ZZ$2386, 1908, MATCH($B$3, resultados!$A$1:$ZZ$1, 0))</f>
        <v/>
      </c>
    </row>
    <row r="1915">
      <c r="A1915">
        <f>INDEX(resultados!$A$2:$ZZ$2386, 1909, MATCH($B$1, resultados!$A$1:$ZZ$1, 0))</f>
        <v/>
      </c>
      <c r="B1915">
        <f>INDEX(resultados!$A$2:$ZZ$2386, 1909, MATCH($B$2, resultados!$A$1:$ZZ$1, 0))</f>
        <v/>
      </c>
      <c r="C1915">
        <f>INDEX(resultados!$A$2:$ZZ$2386, 1909, MATCH($B$3, resultados!$A$1:$ZZ$1, 0))</f>
        <v/>
      </c>
    </row>
    <row r="1916">
      <c r="A1916">
        <f>INDEX(resultados!$A$2:$ZZ$2386, 1910, MATCH($B$1, resultados!$A$1:$ZZ$1, 0))</f>
        <v/>
      </c>
      <c r="B1916">
        <f>INDEX(resultados!$A$2:$ZZ$2386, 1910, MATCH($B$2, resultados!$A$1:$ZZ$1, 0))</f>
        <v/>
      </c>
      <c r="C1916">
        <f>INDEX(resultados!$A$2:$ZZ$2386, 1910, MATCH($B$3, resultados!$A$1:$ZZ$1, 0))</f>
        <v/>
      </c>
    </row>
    <row r="1917">
      <c r="A1917">
        <f>INDEX(resultados!$A$2:$ZZ$2386, 1911, MATCH($B$1, resultados!$A$1:$ZZ$1, 0))</f>
        <v/>
      </c>
      <c r="B1917">
        <f>INDEX(resultados!$A$2:$ZZ$2386, 1911, MATCH($B$2, resultados!$A$1:$ZZ$1, 0))</f>
        <v/>
      </c>
      <c r="C1917">
        <f>INDEX(resultados!$A$2:$ZZ$2386, 1911, MATCH($B$3, resultados!$A$1:$ZZ$1, 0))</f>
        <v/>
      </c>
    </row>
    <row r="1918">
      <c r="A1918">
        <f>INDEX(resultados!$A$2:$ZZ$2386, 1912, MATCH($B$1, resultados!$A$1:$ZZ$1, 0))</f>
        <v/>
      </c>
      <c r="B1918">
        <f>INDEX(resultados!$A$2:$ZZ$2386, 1912, MATCH($B$2, resultados!$A$1:$ZZ$1, 0))</f>
        <v/>
      </c>
      <c r="C1918">
        <f>INDEX(resultados!$A$2:$ZZ$2386, 1912, MATCH($B$3, resultados!$A$1:$ZZ$1, 0))</f>
        <v/>
      </c>
    </row>
    <row r="1919">
      <c r="A1919">
        <f>INDEX(resultados!$A$2:$ZZ$2386, 1913, MATCH($B$1, resultados!$A$1:$ZZ$1, 0))</f>
        <v/>
      </c>
      <c r="B1919">
        <f>INDEX(resultados!$A$2:$ZZ$2386, 1913, MATCH($B$2, resultados!$A$1:$ZZ$1, 0))</f>
        <v/>
      </c>
      <c r="C1919">
        <f>INDEX(resultados!$A$2:$ZZ$2386, 1913, MATCH($B$3, resultados!$A$1:$ZZ$1, 0))</f>
        <v/>
      </c>
    </row>
    <row r="1920">
      <c r="A1920">
        <f>INDEX(resultados!$A$2:$ZZ$2386, 1914, MATCH($B$1, resultados!$A$1:$ZZ$1, 0))</f>
        <v/>
      </c>
      <c r="B1920">
        <f>INDEX(resultados!$A$2:$ZZ$2386, 1914, MATCH($B$2, resultados!$A$1:$ZZ$1, 0))</f>
        <v/>
      </c>
      <c r="C1920">
        <f>INDEX(resultados!$A$2:$ZZ$2386, 1914, MATCH($B$3, resultados!$A$1:$ZZ$1, 0))</f>
        <v/>
      </c>
    </row>
    <row r="1921">
      <c r="A1921">
        <f>INDEX(resultados!$A$2:$ZZ$2386, 1915, MATCH($B$1, resultados!$A$1:$ZZ$1, 0))</f>
        <v/>
      </c>
      <c r="B1921">
        <f>INDEX(resultados!$A$2:$ZZ$2386, 1915, MATCH($B$2, resultados!$A$1:$ZZ$1, 0))</f>
        <v/>
      </c>
      <c r="C1921">
        <f>INDEX(resultados!$A$2:$ZZ$2386, 1915, MATCH($B$3, resultados!$A$1:$ZZ$1, 0))</f>
        <v/>
      </c>
    </row>
    <row r="1922">
      <c r="A1922">
        <f>INDEX(resultados!$A$2:$ZZ$2386, 1916, MATCH($B$1, resultados!$A$1:$ZZ$1, 0))</f>
        <v/>
      </c>
      <c r="B1922">
        <f>INDEX(resultados!$A$2:$ZZ$2386, 1916, MATCH($B$2, resultados!$A$1:$ZZ$1, 0))</f>
        <v/>
      </c>
      <c r="C1922">
        <f>INDEX(resultados!$A$2:$ZZ$2386, 1916, MATCH($B$3, resultados!$A$1:$ZZ$1, 0))</f>
        <v/>
      </c>
    </row>
    <row r="1923">
      <c r="A1923">
        <f>INDEX(resultados!$A$2:$ZZ$2386, 1917, MATCH($B$1, resultados!$A$1:$ZZ$1, 0))</f>
        <v/>
      </c>
      <c r="B1923">
        <f>INDEX(resultados!$A$2:$ZZ$2386, 1917, MATCH($B$2, resultados!$A$1:$ZZ$1, 0))</f>
        <v/>
      </c>
      <c r="C1923">
        <f>INDEX(resultados!$A$2:$ZZ$2386, 1917, MATCH($B$3, resultados!$A$1:$ZZ$1, 0))</f>
        <v/>
      </c>
    </row>
    <row r="1924">
      <c r="A1924">
        <f>INDEX(resultados!$A$2:$ZZ$2386, 1918, MATCH($B$1, resultados!$A$1:$ZZ$1, 0))</f>
        <v/>
      </c>
      <c r="B1924">
        <f>INDEX(resultados!$A$2:$ZZ$2386, 1918, MATCH($B$2, resultados!$A$1:$ZZ$1, 0))</f>
        <v/>
      </c>
      <c r="C1924">
        <f>INDEX(resultados!$A$2:$ZZ$2386, 1918, MATCH($B$3, resultados!$A$1:$ZZ$1, 0))</f>
        <v/>
      </c>
    </row>
    <row r="1925">
      <c r="A1925">
        <f>INDEX(resultados!$A$2:$ZZ$2386, 1919, MATCH($B$1, resultados!$A$1:$ZZ$1, 0))</f>
        <v/>
      </c>
      <c r="B1925">
        <f>INDEX(resultados!$A$2:$ZZ$2386, 1919, MATCH($B$2, resultados!$A$1:$ZZ$1, 0))</f>
        <v/>
      </c>
      <c r="C1925">
        <f>INDEX(resultados!$A$2:$ZZ$2386, 1919, MATCH($B$3, resultados!$A$1:$ZZ$1, 0))</f>
        <v/>
      </c>
    </row>
    <row r="1926">
      <c r="A1926">
        <f>INDEX(resultados!$A$2:$ZZ$2386, 1920, MATCH($B$1, resultados!$A$1:$ZZ$1, 0))</f>
        <v/>
      </c>
      <c r="B1926">
        <f>INDEX(resultados!$A$2:$ZZ$2386, 1920, MATCH($B$2, resultados!$A$1:$ZZ$1, 0))</f>
        <v/>
      </c>
      <c r="C1926">
        <f>INDEX(resultados!$A$2:$ZZ$2386, 1920, MATCH($B$3, resultados!$A$1:$ZZ$1, 0))</f>
        <v/>
      </c>
    </row>
    <row r="1927">
      <c r="A1927">
        <f>INDEX(resultados!$A$2:$ZZ$2386, 1921, MATCH($B$1, resultados!$A$1:$ZZ$1, 0))</f>
        <v/>
      </c>
      <c r="B1927">
        <f>INDEX(resultados!$A$2:$ZZ$2386, 1921, MATCH($B$2, resultados!$A$1:$ZZ$1, 0))</f>
        <v/>
      </c>
      <c r="C1927">
        <f>INDEX(resultados!$A$2:$ZZ$2386, 1921, MATCH($B$3, resultados!$A$1:$ZZ$1, 0))</f>
        <v/>
      </c>
    </row>
    <row r="1928">
      <c r="A1928">
        <f>INDEX(resultados!$A$2:$ZZ$2386, 1922, MATCH($B$1, resultados!$A$1:$ZZ$1, 0))</f>
        <v/>
      </c>
      <c r="B1928">
        <f>INDEX(resultados!$A$2:$ZZ$2386, 1922, MATCH($B$2, resultados!$A$1:$ZZ$1, 0))</f>
        <v/>
      </c>
      <c r="C1928">
        <f>INDEX(resultados!$A$2:$ZZ$2386, 1922, MATCH($B$3, resultados!$A$1:$ZZ$1, 0))</f>
        <v/>
      </c>
    </row>
    <row r="1929">
      <c r="A1929">
        <f>INDEX(resultados!$A$2:$ZZ$2386, 1923, MATCH($B$1, resultados!$A$1:$ZZ$1, 0))</f>
        <v/>
      </c>
      <c r="B1929">
        <f>INDEX(resultados!$A$2:$ZZ$2386, 1923, MATCH($B$2, resultados!$A$1:$ZZ$1, 0))</f>
        <v/>
      </c>
      <c r="C1929">
        <f>INDEX(resultados!$A$2:$ZZ$2386, 1923, MATCH($B$3, resultados!$A$1:$ZZ$1, 0))</f>
        <v/>
      </c>
    </row>
    <row r="1930">
      <c r="A1930">
        <f>INDEX(resultados!$A$2:$ZZ$2386, 1924, MATCH($B$1, resultados!$A$1:$ZZ$1, 0))</f>
        <v/>
      </c>
      <c r="B1930">
        <f>INDEX(resultados!$A$2:$ZZ$2386, 1924, MATCH($B$2, resultados!$A$1:$ZZ$1, 0))</f>
        <v/>
      </c>
      <c r="C1930">
        <f>INDEX(resultados!$A$2:$ZZ$2386, 1924, MATCH($B$3, resultados!$A$1:$ZZ$1, 0))</f>
        <v/>
      </c>
    </row>
    <row r="1931">
      <c r="A1931">
        <f>INDEX(resultados!$A$2:$ZZ$2386, 1925, MATCH($B$1, resultados!$A$1:$ZZ$1, 0))</f>
        <v/>
      </c>
      <c r="B1931">
        <f>INDEX(resultados!$A$2:$ZZ$2386, 1925, MATCH($B$2, resultados!$A$1:$ZZ$1, 0))</f>
        <v/>
      </c>
      <c r="C1931">
        <f>INDEX(resultados!$A$2:$ZZ$2386, 1925, MATCH($B$3, resultados!$A$1:$ZZ$1, 0))</f>
        <v/>
      </c>
    </row>
    <row r="1932">
      <c r="A1932">
        <f>INDEX(resultados!$A$2:$ZZ$2386, 1926, MATCH($B$1, resultados!$A$1:$ZZ$1, 0))</f>
        <v/>
      </c>
      <c r="B1932">
        <f>INDEX(resultados!$A$2:$ZZ$2386, 1926, MATCH($B$2, resultados!$A$1:$ZZ$1, 0))</f>
        <v/>
      </c>
      <c r="C1932">
        <f>INDEX(resultados!$A$2:$ZZ$2386, 1926, MATCH($B$3, resultados!$A$1:$ZZ$1, 0))</f>
        <v/>
      </c>
    </row>
    <row r="1933">
      <c r="A1933">
        <f>INDEX(resultados!$A$2:$ZZ$2386, 1927, MATCH($B$1, resultados!$A$1:$ZZ$1, 0))</f>
        <v/>
      </c>
      <c r="B1933">
        <f>INDEX(resultados!$A$2:$ZZ$2386, 1927, MATCH($B$2, resultados!$A$1:$ZZ$1, 0))</f>
        <v/>
      </c>
      <c r="C1933">
        <f>INDEX(resultados!$A$2:$ZZ$2386, 1927, MATCH($B$3, resultados!$A$1:$ZZ$1, 0))</f>
        <v/>
      </c>
    </row>
    <row r="1934">
      <c r="A1934">
        <f>INDEX(resultados!$A$2:$ZZ$2386, 1928, MATCH($B$1, resultados!$A$1:$ZZ$1, 0))</f>
        <v/>
      </c>
      <c r="B1934">
        <f>INDEX(resultados!$A$2:$ZZ$2386, 1928, MATCH($B$2, resultados!$A$1:$ZZ$1, 0))</f>
        <v/>
      </c>
      <c r="C1934">
        <f>INDEX(resultados!$A$2:$ZZ$2386, 1928, MATCH($B$3, resultados!$A$1:$ZZ$1, 0))</f>
        <v/>
      </c>
    </row>
    <row r="1935">
      <c r="A1935">
        <f>INDEX(resultados!$A$2:$ZZ$2386, 1929, MATCH($B$1, resultados!$A$1:$ZZ$1, 0))</f>
        <v/>
      </c>
      <c r="B1935">
        <f>INDEX(resultados!$A$2:$ZZ$2386, 1929, MATCH($B$2, resultados!$A$1:$ZZ$1, 0))</f>
        <v/>
      </c>
      <c r="C1935">
        <f>INDEX(resultados!$A$2:$ZZ$2386, 1929, MATCH($B$3, resultados!$A$1:$ZZ$1, 0))</f>
        <v/>
      </c>
    </row>
    <row r="1936">
      <c r="A1936">
        <f>INDEX(resultados!$A$2:$ZZ$2386, 1930, MATCH($B$1, resultados!$A$1:$ZZ$1, 0))</f>
        <v/>
      </c>
      <c r="B1936">
        <f>INDEX(resultados!$A$2:$ZZ$2386, 1930, MATCH($B$2, resultados!$A$1:$ZZ$1, 0))</f>
        <v/>
      </c>
      <c r="C1936">
        <f>INDEX(resultados!$A$2:$ZZ$2386, 1930, MATCH($B$3, resultados!$A$1:$ZZ$1, 0))</f>
        <v/>
      </c>
    </row>
    <row r="1937">
      <c r="A1937">
        <f>INDEX(resultados!$A$2:$ZZ$2386, 1931, MATCH($B$1, resultados!$A$1:$ZZ$1, 0))</f>
        <v/>
      </c>
      <c r="B1937">
        <f>INDEX(resultados!$A$2:$ZZ$2386, 1931, MATCH($B$2, resultados!$A$1:$ZZ$1, 0))</f>
        <v/>
      </c>
      <c r="C1937">
        <f>INDEX(resultados!$A$2:$ZZ$2386, 1931, MATCH($B$3, resultados!$A$1:$ZZ$1, 0))</f>
        <v/>
      </c>
    </row>
    <row r="1938">
      <c r="A1938">
        <f>INDEX(resultados!$A$2:$ZZ$2386, 1932, MATCH($B$1, resultados!$A$1:$ZZ$1, 0))</f>
        <v/>
      </c>
      <c r="B1938">
        <f>INDEX(resultados!$A$2:$ZZ$2386, 1932, MATCH($B$2, resultados!$A$1:$ZZ$1, 0))</f>
        <v/>
      </c>
      <c r="C1938">
        <f>INDEX(resultados!$A$2:$ZZ$2386, 1932, MATCH($B$3, resultados!$A$1:$ZZ$1, 0))</f>
        <v/>
      </c>
    </row>
    <row r="1939">
      <c r="A1939">
        <f>INDEX(resultados!$A$2:$ZZ$2386, 1933, MATCH($B$1, resultados!$A$1:$ZZ$1, 0))</f>
        <v/>
      </c>
      <c r="B1939">
        <f>INDEX(resultados!$A$2:$ZZ$2386, 1933, MATCH($B$2, resultados!$A$1:$ZZ$1, 0))</f>
        <v/>
      </c>
      <c r="C1939">
        <f>INDEX(resultados!$A$2:$ZZ$2386, 1933, MATCH($B$3, resultados!$A$1:$ZZ$1, 0))</f>
        <v/>
      </c>
    </row>
    <row r="1940">
      <c r="A1940">
        <f>INDEX(resultados!$A$2:$ZZ$2386, 1934, MATCH($B$1, resultados!$A$1:$ZZ$1, 0))</f>
        <v/>
      </c>
      <c r="B1940">
        <f>INDEX(resultados!$A$2:$ZZ$2386, 1934, MATCH($B$2, resultados!$A$1:$ZZ$1, 0))</f>
        <v/>
      </c>
      <c r="C1940">
        <f>INDEX(resultados!$A$2:$ZZ$2386, 1934, MATCH($B$3, resultados!$A$1:$ZZ$1, 0))</f>
        <v/>
      </c>
    </row>
    <row r="1941">
      <c r="A1941">
        <f>INDEX(resultados!$A$2:$ZZ$2386, 1935, MATCH($B$1, resultados!$A$1:$ZZ$1, 0))</f>
        <v/>
      </c>
      <c r="B1941">
        <f>INDEX(resultados!$A$2:$ZZ$2386, 1935, MATCH($B$2, resultados!$A$1:$ZZ$1, 0))</f>
        <v/>
      </c>
      <c r="C1941">
        <f>INDEX(resultados!$A$2:$ZZ$2386, 1935, MATCH($B$3, resultados!$A$1:$ZZ$1, 0))</f>
        <v/>
      </c>
    </row>
    <row r="1942">
      <c r="A1942">
        <f>INDEX(resultados!$A$2:$ZZ$2386, 1936, MATCH($B$1, resultados!$A$1:$ZZ$1, 0))</f>
        <v/>
      </c>
      <c r="B1942">
        <f>INDEX(resultados!$A$2:$ZZ$2386, 1936, MATCH($B$2, resultados!$A$1:$ZZ$1, 0))</f>
        <v/>
      </c>
      <c r="C1942">
        <f>INDEX(resultados!$A$2:$ZZ$2386, 1936, MATCH($B$3, resultados!$A$1:$ZZ$1, 0))</f>
        <v/>
      </c>
    </row>
    <row r="1943">
      <c r="A1943">
        <f>INDEX(resultados!$A$2:$ZZ$2386, 1937, MATCH($B$1, resultados!$A$1:$ZZ$1, 0))</f>
        <v/>
      </c>
      <c r="B1943">
        <f>INDEX(resultados!$A$2:$ZZ$2386, 1937, MATCH($B$2, resultados!$A$1:$ZZ$1, 0))</f>
        <v/>
      </c>
      <c r="C1943">
        <f>INDEX(resultados!$A$2:$ZZ$2386, 1937, MATCH($B$3, resultados!$A$1:$ZZ$1, 0))</f>
        <v/>
      </c>
    </row>
    <row r="1944">
      <c r="A1944">
        <f>INDEX(resultados!$A$2:$ZZ$2386, 1938, MATCH($B$1, resultados!$A$1:$ZZ$1, 0))</f>
        <v/>
      </c>
      <c r="B1944">
        <f>INDEX(resultados!$A$2:$ZZ$2386, 1938, MATCH($B$2, resultados!$A$1:$ZZ$1, 0))</f>
        <v/>
      </c>
      <c r="C1944">
        <f>INDEX(resultados!$A$2:$ZZ$2386, 1938, MATCH($B$3, resultados!$A$1:$ZZ$1, 0))</f>
        <v/>
      </c>
    </row>
    <row r="1945">
      <c r="A1945">
        <f>INDEX(resultados!$A$2:$ZZ$2386, 1939, MATCH($B$1, resultados!$A$1:$ZZ$1, 0))</f>
        <v/>
      </c>
      <c r="B1945">
        <f>INDEX(resultados!$A$2:$ZZ$2386, 1939, MATCH($B$2, resultados!$A$1:$ZZ$1, 0))</f>
        <v/>
      </c>
      <c r="C1945">
        <f>INDEX(resultados!$A$2:$ZZ$2386, 1939, MATCH($B$3, resultados!$A$1:$ZZ$1, 0))</f>
        <v/>
      </c>
    </row>
    <row r="1946">
      <c r="A1946">
        <f>INDEX(resultados!$A$2:$ZZ$2386, 1940, MATCH($B$1, resultados!$A$1:$ZZ$1, 0))</f>
        <v/>
      </c>
      <c r="B1946">
        <f>INDEX(resultados!$A$2:$ZZ$2386, 1940, MATCH($B$2, resultados!$A$1:$ZZ$1, 0))</f>
        <v/>
      </c>
      <c r="C1946">
        <f>INDEX(resultados!$A$2:$ZZ$2386, 1940, MATCH($B$3, resultados!$A$1:$ZZ$1, 0))</f>
        <v/>
      </c>
    </row>
    <row r="1947">
      <c r="A1947">
        <f>INDEX(resultados!$A$2:$ZZ$2386, 1941, MATCH($B$1, resultados!$A$1:$ZZ$1, 0))</f>
        <v/>
      </c>
      <c r="B1947">
        <f>INDEX(resultados!$A$2:$ZZ$2386, 1941, MATCH($B$2, resultados!$A$1:$ZZ$1, 0))</f>
        <v/>
      </c>
      <c r="C1947">
        <f>INDEX(resultados!$A$2:$ZZ$2386, 1941, MATCH($B$3, resultados!$A$1:$ZZ$1, 0))</f>
        <v/>
      </c>
    </row>
    <row r="1948">
      <c r="A1948">
        <f>INDEX(resultados!$A$2:$ZZ$2386, 1942, MATCH($B$1, resultados!$A$1:$ZZ$1, 0))</f>
        <v/>
      </c>
      <c r="B1948">
        <f>INDEX(resultados!$A$2:$ZZ$2386, 1942, MATCH($B$2, resultados!$A$1:$ZZ$1, 0))</f>
        <v/>
      </c>
      <c r="C1948">
        <f>INDEX(resultados!$A$2:$ZZ$2386, 1942, MATCH($B$3, resultados!$A$1:$ZZ$1, 0))</f>
        <v/>
      </c>
    </row>
    <row r="1949">
      <c r="A1949">
        <f>INDEX(resultados!$A$2:$ZZ$2386, 1943, MATCH($B$1, resultados!$A$1:$ZZ$1, 0))</f>
        <v/>
      </c>
      <c r="B1949">
        <f>INDEX(resultados!$A$2:$ZZ$2386, 1943, MATCH($B$2, resultados!$A$1:$ZZ$1, 0))</f>
        <v/>
      </c>
      <c r="C1949">
        <f>INDEX(resultados!$A$2:$ZZ$2386, 1943, MATCH($B$3, resultados!$A$1:$ZZ$1, 0))</f>
        <v/>
      </c>
    </row>
    <row r="1950">
      <c r="A1950">
        <f>INDEX(resultados!$A$2:$ZZ$2386, 1944, MATCH($B$1, resultados!$A$1:$ZZ$1, 0))</f>
        <v/>
      </c>
      <c r="B1950">
        <f>INDEX(resultados!$A$2:$ZZ$2386, 1944, MATCH($B$2, resultados!$A$1:$ZZ$1, 0))</f>
        <v/>
      </c>
      <c r="C1950">
        <f>INDEX(resultados!$A$2:$ZZ$2386, 1944, MATCH($B$3, resultados!$A$1:$ZZ$1, 0))</f>
        <v/>
      </c>
    </row>
    <row r="1951">
      <c r="A1951">
        <f>INDEX(resultados!$A$2:$ZZ$2386, 1945, MATCH($B$1, resultados!$A$1:$ZZ$1, 0))</f>
        <v/>
      </c>
      <c r="B1951">
        <f>INDEX(resultados!$A$2:$ZZ$2386, 1945, MATCH($B$2, resultados!$A$1:$ZZ$1, 0))</f>
        <v/>
      </c>
      <c r="C1951">
        <f>INDEX(resultados!$A$2:$ZZ$2386, 1945, MATCH($B$3, resultados!$A$1:$ZZ$1, 0))</f>
        <v/>
      </c>
    </row>
    <row r="1952">
      <c r="A1952">
        <f>INDEX(resultados!$A$2:$ZZ$2386, 1946, MATCH($B$1, resultados!$A$1:$ZZ$1, 0))</f>
        <v/>
      </c>
      <c r="B1952">
        <f>INDEX(resultados!$A$2:$ZZ$2386, 1946, MATCH($B$2, resultados!$A$1:$ZZ$1, 0))</f>
        <v/>
      </c>
      <c r="C1952">
        <f>INDEX(resultados!$A$2:$ZZ$2386, 1946, MATCH($B$3, resultados!$A$1:$ZZ$1, 0))</f>
        <v/>
      </c>
    </row>
    <row r="1953">
      <c r="A1953">
        <f>INDEX(resultados!$A$2:$ZZ$2386, 1947, MATCH($B$1, resultados!$A$1:$ZZ$1, 0))</f>
        <v/>
      </c>
      <c r="B1953">
        <f>INDEX(resultados!$A$2:$ZZ$2386, 1947, MATCH($B$2, resultados!$A$1:$ZZ$1, 0))</f>
        <v/>
      </c>
      <c r="C1953">
        <f>INDEX(resultados!$A$2:$ZZ$2386, 1947, MATCH($B$3, resultados!$A$1:$ZZ$1, 0))</f>
        <v/>
      </c>
    </row>
    <row r="1954">
      <c r="A1954">
        <f>INDEX(resultados!$A$2:$ZZ$2386, 1948, MATCH($B$1, resultados!$A$1:$ZZ$1, 0))</f>
        <v/>
      </c>
      <c r="B1954">
        <f>INDEX(resultados!$A$2:$ZZ$2386, 1948, MATCH($B$2, resultados!$A$1:$ZZ$1, 0))</f>
        <v/>
      </c>
      <c r="C1954">
        <f>INDEX(resultados!$A$2:$ZZ$2386, 1948, MATCH($B$3, resultados!$A$1:$ZZ$1, 0))</f>
        <v/>
      </c>
    </row>
    <row r="1955">
      <c r="A1955">
        <f>INDEX(resultados!$A$2:$ZZ$2386, 1949, MATCH($B$1, resultados!$A$1:$ZZ$1, 0))</f>
        <v/>
      </c>
      <c r="B1955">
        <f>INDEX(resultados!$A$2:$ZZ$2386, 1949, MATCH($B$2, resultados!$A$1:$ZZ$1, 0))</f>
        <v/>
      </c>
      <c r="C1955">
        <f>INDEX(resultados!$A$2:$ZZ$2386, 1949, MATCH($B$3, resultados!$A$1:$ZZ$1, 0))</f>
        <v/>
      </c>
    </row>
    <row r="1956">
      <c r="A1956">
        <f>INDEX(resultados!$A$2:$ZZ$2386, 1950, MATCH($B$1, resultados!$A$1:$ZZ$1, 0))</f>
        <v/>
      </c>
      <c r="B1956">
        <f>INDEX(resultados!$A$2:$ZZ$2386, 1950, MATCH($B$2, resultados!$A$1:$ZZ$1, 0))</f>
        <v/>
      </c>
      <c r="C1956">
        <f>INDEX(resultados!$A$2:$ZZ$2386, 1950, MATCH($B$3, resultados!$A$1:$ZZ$1, 0))</f>
        <v/>
      </c>
    </row>
    <row r="1957">
      <c r="A1957">
        <f>INDEX(resultados!$A$2:$ZZ$2386, 1951, MATCH($B$1, resultados!$A$1:$ZZ$1, 0))</f>
        <v/>
      </c>
      <c r="B1957">
        <f>INDEX(resultados!$A$2:$ZZ$2386, 1951, MATCH($B$2, resultados!$A$1:$ZZ$1, 0))</f>
        <v/>
      </c>
      <c r="C1957">
        <f>INDEX(resultados!$A$2:$ZZ$2386, 1951, MATCH($B$3, resultados!$A$1:$ZZ$1, 0))</f>
        <v/>
      </c>
    </row>
    <row r="1958">
      <c r="A1958">
        <f>INDEX(resultados!$A$2:$ZZ$2386, 1952, MATCH($B$1, resultados!$A$1:$ZZ$1, 0))</f>
        <v/>
      </c>
      <c r="B1958">
        <f>INDEX(resultados!$A$2:$ZZ$2386, 1952, MATCH($B$2, resultados!$A$1:$ZZ$1, 0))</f>
        <v/>
      </c>
      <c r="C1958">
        <f>INDEX(resultados!$A$2:$ZZ$2386, 1952, MATCH($B$3, resultados!$A$1:$ZZ$1, 0))</f>
        <v/>
      </c>
    </row>
    <row r="1959">
      <c r="A1959">
        <f>INDEX(resultados!$A$2:$ZZ$2386, 1953, MATCH($B$1, resultados!$A$1:$ZZ$1, 0))</f>
        <v/>
      </c>
      <c r="B1959">
        <f>INDEX(resultados!$A$2:$ZZ$2386, 1953, MATCH($B$2, resultados!$A$1:$ZZ$1, 0))</f>
        <v/>
      </c>
      <c r="C1959">
        <f>INDEX(resultados!$A$2:$ZZ$2386, 1953, MATCH($B$3, resultados!$A$1:$ZZ$1, 0))</f>
        <v/>
      </c>
    </row>
    <row r="1960">
      <c r="A1960">
        <f>INDEX(resultados!$A$2:$ZZ$2386, 1954, MATCH($B$1, resultados!$A$1:$ZZ$1, 0))</f>
        <v/>
      </c>
      <c r="B1960">
        <f>INDEX(resultados!$A$2:$ZZ$2386, 1954, MATCH($B$2, resultados!$A$1:$ZZ$1, 0))</f>
        <v/>
      </c>
      <c r="C1960">
        <f>INDEX(resultados!$A$2:$ZZ$2386, 1954, MATCH($B$3, resultados!$A$1:$ZZ$1, 0))</f>
        <v/>
      </c>
    </row>
    <row r="1961">
      <c r="A1961">
        <f>INDEX(resultados!$A$2:$ZZ$2386, 1955, MATCH($B$1, resultados!$A$1:$ZZ$1, 0))</f>
        <v/>
      </c>
      <c r="B1961">
        <f>INDEX(resultados!$A$2:$ZZ$2386, 1955, MATCH($B$2, resultados!$A$1:$ZZ$1, 0))</f>
        <v/>
      </c>
      <c r="C1961">
        <f>INDEX(resultados!$A$2:$ZZ$2386, 1955, MATCH($B$3, resultados!$A$1:$ZZ$1, 0))</f>
        <v/>
      </c>
    </row>
    <row r="1962">
      <c r="A1962">
        <f>INDEX(resultados!$A$2:$ZZ$2386, 1956, MATCH($B$1, resultados!$A$1:$ZZ$1, 0))</f>
        <v/>
      </c>
      <c r="B1962">
        <f>INDEX(resultados!$A$2:$ZZ$2386, 1956, MATCH($B$2, resultados!$A$1:$ZZ$1, 0))</f>
        <v/>
      </c>
      <c r="C1962">
        <f>INDEX(resultados!$A$2:$ZZ$2386, 1956, MATCH($B$3, resultados!$A$1:$ZZ$1, 0))</f>
        <v/>
      </c>
    </row>
    <row r="1963">
      <c r="A1963">
        <f>INDEX(resultados!$A$2:$ZZ$2386, 1957, MATCH($B$1, resultados!$A$1:$ZZ$1, 0))</f>
        <v/>
      </c>
      <c r="B1963">
        <f>INDEX(resultados!$A$2:$ZZ$2386, 1957, MATCH($B$2, resultados!$A$1:$ZZ$1, 0))</f>
        <v/>
      </c>
      <c r="C1963">
        <f>INDEX(resultados!$A$2:$ZZ$2386, 1957, MATCH($B$3, resultados!$A$1:$ZZ$1, 0))</f>
        <v/>
      </c>
    </row>
    <row r="1964">
      <c r="A1964">
        <f>INDEX(resultados!$A$2:$ZZ$2386, 1958, MATCH($B$1, resultados!$A$1:$ZZ$1, 0))</f>
        <v/>
      </c>
      <c r="B1964">
        <f>INDEX(resultados!$A$2:$ZZ$2386, 1958, MATCH($B$2, resultados!$A$1:$ZZ$1, 0))</f>
        <v/>
      </c>
      <c r="C1964">
        <f>INDEX(resultados!$A$2:$ZZ$2386, 1958, MATCH($B$3, resultados!$A$1:$ZZ$1, 0))</f>
        <v/>
      </c>
    </row>
    <row r="1965">
      <c r="A1965">
        <f>INDEX(resultados!$A$2:$ZZ$2386, 1959, MATCH($B$1, resultados!$A$1:$ZZ$1, 0))</f>
        <v/>
      </c>
      <c r="B1965">
        <f>INDEX(resultados!$A$2:$ZZ$2386, 1959, MATCH($B$2, resultados!$A$1:$ZZ$1, 0))</f>
        <v/>
      </c>
      <c r="C1965">
        <f>INDEX(resultados!$A$2:$ZZ$2386, 1959, MATCH($B$3, resultados!$A$1:$ZZ$1, 0))</f>
        <v/>
      </c>
    </row>
    <row r="1966">
      <c r="A1966">
        <f>INDEX(resultados!$A$2:$ZZ$2386, 1960, MATCH($B$1, resultados!$A$1:$ZZ$1, 0))</f>
        <v/>
      </c>
      <c r="B1966">
        <f>INDEX(resultados!$A$2:$ZZ$2386, 1960, MATCH($B$2, resultados!$A$1:$ZZ$1, 0))</f>
        <v/>
      </c>
      <c r="C1966">
        <f>INDEX(resultados!$A$2:$ZZ$2386, 1960, MATCH($B$3, resultados!$A$1:$ZZ$1, 0))</f>
        <v/>
      </c>
    </row>
    <row r="1967">
      <c r="A1967">
        <f>INDEX(resultados!$A$2:$ZZ$2386, 1961, MATCH($B$1, resultados!$A$1:$ZZ$1, 0))</f>
        <v/>
      </c>
      <c r="B1967">
        <f>INDEX(resultados!$A$2:$ZZ$2386, 1961, MATCH($B$2, resultados!$A$1:$ZZ$1, 0))</f>
        <v/>
      </c>
      <c r="C1967">
        <f>INDEX(resultados!$A$2:$ZZ$2386, 1961, MATCH($B$3, resultados!$A$1:$ZZ$1, 0))</f>
        <v/>
      </c>
    </row>
    <row r="1968">
      <c r="A1968">
        <f>INDEX(resultados!$A$2:$ZZ$2386, 1962, MATCH($B$1, resultados!$A$1:$ZZ$1, 0))</f>
        <v/>
      </c>
      <c r="B1968">
        <f>INDEX(resultados!$A$2:$ZZ$2386, 1962, MATCH($B$2, resultados!$A$1:$ZZ$1, 0))</f>
        <v/>
      </c>
      <c r="C1968">
        <f>INDEX(resultados!$A$2:$ZZ$2386, 1962, MATCH($B$3, resultados!$A$1:$ZZ$1, 0))</f>
        <v/>
      </c>
    </row>
    <row r="1969">
      <c r="A1969">
        <f>INDEX(resultados!$A$2:$ZZ$2386, 1963, MATCH($B$1, resultados!$A$1:$ZZ$1, 0))</f>
        <v/>
      </c>
      <c r="B1969">
        <f>INDEX(resultados!$A$2:$ZZ$2386, 1963, MATCH($B$2, resultados!$A$1:$ZZ$1, 0))</f>
        <v/>
      </c>
      <c r="C1969">
        <f>INDEX(resultados!$A$2:$ZZ$2386, 1963, MATCH($B$3, resultados!$A$1:$ZZ$1, 0))</f>
        <v/>
      </c>
    </row>
    <row r="1970">
      <c r="A1970">
        <f>INDEX(resultados!$A$2:$ZZ$2386, 1964, MATCH($B$1, resultados!$A$1:$ZZ$1, 0))</f>
        <v/>
      </c>
      <c r="B1970">
        <f>INDEX(resultados!$A$2:$ZZ$2386, 1964, MATCH($B$2, resultados!$A$1:$ZZ$1, 0))</f>
        <v/>
      </c>
      <c r="C1970">
        <f>INDEX(resultados!$A$2:$ZZ$2386, 1964, MATCH($B$3, resultados!$A$1:$ZZ$1, 0))</f>
        <v/>
      </c>
    </row>
    <row r="1971">
      <c r="A1971">
        <f>INDEX(resultados!$A$2:$ZZ$2386, 1965, MATCH($B$1, resultados!$A$1:$ZZ$1, 0))</f>
        <v/>
      </c>
      <c r="B1971">
        <f>INDEX(resultados!$A$2:$ZZ$2386, 1965, MATCH($B$2, resultados!$A$1:$ZZ$1, 0))</f>
        <v/>
      </c>
      <c r="C1971">
        <f>INDEX(resultados!$A$2:$ZZ$2386, 1965, MATCH($B$3, resultados!$A$1:$ZZ$1, 0))</f>
        <v/>
      </c>
    </row>
    <row r="1972">
      <c r="A1972">
        <f>INDEX(resultados!$A$2:$ZZ$2386, 1966, MATCH($B$1, resultados!$A$1:$ZZ$1, 0))</f>
        <v/>
      </c>
      <c r="B1972">
        <f>INDEX(resultados!$A$2:$ZZ$2386, 1966, MATCH($B$2, resultados!$A$1:$ZZ$1, 0))</f>
        <v/>
      </c>
      <c r="C1972">
        <f>INDEX(resultados!$A$2:$ZZ$2386, 1966, MATCH($B$3, resultados!$A$1:$ZZ$1, 0))</f>
        <v/>
      </c>
    </row>
    <row r="1973">
      <c r="A1973">
        <f>INDEX(resultados!$A$2:$ZZ$2386, 1967, MATCH($B$1, resultados!$A$1:$ZZ$1, 0))</f>
        <v/>
      </c>
      <c r="B1973">
        <f>INDEX(resultados!$A$2:$ZZ$2386, 1967, MATCH($B$2, resultados!$A$1:$ZZ$1, 0))</f>
        <v/>
      </c>
      <c r="C1973">
        <f>INDEX(resultados!$A$2:$ZZ$2386, 1967, MATCH($B$3, resultados!$A$1:$ZZ$1, 0))</f>
        <v/>
      </c>
    </row>
    <row r="1974">
      <c r="A1974">
        <f>INDEX(resultados!$A$2:$ZZ$2386, 1968, MATCH($B$1, resultados!$A$1:$ZZ$1, 0))</f>
        <v/>
      </c>
      <c r="B1974">
        <f>INDEX(resultados!$A$2:$ZZ$2386, 1968, MATCH($B$2, resultados!$A$1:$ZZ$1, 0))</f>
        <v/>
      </c>
      <c r="C1974">
        <f>INDEX(resultados!$A$2:$ZZ$2386, 1968, MATCH($B$3, resultados!$A$1:$ZZ$1, 0))</f>
        <v/>
      </c>
    </row>
    <row r="1975">
      <c r="A1975">
        <f>INDEX(resultados!$A$2:$ZZ$2386, 1969, MATCH($B$1, resultados!$A$1:$ZZ$1, 0))</f>
        <v/>
      </c>
      <c r="B1975">
        <f>INDEX(resultados!$A$2:$ZZ$2386, 1969, MATCH($B$2, resultados!$A$1:$ZZ$1, 0))</f>
        <v/>
      </c>
      <c r="C1975">
        <f>INDEX(resultados!$A$2:$ZZ$2386, 1969, MATCH($B$3, resultados!$A$1:$ZZ$1, 0))</f>
        <v/>
      </c>
    </row>
    <row r="1976">
      <c r="A1976">
        <f>INDEX(resultados!$A$2:$ZZ$2386, 1970, MATCH($B$1, resultados!$A$1:$ZZ$1, 0))</f>
        <v/>
      </c>
      <c r="B1976">
        <f>INDEX(resultados!$A$2:$ZZ$2386, 1970, MATCH($B$2, resultados!$A$1:$ZZ$1, 0))</f>
        <v/>
      </c>
      <c r="C1976">
        <f>INDEX(resultados!$A$2:$ZZ$2386, 1970, MATCH($B$3, resultados!$A$1:$ZZ$1, 0))</f>
        <v/>
      </c>
    </row>
    <row r="1977">
      <c r="A1977">
        <f>INDEX(resultados!$A$2:$ZZ$2386, 1971, MATCH($B$1, resultados!$A$1:$ZZ$1, 0))</f>
        <v/>
      </c>
      <c r="B1977">
        <f>INDEX(resultados!$A$2:$ZZ$2386, 1971, MATCH($B$2, resultados!$A$1:$ZZ$1, 0))</f>
        <v/>
      </c>
      <c r="C1977">
        <f>INDEX(resultados!$A$2:$ZZ$2386, 1971, MATCH($B$3, resultados!$A$1:$ZZ$1, 0))</f>
        <v/>
      </c>
    </row>
    <row r="1978">
      <c r="A1978">
        <f>INDEX(resultados!$A$2:$ZZ$2386, 1972, MATCH($B$1, resultados!$A$1:$ZZ$1, 0))</f>
        <v/>
      </c>
      <c r="B1978">
        <f>INDEX(resultados!$A$2:$ZZ$2386, 1972, MATCH($B$2, resultados!$A$1:$ZZ$1, 0))</f>
        <v/>
      </c>
      <c r="C1978">
        <f>INDEX(resultados!$A$2:$ZZ$2386, 1972, MATCH($B$3, resultados!$A$1:$ZZ$1, 0))</f>
        <v/>
      </c>
    </row>
    <row r="1979">
      <c r="A1979">
        <f>INDEX(resultados!$A$2:$ZZ$2386, 1973, MATCH($B$1, resultados!$A$1:$ZZ$1, 0))</f>
        <v/>
      </c>
      <c r="B1979">
        <f>INDEX(resultados!$A$2:$ZZ$2386, 1973, MATCH($B$2, resultados!$A$1:$ZZ$1, 0))</f>
        <v/>
      </c>
      <c r="C1979">
        <f>INDEX(resultados!$A$2:$ZZ$2386, 1973, MATCH($B$3, resultados!$A$1:$ZZ$1, 0))</f>
        <v/>
      </c>
    </row>
    <row r="1980">
      <c r="A1980">
        <f>INDEX(resultados!$A$2:$ZZ$2386, 1974, MATCH($B$1, resultados!$A$1:$ZZ$1, 0))</f>
        <v/>
      </c>
      <c r="B1980">
        <f>INDEX(resultados!$A$2:$ZZ$2386, 1974, MATCH($B$2, resultados!$A$1:$ZZ$1, 0))</f>
        <v/>
      </c>
      <c r="C1980">
        <f>INDEX(resultados!$A$2:$ZZ$2386, 1974, MATCH($B$3, resultados!$A$1:$ZZ$1, 0))</f>
        <v/>
      </c>
    </row>
    <row r="1981">
      <c r="A1981">
        <f>INDEX(resultados!$A$2:$ZZ$2386, 1975, MATCH($B$1, resultados!$A$1:$ZZ$1, 0))</f>
        <v/>
      </c>
      <c r="B1981">
        <f>INDEX(resultados!$A$2:$ZZ$2386, 1975, MATCH($B$2, resultados!$A$1:$ZZ$1, 0))</f>
        <v/>
      </c>
      <c r="C1981">
        <f>INDEX(resultados!$A$2:$ZZ$2386, 1975, MATCH($B$3, resultados!$A$1:$ZZ$1, 0))</f>
        <v/>
      </c>
    </row>
    <row r="1982">
      <c r="A1982">
        <f>INDEX(resultados!$A$2:$ZZ$2386, 1976, MATCH($B$1, resultados!$A$1:$ZZ$1, 0))</f>
        <v/>
      </c>
      <c r="B1982">
        <f>INDEX(resultados!$A$2:$ZZ$2386, 1976, MATCH($B$2, resultados!$A$1:$ZZ$1, 0))</f>
        <v/>
      </c>
      <c r="C1982">
        <f>INDEX(resultados!$A$2:$ZZ$2386, 1976, MATCH($B$3, resultados!$A$1:$ZZ$1, 0))</f>
        <v/>
      </c>
    </row>
    <row r="1983">
      <c r="A1983">
        <f>INDEX(resultados!$A$2:$ZZ$2386, 1977, MATCH($B$1, resultados!$A$1:$ZZ$1, 0))</f>
        <v/>
      </c>
      <c r="B1983">
        <f>INDEX(resultados!$A$2:$ZZ$2386, 1977, MATCH($B$2, resultados!$A$1:$ZZ$1, 0))</f>
        <v/>
      </c>
      <c r="C1983">
        <f>INDEX(resultados!$A$2:$ZZ$2386, 1977, MATCH($B$3, resultados!$A$1:$ZZ$1, 0))</f>
        <v/>
      </c>
    </row>
    <row r="1984">
      <c r="A1984">
        <f>INDEX(resultados!$A$2:$ZZ$2386, 1978, MATCH($B$1, resultados!$A$1:$ZZ$1, 0))</f>
        <v/>
      </c>
      <c r="B1984">
        <f>INDEX(resultados!$A$2:$ZZ$2386, 1978, MATCH($B$2, resultados!$A$1:$ZZ$1, 0))</f>
        <v/>
      </c>
      <c r="C1984">
        <f>INDEX(resultados!$A$2:$ZZ$2386, 1978, MATCH($B$3, resultados!$A$1:$ZZ$1, 0))</f>
        <v/>
      </c>
    </row>
    <row r="1985">
      <c r="A1985">
        <f>INDEX(resultados!$A$2:$ZZ$2386, 1979, MATCH($B$1, resultados!$A$1:$ZZ$1, 0))</f>
        <v/>
      </c>
      <c r="B1985">
        <f>INDEX(resultados!$A$2:$ZZ$2386, 1979, MATCH($B$2, resultados!$A$1:$ZZ$1, 0))</f>
        <v/>
      </c>
      <c r="C1985">
        <f>INDEX(resultados!$A$2:$ZZ$2386, 1979, MATCH($B$3, resultados!$A$1:$ZZ$1, 0))</f>
        <v/>
      </c>
    </row>
    <row r="1986">
      <c r="A1986">
        <f>INDEX(resultados!$A$2:$ZZ$2386, 1980, MATCH($B$1, resultados!$A$1:$ZZ$1, 0))</f>
        <v/>
      </c>
      <c r="B1986">
        <f>INDEX(resultados!$A$2:$ZZ$2386, 1980, MATCH($B$2, resultados!$A$1:$ZZ$1, 0))</f>
        <v/>
      </c>
      <c r="C1986">
        <f>INDEX(resultados!$A$2:$ZZ$2386, 1980, MATCH($B$3, resultados!$A$1:$ZZ$1, 0))</f>
        <v/>
      </c>
    </row>
    <row r="1987">
      <c r="A1987">
        <f>INDEX(resultados!$A$2:$ZZ$2386, 1981, MATCH($B$1, resultados!$A$1:$ZZ$1, 0))</f>
        <v/>
      </c>
      <c r="B1987">
        <f>INDEX(resultados!$A$2:$ZZ$2386, 1981, MATCH($B$2, resultados!$A$1:$ZZ$1, 0))</f>
        <v/>
      </c>
      <c r="C1987">
        <f>INDEX(resultados!$A$2:$ZZ$2386, 1981, MATCH($B$3, resultados!$A$1:$ZZ$1, 0))</f>
        <v/>
      </c>
    </row>
    <row r="1988">
      <c r="A1988">
        <f>INDEX(resultados!$A$2:$ZZ$2386, 1982, MATCH($B$1, resultados!$A$1:$ZZ$1, 0))</f>
        <v/>
      </c>
      <c r="B1988">
        <f>INDEX(resultados!$A$2:$ZZ$2386, 1982, MATCH($B$2, resultados!$A$1:$ZZ$1, 0))</f>
        <v/>
      </c>
      <c r="C1988">
        <f>INDEX(resultados!$A$2:$ZZ$2386, 1982, MATCH($B$3, resultados!$A$1:$ZZ$1, 0))</f>
        <v/>
      </c>
    </row>
    <row r="1989">
      <c r="A1989">
        <f>INDEX(resultados!$A$2:$ZZ$2386, 1983, MATCH($B$1, resultados!$A$1:$ZZ$1, 0))</f>
        <v/>
      </c>
      <c r="B1989">
        <f>INDEX(resultados!$A$2:$ZZ$2386, 1983, MATCH($B$2, resultados!$A$1:$ZZ$1, 0))</f>
        <v/>
      </c>
      <c r="C1989">
        <f>INDEX(resultados!$A$2:$ZZ$2386, 1983, MATCH($B$3, resultados!$A$1:$ZZ$1, 0))</f>
        <v/>
      </c>
    </row>
    <row r="1990">
      <c r="A1990">
        <f>INDEX(resultados!$A$2:$ZZ$2386, 1984, MATCH($B$1, resultados!$A$1:$ZZ$1, 0))</f>
        <v/>
      </c>
      <c r="B1990">
        <f>INDEX(resultados!$A$2:$ZZ$2386, 1984, MATCH($B$2, resultados!$A$1:$ZZ$1, 0))</f>
        <v/>
      </c>
      <c r="C1990">
        <f>INDEX(resultados!$A$2:$ZZ$2386, 1984, MATCH($B$3, resultados!$A$1:$ZZ$1, 0))</f>
        <v/>
      </c>
    </row>
    <row r="1991">
      <c r="A1991">
        <f>INDEX(resultados!$A$2:$ZZ$2386, 1985, MATCH($B$1, resultados!$A$1:$ZZ$1, 0))</f>
        <v/>
      </c>
      <c r="B1991">
        <f>INDEX(resultados!$A$2:$ZZ$2386, 1985, MATCH($B$2, resultados!$A$1:$ZZ$1, 0))</f>
        <v/>
      </c>
      <c r="C1991">
        <f>INDEX(resultados!$A$2:$ZZ$2386, 1985, MATCH($B$3, resultados!$A$1:$ZZ$1, 0))</f>
        <v/>
      </c>
    </row>
    <row r="1992">
      <c r="A1992">
        <f>INDEX(resultados!$A$2:$ZZ$2386, 1986, MATCH($B$1, resultados!$A$1:$ZZ$1, 0))</f>
        <v/>
      </c>
      <c r="B1992">
        <f>INDEX(resultados!$A$2:$ZZ$2386, 1986, MATCH($B$2, resultados!$A$1:$ZZ$1, 0))</f>
        <v/>
      </c>
      <c r="C1992">
        <f>INDEX(resultados!$A$2:$ZZ$2386, 1986, MATCH($B$3, resultados!$A$1:$ZZ$1, 0))</f>
        <v/>
      </c>
    </row>
    <row r="1993">
      <c r="A1993">
        <f>INDEX(resultados!$A$2:$ZZ$2386, 1987, MATCH($B$1, resultados!$A$1:$ZZ$1, 0))</f>
        <v/>
      </c>
      <c r="B1993">
        <f>INDEX(resultados!$A$2:$ZZ$2386, 1987, MATCH($B$2, resultados!$A$1:$ZZ$1, 0))</f>
        <v/>
      </c>
      <c r="C1993">
        <f>INDEX(resultados!$A$2:$ZZ$2386, 1987, MATCH($B$3, resultados!$A$1:$ZZ$1, 0))</f>
        <v/>
      </c>
    </row>
    <row r="1994">
      <c r="A1994">
        <f>INDEX(resultados!$A$2:$ZZ$2386, 1988, MATCH($B$1, resultados!$A$1:$ZZ$1, 0))</f>
        <v/>
      </c>
      <c r="B1994">
        <f>INDEX(resultados!$A$2:$ZZ$2386, 1988, MATCH($B$2, resultados!$A$1:$ZZ$1, 0))</f>
        <v/>
      </c>
      <c r="C1994">
        <f>INDEX(resultados!$A$2:$ZZ$2386, 1988, MATCH($B$3, resultados!$A$1:$ZZ$1, 0))</f>
        <v/>
      </c>
    </row>
    <row r="1995">
      <c r="A1995">
        <f>INDEX(resultados!$A$2:$ZZ$2386, 1989, MATCH($B$1, resultados!$A$1:$ZZ$1, 0))</f>
        <v/>
      </c>
      <c r="B1995">
        <f>INDEX(resultados!$A$2:$ZZ$2386, 1989, MATCH($B$2, resultados!$A$1:$ZZ$1, 0))</f>
        <v/>
      </c>
      <c r="C1995">
        <f>INDEX(resultados!$A$2:$ZZ$2386, 1989, MATCH($B$3, resultados!$A$1:$ZZ$1, 0))</f>
        <v/>
      </c>
    </row>
    <row r="1996">
      <c r="A1996">
        <f>INDEX(resultados!$A$2:$ZZ$2386, 1990, MATCH($B$1, resultados!$A$1:$ZZ$1, 0))</f>
        <v/>
      </c>
      <c r="B1996">
        <f>INDEX(resultados!$A$2:$ZZ$2386, 1990, MATCH($B$2, resultados!$A$1:$ZZ$1, 0))</f>
        <v/>
      </c>
      <c r="C1996">
        <f>INDEX(resultados!$A$2:$ZZ$2386, 1990, MATCH($B$3, resultados!$A$1:$ZZ$1, 0))</f>
        <v/>
      </c>
    </row>
    <row r="1997">
      <c r="A1997">
        <f>INDEX(resultados!$A$2:$ZZ$2386, 1991, MATCH($B$1, resultados!$A$1:$ZZ$1, 0))</f>
        <v/>
      </c>
      <c r="B1997">
        <f>INDEX(resultados!$A$2:$ZZ$2386, 1991, MATCH($B$2, resultados!$A$1:$ZZ$1, 0))</f>
        <v/>
      </c>
      <c r="C1997">
        <f>INDEX(resultados!$A$2:$ZZ$2386, 1991, MATCH($B$3, resultados!$A$1:$ZZ$1, 0))</f>
        <v/>
      </c>
    </row>
    <row r="1998">
      <c r="A1998">
        <f>INDEX(resultados!$A$2:$ZZ$2386, 1992, MATCH($B$1, resultados!$A$1:$ZZ$1, 0))</f>
        <v/>
      </c>
      <c r="B1998">
        <f>INDEX(resultados!$A$2:$ZZ$2386, 1992, MATCH($B$2, resultados!$A$1:$ZZ$1, 0))</f>
        <v/>
      </c>
      <c r="C1998">
        <f>INDEX(resultados!$A$2:$ZZ$2386, 1992, MATCH($B$3, resultados!$A$1:$ZZ$1, 0))</f>
        <v/>
      </c>
    </row>
    <row r="1999">
      <c r="A1999">
        <f>INDEX(resultados!$A$2:$ZZ$2386, 1993, MATCH($B$1, resultados!$A$1:$ZZ$1, 0))</f>
        <v/>
      </c>
      <c r="B1999">
        <f>INDEX(resultados!$A$2:$ZZ$2386, 1993, MATCH($B$2, resultados!$A$1:$ZZ$1, 0))</f>
        <v/>
      </c>
      <c r="C1999">
        <f>INDEX(resultados!$A$2:$ZZ$2386, 1993, MATCH($B$3, resultados!$A$1:$ZZ$1, 0))</f>
        <v/>
      </c>
    </row>
    <row r="2000">
      <c r="A2000">
        <f>INDEX(resultados!$A$2:$ZZ$2386, 1994, MATCH($B$1, resultados!$A$1:$ZZ$1, 0))</f>
        <v/>
      </c>
      <c r="B2000">
        <f>INDEX(resultados!$A$2:$ZZ$2386, 1994, MATCH($B$2, resultados!$A$1:$ZZ$1, 0))</f>
        <v/>
      </c>
      <c r="C2000">
        <f>INDEX(resultados!$A$2:$ZZ$2386, 1994, MATCH($B$3, resultados!$A$1:$ZZ$1, 0))</f>
        <v/>
      </c>
    </row>
    <row r="2001">
      <c r="A2001">
        <f>INDEX(resultados!$A$2:$ZZ$2386, 1995, MATCH($B$1, resultados!$A$1:$ZZ$1, 0))</f>
        <v/>
      </c>
      <c r="B2001">
        <f>INDEX(resultados!$A$2:$ZZ$2386, 1995, MATCH($B$2, resultados!$A$1:$ZZ$1, 0))</f>
        <v/>
      </c>
      <c r="C2001">
        <f>INDEX(resultados!$A$2:$ZZ$2386, 1995, MATCH($B$3, resultados!$A$1:$ZZ$1, 0))</f>
        <v/>
      </c>
    </row>
    <row r="2002">
      <c r="A2002">
        <f>INDEX(resultados!$A$2:$ZZ$2386, 1996, MATCH($B$1, resultados!$A$1:$ZZ$1, 0))</f>
        <v/>
      </c>
      <c r="B2002">
        <f>INDEX(resultados!$A$2:$ZZ$2386, 1996, MATCH($B$2, resultados!$A$1:$ZZ$1, 0))</f>
        <v/>
      </c>
      <c r="C2002">
        <f>INDEX(resultados!$A$2:$ZZ$2386, 1996, MATCH($B$3, resultados!$A$1:$ZZ$1, 0))</f>
        <v/>
      </c>
    </row>
    <row r="2003">
      <c r="A2003">
        <f>INDEX(resultados!$A$2:$ZZ$2386, 1997, MATCH($B$1, resultados!$A$1:$ZZ$1, 0))</f>
        <v/>
      </c>
      <c r="B2003">
        <f>INDEX(resultados!$A$2:$ZZ$2386, 1997, MATCH($B$2, resultados!$A$1:$ZZ$1, 0))</f>
        <v/>
      </c>
      <c r="C2003">
        <f>INDEX(resultados!$A$2:$ZZ$2386, 1997, MATCH($B$3, resultados!$A$1:$ZZ$1, 0))</f>
        <v/>
      </c>
    </row>
    <row r="2004">
      <c r="A2004">
        <f>INDEX(resultados!$A$2:$ZZ$2386, 1998, MATCH($B$1, resultados!$A$1:$ZZ$1, 0))</f>
        <v/>
      </c>
      <c r="B2004">
        <f>INDEX(resultados!$A$2:$ZZ$2386, 1998, MATCH($B$2, resultados!$A$1:$ZZ$1, 0))</f>
        <v/>
      </c>
      <c r="C2004">
        <f>INDEX(resultados!$A$2:$ZZ$2386, 1998, MATCH($B$3, resultados!$A$1:$ZZ$1, 0))</f>
        <v/>
      </c>
    </row>
    <row r="2005">
      <c r="A2005">
        <f>INDEX(resultados!$A$2:$ZZ$2386, 1999, MATCH($B$1, resultados!$A$1:$ZZ$1, 0))</f>
        <v/>
      </c>
      <c r="B2005">
        <f>INDEX(resultados!$A$2:$ZZ$2386, 1999, MATCH($B$2, resultados!$A$1:$ZZ$1, 0))</f>
        <v/>
      </c>
      <c r="C2005">
        <f>INDEX(resultados!$A$2:$ZZ$2386, 1999, MATCH($B$3, resultados!$A$1:$ZZ$1, 0))</f>
        <v/>
      </c>
    </row>
    <row r="2006">
      <c r="A2006">
        <f>INDEX(resultados!$A$2:$ZZ$2386, 2000, MATCH($B$1, resultados!$A$1:$ZZ$1, 0))</f>
        <v/>
      </c>
      <c r="B2006">
        <f>INDEX(resultados!$A$2:$ZZ$2386, 2000, MATCH($B$2, resultados!$A$1:$ZZ$1, 0))</f>
        <v/>
      </c>
      <c r="C2006">
        <f>INDEX(resultados!$A$2:$ZZ$2386, 2000, MATCH($B$3, resultados!$A$1:$ZZ$1, 0))</f>
        <v/>
      </c>
    </row>
    <row r="2007">
      <c r="A2007">
        <f>INDEX(resultados!$A$2:$ZZ$2386, 2001, MATCH($B$1, resultados!$A$1:$ZZ$1, 0))</f>
        <v/>
      </c>
      <c r="B2007">
        <f>INDEX(resultados!$A$2:$ZZ$2386, 2001, MATCH($B$2, resultados!$A$1:$ZZ$1, 0))</f>
        <v/>
      </c>
      <c r="C2007">
        <f>INDEX(resultados!$A$2:$ZZ$2386, 2001, MATCH($B$3, resultados!$A$1:$ZZ$1, 0))</f>
        <v/>
      </c>
    </row>
    <row r="2008">
      <c r="A2008">
        <f>INDEX(resultados!$A$2:$ZZ$2386, 2002, MATCH($B$1, resultados!$A$1:$ZZ$1, 0))</f>
        <v/>
      </c>
      <c r="B2008">
        <f>INDEX(resultados!$A$2:$ZZ$2386, 2002, MATCH($B$2, resultados!$A$1:$ZZ$1, 0))</f>
        <v/>
      </c>
      <c r="C2008">
        <f>INDEX(resultados!$A$2:$ZZ$2386, 2002, MATCH($B$3, resultados!$A$1:$ZZ$1, 0))</f>
        <v/>
      </c>
    </row>
    <row r="2009">
      <c r="A2009">
        <f>INDEX(resultados!$A$2:$ZZ$2386, 2003, MATCH($B$1, resultados!$A$1:$ZZ$1, 0))</f>
        <v/>
      </c>
      <c r="B2009">
        <f>INDEX(resultados!$A$2:$ZZ$2386, 2003, MATCH($B$2, resultados!$A$1:$ZZ$1, 0))</f>
        <v/>
      </c>
      <c r="C2009">
        <f>INDEX(resultados!$A$2:$ZZ$2386, 2003, MATCH($B$3, resultados!$A$1:$ZZ$1, 0))</f>
        <v/>
      </c>
    </row>
    <row r="2010">
      <c r="A2010">
        <f>INDEX(resultados!$A$2:$ZZ$2386, 2004, MATCH($B$1, resultados!$A$1:$ZZ$1, 0))</f>
        <v/>
      </c>
      <c r="B2010">
        <f>INDEX(resultados!$A$2:$ZZ$2386, 2004, MATCH($B$2, resultados!$A$1:$ZZ$1, 0))</f>
        <v/>
      </c>
      <c r="C2010">
        <f>INDEX(resultados!$A$2:$ZZ$2386, 2004, MATCH($B$3, resultados!$A$1:$ZZ$1, 0))</f>
        <v/>
      </c>
    </row>
    <row r="2011">
      <c r="A2011">
        <f>INDEX(resultados!$A$2:$ZZ$2386, 2005, MATCH($B$1, resultados!$A$1:$ZZ$1, 0))</f>
        <v/>
      </c>
      <c r="B2011">
        <f>INDEX(resultados!$A$2:$ZZ$2386, 2005, MATCH($B$2, resultados!$A$1:$ZZ$1, 0))</f>
        <v/>
      </c>
      <c r="C2011">
        <f>INDEX(resultados!$A$2:$ZZ$2386, 2005, MATCH($B$3, resultados!$A$1:$ZZ$1, 0))</f>
        <v/>
      </c>
    </row>
    <row r="2012">
      <c r="A2012">
        <f>INDEX(resultados!$A$2:$ZZ$2386, 2006, MATCH($B$1, resultados!$A$1:$ZZ$1, 0))</f>
        <v/>
      </c>
      <c r="B2012">
        <f>INDEX(resultados!$A$2:$ZZ$2386, 2006, MATCH($B$2, resultados!$A$1:$ZZ$1, 0))</f>
        <v/>
      </c>
      <c r="C2012">
        <f>INDEX(resultados!$A$2:$ZZ$2386, 2006, MATCH($B$3, resultados!$A$1:$ZZ$1, 0))</f>
        <v/>
      </c>
    </row>
    <row r="2013">
      <c r="A2013">
        <f>INDEX(resultados!$A$2:$ZZ$2386, 2007, MATCH($B$1, resultados!$A$1:$ZZ$1, 0))</f>
        <v/>
      </c>
      <c r="B2013">
        <f>INDEX(resultados!$A$2:$ZZ$2386, 2007, MATCH($B$2, resultados!$A$1:$ZZ$1, 0))</f>
        <v/>
      </c>
      <c r="C2013">
        <f>INDEX(resultados!$A$2:$ZZ$2386, 2007, MATCH($B$3, resultados!$A$1:$ZZ$1, 0))</f>
        <v/>
      </c>
    </row>
    <row r="2014">
      <c r="A2014">
        <f>INDEX(resultados!$A$2:$ZZ$2386, 2008, MATCH($B$1, resultados!$A$1:$ZZ$1, 0))</f>
        <v/>
      </c>
      <c r="B2014">
        <f>INDEX(resultados!$A$2:$ZZ$2386, 2008, MATCH($B$2, resultados!$A$1:$ZZ$1, 0))</f>
        <v/>
      </c>
      <c r="C2014">
        <f>INDEX(resultados!$A$2:$ZZ$2386, 2008, MATCH($B$3, resultados!$A$1:$ZZ$1, 0))</f>
        <v/>
      </c>
    </row>
    <row r="2015">
      <c r="A2015">
        <f>INDEX(resultados!$A$2:$ZZ$2386, 2009, MATCH($B$1, resultados!$A$1:$ZZ$1, 0))</f>
        <v/>
      </c>
      <c r="B2015">
        <f>INDEX(resultados!$A$2:$ZZ$2386, 2009, MATCH($B$2, resultados!$A$1:$ZZ$1, 0))</f>
        <v/>
      </c>
      <c r="C2015">
        <f>INDEX(resultados!$A$2:$ZZ$2386, 2009, MATCH($B$3, resultados!$A$1:$ZZ$1, 0))</f>
        <v/>
      </c>
    </row>
    <row r="2016">
      <c r="A2016">
        <f>INDEX(resultados!$A$2:$ZZ$2386, 2010, MATCH($B$1, resultados!$A$1:$ZZ$1, 0))</f>
        <v/>
      </c>
      <c r="B2016">
        <f>INDEX(resultados!$A$2:$ZZ$2386, 2010, MATCH($B$2, resultados!$A$1:$ZZ$1, 0))</f>
        <v/>
      </c>
      <c r="C2016">
        <f>INDEX(resultados!$A$2:$ZZ$2386, 2010, MATCH($B$3, resultados!$A$1:$ZZ$1, 0))</f>
        <v/>
      </c>
    </row>
    <row r="2017">
      <c r="A2017">
        <f>INDEX(resultados!$A$2:$ZZ$2386, 2011, MATCH($B$1, resultados!$A$1:$ZZ$1, 0))</f>
        <v/>
      </c>
      <c r="B2017">
        <f>INDEX(resultados!$A$2:$ZZ$2386, 2011, MATCH($B$2, resultados!$A$1:$ZZ$1, 0))</f>
        <v/>
      </c>
      <c r="C2017">
        <f>INDEX(resultados!$A$2:$ZZ$2386, 2011, MATCH($B$3, resultados!$A$1:$ZZ$1, 0))</f>
        <v/>
      </c>
    </row>
    <row r="2018">
      <c r="A2018">
        <f>INDEX(resultados!$A$2:$ZZ$2386, 2012, MATCH($B$1, resultados!$A$1:$ZZ$1, 0))</f>
        <v/>
      </c>
      <c r="B2018">
        <f>INDEX(resultados!$A$2:$ZZ$2386, 2012, MATCH($B$2, resultados!$A$1:$ZZ$1, 0))</f>
        <v/>
      </c>
      <c r="C2018">
        <f>INDEX(resultados!$A$2:$ZZ$2386, 2012, MATCH($B$3, resultados!$A$1:$ZZ$1, 0))</f>
        <v/>
      </c>
    </row>
    <row r="2019">
      <c r="A2019">
        <f>INDEX(resultados!$A$2:$ZZ$2386, 2013, MATCH($B$1, resultados!$A$1:$ZZ$1, 0))</f>
        <v/>
      </c>
      <c r="B2019">
        <f>INDEX(resultados!$A$2:$ZZ$2386, 2013, MATCH($B$2, resultados!$A$1:$ZZ$1, 0))</f>
        <v/>
      </c>
      <c r="C2019">
        <f>INDEX(resultados!$A$2:$ZZ$2386, 2013, MATCH($B$3, resultados!$A$1:$ZZ$1, 0))</f>
        <v/>
      </c>
    </row>
    <row r="2020">
      <c r="A2020">
        <f>INDEX(resultados!$A$2:$ZZ$2386, 2014, MATCH($B$1, resultados!$A$1:$ZZ$1, 0))</f>
        <v/>
      </c>
      <c r="B2020">
        <f>INDEX(resultados!$A$2:$ZZ$2386, 2014, MATCH($B$2, resultados!$A$1:$ZZ$1, 0))</f>
        <v/>
      </c>
      <c r="C2020">
        <f>INDEX(resultados!$A$2:$ZZ$2386, 2014, MATCH($B$3, resultados!$A$1:$ZZ$1, 0))</f>
        <v/>
      </c>
    </row>
    <row r="2021">
      <c r="A2021">
        <f>INDEX(resultados!$A$2:$ZZ$2386, 2015, MATCH($B$1, resultados!$A$1:$ZZ$1, 0))</f>
        <v/>
      </c>
      <c r="B2021">
        <f>INDEX(resultados!$A$2:$ZZ$2386, 2015, MATCH($B$2, resultados!$A$1:$ZZ$1, 0))</f>
        <v/>
      </c>
      <c r="C2021">
        <f>INDEX(resultados!$A$2:$ZZ$2386, 2015, MATCH($B$3, resultados!$A$1:$ZZ$1, 0))</f>
        <v/>
      </c>
    </row>
    <row r="2022">
      <c r="A2022">
        <f>INDEX(resultados!$A$2:$ZZ$2386, 2016, MATCH($B$1, resultados!$A$1:$ZZ$1, 0))</f>
        <v/>
      </c>
      <c r="B2022">
        <f>INDEX(resultados!$A$2:$ZZ$2386, 2016, MATCH($B$2, resultados!$A$1:$ZZ$1, 0))</f>
        <v/>
      </c>
      <c r="C2022">
        <f>INDEX(resultados!$A$2:$ZZ$2386, 2016, MATCH($B$3, resultados!$A$1:$ZZ$1, 0))</f>
        <v/>
      </c>
    </row>
    <row r="2023">
      <c r="A2023">
        <f>INDEX(resultados!$A$2:$ZZ$2386, 2017, MATCH($B$1, resultados!$A$1:$ZZ$1, 0))</f>
        <v/>
      </c>
      <c r="B2023">
        <f>INDEX(resultados!$A$2:$ZZ$2386, 2017, MATCH($B$2, resultados!$A$1:$ZZ$1, 0))</f>
        <v/>
      </c>
      <c r="C2023">
        <f>INDEX(resultados!$A$2:$ZZ$2386, 2017, MATCH($B$3, resultados!$A$1:$ZZ$1, 0))</f>
        <v/>
      </c>
    </row>
    <row r="2024">
      <c r="A2024">
        <f>INDEX(resultados!$A$2:$ZZ$2386, 2018, MATCH($B$1, resultados!$A$1:$ZZ$1, 0))</f>
        <v/>
      </c>
      <c r="B2024">
        <f>INDEX(resultados!$A$2:$ZZ$2386, 2018, MATCH($B$2, resultados!$A$1:$ZZ$1, 0))</f>
        <v/>
      </c>
      <c r="C2024">
        <f>INDEX(resultados!$A$2:$ZZ$2386, 2018, MATCH($B$3, resultados!$A$1:$ZZ$1, 0))</f>
        <v/>
      </c>
    </row>
    <row r="2025">
      <c r="A2025">
        <f>INDEX(resultados!$A$2:$ZZ$2386, 2019, MATCH($B$1, resultados!$A$1:$ZZ$1, 0))</f>
        <v/>
      </c>
      <c r="B2025">
        <f>INDEX(resultados!$A$2:$ZZ$2386, 2019, MATCH($B$2, resultados!$A$1:$ZZ$1, 0))</f>
        <v/>
      </c>
      <c r="C2025">
        <f>INDEX(resultados!$A$2:$ZZ$2386, 2019, MATCH($B$3, resultados!$A$1:$ZZ$1, 0))</f>
        <v/>
      </c>
    </row>
    <row r="2026">
      <c r="A2026">
        <f>INDEX(resultados!$A$2:$ZZ$2386, 2020, MATCH($B$1, resultados!$A$1:$ZZ$1, 0))</f>
        <v/>
      </c>
      <c r="B2026">
        <f>INDEX(resultados!$A$2:$ZZ$2386, 2020, MATCH($B$2, resultados!$A$1:$ZZ$1, 0))</f>
        <v/>
      </c>
      <c r="C2026">
        <f>INDEX(resultados!$A$2:$ZZ$2386, 2020, MATCH($B$3, resultados!$A$1:$ZZ$1, 0))</f>
        <v/>
      </c>
    </row>
    <row r="2027">
      <c r="A2027">
        <f>INDEX(resultados!$A$2:$ZZ$2386, 2021, MATCH($B$1, resultados!$A$1:$ZZ$1, 0))</f>
        <v/>
      </c>
      <c r="B2027">
        <f>INDEX(resultados!$A$2:$ZZ$2386, 2021, MATCH($B$2, resultados!$A$1:$ZZ$1, 0))</f>
        <v/>
      </c>
      <c r="C2027">
        <f>INDEX(resultados!$A$2:$ZZ$2386, 2021, MATCH($B$3, resultados!$A$1:$ZZ$1, 0))</f>
        <v/>
      </c>
    </row>
    <row r="2028">
      <c r="A2028">
        <f>INDEX(resultados!$A$2:$ZZ$2386, 2022, MATCH($B$1, resultados!$A$1:$ZZ$1, 0))</f>
        <v/>
      </c>
      <c r="B2028">
        <f>INDEX(resultados!$A$2:$ZZ$2386, 2022, MATCH($B$2, resultados!$A$1:$ZZ$1, 0))</f>
        <v/>
      </c>
      <c r="C2028">
        <f>INDEX(resultados!$A$2:$ZZ$2386, 2022, MATCH($B$3, resultados!$A$1:$ZZ$1, 0))</f>
        <v/>
      </c>
    </row>
    <row r="2029">
      <c r="A2029">
        <f>INDEX(resultados!$A$2:$ZZ$2386, 2023, MATCH($B$1, resultados!$A$1:$ZZ$1, 0))</f>
        <v/>
      </c>
      <c r="B2029">
        <f>INDEX(resultados!$A$2:$ZZ$2386, 2023, MATCH($B$2, resultados!$A$1:$ZZ$1, 0))</f>
        <v/>
      </c>
      <c r="C2029">
        <f>INDEX(resultados!$A$2:$ZZ$2386, 2023, MATCH($B$3, resultados!$A$1:$ZZ$1, 0))</f>
        <v/>
      </c>
    </row>
    <row r="2030">
      <c r="A2030">
        <f>INDEX(resultados!$A$2:$ZZ$2386, 2024, MATCH($B$1, resultados!$A$1:$ZZ$1, 0))</f>
        <v/>
      </c>
      <c r="B2030">
        <f>INDEX(resultados!$A$2:$ZZ$2386, 2024, MATCH($B$2, resultados!$A$1:$ZZ$1, 0))</f>
        <v/>
      </c>
      <c r="C2030">
        <f>INDEX(resultados!$A$2:$ZZ$2386, 2024, MATCH($B$3, resultados!$A$1:$ZZ$1, 0))</f>
        <v/>
      </c>
    </row>
    <row r="2031">
      <c r="A2031">
        <f>INDEX(resultados!$A$2:$ZZ$2386, 2025, MATCH($B$1, resultados!$A$1:$ZZ$1, 0))</f>
        <v/>
      </c>
      <c r="B2031">
        <f>INDEX(resultados!$A$2:$ZZ$2386, 2025, MATCH($B$2, resultados!$A$1:$ZZ$1, 0))</f>
        <v/>
      </c>
      <c r="C2031">
        <f>INDEX(resultados!$A$2:$ZZ$2386, 2025, MATCH($B$3, resultados!$A$1:$ZZ$1, 0))</f>
        <v/>
      </c>
    </row>
    <row r="2032">
      <c r="A2032">
        <f>INDEX(resultados!$A$2:$ZZ$2386, 2026, MATCH($B$1, resultados!$A$1:$ZZ$1, 0))</f>
        <v/>
      </c>
      <c r="B2032">
        <f>INDEX(resultados!$A$2:$ZZ$2386, 2026, MATCH($B$2, resultados!$A$1:$ZZ$1, 0))</f>
        <v/>
      </c>
      <c r="C2032">
        <f>INDEX(resultados!$A$2:$ZZ$2386, 2026, MATCH($B$3, resultados!$A$1:$ZZ$1, 0))</f>
        <v/>
      </c>
    </row>
    <row r="2033">
      <c r="A2033">
        <f>INDEX(resultados!$A$2:$ZZ$2386, 2027, MATCH($B$1, resultados!$A$1:$ZZ$1, 0))</f>
        <v/>
      </c>
      <c r="B2033">
        <f>INDEX(resultados!$A$2:$ZZ$2386, 2027, MATCH($B$2, resultados!$A$1:$ZZ$1, 0))</f>
        <v/>
      </c>
      <c r="C2033">
        <f>INDEX(resultados!$A$2:$ZZ$2386, 2027, MATCH($B$3, resultados!$A$1:$ZZ$1, 0))</f>
        <v/>
      </c>
    </row>
    <row r="2034">
      <c r="A2034">
        <f>INDEX(resultados!$A$2:$ZZ$2386, 2028, MATCH($B$1, resultados!$A$1:$ZZ$1, 0))</f>
        <v/>
      </c>
      <c r="B2034">
        <f>INDEX(resultados!$A$2:$ZZ$2386, 2028, MATCH($B$2, resultados!$A$1:$ZZ$1, 0))</f>
        <v/>
      </c>
      <c r="C2034">
        <f>INDEX(resultados!$A$2:$ZZ$2386, 2028, MATCH($B$3, resultados!$A$1:$ZZ$1, 0))</f>
        <v/>
      </c>
    </row>
    <row r="2035">
      <c r="A2035">
        <f>INDEX(resultados!$A$2:$ZZ$2386, 2029, MATCH($B$1, resultados!$A$1:$ZZ$1, 0))</f>
        <v/>
      </c>
      <c r="B2035">
        <f>INDEX(resultados!$A$2:$ZZ$2386, 2029, MATCH($B$2, resultados!$A$1:$ZZ$1, 0))</f>
        <v/>
      </c>
      <c r="C2035">
        <f>INDEX(resultados!$A$2:$ZZ$2386, 2029, MATCH($B$3, resultados!$A$1:$ZZ$1, 0))</f>
        <v/>
      </c>
    </row>
    <row r="2036">
      <c r="A2036">
        <f>INDEX(resultados!$A$2:$ZZ$2386, 2030, MATCH($B$1, resultados!$A$1:$ZZ$1, 0))</f>
        <v/>
      </c>
      <c r="B2036">
        <f>INDEX(resultados!$A$2:$ZZ$2386, 2030, MATCH($B$2, resultados!$A$1:$ZZ$1, 0))</f>
        <v/>
      </c>
      <c r="C2036">
        <f>INDEX(resultados!$A$2:$ZZ$2386, 2030, MATCH($B$3, resultados!$A$1:$ZZ$1, 0))</f>
        <v/>
      </c>
    </row>
    <row r="2037">
      <c r="A2037">
        <f>INDEX(resultados!$A$2:$ZZ$2386, 2031, MATCH($B$1, resultados!$A$1:$ZZ$1, 0))</f>
        <v/>
      </c>
      <c r="B2037">
        <f>INDEX(resultados!$A$2:$ZZ$2386, 2031, MATCH($B$2, resultados!$A$1:$ZZ$1, 0))</f>
        <v/>
      </c>
      <c r="C2037">
        <f>INDEX(resultados!$A$2:$ZZ$2386, 2031, MATCH($B$3, resultados!$A$1:$ZZ$1, 0))</f>
        <v/>
      </c>
    </row>
    <row r="2038">
      <c r="A2038">
        <f>INDEX(resultados!$A$2:$ZZ$2386, 2032, MATCH($B$1, resultados!$A$1:$ZZ$1, 0))</f>
        <v/>
      </c>
      <c r="B2038">
        <f>INDEX(resultados!$A$2:$ZZ$2386, 2032, MATCH($B$2, resultados!$A$1:$ZZ$1, 0))</f>
        <v/>
      </c>
      <c r="C2038">
        <f>INDEX(resultados!$A$2:$ZZ$2386, 2032, MATCH($B$3, resultados!$A$1:$ZZ$1, 0))</f>
        <v/>
      </c>
    </row>
    <row r="2039">
      <c r="A2039">
        <f>INDEX(resultados!$A$2:$ZZ$2386, 2033, MATCH($B$1, resultados!$A$1:$ZZ$1, 0))</f>
        <v/>
      </c>
      <c r="B2039">
        <f>INDEX(resultados!$A$2:$ZZ$2386, 2033, MATCH($B$2, resultados!$A$1:$ZZ$1, 0))</f>
        <v/>
      </c>
      <c r="C2039">
        <f>INDEX(resultados!$A$2:$ZZ$2386, 2033, MATCH($B$3, resultados!$A$1:$ZZ$1, 0))</f>
        <v/>
      </c>
    </row>
    <row r="2040">
      <c r="A2040">
        <f>INDEX(resultados!$A$2:$ZZ$2386, 2034, MATCH($B$1, resultados!$A$1:$ZZ$1, 0))</f>
        <v/>
      </c>
      <c r="B2040">
        <f>INDEX(resultados!$A$2:$ZZ$2386, 2034, MATCH($B$2, resultados!$A$1:$ZZ$1, 0))</f>
        <v/>
      </c>
      <c r="C2040">
        <f>INDEX(resultados!$A$2:$ZZ$2386, 2034, MATCH($B$3, resultados!$A$1:$ZZ$1, 0))</f>
        <v/>
      </c>
    </row>
    <row r="2041">
      <c r="A2041">
        <f>INDEX(resultados!$A$2:$ZZ$2386, 2035, MATCH($B$1, resultados!$A$1:$ZZ$1, 0))</f>
        <v/>
      </c>
      <c r="B2041">
        <f>INDEX(resultados!$A$2:$ZZ$2386, 2035, MATCH($B$2, resultados!$A$1:$ZZ$1, 0))</f>
        <v/>
      </c>
      <c r="C2041">
        <f>INDEX(resultados!$A$2:$ZZ$2386, 2035, MATCH($B$3, resultados!$A$1:$ZZ$1, 0))</f>
        <v/>
      </c>
    </row>
    <row r="2042">
      <c r="A2042">
        <f>INDEX(resultados!$A$2:$ZZ$2386, 2036, MATCH($B$1, resultados!$A$1:$ZZ$1, 0))</f>
        <v/>
      </c>
      <c r="B2042">
        <f>INDEX(resultados!$A$2:$ZZ$2386, 2036, MATCH($B$2, resultados!$A$1:$ZZ$1, 0))</f>
        <v/>
      </c>
      <c r="C2042">
        <f>INDEX(resultados!$A$2:$ZZ$2386, 2036, MATCH($B$3, resultados!$A$1:$ZZ$1, 0))</f>
        <v/>
      </c>
    </row>
    <row r="2043">
      <c r="A2043">
        <f>INDEX(resultados!$A$2:$ZZ$2386, 2037, MATCH($B$1, resultados!$A$1:$ZZ$1, 0))</f>
        <v/>
      </c>
      <c r="B2043">
        <f>INDEX(resultados!$A$2:$ZZ$2386, 2037, MATCH($B$2, resultados!$A$1:$ZZ$1, 0))</f>
        <v/>
      </c>
      <c r="C2043">
        <f>INDEX(resultados!$A$2:$ZZ$2386, 2037, MATCH($B$3, resultados!$A$1:$ZZ$1, 0))</f>
        <v/>
      </c>
    </row>
    <row r="2044">
      <c r="A2044">
        <f>INDEX(resultados!$A$2:$ZZ$2386, 2038, MATCH($B$1, resultados!$A$1:$ZZ$1, 0))</f>
        <v/>
      </c>
      <c r="B2044">
        <f>INDEX(resultados!$A$2:$ZZ$2386, 2038, MATCH($B$2, resultados!$A$1:$ZZ$1, 0))</f>
        <v/>
      </c>
      <c r="C2044">
        <f>INDEX(resultados!$A$2:$ZZ$2386, 2038, MATCH($B$3, resultados!$A$1:$ZZ$1, 0))</f>
        <v/>
      </c>
    </row>
    <row r="2045">
      <c r="A2045">
        <f>INDEX(resultados!$A$2:$ZZ$2386, 2039, MATCH($B$1, resultados!$A$1:$ZZ$1, 0))</f>
        <v/>
      </c>
      <c r="B2045">
        <f>INDEX(resultados!$A$2:$ZZ$2386, 2039, MATCH($B$2, resultados!$A$1:$ZZ$1, 0))</f>
        <v/>
      </c>
      <c r="C2045">
        <f>INDEX(resultados!$A$2:$ZZ$2386, 2039, MATCH($B$3, resultados!$A$1:$ZZ$1, 0))</f>
        <v/>
      </c>
    </row>
    <row r="2046">
      <c r="A2046">
        <f>INDEX(resultados!$A$2:$ZZ$2386, 2040, MATCH($B$1, resultados!$A$1:$ZZ$1, 0))</f>
        <v/>
      </c>
      <c r="B2046">
        <f>INDEX(resultados!$A$2:$ZZ$2386, 2040, MATCH($B$2, resultados!$A$1:$ZZ$1, 0))</f>
        <v/>
      </c>
      <c r="C2046">
        <f>INDEX(resultados!$A$2:$ZZ$2386, 2040, MATCH($B$3, resultados!$A$1:$ZZ$1, 0))</f>
        <v/>
      </c>
    </row>
    <row r="2047">
      <c r="A2047">
        <f>INDEX(resultados!$A$2:$ZZ$2386, 2041, MATCH($B$1, resultados!$A$1:$ZZ$1, 0))</f>
        <v/>
      </c>
      <c r="B2047">
        <f>INDEX(resultados!$A$2:$ZZ$2386, 2041, MATCH($B$2, resultados!$A$1:$ZZ$1, 0))</f>
        <v/>
      </c>
      <c r="C2047">
        <f>INDEX(resultados!$A$2:$ZZ$2386, 2041, MATCH($B$3, resultados!$A$1:$ZZ$1, 0))</f>
        <v/>
      </c>
    </row>
    <row r="2048">
      <c r="A2048">
        <f>INDEX(resultados!$A$2:$ZZ$2386, 2042, MATCH($B$1, resultados!$A$1:$ZZ$1, 0))</f>
        <v/>
      </c>
      <c r="B2048">
        <f>INDEX(resultados!$A$2:$ZZ$2386, 2042, MATCH($B$2, resultados!$A$1:$ZZ$1, 0))</f>
        <v/>
      </c>
      <c r="C2048">
        <f>INDEX(resultados!$A$2:$ZZ$2386, 2042, MATCH($B$3, resultados!$A$1:$ZZ$1, 0))</f>
        <v/>
      </c>
    </row>
    <row r="2049">
      <c r="A2049">
        <f>INDEX(resultados!$A$2:$ZZ$2386, 2043, MATCH($B$1, resultados!$A$1:$ZZ$1, 0))</f>
        <v/>
      </c>
      <c r="B2049">
        <f>INDEX(resultados!$A$2:$ZZ$2386, 2043, MATCH($B$2, resultados!$A$1:$ZZ$1, 0))</f>
        <v/>
      </c>
      <c r="C2049">
        <f>INDEX(resultados!$A$2:$ZZ$2386, 2043, MATCH($B$3, resultados!$A$1:$ZZ$1, 0))</f>
        <v/>
      </c>
    </row>
    <row r="2050">
      <c r="A2050">
        <f>INDEX(resultados!$A$2:$ZZ$2386, 2044, MATCH($B$1, resultados!$A$1:$ZZ$1, 0))</f>
        <v/>
      </c>
      <c r="B2050">
        <f>INDEX(resultados!$A$2:$ZZ$2386, 2044, MATCH($B$2, resultados!$A$1:$ZZ$1, 0))</f>
        <v/>
      </c>
      <c r="C2050">
        <f>INDEX(resultados!$A$2:$ZZ$2386, 2044, MATCH($B$3, resultados!$A$1:$ZZ$1, 0))</f>
        <v/>
      </c>
    </row>
    <row r="2051">
      <c r="A2051">
        <f>INDEX(resultados!$A$2:$ZZ$2386, 2045, MATCH($B$1, resultados!$A$1:$ZZ$1, 0))</f>
        <v/>
      </c>
      <c r="B2051">
        <f>INDEX(resultados!$A$2:$ZZ$2386, 2045, MATCH($B$2, resultados!$A$1:$ZZ$1, 0))</f>
        <v/>
      </c>
      <c r="C2051">
        <f>INDEX(resultados!$A$2:$ZZ$2386, 2045, MATCH($B$3, resultados!$A$1:$ZZ$1, 0))</f>
        <v/>
      </c>
    </row>
    <row r="2052">
      <c r="A2052">
        <f>INDEX(resultados!$A$2:$ZZ$2386, 2046, MATCH($B$1, resultados!$A$1:$ZZ$1, 0))</f>
        <v/>
      </c>
      <c r="B2052">
        <f>INDEX(resultados!$A$2:$ZZ$2386, 2046, MATCH($B$2, resultados!$A$1:$ZZ$1, 0))</f>
        <v/>
      </c>
      <c r="C2052">
        <f>INDEX(resultados!$A$2:$ZZ$2386, 2046, MATCH($B$3, resultados!$A$1:$ZZ$1, 0))</f>
        <v/>
      </c>
    </row>
    <row r="2053">
      <c r="A2053">
        <f>INDEX(resultados!$A$2:$ZZ$2386, 2047, MATCH($B$1, resultados!$A$1:$ZZ$1, 0))</f>
        <v/>
      </c>
      <c r="B2053">
        <f>INDEX(resultados!$A$2:$ZZ$2386, 2047, MATCH($B$2, resultados!$A$1:$ZZ$1, 0))</f>
        <v/>
      </c>
      <c r="C2053">
        <f>INDEX(resultados!$A$2:$ZZ$2386, 2047, MATCH($B$3, resultados!$A$1:$ZZ$1, 0))</f>
        <v/>
      </c>
    </row>
    <row r="2054">
      <c r="A2054">
        <f>INDEX(resultados!$A$2:$ZZ$2386, 2048, MATCH($B$1, resultados!$A$1:$ZZ$1, 0))</f>
        <v/>
      </c>
      <c r="B2054">
        <f>INDEX(resultados!$A$2:$ZZ$2386, 2048, MATCH($B$2, resultados!$A$1:$ZZ$1, 0))</f>
        <v/>
      </c>
      <c r="C2054">
        <f>INDEX(resultados!$A$2:$ZZ$2386, 2048, MATCH($B$3, resultados!$A$1:$ZZ$1, 0))</f>
        <v/>
      </c>
    </row>
    <row r="2055">
      <c r="A2055">
        <f>INDEX(resultados!$A$2:$ZZ$2386, 2049, MATCH($B$1, resultados!$A$1:$ZZ$1, 0))</f>
        <v/>
      </c>
      <c r="B2055">
        <f>INDEX(resultados!$A$2:$ZZ$2386, 2049, MATCH($B$2, resultados!$A$1:$ZZ$1, 0))</f>
        <v/>
      </c>
      <c r="C2055">
        <f>INDEX(resultados!$A$2:$ZZ$2386, 2049, MATCH($B$3, resultados!$A$1:$ZZ$1, 0))</f>
        <v/>
      </c>
    </row>
    <row r="2056">
      <c r="A2056">
        <f>INDEX(resultados!$A$2:$ZZ$2386, 2050, MATCH($B$1, resultados!$A$1:$ZZ$1, 0))</f>
        <v/>
      </c>
      <c r="B2056">
        <f>INDEX(resultados!$A$2:$ZZ$2386, 2050, MATCH($B$2, resultados!$A$1:$ZZ$1, 0))</f>
        <v/>
      </c>
      <c r="C2056">
        <f>INDEX(resultados!$A$2:$ZZ$2386, 2050, MATCH($B$3, resultados!$A$1:$ZZ$1, 0))</f>
        <v/>
      </c>
    </row>
    <row r="2057">
      <c r="A2057">
        <f>INDEX(resultados!$A$2:$ZZ$2386, 2051, MATCH($B$1, resultados!$A$1:$ZZ$1, 0))</f>
        <v/>
      </c>
      <c r="B2057">
        <f>INDEX(resultados!$A$2:$ZZ$2386, 2051, MATCH($B$2, resultados!$A$1:$ZZ$1, 0))</f>
        <v/>
      </c>
      <c r="C2057">
        <f>INDEX(resultados!$A$2:$ZZ$2386, 2051, MATCH($B$3, resultados!$A$1:$ZZ$1, 0))</f>
        <v/>
      </c>
    </row>
    <row r="2058">
      <c r="A2058">
        <f>INDEX(resultados!$A$2:$ZZ$2386, 2052, MATCH($B$1, resultados!$A$1:$ZZ$1, 0))</f>
        <v/>
      </c>
      <c r="B2058">
        <f>INDEX(resultados!$A$2:$ZZ$2386, 2052, MATCH($B$2, resultados!$A$1:$ZZ$1, 0))</f>
        <v/>
      </c>
      <c r="C2058">
        <f>INDEX(resultados!$A$2:$ZZ$2386, 2052, MATCH($B$3, resultados!$A$1:$ZZ$1, 0))</f>
        <v/>
      </c>
    </row>
    <row r="2059">
      <c r="A2059">
        <f>INDEX(resultados!$A$2:$ZZ$2386, 2053, MATCH($B$1, resultados!$A$1:$ZZ$1, 0))</f>
        <v/>
      </c>
      <c r="B2059">
        <f>INDEX(resultados!$A$2:$ZZ$2386, 2053, MATCH($B$2, resultados!$A$1:$ZZ$1, 0))</f>
        <v/>
      </c>
      <c r="C2059">
        <f>INDEX(resultados!$A$2:$ZZ$2386, 2053, MATCH($B$3, resultados!$A$1:$ZZ$1, 0))</f>
        <v/>
      </c>
    </row>
    <row r="2060">
      <c r="A2060">
        <f>INDEX(resultados!$A$2:$ZZ$2386, 2054, MATCH($B$1, resultados!$A$1:$ZZ$1, 0))</f>
        <v/>
      </c>
      <c r="B2060">
        <f>INDEX(resultados!$A$2:$ZZ$2386, 2054, MATCH($B$2, resultados!$A$1:$ZZ$1, 0))</f>
        <v/>
      </c>
      <c r="C2060">
        <f>INDEX(resultados!$A$2:$ZZ$2386, 2054, MATCH($B$3, resultados!$A$1:$ZZ$1, 0))</f>
        <v/>
      </c>
    </row>
    <row r="2061">
      <c r="A2061">
        <f>INDEX(resultados!$A$2:$ZZ$2386, 2055, MATCH($B$1, resultados!$A$1:$ZZ$1, 0))</f>
        <v/>
      </c>
      <c r="B2061">
        <f>INDEX(resultados!$A$2:$ZZ$2386, 2055, MATCH($B$2, resultados!$A$1:$ZZ$1, 0))</f>
        <v/>
      </c>
      <c r="C2061">
        <f>INDEX(resultados!$A$2:$ZZ$2386, 2055, MATCH($B$3, resultados!$A$1:$ZZ$1, 0))</f>
        <v/>
      </c>
    </row>
    <row r="2062">
      <c r="A2062">
        <f>INDEX(resultados!$A$2:$ZZ$2386, 2056, MATCH($B$1, resultados!$A$1:$ZZ$1, 0))</f>
        <v/>
      </c>
      <c r="B2062">
        <f>INDEX(resultados!$A$2:$ZZ$2386, 2056, MATCH($B$2, resultados!$A$1:$ZZ$1, 0))</f>
        <v/>
      </c>
      <c r="C2062">
        <f>INDEX(resultados!$A$2:$ZZ$2386, 2056, MATCH($B$3, resultados!$A$1:$ZZ$1, 0))</f>
        <v/>
      </c>
    </row>
    <row r="2063">
      <c r="A2063">
        <f>INDEX(resultados!$A$2:$ZZ$2386, 2057, MATCH($B$1, resultados!$A$1:$ZZ$1, 0))</f>
        <v/>
      </c>
      <c r="B2063">
        <f>INDEX(resultados!$A$2:$ZZ$2386, 2057, MATCH($B$2, resultados!$A$1:$ZZ$1, 0))</f>
        <v/>
      </c>
      <c r="C2063">
        <f>INDEX(resultados!$A$2:$ZZ$2386, 2057, MATCH($B$3, resultados!$A$1:$ZZ$1, 0))</f>
        <v/>
      </c>
    </row>
    <row r="2064">
      <c r="A2064">
        <f>INDEX(resultados!$A$2:$ZZ$2386, 2058, MATCH($B$1, resultados!$A$1:$ZZ$1, 0))</f>
        <v/>
      </c>
      <c r="B2064">
        <f>INDEX(resultados!$A$2:$ZZ$2386, 2058, MATCH($B$2, resultados!$A$1:$ZZ$1, 0))</f>
        <v/>
      </c>
      <c r="C2064">
        <f>INDEX(resultados!$A$2:$ZZ$2386, 2058, MATCH($B$3, resultados!$A$1:$ZZ$1, 0))</f>
        <v/>
      </c>
    </row>
    <row r="2065">
      <c r="A2065">
        <f>INDEX(resultados!$A$2:$ZZ$2386, 2059, MATCH($B$1, resultados!$A$1:$ZZ$1, 0))</f>
        <v/>
      </c>
      <c r="B2065">
        <f>INDEX(resultados!$A$2:$ZZ$2386, 2059, MATCH($B$2, resultados!$A$1:$ZZ$1, 0))</f>
        <v/>
      </c>
      <c r="C2065">
        <f>INDEX(resultados!$A$2:$ZZ$2386, 2059, MATCH($B$3, resultados!$A$1:$ZZ$1, 0))</f>
        <v/>
      </c>
    </row>
    <row r="2066">
      <c r="A2066">
        <f>INDEX(resultados!$A$2:$ZZ$2386, 2060, MATCH($B$1, resultados!$A$1:$ZZ$1, 0))</f>
        <v/>
      </c>
      <c r="B2066">
        <f>INDEX(resultados!$A$2:$ZZ$2386, 2060, MATCH($B$2, resultados!$A$1:$ZZ$1, 0))</f>
        <v/>
      </c>
      <c r="C2066">
        <f>INDEX(resultados!$A$2:$ZZ$2386, 2060, MATCH($B$3, resultados!$A$1:$ZZ$1, 0))</f>
        <v/>
      </c>
    </row>
    <row r="2067">
      <c r="A2067">
        <f>INDEX(resultados!$A$2:$ZZ$2386, 2061, MATCH($B$1, resultados!$A$1:$ZZ$1, 0))</f>
        <v/>
      </c>
      <c r="B2067">
        <f>INDEX(resultados!$A$2:$ZZ$2386, 2061, MATCH($B$2, resultados!$A$1:$ZZ$1, 0))</f>
        <v/>
      </c>
      <c r="C2067">
        <f>INDEX(resultados!$A$2:$ZZ$2386, 2061, MATCH($B$3, resultados!$A$1:$ZZ$1, 0))</f>
        <v/>
      </c>
    </row>
    <row r="2068">
      <c r="A2068">
        <f>INDEX(resultados!$A$2:$ZZ$2386, 2062, MATCH($B$1, resultados!$A$1:$ZZ$1, 0))</f>
        <v/>
      </c>
      <c r="B2068">
        <f>INDEX(resultados!$A$2:$ZZ$2386, 2062, MATCH($B$2, resultados!$A$1:$ZZ$1, 0))</f>
        <v/>
      </c>
      <c r="C2068">
        <f>INDEX(resultados!$A$2:$ZZ$2386, 2062, MATCH($B$3, resultados!$A$1:$ZZ$1, 0))</f>
        <v/>
      </c>
    </row>
    <row r="2069">
      <c r="A2069">
        <f>INDEX(resultados!$A$2:$ZZ$2386, 2063, MATCH($B$1, resultados!$A$1:$ZZ$1, 0))</f>
        <v/>
      </c>
      <c r="B2069">
        <f>INDEX(resultados!$A$2:$ZZ$2386, 2063, MATCH($B$2, resultados!$A$1:$ZZ$1, 0))</f>
        <v/>
      </c>
      <c r="C2069">
        <f>INDEX(resultados!$A$2:$ZZ$2386, 2063, MATCH($B$3, resultados!$A$1:$ZZ$1, 0))</f>
        <v/>
      </c>
    </row>
    <row r="2070">
      <c r="A2070">
        <f>INDEX(resultados!$A$2:$ZZ$2386, 2064, MATCH($B$1, resultados!$A$1:$ZZ$1, 0))</f>
        <v/>
      </c>
      <c r="B2070">
        <f>INDEX(resultados!$A$2:$ZZ$2386, 2064, MATCH($B$2, resultados!$A$1:$ZZ$1, 0))</f>
        <v/>
      </c>
      <c r="C2070">
        <f>INDEX(resultados!$A$2:$ZZ$2386, 2064, MATCH($B$3, resultados!$A$1:$ZZ$1, 0))</f>
        <v/>
      </c>
    </row>
    <row r="2071">
      <c r="A2071">
        <f>INDEX(resultados!$A$2:$ZZ$2386, 2065, MATCH($B$1, resultados!$A$1:$ZZ$1, 0))</f>
        <v/>
      </c>
      <c r="B2071">
        <f>INDEX(resultados!$A$2:$ZZ$2386, 2065, MATCH($B$2, resultados!$A$1:$ZZ$1, 0))</f>
        <v/>
      </c>
      <c r="C2071">
        <f>INDEX(resultados!$A$2:$ZZ$2386, 2065, MATCH($B$3, resultados!$A$1:$ZZ$1, 0))</f>
        <v/>
      </c>
    </row>
    <row r="2072">
      <c r="A2072">
        <f>INDEX(resultados!$A$2:$ZZ$2386, 2066, MATCH($B$1, resultados!$A$1:$ZZ$1, 0))</f>
        <v/>
      </c>
      <c r="B2072">
        <f>INDEX(resultados!$A$2:$ZZ$2386, 2066, MATCH($B$2, resultados!$A$1:$ZZ$1, 0))</f>
        <v/>
      </c>
      <c r="C2072">
        <f>INDEX(resultados!$A$2:$ZZ$2386, 2066, MATCH($B$3, resultados!$A$1:$ZZ$1, 0))</f>
        <v/>
      </c>
    </row>
    <row r="2073">
      <c r="A2073">
        <f>INDEX(resultados!$A$2:$ZZ$2386, 2067, MATCH($B$1, resultados!$A$1:$ZZ$1, 0))</f>
        <v/>
      </c>
      <c r="B2073">
        <f>INDEX(resultados!$A$2:$ZZ$2386, 2067, MATCH($B$2, resultados!$A$1:$ZZ$1, 0))</f>
        <v/>
      </c>
      <c r="C2073">
        <f>INDEX(resultados!$A$2:$ZZ$2386, 2067, MATCH($B$3, resultados!$A$1:$ZZ$1, 0))</f>
        <v/>
      </c>
    </row>
    <row r="2074">
      <c r="A2074">
        <f>INDEX(resultados!$A$2:$ZZ$2386, 2068, MATCH($B$1, resultados!$A$1:$ZZ$1, 0))</f>
        <v/>
      </c>
      <c r="B2074">
        <f>INDEX(resultados!$A$2:$ZZ$2386, 2068, MATCH($B$2, resultados!$A$1:$ZZ$1, 0))</f>
        <v/>
      </c>
      <c r="C2074">
        <f>INDEX(resultados!$A$2:$ZZ$2386, 2068, MATCH($B$3, resultados!$A$1:$ZZ$1, 0))</f>
        <v/>
      </c>
    </row>
    <row r="2075">
      <c r="A2075">
        <f>INDEX(resultados!$A$2:$ZZ$2386, 2069, MATCH($B$1, resultados!$A$1:$ZZ$1, 0))</f>
        <v/>
      </c>
      <c r="B2075">
        <f>INDEX(resultados!$A$2:$ZZ$2386, 2069, MATCH($B$2, resultados!$A$1:$ZZ$1, 0))</f>
        <v/>
      </c>
      <c r="C2075">
        <f>INDEX(resultados!$A$2:$ZZ$2386, 2069, MATCH($B$3, resultados!$A$1:$ZZ$1, 0))</f>
        <v/>
      </c>
    </row>
    <row r="2076">
      <c r="A2076">
        <f>INDEX(resultados!$A$2:$ZZ$2386, 2070, MATCH($B$1, resultados!$A$1:$ZZ$1, 0))</f>
        <v/>
      </c>
      <c r="B2076">
        <f>INDEX(resultados!$A$2:$ZZ$2386, 2070, MATCH($B$2, resultados!$A$1:$ZZ$1, 0))</f>
        <v/>
      </c>
      <c r="C2076">
        <f>INDEX(resultados!$A$2:$ZZ$2386, 2070, MATCH($B$3, resultados!$A$1:$ZZ$1, 0))</f>
        <v/>
      </c>
    </row>
    <row r="2077">
      <c r="A2077">
        <f>INDEX(resultados!$A$2:$ZZ$2386, 2071, MATCH($B$1, resultados!$A$1:$ZZ$1, 0))</f>
        <v/>
      </c>
      <c r="B2077">
        <f>INDEX(resultados!$A$2:$ZZ$2386, 2071, MATCH($B$2, resultados!$A$1:$ZZ$1, 0))</f>
        <v/>
      </c>
      <c r="C2077">
        <f>INDEX(resultados!$A$2:$ZZ$2386, 2071, MATCH($B$3, resultados!$A$1:$ZZ$1, 0))</f>
        <v/>
      </c>
    </row>
    <row r="2078">
      <c r="A2078">
        <f>INDEX(resultados!$A$2:$ZZ$2386, 2072, MATCH($B$1, resultados!$A$1:$ZZ$1, 0))</f>
        <v/>
      </c>
      <c r="B2078">
        <f>INDEX(resultados!$A$2:$ZZ$2386, 2072, MATCH($B$2, resultados!$A$1:$ZZ$1, 0))</f>
        <v/>
      </c>
      <c r="C2078">
        <f>INDEX(resultados!$A$2:$ZZ$2386, 2072, MATCH($B$3, resultados!$A$1:$ZZ$1, 0))</f>
        <v/>
      </c>
    </row>
    <row r="2079">
      <c r="A2079">
        <f>INDEX(resultados!$A$2:$ZZ$2386, 2073, MATCH($B$1, resultados!$A$1:$ZZ$1, 0))</f>
        <v/>
      </c>
      <c r="B2079">
        <f>INDEX(resultados!$A$2:$ZZ$2386, 2073, MATCH($B$2, resultados!$A$1:$ZZ$1, 0))</f>
        <v/>
      </c>
      <c r="C2079">
        <f>INDEX(resultados!$A$2:$ZZ$2386, 2073, MATCH($B$3, resultados!$A$1:$ZZ$1, 0))</f>
        <v/>
      </c>
    </row>
    <row r="2080">
      <c r="A2080">
        <f>INDEX(resultados!$A$2:$ZZ$2386, 2074, MATCH($B$1, resultados!$A$1:$ZZ$1, 0))</f>
        <v/>
      </c>
      <c r="B2080">
        <f>INDEX(resultados!$A$2:$ZZ$2386, 2074, MATCH($B$2, resultados!$A$1:$ZZ$1, 0))</f>
        <v/>
      </c>
      <c r="C2080">
        <f>INDEX(resultados!$A$2:$ZZ$2386, 2074, MATCH($B$3, resultados!$A$1:$ZZ$1, 0))</f>
        <v/>
      </c>
    </row>
    <row r="2081">
      <c r="A2081">
        <f>INDEX(resultados!$A$2:$ZZ$2386, 2075, MATCH($B$1, resultados!$A$1:$ZZ$1, 0))</f>
        <v/>
      </c>
      <c r="B2081">
        <f>INDEX(resultados!$A$2:$ZZ$2386, 2075, MATCH($B$2, resultados!$A$1:$ZZ$1, 0))</f>
        <v/>
      </c>
      <c r="C2081">
        <f>INDEX(resultados!$A$2:$ZZ$2386, 2075, MATCH($B$3, resultados!$A$1:$ZZ$1, 0))</f>
        <v/>
      </c>
    </row>
    <row r="2082">
      <c r="A2082">
        <f>INDEX(resultados!$A$2:$ZZ$2386, 2076, MATCH($B$1, resultados!$A$1:$ZZ$1, 0))</f>
        <v/>
      </c>
      <c r="B2082">
        <f>INDEX(resultados!$A$2:$ZZ$2386, 2076, MATCH($B$2, resultados!$A$1:$ZZ$1, 0))</f>
        <v/>
      </c>
      <c r="C2082">
        <f>INDEX(resultados!$A$2:$ZZ$2386, 2076, MATCH($B$3, resultados!$A$1:$ZZ$1, 0))</f>
        <v/>
      </c>
    </row>
    <row r="2083">
      <c r="A2083">
        <f>INDEX(resultados!$A$2:$ZZ$2386, 2077, MATCH($B$1, resultados!$A$1:$ZZ$1, 0))</f>
        <v/>
      </c>
      <c r="B2083">
        <f>INDEX(resultados!$A$2:$ZZ$2386, 2077, MATCH($B$2, resultados!$A$1:$ZZ$1, 0))</f>
        <v/>
      </c>
      <c r="C2083">
        <f>INDEX(resultados!$A$2:$ZZ$2386, 2077, MATCH($B$3, resultados!$A$1:$ZZ$1, 0))</f>
        <v/>
      </c>
    </row>
    <row r="2084">
      <c r="A2084">
        <f>INDEX(resultados!$A$2:$ZZ$2386, 2078, MATCH($B$1, resultados!$A$1:$ZZ$1, 0))</f>
        <v/>
      </c>
      <c r="B2084">
        <f>INDEX(resultados!$A$2:$ZZ$2386, 2078, MATCH($B$2, resultados!$A$1:$ZZ$1, 0))</f>
        <v/>
      </c>
      <c r="C2084">
        <f>INDEX(resultados!$A$2:$ZZ$2386, 2078, MATCH($B$3, resultados!$A$1:$ZZ$1, 0))</f>
        <v/>
      </c>
    </row>
    <row r="2085">
      <c r="A2085">
        <f>INDEX(resultados!$A$2:$ZZ$2386, 2079, MATCH($B$1, resultados!$A$1:$ZZ$1, 0))</f>
        <v/>
      </c>
      <c r="B2085">
        <f>INDEX(resultados!$A$2:$ZZ$2386, 2079, MATCH($B$2, resultados!$A$1:$ZZ$1, 0))</f>
        <v/>
      </c>
      <c r="C2085">
        <f>INDEX(resultados!$A$2:$ZZ$2386, 2079, MATCH($B$3, resultados!$A$1:$ZZ$1, 0))</f>
        <v/>
      </c>
    </row>
    <row r="2086">
      <c r="A2086">
        <f>INDEX(resultados!$A$2:$ZZ$2386, 2080, MATCH($B$1, resultados!$A$1:$ZZ$1, 0))</f>
        <v/>
      </c>
      <c r="B2086">
        <f>INDEX(resultados!$A$2:$ZZ$2386, 2080, MATCH($B$2, resultados!$A$1:$ZZ$1, 0))</f>
        <v/>
      </c>
      <c r="C2086">
        <f>INDEX(resultados!$A$2:$ZZ$2386, 2080, MATCH($B$3, resultados!$A$1:$ZZ$1, 0))</f>
        <v/>
      </c>
    </row>
    <row r="2087">
      <c r="A2087">
        <f>INDEX(resultados!$A$2:$ZZ$2386, 2081, MATCH($B$1, resultados!$A$1:$ZZ$1, 0))</f>
        <v/>
      </c>
      <c r="B2087">
        <f>INDEX(resultados!$A$2:$ZZ$2386, 2081, MATCH($B$2, resultados!$A$1:$ZZ$1, 0))</f>
        <v/>
      </c>
      <c r="C2087">
        <f>INDEX(resultados!$A$2:$ZZ$2386, 2081, MATCH($B$3, resultados!$A$1:$ZZ$1, 0))</f>
        <v/>
      </c>
    </row>
    <row r="2088">
      <c r="A2088">
        <f>INDEX(resultados!$A$2:$ZZ$2386, 2082, MATCH($B$1, resultados!$A$1:$ZZ$1, 0))</f>
        <v/>
      </c>
      <c r="B2088">
        <f>INDEX(resultados!$A$2:$ZZ$2386, 2082, MATCH($B$2, resultados!$A$1:$ZZ$1, 0))</f>
        <v/>
      </c>
      <c r="C2088">
        <f>INDEX(resultados!$A$2:$ZZ$2386, 2082, MATCH($B$3, resultados!$A$1:$ZZ$1, 0))</f>
        <v/>
      </c>
    </row>
    <row r="2089">
      <c r="A2089">
        <f>INDEX(resultados!$A$2:$ZZ$2386, 2083, MATCH($B$1, resultados!$A$1:$ZZ$1, 0))</f>
        <v/>
      </c>
      <c r="B2089">
        <f>INDEX(resultados!$A$2:$ZZ$2386, 2083, MATCH($B$2, resultados!$A$1:$ZZ$1, 0))</f>
        <v/>
      </c>
      <c r="C2089">
        <f>INDEX(resultados!$A$2:$ZZ$2386, 2083, MATCH($B$3, resultados!$A$1:$ZZ$1, 0))</f>
        <v/>
      </c>
    </row>
    <row r="2090">
      <c r="A2090">
        <f>INDEX(resultados!$A$2:$ZZ$2386, 2084, MATCH($B$1, resultados!$A$1:$ZZ$1, 0))</f>
        <v/>
      </c>
      <c r="B2090">
        <f>INDEX(resultados!$A$2:$ZZ$2386, 2084, MATCH($B$2, resultados!$A$1:$ZZ$1, 0))</f>
        <v/>
      </c>
      <c r="C2090">
        <f>INDEX(resultados!$A$2:$ZZ$2386, 2084, MATCH($B$3, resultados!$A$1:$ZZ$1, 0))</f>
        <v/>
      </c>
    </row>
    <row r="2091">
      <c r="A2091">
        <f>INDEX(resultados!$A$2:$ZZ$2386, 2085, MATCH($B$1, resultados!$A$1:$ZZ$1, 0))</f>
        <v/>
      </c>
      <c r="B2091">
        <f>INDEX(resultados!$A$2:$ZZ$2386, 2085, MATCH($B$2, resultados!$A$1:$ZZ$1, 0))</f>
        <v/>
      </c>
      <c r="C2091">
        <f>INDEX(resultados!$A$2:$ZZ$2386, 2085, MATCH($B$3, resultados!$A$1:$ZZ$1, 0))</f>
        <v/>
      </c>
    </row>
    <row r="2092">
      <c r="A2092">
        <f>INDEX(resultados!$A$2:$ZZ$2386, 2086, MATCH($B$1, resultados!$A$1:$ZZ$1, 0))</f>
        <v/>
      </c>
      <c r="B2092">
        <f>INDEX(resultados!$A$2:$ZZ$2386, 2086, MATCH($B$2, resultados!$A$1:$ZZ$1, 0))</f>
        <v/>
      </c>
      <c r="C2092">
        <f>INDEX(resultados!$A$2:$ZZ$2386, 2086, MATCH($B$3, resultados!$A$1:$ZZ$1, 0))</f>
        <v/>
      </c>
    </row>
    <row r="2093">
      <c r="A2093">
        <f>INDEX(resultados!$A$2:$ZZ$2386, 2087, MATCH($B$1, resultados!$A$1:$ZZ$1, 0))</f>
        <v/>
      </c>
      <c r="B2093">
        <f>INDEX(resultados!$A$2:$ZZ$2386, 2087, MATCH($B$2, resultados!$A$1:$ZZ$1, 0))</f>
        <v/>
      </c>
      <c r="C2093">
        <f>INDEX(resultados!$A$2:$ZZ$2386, 2087, MATCH($B$3, resultados!$A$1:$ZZ$1, 0))</f>
        <v/>
      </c>
    </row>
    <row r="2094">
      <c r="A2094">
        <f>INDEX(resultados!$A$2:$ZZ$2386, 2088, MATCH($B$1, resultados!$A$1:$ZZ$1, 0))</f>
        <v/>
      </c>
      <c r="B2094">
        <f>INDEX(resultados!$A$2:$ZZ$2386, 2088, MATCH($B$2, resultados!$A$1:$ZZ$1, 0))</f>
        <v/>
      </c>
      <c r="C2094">
        <f>INDEX(resultados!$A$2:$ZZ$2386, 2088, MATCH($B$3, resultados!$A$1:$ZZ$1, 0))</f>
        <v/>
      </c>
    </row>
    <row r="2095">
      <c r="A2095">
        <f>INDEX(resultados!$A$2:$ZZ$2386, 2089, MATCH($B$1, resultados!$A$1:$ZZ$1, 0))</f>
        <v/>
      </c>
      <c r="B2095">
        <f>INDEX(resultados!$A$2:$ZZ$2386, 2089, MATCH($B$2, resultados!$A$1:$ZZ$1, 0))</f>
        <v/>
      </c>
      <c r="C2095">
        <f>INDEX(resultados!$A$2:$ZZ$2386, 2089, MATCH($B$3, resultados!$A$1:$ZZ$1, 0))</f>
        <v/>
      </c>
    </row>
    <row r="2096">
      <c r="A2096">
        <f>INDEX(resultados!$A$2:$ZZ$2386, 2090, MATCH($B$1, resultados!$A$1:$ZZ$1, 0))</f>
        <v/>
      </c>
      <c r="B2096">
        <f>INDEX(resultados!$A$2:$ZZ$2386, 2090, MATCH($B$2, resultados!$A$1:$ZZ$1, 0))</f>
        <v/>
      </c>
      <c r="C2096">
        <f>INDEX(resultados!$A$2:$ZZ$2386, 2090, MATCH($B$3, resultados!$A$1:$ZZ$1, 0))</f>
        <v/>
      </c>
    </row>
    <row r="2097">
      <c r="A2097">
        <f>INDEX(resultados!$A$2:$ZZ$2386, 2091, MATCH($B$1, resultados!$A$1:$ZZ$1, 0))</f>
        <v/>
      </c>
      <c r="B2097">
        <f>INDEX(resultados!$A$2:$ZZ$2386, 2091, MATCH($B$2, resultados!$A$1:$ZZ$1, 0))</f>
        <v/>
      </c>
      <c r="C2097">
        <f>INDEX(resultados!$A$2:$ZZ$2386, 2091, MATCH($B$3, resultados!$A$1:$ZZ$1, 0))</f>
        <v/>
      </c>
    </row>
    <row r="2098">
      <c r="A2098">
        <f>INDEX(resultados!$A$2:$ZZ$2386, 2092, MATCH($B$1, resultados!$A$1:$ZZ$1, 0))</f>
        <v/>
      </c>
      <c r="B2098">
        <f>INDEX(resultados!$A$2:$ZZ$2386, 2092, MATCH($B$2, resultados!$A$1:$ZZ$1, 0))</f>
        <v/>
      </c>
      <c r="C2098">
        <f>INDEX(resultados!$A$2:$ZZ$2386, 2092, MATCH($B$3, resultados!$A$1:$ZZ$1, 0))</f>
        <v/>
      </c>
    </row>
    <row r="2099">
      <c r="A2099">
        <f>INDEX(resultados!$A$2:$ZZ$2386, 2093, MATCH($B$1, resultados!$A$1:$ZZ$1, 0))</f>
        <v/>
      </c>
      <c r="B2099">
        <f>INDEX(resultados!$A$2:$ZZ$2386, 2093, MATCH($B$2, resultados!$A$1:$ZZ$1, 0))</f>
        <v/>
      </c>
      <c r="C2099">
        <f>INDEX(resultados!$A$2:$ZZ$2386, 2093, MATCH($B$3, resultados!$A$1:$ZZ$1, 0))</f>
        <v/>
      </c>
    </row>
    <row r="2100">
      <c r="A2100">
        <f>INDEX(resultados!$A$2:$ZZ$2386, 2094, MATCH($B$1, resultados!$A$1:$ZZ$1, 0))</f>
        <v/>
      </c>
      <c r="B2100">
        <f>INDEX(resultados!$A$2:$ZZ$2386, 2094, MATCH($B$2, resultados!$A$1:$ZZ$1, 0))</f>
        <v/>
      </c>
      <c r="C2100">
        <f>INDEX(resultados!$A$2:$ZZ$2386, 2094, MATCH($B$3, resultados!$A$1:$ZZ$1, 0))</f>
        <v/>
      </c>
    </row>
    <row r="2101">
      <c r="A2101">
        <f>INDEX(resultados!$A$2:$ZZ$2386, 2095, MATCH($B$1, resultados!$A$1:$ZZ$1, 0))</f>
        <v/>
      </c>
      <c r="B2101">
        <f>INDEX(resultados!$A$2:$ZZ$2386, 2095, MATCH($B$2, resultados!$A$1:$ZZ$1, 0))</f>
        <v/>
      </c>
      <c r="C2101">
        <f>INDEX(resultados!$A$2:$ZZ$2386, 2095, MATCH($B$3, resultados!$A$1:$ZZ$1, 0))</f>
        <v/>
      </c>
    </row>
    <row r="2102">
      <c r="A2102">
        <f>INDEX(resultados!$A$2:$ZZ$2386, 2096, MATCH($B$1, resultados!$A$1:$ZZ$1, 0))</f>
        <v/>
      </c>
      <c r="B2102">
        <f>INDEX(resultados!$A$2:$ZZ$2386, 2096, MATCH($B$2, resultados!$A$1:$ZZ$1, 0))</f>
        <v/>
      </c>
      <c r="C2102">
        <f>INDEX(resultados!$A$2:$ZZ$2386, 2096, MATCH($B$3, resultados!$A$1:$ZZ$1, 0))</f>
        <v/>
      </c>
    </row>
    <row r="2103">
      <c r="A2103">
        <f>INDEX(resultados!$A$2:$ZZ$2386, 2097, MATCH($B$1, resultados!$A$1:$ZZ$1, 0))</f>
        <v/>
      </c>
      <c r="B2103">
        <f>INDEX(resultados!$A$2:$ZZ$2386, 2097, MATCH($B$2, resultados!$A$1:$ZZ$1, 0))</f>
        <v/>
      </c>
      <c r="C2103">
        <f>INDEX(resultados!$A$2:$ZZ$2386, 2097, MATCH($B$3, resultados!$A$1:$ZZ$1, 0))</f>
        <v/>
      </c>
    </row>
    <row r="2104">
      <c r="A2104">
        <f>INDEX(resultados!$A$2:$ZZ$2386, 2098, MATCH($B$1, resultados!$A$1:$ZZ$1, 0))</f>
        <v/>
      </c>
      <c r="B2104">
        <f>INDEX(resultados!$A$2:$ZZ$2386, 2098, MATCH($B$2, resultados!$A$1:$ZZ$1, 0))</f>
        <v/>
      </c>
      <c r="C2104">
        <f>INDEX(resultados!$A$2:$ZZ$2386, 2098, MATCH($B$3, resultados!$A$1:$ZZ$1, 0))</f>
        <v/>
      </c>
    </row>
    <row r="2105">
      <c r="A2105">
        <f>INDEX(resultados!$A$2:$ZZ$2386, 2099, MATCH($B$1, resultados!$A$1:$ZZ$1, 0))</f>
        <v/>
      </c>
      <c r="B2105">
        <f>INDEX(resultados!$A$2:$ZZ$2386, 2099, MATCH($B$2, resultados!$A$1:$ZZ$1, 0))</f>
        <v/>
      </c>
      <c r="C2105">
        <f>INDEX(resultados!$A$2:$ZZ$2386, 2099, MATCH($B$3, resultados!$A$1:$ZZ$1, 0))</f>
        <v/>
      </c>
    </row>
    <row r="2106">
      <c r="A2106">
        <f>INDEX(resultados!$A$2:$ZZ$2386, 2100, MATCH($B$1, resultados!$A$1:$ZZ$1, 0))</f>
        <v/>
      </c>
      <c r="B2106">
        <f>INDEX(resultados!$A$2:$ZZ$2386, 2100, MATCH($B$2, resultados!$A$1:$ZZ$1, 0))</f>
        <v/>
      </c>
      <c r="C2106">
        <f>INDEX(resultados!$A$2:$ZZ$2386, 2100, MATCH($B$3, resultados!$A$1:$ZZ$1, 0))</f>
        <v/>
      </c>
    </row>
    <row r="2107">
      <c r="A2107">
        <f>INDEX(resultados!$A$2:$ZZ$2386, 2101, MATCH($B$1, resultados!$A$1:$ZZ$1, 0))</f>
        <v/>
      </c>
      <c r="B2107">
        <f>INDEX(resultados!$A$2:$ZZ$2386, 2101, MATCH($B$2, resultados!$A$1:$ZZ$1, 0))</f>
        <v/>
      </c>
      <c r="C2107">
        <f>INDEX(resultados!$A$2:$ZZ$2386, 2101, MATCH($B$3, resultados!$A$1:$ZZ$1, 0))</f>
        <v/>
      </c>
    </row>
    <row r="2108">
      <c r="A2108">
        <f>INDEX(resultados!$A$2:$ZZ$2386, 2102, MATCH($B$1, resultados!$A$1:$ZZ$1, 0))</f>
        <v/>
      </c>
      <c r="B2108">
        <f>INDEX(resultados!$A$2:$ZZ$2386, 2102, MATCH($B$2, resultados!$A$1:$ZZ$1, 0))</f>
        <v/>
      </c>
      <c r="C2108">
        <f>INDEX(resultados!$A$2:$ZZ$2386, 2102, MATCH($B$3, resultados!$A$1:$ZZ$1, 0))</f>
        <v/>
      </c>
    </row>
    <row r="2109">
      <c r="A2109">
        <f>INDEX(resultados!$A$2:$ZZ$2386, 2103, MATCH($B$1, resultados!$A$1:$ZZ$1, 0))</f>
        <v/>
      </c>
      <c r="B2109">
        <f>INDEX(resultados!$A$2:$ZZ$2386, 2103, MATCH($B$2, resultados!$A$1:$ZZ$1, 0))</f>
        <v/>
      </c>
      <c r="C2109">
        <f>INDEX(resultados!$A$2:$ZZ$2386, 2103, MATCH($B$3, resultados!$A$1:$ZZ$1, 0))</f>
        <v/>
      </c>
    </row>
    <row r="2110">
      <c r="A2110">
        <f>INDEX(resultados!$A$2:$ZZ$2386, 2104, MATCH($B$1, resultados!$A$1:$ZZ$1, 0))</f>
        <v/>
      </c>
      <c r="B2110">
        <f>INDEX(resultados!$A$2:$ZZ$2386, 2104, MATCH($B$2, resultados!$A$1:$ZZ$1, 0))</f>
        <v/>
      </c>
      <c r="C2110">
        <f>INDEX(resultados!$A$2:$ZZ$2386, 2104, MATCH($B$3, resultados!$A$1:$ZZ$1, 0))</f>
        <v/>
      </c>
    </row>
    <row r="2111">
      <c r="A2111">
        <f>INDEX(resultados!$A$2:$ZZ$2386, 2105, MATCH($B$1, resultados!$A$1:$ZZ$1, 0))</f>
        <v/>
      </c>
      <c r="B2111">
        <f>INDEX(resultados!$A$2:$ZZ$2386, 2105, MATCH($B$2, resultados!$A$1:$ZZ$1, 0))</f>
        <v/>
      </c>
      <c r="C2111">
        <f>INDEX(resultados!$A$2:$ZZ$2386, 2105, MATCH($B$3, resultados!$A$1:$ZZ$1, 0))</f>
        <v/>
      </c>
    </row>
    <row r="2112">
      <c r="A2112">
        <f>INDEX(resultados!$A$2:$ZZ$2386, 2106, MATCH($B$1, resultados!$A$1:$ZZ$1, 0))</f>
        <v/>
      </c>
      <c r="B2112">
        <f>INDEX(resultados!$A$2:$ZZ$2386, 2106, MATCH($B$2, resultados!$A$1:$ZZ$1, 0))</f>
        <v/>
      </c>
      <c r="C2112">
        <f>INDEX(resultados!$A$2:$ZZ$2386, 2106, MATCH($B$3, resultados!$A$1:$ZZ$1, 0))</f>
        <v/>
      </c>
    </row>
    <row r="2113">
      <c r="A2113">
        <f>INDEX(resultados!$A$2:$ZZ$2386, 2107, MATCH($B$1, resultados!$A$1:$ZZ$1, 0))</f>
        <v/>
      </c>
      <c r="B2113">
        <f>INDEX(resultados!$A$2:$ZZ$2386, 2107, MATCH($B$2, resultados!$A$1:$ZZ$1, 0))</f>
        <v/>
      </c>
      <c r="C2113">
        <f>INDEX(resultados!$A$2:$ZZ$2386, 2107, MATCH($B$3, resultados!$A$1:$ZZ$1, 0))</f>
        <v/>
      </c>
    </row>
    <row r="2114">
      <c r="A2114">
        <f>INDEX(resultados!$A$2:$ZZ$2386, 2108, MATCH($B$1, resultados!$A$1:$ZZ$1, 0))</f>
        <v/>
      </c>
      <c r="B2114">
        <f>INDEX(resultados!$A$2:$ZZ$2386, 2108, MATCH($B$2, resultados!$A$1:$ZZ$1, 0))</f>
        <v/>
      </c>
      <c r="C2114">
        <f>INDEX(resultados!$A$2:$ZZ$2386, 2108, MATCH($B$3, resultados!$A$1:$ZZ$1, 0))</f>
        <v/>
      </c>
    </row>
    <row r="2115">
      <c r="A2115">
        <f>INDEX(resultados!$A$2:$ZZ$2386, 2109, MATCH($B$1, resultados!$A$1:$ZZ$1, 0))</f>
        <v/>
      </c>
      <c r="B2115">
        <f>INDEX(resultados!$A$2:$ZZ$2386, 2109, MATCH($B$2, resultados!$A$1:$ZZ$1, 0))</f>
        <v/>
      </c>
      <c r="C2115">
        <f>INDEX(resultados!$A$2:$ZZ$2386, 2109, MATCH($B$3, resultados!$A$1:$ZZ$1, 0))</f>
        <v/>
      </c>
    </row>
    <row r="2116">
      <c r="A2116">
        <f>INDEX(resultados!$A$2:$ZZ$2386, 2110, MATCH($B$1, resultados!$A$1:$ZZ$1, 0))</f>
        <v/>
      </c>
      <c r="B2116">
        <f>INDEX(resultados!$A$2:$ZZ$2386, 2110, MATCH($B$2, resultados!$A$1:$ZZ$1, 0))</f>
        <v/>
      </c>
      <c r="C2116">
        <f>INDEX(resultados!$A$2:$ZZ$2386, 2110, MATCH($B$3, resultados!$A$1:$ZZ$1, 0))</f>
        <v/>
      </c>
    </row>
    <row r="2117">
      <c r="A2117">
        <f>INDEX(resultados!$A$2:$ZZ$2386, 2111, MATCH($B$1, resultados!$A$1:$ZZ$1, 0))</f>
        <v/>
      </c>
      <c r="B2117">
        <f>INDEX(resultados!$A$2:$ZZ$2386, 2111, MATCH($B$2, resultados!$A$1:$ZZ$1, 0))</f>
        <v/>
      </c>
      <c r="C2117">
        <f>INDEX(resultados!$A$2:$ZZ$2386, 2111, MATCH($B$3, resultados!$A$1:$ZZ$1, 0))</f>
        <v/>
      </c>
    </row>
    <row r="2118">
      <c r="A2118">
        <f>INDEX(resultados!$A$2:$ZZ$2386, 2112, MATCH($B$1, resultados!$A$1:$ZZ$1, 0))</f>
        <v/>
      </c>
      <c r="B2118">
        <f>INDEX(resultados!$A$2:$ZZ$2386, 2112, MATCH($B$2, resultados!$A$1:$ZZ$1, 0))</f>
        <v/>
      </c>
      <c r="C2118">
        <f>INDEX(resultados!$A$2:$ZZ$2386, 2112, MATCH($B$3, resultados!$A$1:$ZZ$1, 0))</f>
        <v/>
      </c>
    </row>
    <row r="2119">
      <c r="A2119">
        <f>INDEX(resultados!$A$2:$ZZ$2386, 2113, MATCH($B$1, resultados!$A$1:$ZZ$1, 0))</f>
        <v/>
      </c>
      <c r="B2119">
        <f>INDEX(resultados!$A$2:$ZZ$2386, 2113, MATCH($B$2, resultados!$A$1:$ZZ$1, 0))</f>
        <v/>
      </c>
      <c r="C2119">
        <f>INDEX(resultados!$A$2:$ZZ$2386, 2113, MATCH($B$3, resultados!$A$1:$ZZ$1, 0))</f>
        <v/>
      </c>
    </row>
    <row r="2120">
      <c r="A2120">
        <f>INDEX(resultados!$A$2:$ZZ$2386, 2114, MATCH($B$1, resultados!$A$1:$ZZ$1, 0))</f>
        <v/>
      </c>
      <c r="B2120">
        <f>INDEX(resultados!$A$2:$ZZ$2386, 2114, MATCH($B$2, resultados!$A$1:$ZZ$1, 0))</f>
        <v/>
      </c>
      <c r="C2120">
        <f>INDEX(resultados!$A$2:$ZZ$2386, 2114, MATCH($B$3, resultados!$A$1:$ZZ$1, 0))</f>
        <v/>
      </c>
    </row>
    <row r="2121">
      <c r="A2121">
        <f>INDEX(resultados!$A$2:$ZZ$2386, 2115, MATCH($B$1, resultados!$A$1:$ZZ$1, 0))</f>
        <v/>
      </c>
      <c r="B2121">
        <f>INDEX(resultados!$A$2:$ZZ$2386, 2115, MATCH($B$2, resultados!$A$1:$ZZ$1, 0))</f>
        <v/>
      </c>
      <c r="C2121">
        <f>INDEX(resultados!$A$2:$ZZ$2386, 2115, MATCH($B$3, resultados!$A$1:$ZZ$1, 0))</f>
        <v/>
      </c>
    </row>
    <row r="2122">
      <c r="A2122">
        <f>INDEX(resultados!$A$2:$ZZ$2386, 2116, MATCH($B$1, resultados!$A$1:$ZZ$1, 0))</f>
        <v/>
      </c>
      <c r="B2122">
        <f>INDEX(resultados!$A$2:$ZZ$2386, 2116, MATCH($B$2, resultados!$A$1:$ZZ$1, 0))</f>
        <v/>
      </c>
      <c r="C2122">
        <f>INDEX(resultados!$A$2:$ZZ$2386, 2116, MATCH($B$3, resultados!$A$1:$ZZ$1, 0))</f>
        <v/>
      </c>
    </row>
    <row r="2123">
      <c r="A2123">
        <f>INDEX(resultados!$A$2:$ZZ$2386, 2117, MATCH($B$1, resultados!$A$1:$ZZ$1, 0))</f>
        <v/>
      </c>
      <c r="B2123">
        <f>INDEX(resultados!$A$2:$ZZ$2386, 2117, MATCH($B$2, resultados!$A$1:$ZZ$1, 0))</f>
        <v/>
      </c>
      <c r="C2123">
        <f>INDEX(resultados!$A$2:$ZZ$2386, 2117, MATCH($B$3, resultados!$A$1:$ZZ$1, 0))</f>
        <v/>
      </c>
    </row>
    <row r="2124">
      <c r="A2124">
        <f>INDEX(resultados!$A$2:$ZZ$2386, 2118, MATCH($B$1, resultados!$A$1:$ZZ$1, 0))</f>
        <v/>
      </c>
      <c r="B2124">
        <f>INDEX(resultados!$A$2:$ZZ$2386, 2118, MATCH($B$2, resultados!$A$1:$ZZ$1, 0))</f>
        <v/>
      </c>
      <c r="C2124">
        <f>INDEX(resultados!$A$2:$ZZ$2386, 2118, MATCH($B$3, resultados!$A$1:$ZZ$1, 0))</f>
        <v/>
      </c>
    </row>
    <row r="2125">
      <c r="A2125">
        <f>INDEX(resultados!$A$2:$ZZ$2386, 2119, MATCH($B$1, resultados!$A$1:$ZZ$1, 0))</f>
        <v/>
      </c>
      <c r="B2125">
        <f>INDEX(resultados!$A$2:$ZZ$2386, 2119, MATCH($B$2, resultados!$A$1:$ZZ$1, 0))</f>
        <v/>
      </c>
      <c r="C2125">
        <f>INDEX(resultados!$A$2:$ZZ$2386, 2119, MATCH($B$3, resultados!$A$1:$ZZ$1, 0))</f>
        <v/>
      </c>
    </row>
    <row r="2126">
      <c r="A2126">
        <f>INDEX(resultados!$A$2:$ZZ$2386, 2120, MATCH($B$1, resultados!$A$1:$ZZ$1, 0))</f>
        <v/>
      </c>
      <c r="B2126">
        <f>INDEX(resultados!$A$2:$ZZ$2386, 2120, MATCH($B$2, resultados!$A$1:$ZZ$1, 0))</f>
        <v/>
      </c>
      <c r="C2126">
        <f>INDEX(resultados!$A$2:$ZZ$2386, 2120, MATCH($B$3, resultados!$A$1:$ZZ$1, 0))</f>
        <v/>
      </c>
    </row>
    <row r="2127">
      <c r="A2127">
        <f>INDEX(resultados!$A$2:$ZZ$2386, 2121, MATCH($B$1, resultados!$A$1:$ZZ$1, 0))</f>
        <v/>
      </c>
      <c r="B2127">
        <f>INDEX(resultados!$A$2:$ZZ$2386, 2121, MATCH($B$2, resultados!$A$1:$ZZ$1, 0))</f>
        <v/>
      </c>
      <c r="C2127">
        <f>INDEX(resultados!$A$2:$ZZ$2386, 2121, MATCH($B$3, resultados!$A$1:$ZZ$1, 0))</f>
        <v/>
      </c>
    </row>
    <row r="2128">
      <c r="A2128">
        <f>INDEX(resultados!$A$2:$ZZ$2386, 2122, MATCH($B$1, resultados!$A$1:$ZZ$1, 0))</f>
        <v/>
      </c>
      <c r="B2128">
        <f>INDEX(resultados!$A$2:$ZZ$2386, 2122, MATCH($B$2, resultados!$A$1:$ZZ$1, 0))</f>
        <v/>
      </c>
      <c r="C2128">
        <f>INDEX(resultados!$A$2:$ZZ$2386, 2122, MATCH($B$3, resultados!$A$1:$ZZ$1, 0))</f>
        <v/>
      </c>
    </row>
    <row r="2129">
      <c r="A2129">
        <f>INDEX(resultados!$A$2:$ZZ$2386, 2123, MATCH($B$1, resultados!$A$1:$ZZ$1, 0))</f>
        <v/>
      </c>
      <c r="B2129">
        <f>INDEX(resultados!$A$2:$ZZ$2386, 2123, MATCH($B$2, resultados!$A$1:$ZZ$1, 0))</f>
        <v/>
      </c>
      <c r="C2129">
        <f>INDEX(resultados!$A$2:$ZZ$2386, 2123, MATCH($B$3, resultados!$A$1:$ZZ$1, 0))</f>
        <v/>
      </c>
    </row>
    <row r="2130">
      <c r="A2130">
        <f>INDEX(resultados!$A$2:$ZZ$2386, 2124, MATCH($B$1, resultados!$A$1:$ZZ$1, 0))</f>
        <v/>
      </c>
      <c r="B2130">
        <f>INDEX(resultados!$A$2:$ZZ$2386, 2124, MATCH($B$2, resultados!$A$1:$ZZ$1, 0))</f>
        <v/>
      </c>
      <c r="C2130">
        <f>INDEX(resultados!$A$2:$ZZ$2386, 2124, MATCH($B$3, resultados!$A$1:$ZZ$1, 0))</f>
        <v/>
      </c>
    </row>
    <row r="2131">
      <c r="A2131">
        <f>INDEX(resultados!$A$2:$ZZ$2386, 2125, MATCH($B$1, resultados!$A$1:$ZZ$1, 0))</f>
        <v/>
      </c>
      <c r="B2131">
        <f>INDEX(resultados!$A$2:$ZZ$2386, 2125, MATCH($B$2, resultados!$A$1:$ZZ$1, 0))</f>
        <v/>
      </c>
      <c r="C2131">
        <f>INDEX(resultados!$A$2:$ZZ$2386, 2125, MATCH($B$3, resultados!$A$1:$ZZ$1, 0))</f>
        <v/>
      </c>
    </row>
    <row r="2132">
      <c r="A2132">
        <f>INDEX(resultados!$A$2:$ZZ$2386, 2126, MATCH($B$1, resultados!$A$1:$ZZ$1, 0))</f>
        <v/>
      </c>
      <c r="B2132">
        <f>INDEX(resultados!$A$2:$ZZ$2386, 2126, MATCH($B$2, resultados!$A$1:$ZZ$1, 0))</f>
        <v/>
      </c>
      <c r="C2132">
        <f>INDEX(resultados!$A$2:$ZZ$2386, 2126, MATCH($B$3, resultados!$A$1:$ZZ$1, 0))</f>
        <v/>
      </c>
    </row>
    <row r="2133">
      <c r="A2133">
        <f>INDEX(resultados!$A$2:$ZZ$2386, 2127, MATCH($B$1, resultados!$A$1:$ZZ$1, 0))</f>
        <v/>
      </c>
      <c r="B2133">
        <f>INDEX(resultados!$A$2:$ZZ$2386, 2127, MATCH($B$2, resultados!$A$1:$ZZ$1, 0))</f>
        <v/>
      </c>
      <c r="C2133">
        <f>INDEX(resultados!$A$2:$ZZ$2386, 2127, MATCH($B$3, resultados!$A$1:$ZZ$1, 0))</f>
        <v/>
      </c>
    </row>
    <row r="2134">
      <c r="A2134">
        <f>INDEX(resultados!$A$2:$ZZ$2386, 2128, MATCH($B$1, resultados!$A$1:$ZZ$1, 0))</f>
        <v/>
      </c>
      <c r="B2134">
        <f>INDEX(resultados!$A$2:$ZZ$2386, 2128, MATCH($B$2, resultados!$A$1:$ZZ$1, 0))</f>
        <v/>
      </c>
      <c r="C2134">
        <f>INDEX(resultados!$A$2:$ZZ$2386, 2128, MATCH($B$3, resultados!$A$1:$ZZ$1, 0))</f>
        <v/>
      </c>
    </row>
    <row r="2135">
      <c r="A2135">
        <f>INDEX(resultados!$A$2:$ZZ$2386, 2129, MATCH($B$1, resultados!$A$1:$ZZ$1, 0))</f>
        <v/>
      </c>
      <c r="B2135">
        <f>INDEX(resultados!$A$2:$ZZ$2386, 2129, MATCH($B$2, resultados!$A$1:$ZZ$1, 0))</f>
        <v/>
      </c>
      <c r="C2135">
        <f>INDEX(resultados!$A$2:$ZZ$2386, 2129, MATCH($B$3, resultados!$A$1:$ZZ$1, 0))</f>
        <v/>
      </c>
    </row>
    <row r="2136">
      <c r="A2136">
        <f>INDEX(resultados!$A$2:$ZZ$2386, 2130, MATCH($B$1, resultados!$A$1:$ZZ$1, 0))</f>
        <v/>
      </c>
      <c r="B2136">
        <f>INDEX(resultados!$A$2:$ZZ$2386, 2130, MATCH($B$2, resultados!$A$1:$ZZ$1, 0))</f>
        <v/>
      </c>
      <c r="C2136">
        <f>INDEX(resultados!$A$2:$ZZ$2386, 2130, MATCH($B$3, resultados!$A$1:$ZZ$1, 0))</f>
        <v/>
      </c>
    </row>
    <row r="2137">
      <c r="A2137">
        <f>INDEX(resultados!$A$2:$ZZ$2386, 2131, MATCH($B$1, resultados!$A$1:$ZZ$1, 0))</f>
        <v/>
      </c>
      <c r="B2137">
        <f>INDEX(resultados!$A$2:$ZZ$2386, 2131, MATCH($B$2, resultados!$A$1:$ZZ$1, 0))</f>
        <v/>
      </c>
      <c r="C2137">
        <f>INDEX(resultados!$A$2:$ZZ$2386, 2131, MATCH($B$3, resultados!$A$1:$ZZ$1, 0))</f>
        <v/>
      </c>
    </row>
    <row r="2138">
      <c r="A2138">
        <f>INDEX(resultados!$A$2:$ZZ$2386, 2132, MATCH($B$1, resultados!$A$1:$ZZ$1, 0))</f>
        <v/>
      </c>
      <c r="B2138">
        <f>INDEX(resultados!$A$2:$ZZ$2386, 2132, MATCH($B$2, resultados!$A$1:$ZZ$1, 0))</f>
        <v/>
      </c>
      <c r="C2138">
        <f>INDEX(resultados!$A$2:$ZZ$2386, 2132, MATCH($B$3, resultados!$A$1:$ZZ$1, 0))</f>
        <v/>
      </c>
    </row>
    <row r="2139">
      <c r="A2139">
        <f>INDEX(resultados!$A$2:$ZZ$2386, 2133, MATCH($B$1, resultados!$A$1:$ZZ$1, 0))</f>
        <v/>
      </c>
      <c r="B2139">
        <f>INDEX(resultados!$A$2:$ZZ$2386, 2133, MATCH($B$2, resultados!$A$1:$ZZ$1, 0))</f>
        <v/>
      </c>
      <c r="C2139">
        <f>INDEX(resultados!$A$2:$ZZ$2386, 2133, MATCH($B$3, resultados!$A$1:$ZZ$1, 0))</f>
        <v/>
      </c>
    </row>
    <row r="2140">
      <c r="A2140">
        <f>INDEX(resultados!$A$2:$ZZ$2386, 2134, MATCH($B$1, resultados!$A$1:$ZZ$1, 0))</f>
        <v/>
      </c>
      <c r="B2140">
        <f>INDEX(resultados!$A$2:$ZZ$2386, 2134, MATCH($B$2, resultados!$A$1:$ZZ$1, 0))</f>
        <v/>
      </c>
      <c r="C2140">
        <f>INDEX(resultados!$A$2:$ZZ$2386, 2134, MATCH($B$3, resultados!$A$1:$ZZ$1, 0))</f>
        <v/>
      </c>
    </row>
    <row r="2141">
      <c r="A2141">
        <f>INDEX(resultados!$A$2:$ZZ$2386, 2135, MATCH($B$1, resultados!$A$1:$ZZ$1, 0))</f>
        <v/>
      </c>
      <c r="B2141">
        <f>INDEX(resultados!$A$2:$ZZ$2386, 2135, MATCH($B$2, resultados!$A$1:$ZZ$1, 0))</f>
        <v/>
      </c>
      <c r="C2141">
        <f>INDEX(resultados!$A$2:$ZZ$2386, 2135, MATCH($B$3, resultados!$A$1:$ZZ$1, 0))</f>
        <v/>
      </c>
    </row>
    <row r="2142">
      <c r="A2142">
        <f>INDEX(resultados!$A$2:$ZZ$2386, 2136, MATCH($B$1, resultados!$A$1:$ZZ$1, 0))</f>
        <v/>
      </c>
      <c r="B2142">
        <f>INDEX(resultados!$A$2:$ZZ$2386, 2136, MATCH($B$2, resultados!$A$1:$ZZ$1, 0))</f>
        <v/>
      </c>
      <c r="C2142">
        <f>INDEX(resultados!$A$2:$ZZ$2386, 2136, MATCH($B$3, resultados!$A$1:$ZZ$1, 0))</f>
        <v/>
      </c>
    </row>
    <row r="2143">
      <c r="A2143">
        <f>INDEX(resultados!$A$2:$ZZ$2386, 2137, MATCH($B$1, resultados!$A$1:$ZZ$1, 0))</f>
        <v/>
      </c>
      <c r="B2143">
        <f>INDEX(resultados!$A$2:$ZZ$2386, 2137, MATCH($B$2, resultados!$A$1:$ZZ$1, 0))</f>
        <v/>
      </c>
      <c r="C2143">
        <f>INDEX(resultados!$A$2:$ZZ$2386, 2137, MATCH($B$3, resultados!$A$1:$ZZ$1, 0))</f>
        <v/>
      </c>
    </row>
    <row r="2144">
      <c r="A2144">
        <f>INDEX(resultados!$A$2:$ZZ$2386, 2138, MATCH($B$1, resultados!$A$1:$ZZ$1, 0))</f>
        <v/>
      </c>
      <c r="B2144">
        <f>INDEX(resultados!$A$2:$ZZ$2386, 2138, MATCH($B$2, resultados!$A$1:$ZZ$1, 0))</f>
        <v/>
      </c>
      <c r="C2144">
        <f>INDEX(resultados!$A$2:$ZZ$2386, 2138, MATCH($B$3, resultados!$A$1:$ZZ$1, 0))</f>
        <v/>
      </c>
    </row>
    <row r="2145">
      <c r="A2145">
        <f>INDEX(resultados!$A$2:$ZZ$2386, 2139, MATCH($B$1, resultados!$A$1:$ZZ$1, 0))</f>
        <v/>
      </c>
      <c r="B2145">
        <f>INDEX(resultados!$A$2:$ZZ$2386, 2139, MATCH($B$2, resultados!$A$1:$ZZ$1, 0))</f>
        <v/>
      </c>
      <c r="C2145">
        <f>INDEX(resultados!$A$2:$ZZ$2386, 2139, MATCH($B$3, resultados!$A$1:$ZZ$1, 0))</f>
        <v/>
      </c>
    </row>
    <row r="2146">
      <c r="A2146">
        <f>INDEX(resultados!$A$2:$ZZ$2386, 2140, MATCH($B$1, resultados!$A$1:$ZZ$1, 0))</f>
        <v/>
      </c>
      <c r="B2146">
        <f>INDEX(resultados!$A$2:$ZZ$2386, 2140, MATCH($B$2, resultados!$A$1:$ZZ$1, 0))</f>
        <v/>
      </c>
      <c r="C2146">
        <f>INDEX(resultados!$A$2:$ZZ$2386, 2140, MATCH($B$3, resultados!$A$1:$ZZ$1, 0))</f>
        <v/>
      </c>
    </row>
    <row r="2147">
      <c r="A2147">
        <f>INDEX(resultados!$A$2:$ZZ$2386, 2141, MATCH($B$1, resultados!$A$1:$ZZ$1, 0))</f>
        <v/>
      </c>
      <c r="B2147">
        <f>INDEX(resultados!$A$2:$ZZ$2386, 2141, MATCH($B$2, resultados!$A$1:$ZZ$1, 0))</f>
        <v/>
      </c>
      <c r="C2147">
        <f>INDEX(resultados!$A$2:$ZZ$2386, 2141, MATCH($B$3, resultados!$A$1:$ZZ$1, 0))</f>
        <v/>
      </c>
    </row>
    <row r="2148">
      <c r="A2148">
        <f>INDEX(resultados!$A$2:$ZZ$2386, 2142, MATCH($B$1, resultados!$A$1:$ZZ$1, 0))</f>
        <v/>
      </c>
      <c r="B2148">
        <f>INDEX(resultados!$A$2:$ZZ$2386, 2142, MATCH($B$2, resultados!$A$1:$ZZ$1, 0))</f>
        <v/>
      </c>
      <c r="C2148">
        <f>INDEX(resultados!$A$2:$ZZ$2386, 2142, MATCH($B$3, resultados!$A$1:$ZZ$1, 0))</f>
        <v/>
      </c>
    </row>
    <row r="2149">
      <c r="A2149">
        <f>INDEX(resultados!$A$2:$ZZ$2386, 2143, MATCH($B$1, resultados!$A$1:$ZZ$1, 0))</f>
        <v/>
      </c>
      <c r="B2149">
        <f>INDEX(resultados!$A$2:$ZZ$2386, 2143, MATCH($B$2, resultados!$A$1:$ZZ$1, 0))</f>
        <v/>
      </c>
      <c r="C2149">
        <f>INDEX(resultados!$A$2:$ZZ$2386, 2143, MATCH($B$3, resultados!$A$1:$ZZ$1, 0))</f>
        <v/>
      </c>
    </row>
    <row r="2150">
      <c r="A2150">
        <f>INDEX(resultados!$A$2:$ZZ$2386, 2144, MATCH($B$1, resultados!$A$1:$ZZ$1, 0))</f>
        <v/>
      </c>
      <c r="B2150">
        <f>INDEX(resultados!$A$2:$ZZ$2386, 2144, MATCH($B$2, resultados!$A$1:$ZZ$1, 0))</f>
        <v/>
      </c>
      <c r="C2150">
        <f>INDEX(resultados!$A$2:$ZZ$2386, 2144, MATCH($B$3, resultados!$A$1:$ZZ$1, 0))</f>
        <v/>
      </c>
    </row>
    <row r="2151">
      <c r="A2151">
        <f>INDEX(resultados!$A$2:$ZZ$2386, 2145, MATCH($B$1, resultados!$A$1:$ZZ$1, 0))</f>
        <v/>
      </c>
      <c r="B2151">
        <f>INDEX(resultados!$A$2:$ZZ$2386, 2145, MATCH($B$2, resultados!$A$1:$ZZ$1, 0))</f>
        <v/>
      </c>
      <c r="C2151">
        <f>INDEX(resultados!$A$2:$ZZ$2386, 2145, MATCH($B$3, resultados!$A$1:$ZZ$1, 0))</f>
        <v/>
      </c>
    </row>
    <row r="2152">
      <c r="A2152">
        <f>INDEX(resultados!$A$2:$ZZ$2386, 2146, MATCH($B$1, resultados!$A$1:$ZZ$1, 0))</f>
        <v/>
      </c>
      <c r="B2152">
        <f>INDEX(resultados!$A$2:$ZZ$2386, 2146, MATCH($B$2, resultados!$A$1:$ZZ$1, 0))</f>
        <v/>
      </c>
      <c r="C2152">
        <f>INDEX(resultados!$A$2:$ZZ$2386, 2146, MATCH($B$3, resultados!$A$1:$ZZ$1, 0))</f>
        <v/>
      </c>
    </row>
    <row r="2153">
      <c r="A2153">
        <f>INDEX(resultados!$A$2:$ZZ$2386, 2147, MATCH($B$1, resultados!$A$1:$ZZ$1, 0))</f>
        <v/>
      </c>
      <c r="B2153">
        <f>INDEX(resultados!$A$2:$ZZ$2386, 2147, MATCH($B$2, resultados!$A$1:$ZZ$1, 0))</f>
        <v/>
      </c>
      <c r="C2153">
        <f>INDEX(resultados!$A$2:$ZZ$2386, 2147, MATCH($B$3, resultados!$A$1:$ZZ$1, 0))</f>
        <v/>
      </c>
    </row>
    <row r="2154">
      <c r="A2154">
        <f>INDEX(resultados!$A$2:$ZZ$2386, 2148, MATCH($B$1, resultados!$A$1:$ZZ$1, 0))</f>
        <v/>
      </c>
      <c r="B2154">
        <f>INDEX(resultados!$A$2:$ZZ$2386, 2148, MATCH($B$2, resultados!$A$1:$ZZ$1, 0))</f>
        <v/>
      </c>
      <c r="C2154">
        <f>INDEX(resultados!$A$2:$ZZ$2386, 2148, MATCH($B$3, resultados!$A$1:$ZZ$1, 0))</f>
        <v/>
      </c>
    </row>
    <row r="2155">
      <c r="A2155">
        <f>INDEX(resultados!$A$2:$ZZ$2386, 2149, MATCH($B$1, resultados!$A$1:$ZZ$1, 0))</f>
        <v/>
      </c>
      <c r="B2155">
        <f>INDEX(resultados!$A$2:$ZZ$2386, 2149, MATCH($B$2, resultados!$A$1:$ZZ$1, 0))</f>
        <v/>
      </c>
      <c r="C2155">
        <f>INDEX(resultados!$A$2:$ZZ$2386, 2149, MATCH($B$3, resultados!$A$1:$ZZ$1, 0))</f>
        <v/>
      </c>
    </row>
    <row r="2156">
      <c r="A2156">
        <f>INDEX(resultados!$A$2:$ZZ$2386, 2150, MATCH($B$1, resultados!$A$1:$ZZ$1, 0))</f>
        <v/>
      </c>
      <c r="B2156">
        <f>INDEX(resultados!$A$2:$ZZ$2386, 2150, MATCH($B$2, resultados!$A$1:$ZZ$1, 0))</f>
        <v/>
      </c>
      <c r="C2156">
        <f>INDEX(resultados!$A$2:$ZZ$2386, 2150, MATCH($B$3, resultados!$A$1:$ZZ$1, 0))</f>
        <v/>
      </c>
    </row>
    <row r="2157">
      <c r="A2157">
        <f>INDEX(resultados!$A$2:$ZZ$2386, 2151, MATCH($B$1, resultados!$A$1:$ZZ$1, 0))</f>
        <v/>
      </c>
      <c r="B2157">
        <f>INDEX(resultados!$A$2:$ZZ$2386, 2151, MATCH($B$2, resultados!$A$1:$ZZ$1, 0))</f>
        <v/>
      </c>
      <c r="C2157">
        <f>INDEX(resultados!$A$2:$ZZ$2386, 2151, MATCH($B$3, resultados!$A$1:$ZZ$1, 0))</f>
        <v/>
      </c>
    </row>
    <row r="2158">
      <c r="A2158">
        <f>INDEX(resultados!$A$2:$ZZ$2386, 2152, MATCH($B$1, resultados!$A$1:$ZZ$1, 0))</f>
        <v/>
      </c>
      <c r="B2158">
        <f>INDEX(resultados!$A$2:$ZZ$2386, 2152, MATCH($B$2, resultados!$A$1:$ZZ$1, 0))</f>
        <v/>
      </c>
      <c r="C2158">
        <f>INDEX(resultados!$A$2:$ZZ$2386, 2152, MATCH($B$3, resultados!$A$1:$ZZ$1, 0))</f>
        <v/>
      </c>
    </row>
    <row r="2159">
      <c r="A2159">
        <f>INDEX(resultados!$A$2:$ZZ$2386, 2153, MATCH($B$1, resultados!$A$1:$ZZ$1, 0))</f>
        <v/>
      </c>
      <c r="B2159">
        <f>INDEX(resultados!$A$2:$ZZ$2386, 2153, MATCH($B$2, resultados!$A$1:$ZZ$1, 0))</f>
        <v/>
      </c>
      <c r="C2159">
        <f>INDEX(resultados!$A$2:$ZZ$2386, 2153, MATCH($B$3, resultados!$A$1:$ZZ$1, 0))</f>
        <v/>
      </c>
    </row>
    <row r="2160">
      <c r="A2160">
        <f>INDEX(resultados!$A$2:$ZZ$2386, 2154, MATCH($B$1, resultados!$A$1:$ZZ$1, 0))</f>
        <v/>
      </c>
      <c r="B2160">
        <f>INDEX(resultados!$A$2:$ZZ$2386, 2154, MATCH($B$2, resultados!$A$1:$ZZ$1, 0))</f>
        <v/>
      </c>
      <c r="C2160">
        <f>INDEX(resultados!$A$2:$ZZ$2386, 2154, MATCH($B$3, resultados!$A$1:$ZZ$1, 0))</f>
        <v/>
      </c>
    </row>
    <row r="2161">
      <c r="A2161">
        <f>INDEX(resultados!$A$2:$ZZ$2386, 2155, MATCH($B$1, resultados!$A$1:$ZZ$1, 0))</f>
        <v/>
      </c>
      <c r="B2161">
        <f>INDEX(resultados!$A$2:$ZZ$2386, 2155, MATCH($B$2, resultados!$A$1:$ZZ$1, 0))</f>
        <v/>
      </c>
      <c r="C2161">
        <f>INDEX(resultados!$A$2:$ZZ$2386, 2155, MATCH($B$3, resultados!$A$1:$ZZ$1, 0))</f>
        <v/>
      </c>
    </row>
    <row r="2162">
      <c r="A2162">
        <f>INDEX(resultados!$A$2:$ZZ$2386, 2156, MATCH($B$1, resultados!$A$1:$ZZ$1, 0))</f>
        <v/>
      </c>
      <c r="B2162">
        <f>INDEX(resultados!$A$2:$ZZ$2386, 2156, MATCH($B$2, resultados!$A$1:$ZZ$1, 0))</f>
        <v/>
      </c>
      <c r="C2162">
        <f>INDEX(resultados!$A$2:$ZZ$2386, 2156, MATCH($B$3, resultados!$A$1:$ZZ$1, 0))</f>
        <v/>
      </c>
    </row>
    <row r="2163">
      <c r="A2163">
        <f>INDEX(resultados!$A$2:$ZZ$2386, 2157, MATCH($B$1, resultados!$A$1:$ZZ$1, 0))</f>
        <v/>
      </c>
      <c r="B2163">
        <f>INDEX(resultados!$A$2:$ZZ$2386, 2157, MATCH($B$2, resultados!$A$1:$ZZ$1, 0))</f>
        <v/>
      </c>
      <c r="C2163">
        <f>INDEX(resultados!$A$2:$ZZ$2386, 2157, MATCH($B$3, resultados!$A$1:$ZZ$1, 0))</f>
        <v/>
      </c>
    </row>
    <row r="2164">
      <c r="A2164">
        <f>INDEX(resultados!$A$2:$ZZ$2386, 2158, MATCH($B$1, resultados!$A$1:$ZZ$1, 0))</f>
        <v/>
      </c>
      <c r="B2164">
        <f>INDEX(resultados!$A$2:$ZZ$2386, 2158, MATCH($B$2, resultados!$A$1:$ZZ$1, 0))</f>
        <v/>
      </c>
      <c r="C2164">
        <f>INDEX(resultados!$A$2:$ZZ$2386, 2158, MATCH($B$3, resultados!$A$1:$ZZ$1, 0))</f>
        <v/>
      </c>
    </row>
    <row r="2165">
      <c r="A2165">
        <f>INDEX(resultados!$A$2:$ZZ$2386, 2159, MATCH($B$1, resultados!$A$1:$ZZ$1, 0))</f>
        <v/>
      </c>
      <c r="B2165">
        <f>INDEX(resultados!$A$2:$ZZ$2386, 2159, MATCH($B$2, resultados!$A$1:$ZZ$1, 0))</f>
        <v/>
      </c>
      <c r="C2165">
        <f>INDEX(resultados!$A$2:$ZZ$2386, 2159, MATCH($B$3, resultados!$A$1:$ZZ$1, 0))</f>
        <v/>
      </c>
    </row>
    <row r="2166">
      <c r="A2166">
        <f>INDEX(resultados!$A$2:$ZZ$2386, 2160, MATCH($B$1, resultados!$A$1:$ZZ$1, 0))</f>
        <v/>
      </c>
      <c r="B2166">
        <f>INDEX(resultados!$A$2:$ZZ$2386, 2160, MATCH($B$2, resultados!$A$1:$ZZ$1, 0))</f>
        <v/>
      </c>
      <c r="C2166">
        <f>INDEX(resultados!$A$2:$ZZ$2386, 2160, MATCH($B$3, resultados!$A$1:$ZZ$1, 0))</f>
        <v/>
      </c>
    </row>
    <row r="2167">
      <c r="A2167">
        <f>INDEX(resultados!$A$2:$ZZ$2386, 2161, MATCH($B$1, resultados!$A$1:$ZZ$1, 0))</f>
        <v/>
      </c>
      <c r="B2167">
        <f>INDEX(resultados!$A$2:$ZZ$2386, 2161, MATCH($B$2, resultados!$A$1:$ZZ$1, 0))</f>
        <v/>
      </c>
      <c r="C2167">
        <f>INDEX(resultados!$A$2:$ZZ$2386, 2161, MATCH($B$3, resultados!$A$1:$ZZ$1, 0))</f>
        <v/>
      </c>
    </row>
    <row r="2168">
      <c r="A2168">
        <f>INDEX(resultados!$A$2:$ZZ$2386, 2162, MATCH($B$1, resultados!$A$1:$ZZ$1, 0))</f>
        <v/>
      </c>
      <c r="B2168">
        <f>INDEX(resultados!$A$2:$ZZ$2386, 2162, MATCH($B$2, resultados!$A$1:$ZZ$1, 0))</f>
        <v/>
      </c>
      <c r="C2168">
        <f>INDEX(resultados!$A$2:$ZZ$2386, 2162, MATCH($B$3, resultados!$A$1:$ZZ$1, 0))</f>
        <v/>
      </c>
    </row>
    <row r="2169">
      <c r="A2169">
        <f>INDEX(resultados!$A$2:$ZZ$2386, 2163, MATCH($B$1, resultados!$A$1:$ZZ$1, 0))</f>
        <v/>
      </c>
      <c r="B2169">
        <f>INDEX(resultados!$A$2:$ZZ$2386, 2163, MATCH($B$2, resultados!$A$1:$ZZ$1, 0))</f>
        <v/>
      </c>
      <c r="C2169">
        <f>INDEX(resultados!$A$2:$ZZ$2386, 2163, MATCH($B$3, resultados!$A$1:$ZZ$1, 0))</f>
        <v/>
      </c>
    </row>
    <row r="2170">
      <c r="A2170">
        <f>INDEX(resultados!$A$2:$ZZ$2386, 2164, MATCH($B$1, resultados!$A$1:$ZZ$1, 0))</f>
        <v/>
      </c>
      <c r="B2170">
        <f>INDEX(resultados!$A$2:$ZZ$2386, 2164, MATCH($B$2, resultados!$A$1:$ZZ$1, 0))</f>
        <v/>
      </c>
      <c r="C2170">
        <f>INDEX(resultados!$A$2:$ZZ$2386, 2164, MATCH($B$3, resultados!$A$1:$ZZ$1, 0))</f>
        <v/>
      </c>
    </row>
    <row r="2171">
      <c r="A2171">
        <f>INDEX(resultados!$A$2:$ZZ$2386, 2165, MATCH($B$1, resultados!$A$1:$ZZ$1, 0))</f>
        <v/>
      </c>
      <c r="B2171">
        <f>INDEX(resultados!$A$2:$ZZ$2386, 2165, MATCH($B$2, resultados!$A$1:$ZZ$1, 0))</f>
        <v/>
      </c>
      <c r="C2171">
        <f>INDEX(resultados!$A$2:$ZZ$2386, 2165, MATCH($B$3, resultados!$A$1:$ZZ$1, 0))</f>
        <v/>
      </c>
    </row>
    <row r="2172">
      <c r="A2172">
        <f>INDEX(resultados!$A$2:$ZZ$2386, 2166, MATCH($B$1, resultados!$A$1:$ZZ$1, 0))</f>
        <v/>
      </c>
      <c r="B2172">
        <f>INDEX(resultados!$A$2:$ZZ$2386, 2166, MATCH($B$2, resultados!$A$1:$ZZ$1, 0))</f>
        <v/>
      </c>
      <c r="C2172">
        <f>INDEX(resultados!$A$2:$ZZ$2386, 2166, MATCH($B$3, resultados!$A$1:$ZZ$1, 0))</f>
        <v/>
      </c>
    </row>
    <row r="2173">
      <c r="A2173">
        <f>INDEX(resultados!$A$2:$ZZ$2386, 2167, MATCH($B$1, resultados!$A$1:$ZZ$1, 0))</f>
        <v/>
      </c>
      <c r="B2173">
        <f>INDEX(resultados!$A$2:$ZZ$2386, 2167, MATCH($B$2, resultados!$A$1:$ZZ$1, 0))</f>
        <v/>
      </c>
      <c r="C2173">
        <f>INDEX(resultados!$A$2:$ZZ$2386, 2167, MATCH($B$3, resultados!$A$1:$ZZ$1, 0))</f>
        <v/>
      </c>
    </row>
    <row r="2174">
      <c r="A2174">
        <f>INDEX(resultados!$A$2:$ZZ$2386, 2168, MATCH($B$1, resultados!$A$1:$ZZ$1, 0))</f>
        <v/>
      </c>
      <c r="B2174">
        <f>INDEX(resultados!$A$2:$ZZ$2386, 2168, MATCH($B$2, resultados!$A$1:$ZZ$1, 0))</f>
        <v/>
      </c>
      <c r="C2174">
        <f>INDEX(resultados!$A$2:$ZZ$2386, 2168, MATCH($B$3, resultados!$A$1:$ZZ$1, 0))</f>
        <v/>
      </c>
    </row>
    <row r="2175">
      <c r="A2175">
        <f>INDEX(resultados!$A$2:$ZZ$2386, 2169, MATCH($B$1, resultados!$A$1:$ZZ$1, 0))</f>
        <v/>
      </c>
      <c r="B2175">
        <f>INDEX(resultados!$A$2:$ZZ$2386, 2169, MATCH($B$2, resultados!$A$1:$ZZ$1, 0))</f>
        <v/>
      </c>
      <c r="C2175">
        <f>INDEX(resultados!$A$2:$ZZ$2386, 2169, MATCH($B$3, resultados!$A$1:$ZZ$1, 0))</f>
        <v/>
      </c>
    </row>
    <row r="2176">
      <c r="A2176">
        <f>INDEX(resultados!$A$2:$ZZ$2386, 2170, MATCH($B$1, resultados!$A$1:$ZZ$1, 0))</f>
        <v/>
      </c>
      <c r="B2176">
        <f>INDEX(resultados!$A$2:$ZZ$2386, 2170, MATCH($B$2, resultados!$A$1:$ZZ$1, 0))</f>
        <v/>
      </c>
      <c r="C2176">
        <f>INDEX(resultados!$A$2:$ZZ$2386, 2170, MATCH($B$3, resultados!$A$1:$ZZ$1, 0))</f>
        <v/>
      </c>
    </row>
    <row r="2177">
      <c r="A2177">
        <f>INDEX(resultados!$A$2:$ZZ$2386, 2171, MATCH($B$1, resultados!$A$1:$ZZ$1, 0))</f>
        <v/>
      </c>
      <c r="B2177">
        <f>INDEX(resultados!$A$2:$ZZ$2386, 2171, MATCH($B$2, resultados!$A$1:$ZZ$1, 0))</f>
        <v/>
      </c>
      <c r="C2177">
        <f>INDEX(resultados!$A$2:$ZZ$2386, 2171, MATCH($B$3, resultados!$A$1:$ZZ$1, 0))</f>
        <v/>
      </c>
    </row>
    <row r="2178">
      <c r="A2178">
        <f>INDEX(resultados!$A$2:$ZZ$2386, 2172, MATCH($B$1, resultados!$A$1:$ZZ$1, 0))</f>
        <v/>
      </c>
      <c r="B2178">
        <f>INDEX(resultados!$A$2:$ZZ$2386, 2172, MATCH($B$2, resultados!$A$1:$ZZ$1, 0))</f>
        <v/>
      </c>
      <c r="C2178">
        <f>INDEX(resultados!$A$2:$ZZ$2386, 2172, MATCH($B$3, resultados!$A$1:$ZZ$1, 0))</f>
        <v/>
      </c>
    </row>
    <row r="2179">
      <c r="A2179">
        <f>INDEX(resultados!$A$2:$ZZ$2386, 2173, MATCH($B$1, resultados!$A$1:$ZZ$1, 0))</f>
        <v/>
      </c>
      <c r="B2179">
        <f>INDEX(resultados!$A$2:$ZZ$2386, 2173, MATCH($B$2, resultados!$A$1:$ZZ$1, 0))</f>
        <v/>
      </c>
      <c r="C2179">
        <f>INDEX(resultados!$A$2:$ZZ$2386, 2173, MATCH($B$3, resultados!$A$1:$ZZ$1, 0))</f>
        <v/>
      </c>
    </row>
    <row r="2180">
      <c r="A2180">
        <f>INDEX(resultados!$A$2:$ZZ$2386, 2174, MATCH($B$1, resultados!$A$1:$ZZ$1, 0))</f>
        <v/>
      </c>
      <c r="B2180">
        <f>INDEX(resultados!$A$2:$ZZ$2386, 2174, MATCH($B$2, resultados!$A$1:$ZZ$1, 0))</f>
        <v/>
      </c>
      <c r="C2180">
        <f>INDEX(resultados!$A$2:$ZZ$2386, 2174, MATCH($B$3, resultados!$A$1:$ZZ$1, 0))</f>
        <v/>
      </c>
    </row>
    <row r="2181">
      <c r="A2181">
        <f>INDEX(resultados!$A$2:$ZZ$2386, 2175, MATCH($B$1, resultados!$A$1:$ZZ$1, 0))</f>
        <v/>
      </c>
      <c r="B2181">
        <f>INDEX(resultados!$A$2:$ZZ$2386, 2175, MATCH($B$2, resultados!$A$1:$ZZ$1, 0))</f>
        <v/>
      </c>
      <c r="C2181">
        <f>INDEX(resultados!$A$2:$ZZ$2386, 2175, MATCH($B$3, resultados!$A$1:$ZZ$1, 0))</f>
        <v/>
      </c>
    </row>
    <row r="2182">
      <c r="A2182">
        <f>INDEX(resultados!$A$2:$ZZ$2386, 2176, MATCH($B$1, resultados!$A$1:$ZZ$1, 0))</f>
        <v/>
      </c>
      <c r="B2182">
        <f>INDEX(resultados!$A$2:$ZZ$2386, 2176, MATCH($B$2, resultados!$A$1:$ZZ$1, 0))</f>
        <v/>
      </c>
      <c r="C2182">
        <f>INDEX(resultados!$A$2:$ZZ$2386, 2176, MATCH($B$3, resultados!$A$1:$ZZ$1, 0))</f>
        <v/>
      </c>
    </row>
    <row r="2183">
      <c r="A2183">
        <f>INDEX(resultados!$A$2:$ZZ$2386, 2177, MATCH($B$1, resultados!$A$1:$ZZ$1, 0))</f>
        <v/>
      </c>
      <c r="B2183">
        <f>INDEX(resultados!$A$2:$ZZ$2386, 2177, MATCH($B$2, resultados!$A$1:$ZZ$1, 0))</f>
        <v/>
      </c>
      <c r="C2183">
        <f>INDEX(resultados!$A$2:$ZZ$2386, 2177, MATCH($B$3, resultados!$A$1:$ZZ$1, 0))</f>
        <v/>
      </c>
    </row>
    <row r="2184">
      <c r="A2184">
        <f>INDEX(resultados!$A$2:$ZZ$2386, 2178, MATCH($B$1, resultados!$A$1:$ZZ$1, 0))</f>
        <v/>
      </c>
      <c r="B2184">
        <f>INDEX(resultados!$A$2:$ZZ$2386, 2178, MATCH($B$2, resultados!$A$1:$ZZ$1, 0))</f>
        <v/>
      </c>
      <c r="C2184">
        <f>INDEX(resultados!$A$2:$ZZ$2386, 2178, MATCH($B$3, resultados!$A$1:$ZZ$1, 0))</f>
        <v/>
      </c>
    </row>
    <row r="2185">
      <c r="A2185">
        <f>INDEX(resultados!$A$2:$ZZ$2386, 2179, MATCH($B$1, resultados!$A$1:$ZZ$1, 0))</f>
        <v/>
      </c>
      <c r="B2185">
        <f>INDEX(resultados!$A$2:$ZZ$2386, 2179, MATCH($B$2, resultados!$A$1:$ZZ$1, 0))</f>
        <v/>
      </c>
      <c r="C2185">
        <f>INDEX(resultados!$A$2:$ZZ$2386, 2179, MATCH($B$3, resultados!$A$1:$ZZ$1, 0))</f>
        <v/>
      </c>
    </row>
    <row r="2186">
      <c r="A2186">
        <f>INDEX(resultados!$A$2:$ZZ$2386, 2180, MATCH($B$1, resultados!$A$1:$ZZ$1, 0))</f>
        <v/>
      </c>
      <c r="B2186">
        <f>INDEX(resultados!$A$2:$ZZ$2386, 2180, MATCH($B$2, resultados!$A$1:$ZZ$1, 0))</f>
        <v/>
      </c>
      <c r="C2186">
        <f>INDEX(resultados!$A$2:$ZZ$2386, 2180, MATCH($B$3, resultados!$A$1:$ZZ$1, 0))</f>
        <v/>
      </c>
    </row>
    <row r="2187">
      <c r="A2187">
        <f>INDEX(resultados!$A$2:$ZZ$2386, 2181, MATCH($B$1, resultados!$A$1:$ZZ$1, 0))</f>
        <v/>
      </c>
      <c r="B2187">
        <f>INDEX(resultados!$A$2:$ZZ$2386, 2181, MATCH($B$2, resultados!$A$1:$ZZ$1, 0))</f>
        <v/>
      </c>
      <c r="C2187">
        <f>INDEX(resultados!$A$2:$ZZ$2386, 2181, MATCH($B$3, resultados!$A$1:$ZZ$1, 0))</f>
        <v/>
      </c>
    </row>
    <row r="2188">
      <c r="A2188">
        <f>INDEX(resultados!$A$2:$ZZ$2386, 2182, MATCH($B$1, resultados!$A$1:$ZZ$1, 0))</f>
        <v/>
      </c>
      <c r="B2188">
        <f>INDEX(resultados!$A$2:$ZZ$2386, 2182, MATCH($B$2, resultados!$A$1:$ZZ$1, 0))</f>
        <v/>
      </c>
      <c r="C2188">
        <f>INDEX(resultados!$A$2:$ZZ$2386, 2182, MATCH($B$3, resultados!$A$1:$ZZ$1, 0))</f>
        <v/>
      </c>
    </row>
    <row r="2189">
      <c r="A2189">
        <f>INDEX(resultados!$A$2:$ZZ$2386, 2183, MATCH($B$1, resultados!$A$1:$ZZ$1, 0))</f>
        <v/>
      </c>
      <c r="B2189">
        <f>INDEX(resultados!$A$2:$ZZ$2386, 2183, MATCH($B$2, resultados!$A$1:$ZZ$1, 0))</f>
        <v/>
      </c>
      <c r="C2189">
        <f>INDEX(resultados!$A$2:$ZZ$2386, 2183, MATCH($B$3, resultados!$A$1:$ZZ$1, 0))</f>
        <v/>
      </c>
    </row>
    <row r="2190">
      <c r="A2190">
        <f>INDEX(resultados!$A$2:$ZZ$2386, 2184, MATCH($B$1, resultados!$A$1:$ZZ$1, 0))</f>
        <v/>
      </c>
      <c r="B2190">
        <f>INDEX(resultados!$A$2:$ZZ$2386, 2184, MATCH($B$2, resultados!$A$1:$ZZ$1, 0))</f>
        <v/>
      </c>
      <c r="C2190">
        <f>INDEX(resultados!$A$2:$ZZ$2386, 2184, MATCH($B$3, resultados!$A$1:$ZZ$1, 0))</f>
        <v/>
      </c>
    </row>
    <row r="2191">
      <c r="A2191">
        <f>INDEX(resultados!$A$2:$ZZ$2386, 2185, MATCH($B$1, resultados!$A$1:$ZZ$1, 0))</f>
        <v/>
      </c>
      <c r="B2191">
        <f>INDEX(resultados!$A$2:$ZZ$2386, 2185, MATCH($B$2, resultados!$A$1:$ZZ$1, 0))</f>
        <v/>
      </c>
      <c r="C2191">
        <f>INDEX(resultados!$A$2:$ZZ$2386, 2185, MATCH($B$3, resultados!$A$1:$ZZ$1, 0))</f>
        <v/>
      </c>
    </row>
    <row r="2192">
      <c r="A2192">
        <f>INDEX(resultados!$A$2:$ZZ$2386, 2186, MATCH($B$1, resultados!$A$1:$ZZ$1, 0))</f>
        <v/>
      </c>
      <c r="B2192">
        <f>INDEX(resultados!$A$2:$ZZ$2386, 2186, MATCH($B$2, resultados!$A$1:$ZZ$1, 0))</f>
        <v/>
      </c>
      <c r="C2192">
        <f>INDEX(resultados!$A$2:$ZZ$2386, 2186, MATCH($B$3, resultados!$A$1:$ZZ$1, 0))</f>
        <v/>
      </c>
    </row>
    <row r="2193">
      <c r="A2193">
        <f>INDEX(resultados!$A$2:$ZZ$2386, 2187, MATCH($B$1, resultados!$A$1:$ZZ$1, 0))</f>
        <v/>
      </c>
      <c r="B2193">
        <f>INDEX(resultados!$A$2:$ZZ$2386, 2187, MATCH($B$2, resultados!$A$1:$ZZ$1, 0))</f>
        <v/>
      </c>
      <c r="C2193">
        <f>INDEX(resultados!$A$2:$ZZ$2386, 2187, MATCH($B$3, resultados!$A$1:$ZZ$1, 0))</f>
        <v/>
      </c>
    </row>
    <row r="2194">
      <c r="A2194">
        <f>INDEX(resultados!$A$2:$ZZ$2386, 2188, MATCH($B$1, resultados!$A$1:$ZZ$1, 0))</f>
        <v/>
      </c>
      <c r="B2194">
        <f>INDEX(resultados!$A$2:$ZZ$2386, 2188, MATCH($B$2, resultados!$A$1:$ZZ$1, 0))</f>
        <v/>
      </c>
      <c r="C2194">
        <f>INDEX(resultados!$A$2:$ZZ$2386, 2188, MATCH($B$3, resultados!$A$1:$ZZ$1, 0))</f>
        <v/>
      </c>
    </row>
    <row r="2195">
      <c r="A2195">
        <f>INDEX(resultados!$A$2:$ZZ$2386, 2189, MATCH($B$1, resultados!$A$1:$ZZ$1, 0))</f>
        <v/>
      </c>
      <c r="B2195">
        <f>INDEX(resultados!$A$2:$ZZ$2386, 2189, MATCH($B$2, resultados!$A$1:$ZZ$1, 0))</f>
        <v/>
      </c>
      <c r="C2195">
        <f>INDEX(resultados!$A$2:$ZZ$2386, 2189, MATCH($B$3, resultados!$A$1:$ZZ$1, 0))</f>
        <v/>
      </c>
    </row>
    <row r="2196">
      <c r="A2196">
        <f>INDEX(resultados!$A$2:$ZZ$2386, 2190, MATCH($B$1, resultados!$A$1:$ZZ$1, 0))</f>
        <v/>
      </c>
      <c r="B2196">
        <f>INDEX(resultados!$A$2:$ZZ$2386, 2190, MATCH($B$2, resultados!$A$1:$ZZ$1, 0))</f>
        <v/>
      </c>
      <c r="C2196">
        <f>INDEX(resultados!$A$2:$ZZ$2386, 2190, MATCH($B$3, resultados!$A$1:$ZZ$1, 0))</f>
        <v/>
      </c>
    </row>
    <row r="2197">
      <c r="A2197">
        <f>INDEX(resultados!$A$2:$ZZ$2386, 2191, MATCH($B$1, resultados!$A$1:$ZZ$1, 0))</f>
        <v/>
      </c>
      <c r="B2197">
        <f>INDEX(resultados!$A$2:$ZZ$2386, 2191, MATCH($B$2, resultados!$A$1:$ZZ$1, 0))</f>
        <v/>
      </c>
      <c r="C2197">
        <f>INDEX(resultados!$A$2:$ZZ$2386, 2191, MATCH($B$3, resultados!$A$1:$ZZ$1, 0))</f>
        <v/>
      </c>
    </row>
    <row r="2198">
      <c r="A2198">
        <f>INDEX(resultados!$A$2:$ZZ$2386, 2192, MATCH($B$1, resultados!$A$1:$ZZ$1, 0))</f>
        <v/>
      </c>
      <c r="B2198">
        <f>INDEX(resultados!$A$2:$ZZ$2386, 2192, MATCH($B$2, resultados!$A$1:$ZZ$1, 0))</f>
        <v/>
      </c>
      <c r="C2198">
        <f>INDEX(resultados!$A$2:$ZZ$2386, 2192, MATCH($B$3, resultados!$A$1:$ZZ$1, 0))</f>
        <v/>
      </c>
    </row>
    <row r="2199">
      <c r="A2199">
        <f>INDEX(resultados!$A$2:$ZZ$2386, 2193, MATCH($B$1, resultados!$A$1:$ZZ$1, 0))</f>
        <v/>
      </c>
      <c r="B2199">
        <f>INDEX(resultados!$A$2:$ZZ$2386, 2193, MATCH($B$2, resultados!$A$1:$ZZ$1, 0))</f>
        <v/>
      </c>
      <c r="C2199">
        <f>INDEX(resultados!$A$2:$ZZ$2386, 2193, MATCH($B$3, resultados!$A$1:$ZZ$1, 0))</f>
        <v/>
      </c>
    </row>
    <row r="2200">
      <c r="A2200">
        <f>INDEX(resultados!$A$2:$ZZ$2386, 2194, MATCH($B$1, resultados!$A$1:$ZZ$1, 0))</f>
        <v/>
      </c>
      <c r="B2200">
        <f>INDEX(resultados!$A$2:$ZZ$2386, 2194, MATCH($B$2, resultados!$A$1:$ZZ$1, 0))</f>
        <v/>
      </c>
      <c r="C2200">
        <f>INDEX(resultados!$A$2:$ZZ$2386, 2194, MATCH($B$3, resultados!$A$1:$ZZ$1, 0))</f>
        <v/>
      </c>
    </row>
    <row r="2201">
      <c r="A2201">
        <f>INDEX(resultados!$A$2:$ZZ$2386, 2195, MATCH($B$1, resultados!$A$1:$ZZ$1, 0))</f>
        <v/>
      </c>
      <c r="B2201">
        <f>INDEX(resultados!$A$2:$ZZ$2386, 2195, MATCH($B$2, resultados!$A$1:$ZZ$1, 0))</f>
        <v/>
      </c>
      <c r="C2201">
        <f>INDEX(resultados!$A$2:$ZZ$2386, 2195, MATCH($B$3, resultados!$A$1:$ZZ$1, 0))</f>
        <v/>
      </c>
    </row>
    <row r="2202">
      <c r="A2202">
        <f>INDEX(resultados!$A$2:$ZZ$2386, 2196, MATCH($B$1, resultados!$A$1:$ZZ$1, 0))</f>
        <v/>
      </c>
      <c r="B2202">
        <f>INDEX(resultados!$A$2:$ZZ$2386, 2196, MATCH($B$2, resultados!$A$1:$ZZ$1, 0))</f>
        <v/>
      </c>
      <c r="C2202">
        <f>INDEX(resultados!$A$2:$ZZ$2386, 2196, MATCH($B$3, resultados!$A$1:$ZZ$1, 0))</f>
        <v/>
      </c>
    </row>
    <row r="2203">
      <c r="A2203">
        <f>INDEX(resultados!$A$2:$ZZ$2386, 2197, MATCH($B$1, resultados!$A$1:$ZZ$1, 0))</f>
        <v/>
      </c>
      <c r="B2203">
        <f>INDEX(resultados!$A$2:$ZZ$2386, 2197, MATCH($B$2, resultados!$A$1:$ZZ$1, 0))</f>
        <v/>
      </c>
      <c r="C2203">
        <f>INDEX(resultados!$A$2:$ZZ$2386, 2197, MATCH($B$3, resultados!$A$1:$ZZ$1, 0))</f>
        <v/>
      </c>
    </row>
    <row r="2204">
      <c r="A2204">
        <f>INDEX(resultados!$A$2:$ZZ$2386, 2198, MATCH($B$1, resultados!$A$1:$ZZ$1, 0))</f>
        <v/>
      </c>
      <c r="B2204">
        <f>INDEX(resultados!$A$2:$ZZ$2386, 2198, MATCH($B$2, resultados!$A$1:$ZZ$1, 0))</f>
        <v/>
      </c>
      <c r="C2204">
        <f>INDEX(resultados!$A$2:$ZZ$2386, 2198, MATCH($B$3, resultados!$A$1:$ZZ$1, 0))</f>
        <v/>
      </c>
    </row>
    <row r="2205">
      <c r="A2205">
        <f>INDEX(resultados!$A$2:$ZZ$2386, 2199, MATCH($B$1, resultados!$A$1:$ZZ$1, 0))</f>
        <v/>
      </c>
      <c r="B2205">
        <f>INDEX(resultados!$A$2:$ZZ$2386, 2199, MATCH($B$2, resultados!$A$1:$ZZ$1, 0))</f>
        <v/>
      </c>
      <c r="C2205">
        <f>INDEX(resultados!$A$2:$ZZ$2386, 2199, MATCH($B$3, resultados!$A$1:$ZZ$1, 0))</f>
        <v/>
      </c>
    </row>
    <row r="2206">
      <c r="A2206">
        <f>INDEX(resultados!$A$2:$ZZ$2386, 2200, MATCH($B$1, resultados!$A$1:$ZZ$1, 0))</f>
        <v/>
      </c>
      <c r="B2206">
        <f>INDEX(resultados!$A$2:$ZZ$2386, 2200, MATCH($B$2, resultados!$A$1:$ZZ$1, 0))</f>
        <v/>
      </c>
      <c r="C2206">
        <f>INDEX(resultados!$A$2:$ZZ$2386, 2200, MATCH($B$3, resultados!$A$1:$ZZ$1, 0))</f>
        <v/>
      </c>
    </row>
    <row r="2207">
      <c r="A2207">
        <f>INDEX(resultados!$A$2:$ZZ$2386, 2201, MATCH($B$1, resultados!$A$1:$ZZ$1, 0))</f>
        <v/>
      </c>
      <c r="B2207">
        <f>INDEX(resultados!$A$2:$ZZ$2386, 2201, MATCH($B$2, resultados!$A$1:$ZZ$1, 0))</f>
        <v/>
      </c>
      <c r="C2207">
        <f>INDEX(resultados!$A$2:$ZZ$2386, 2201, MATCH($B$3, resultados!$A$1:$ZZ$1, 0))</f>
        <v/>
      </c>
    </row>
    <row r="2208">
      <c r="A2208">
        <f>INDEX(resultados!$A$2:$ZZ$2386, 2202, MATCH($B$1, resultados!$A$1:$ZZ$1, 0))</f>
        <v/>
      </c>
      <c r="B2208">
        <f>INDEX(resultados!$A$2:$ZZ$2386, 2202, MATCH($B$2, resultados!$A$1:$ZZ$1, 0))</f>
        <v/>
      </c>
      <c r="C2208">
        <f>INDEX(resultados!$A$2:$ZZ$2386, 2202, MATCH($B$3, resultados!$A$1:$ZZ$1, 0))</f>
        <v/>
      </c>
    </row>
    <row r="2209">
      <c r="A2209">
        <f>INDEX(resultados!$A$2:$ZZ$2386, 2203, MATCH($B$1, resultados!$A$1:$ZZ$1, 0))</f>
        <v/>
      </c>
      <c r="B2209">
        <f>INDEX(resultados!$A$2:$ZZ$2386, 2203, MATCH($B$2, resultados!$A$1:$ZZ$1, 0))</f>
        <v/>
      </c>
      <c r="C2209">
        <f>INDEX(resultados!$A$2:$ZZ$2386, 2203, MATCH($B$3, resultados!$A$1:$ZZ$1, 0))</f>
        <v/>
      </c>
    </row>
    <row r="2210">
      <c r="A2210">
        <f>INDEX(resultados!$A$2:$ZZ$2386, 2204, MATCH($B$1, resultados!$A$1:$ZZ$1, 0))</f>
        <v/>
      </c>
      <c r="B2210">
        <f>INDEX(resultados!$A$2:$ZZ$2386, 2204, MATCH($B$2, resultados!$A$1:$ZZ$1, 0))</f>
        <v/>
      </c>
      <c r="C2210">
        <f>INDEX(resultados!$A$2:$ZZ$2386, 2204, MATCH($B$3, resultados!$A$1:$ZZ$1, 0))</f>
        <v/>
      </c>
    </row>
    <row r="2211">
      <c r="A2211">
        <f>INDEX(resultados!$A$2:$ZZ$2386, 2205, MATCH($B$1, resultados!$A$1:$ZZ$1, 0))</f>
        <v/>
      </c>
      <c r="B2211">
        <f>INDEX(resultados!$A$2:$ZZ$2386, 2205, MATCH($B$2, resultados!$A$1:$ZZ$1, 0))</f>
        <v/>
      </c>
      <c r="C2211">
        <f>INDEX(resultados!$A$2:$ZZ$2386, 2205, MATCH($B$3, resultados!$A$1:$ZZ$1, 0))</f>
        <v/>
      </c>
    </row>
    <row r="2212">
      <c r="A2212">
        <f>INDEX(resultados!$A$2:$ZZ$2386, 2206, MATCH($B$1, resultados!$A$1:$ZZ$1, 0))</f>
        <v/>
      </c>
      <c r="B2212">
        <f>INDEX(resultados!$A$2:$ZZ$2386, 2206, MATCH($B$2, resultados!$A$1:$ZZ$1, 0))</f>
        <v/>
      </c>
      <c r="C2212">
        <f>INDEX(resultados!$A$2:$ZZ$2386, 2206, MATCH($B$3, resultados!$A$1:$ZZ$1, 0))</f>
        <v/>
      </c>
    </row>
    <row r="2213">
      <c r="A2213">
        <f>INDEX(resultados!$A$2:$ZZ$2386, 2207, MATCH($B$1, resultados!$A$1:$ZZ$1, 0))</f>
        <v/>
      </c>
      <c r="B2213">
        <f>INDEX(resultados!$A$2:$ZZ$2386, 2207, MATCH($B$2, resultados!$A$1:$ZZ$1, 0))</f>
        <v/>
      </c>
      <c r="C2213">
        <f>INDEX(resultados!$A$2:$ZZ$2386, 2207, MATCH($B$3, resultados!$A$1:$ZZ$1, 0))</f>
        <v/>
      </c>
    </row>
    <row r="2214">
      <c r="A2214">
        <f>INDEX(resultados!$A$2:$ZZ$2386, 2208, MATCH($B$1, resultados!$A$1:$ZZ$1, 0))</f>
        <v/>
      </c>
      <c r="B2214">
        <f>INDEX(resultados!$A$2:$ZZ$2386, 2208, MATCH($B$2, resultados!$A$1:$ZZ$1, 0))</f>
        <v/>
      </c>
      <c r="C2214">
        <f>INDEX(resultados!$A$2:$ZZ$2386, 2208, MATCH($B$3, resultados!$A$1:$ZZ$1, 0))</f>
        <v/>
      </c>
    </row>
    <row r="2215">
      <c r="A2215">
        <f>INDEX(resultados!$A$2:$ZZ$2386, 2209, MATCH($B$1, resultados!$A$1:$ZZ$1, 0))</f>
        <v/>
      </c>
      <c r="B2215">
        <f>INDEX(resultados!$A$2:$ZZ$2386, 2209, MATCH($B$2, resultados!$A$1:$ZZ$1, 0))</f>
        <v/>
      </c>
      <c r="C2215">
        <f>INDEX(resultados!$A$2:$ZZ$2386, 2209, MATCH($B$3, resultados!$A$1:$ZZ$1, 0))</f>
        <v/>
      </c>
    </row>
    <row r="2216">
      <c r="A2216">
        <f>INDEX(resultados!$A$2:$ZZ$2386, 2210, MATCH($B$1, resultados!$A$1:$ZZ$1, 0))</f>
        <v/>
      </c>
      <c r="B2216">
        <f>INDEX(resultados!$A$2:$ZZ$2386, 2210, MATCH($B$2, resultados!$A$1:$ZZ$1, 0))</f>
        <v/>
      </c>
      <c r="C2216">
        <f>INDEX(resultados!$A$2:$ZZ$2386, 2210, MATCH($B$3, resultados!$A$1:$ZZ$1, 0))</f>
        <v/>
      </c>
    </row>
    <row r="2217">
      <c r="A2217">
        <f>INDEX(resultados!$A$2:$ZZ$2386, 2211, MATCH($B$1, resultados!$A$1:$ZZ$1, 0))</f>
        <v/>
      </c>
      <c r="B2217">
        <f>INDEX(resultados!$A$2:$ZZ$2386, 2211, MATCH($B$2, resultados!$A$1:$ZZ$1, 0))</f>
        <v/>
      </c>
      <c r="C2217">
        <f>INDEX(resultados!$A$2:$ZZ$2386, 2211, MATCH($B$3, resultados!$A$1:$ZZ$1, 0))</f>
        <v/>
      </c>
    </row>
    <row r="2218">
      <c r="A2218">
        <f>INDEX(resultados!$A$2:$ZZ$2386, 2212, MATCH($B$1, resultados!$A$1:$ZZ$1, 0))</f>
        <v/>
      </c>
      <c r="B2218">
        <f>INDEX(resultados!$A$2:$ZZ$2386, 2212, MATCH($B$2, resultados!$A$1:$ZZ$1, 0))</f>
        <v/>
      </c>
      <c r="C2218">
        <f>INDEX(resultados!$A$2:$ZZ$2386, 2212, MATCH($B$3, resultados!$A$1:$ZZ$1, 0))</f>
        <v/>
      </c>
    </row>
    <row r="2219">
      <c r="A2219">
        <f>INDEX(resultados!$A$2:$ZZ$2386, 2213, MATCH($B$1, resultados!$A$1:$ZZ$1, 0))</f>
        <v/>
      </c>
      <c r="B2219">
        <f>INDEX(resultados!$A$2:$ZZ$2386, 2213, MATCH($B$2, resultados!$A$1:$ZZ$1, 0))</f>
        <v/>
      </c>
      <c r="C2219">
        <f>INDEX(resultados!$A$2:$ZZ$2386, 2213, MATCH($B$3, resultados!$A$1:$ZZ$1, 0))</f>
        <v/>
      </c>
    </row>
    <row r="2220">
      <c r="A2220">
        <f>INDEX(resultados!$A$2:$ZZ$2386, 2214, MATCH($B$1, resultados!$A$1:$ZZ$1, 0))</f>
        <v/>
      </c>
      <c r="B2220">
        <f>INDEX(resultados!$A$2:$ZZ$2386, 2214, MATCH($B$2, resultados!$A$1:$ZZ$1, 0))</f>
        <v/>
      </c>
      <c r="C2220">
        <f>INDEX(resultados!$A$2:$ZZ$2386, 2214, MATCH($B$3, resultados!$A$1:$ZZ$1, 0))</f>
        <v/>
      </c>
    </row>
    <row r="2221">
      <c r="A2221">
        <f>INDEX(resultados!$A$2:$ZZ$2386, 2215, MATCH($B$1, resultados!$A$1:$ZZ$1, 0))</f>
        <v/>
      </c>
      <c r="B2221">
        <f>INDEX(resultados!$A$2:$ZZ$2386, 2215, MATCH($B$2, resultados!$A$1:$ZZ$1, 0))</f>
        <v/>
      </c>
      <c r="C2221">
        <f>INDEX(resultados!$A$2:$ZZ$2386, 2215, MATCH($B$3, resultados!$A$1:$ZZ$1, 0))</f>
        <v/>
      </c>
    </row>
    <row r="2222">
      <c r="A2222">
        <f>INDEX(resultados!$A$2:$ZZ$2386, 2216, MATCH($B$1, resultados!$A$1:$ZZ$1, 0))</f>
        <v/>
      </c>
      <c r="B2222">
        <f>INDEX(resultados!$A$2:$ZZ$2386, 2216, MATCH($B$2, resultados!$A$1:$ZZ$1, 0))</f>
        <v/>
      </c>
      <c r="C2222">
        <f>INDEX(resultados!$A$2:$ZZ$2386, 2216, MATCH($B$3, resultados!$A$1:$ZZ$1, 0))</f>
        <v/>
      </c>
    </row>
    <row r="2223">
      <c r="A2223">
        <f>INDEX(resultados!$A$2:$ZZ$2386, 2217, MATCH($B$1, resultados!$A$1:$ZZ$1, 0))</f>
        <v/>
      </c>
      <c r="B2223">
        <f>INDEX(resultados!$A$2:$ZZ$2386, 2217, MATCH($B$2, resultados!$A$1:$ZZ$1, 0))</f>
        <v/>
      </c>
      <c r="C2223">
        <f>INDEX(resultados!$A$2:$ZZ$2386, 2217, MATCH($B$3, resultados!$A$1:$ZZ$1, 0))</f>
        <v/>
      </c>
    </row>
    <row r="2224">
      <c r="A2224">
        <f>INDEX(resultados!$A$2:$ZZ$2386, 2218, MATCH($B$1, resultados!$A$1:$ZZ$1, 0))</f>
        <v/>
      </c>
      <c r="B2224">
        <f>INDEX(resultados!$A$2:$ZZ$2386, 2218, MATCH($B$2, resultados!$A$1:$ZZ$1, 0))</f>
        <v/>
      </c>
      <c r="C2224">
        <f>INDEX(resultados!$A$2:$ZZ$2386, 2218, MATCH($B$3, resultados!$A$1:$ZZ$1, 0))</f>
        <v/>
      </c>
    </row>
    <row r="2225">
      <c r="A2225">
        <f>INDEX(resultados!$A$2:$ZZ$2386, 2219, MATCH($B$1, resultados!$A$1:$ZZ$1, 0))</f>
        <v/>
      </c>
      <c r="B2225">
        <f>INDEX(resultados!$A$2:$ZZ$2386, 2219, MATCH($B$2, resultados!$A$1:$ZZ$1, 0))</f>
        <v/>
      </c>
      <c r="C2225">
        <f>INDEX(resultados!$A$2:$ZZ$2386, 2219, MATCH($B$3, resultados!$A$1:$ZZ$1, 0))</f>
        <v/>
      </c>
    </row>
    <row r="2226">
      <c r="A2226">
        <f>INDEX(resultados!$A$2:$ZZ$2386, 2220, MATCH($B$1, resultados!$A$1:$ZZ$1, 0))</f>
        <v/>
      </c>
      <c r="B2226">
        <f>INDEX(resultados!$A$2:$ZZ$2386, 2220, MATCH($B$2, resultados!$A$1:$ZZ$1, 0))</f>
        <v/>
      </c>
      <c r="C2226">
        <f>INDEX(resultados!$A$2:$ZZ$2386, 2220, MATCH($B$3, resultados!$A$1:$ZZ$1, 0))</f>
        <v/>
      </c>
    </row>
    <row r="2227">
      <c r="A2227">
        <f>INDEX(resultados!$A$2:$ZZ$2386, 2221, MATCH($B$1, resultados!$A$1:$ZZ$1, 0))</f>
        <v/>
      </c>
      <c r="B2227">
        <f>INDEX(resultados!$A$2:$ZZ$2386, 2221, MATCH($B$2, resultados!$A$1:$ZZ$1, 0))</f>
        <v/>
      </c>
      <c r="C2227">
        <f>INDEX(resultados!$A$2:$ZZ$2386, 2221, MATCH($B$3, resultados!$A$1:$ZZ$1, 0))</f>
        <v/>
      </c>
    </row>
    <row r="2228">
      <c r="A2228">
        <f>INDEX(resultados!$A$2:$ZZ$2386, 2222, MATCH($B$1, resultados!$A$1:$ZZ$1, 0))</f>
        <v/>
      </c>
      <c r="B2228">
        <f>INDEX(resultados!$A$2:$ZZ$2386, 2222, MATCH($B$2, resultados!$A$1:$ZZ$1, 0))</f>
        <v/>
      </c>
      <c r="C2228">
        <f>INDEX(resultados!$A$2:$ZZ$2386, 2222, MATCH($B$3, resultados!$A$1:$ZZ$1, 0))</f>
        <v/>
      </c>
    </row>
    <row r="2229">
      <c r="A2229">
        <f>INDEX(resultados!$A$2:$ZZ$2386, 2223, MATCH($B$1, resultados!$A$1:$ZZ$1, 0))</f>
        <v/>
      </c>
      <c r="B2229">
        <f>INDEX(resultados!$A$2:$ZZ$2386, 2223, MATCH($B$2, resultados!$A$1:$ZZ$1, 0))</f>
        <v/>
      </c>
      <c r="C2229">
        <f>INDEX(resultados!$A$2:$ZZ$2386, 2223, MATCH($B$3, resultados!$A$1:$ZZ$1, 0))</f>
        <v/>
      </c>
    </row>
    <row r="2230">
      <c r="A2230">
        <f>INDEX(resultados!$A$2:$ZZ$2386, 2224, MATCH($B$1, resultados!$A$1:$ZZ$1, 0))</f>
        <v/>
      </c>
      <c r="B2230">
        <f>INDEX(resultados!$A$2:$ZZ$2386, 2224, MATCH($B$2, resultados!$A$1:$ZZ$1, 0))</f>
        <v/>
      </c>
      <c r="C2230">
        <f>INDEX(resultados!$A$2:$ZZ$2386, 2224, MATCH($B$3, resultados!$A$1:$ZZ$1, 0))</f>
        <v/>
      </c>
    </row>
    <row r="2231">
      <c r="A2231">
        <f>INDEX(resultados!$A$2:$ZZ$2386, 2225, MATCH($B$1, resultados!$A$1:$ZZ$1, 0))</f>
        <v/>
      </c>
      <c r="B2231">
        <f>INDEX(resultados!$A$2:$ZZ$2386, 2225, MATCH($B$2, resultados!$A$1:$ZZ$1, 0))</f>
        <v/>
      </c>
      <c r="C2231">
        <f>INDEX(resultados!$A$2:$ZZ$2386, 2225, MATCH($B$3, resultados!$A$1:$ZZ$1, 0))</f>
        <v/>
      </c>
    </row>
    <row r="2232">
      <c r="A2232">
        <f>INDEX(resultados!$A$2:$ZZ$2386, 2226, MATCH($B$1, resultados!$A$1:$ZZ$1, 0))</f>
        <v/>
      </c>
      <c r="B2232">
        <f>INDEX(resultados!$A$2:$ZZ$2386, 2226, MATCH($B$2, resultados!$A$1:$ZZ$1, 0))</f>
        <v/>
      </c>
      <c r="C2232">
        <f>INDEX(resultados!$A$2:$ZZ$2386, 2226, MATCH($B$3, resultados!$A$1:$ZZ$1, 0))</f>
        <v/>
      </c>
    </row>
    <row r="2233">
      <c r="A2233">
        <f>INDEX(resultados!$A$2:$ZZ$2386, 2227, MATCH($B$1, resultados!$A$1:$ZZ$1, 0))</f>
        <v/>
      </c>
      <c r="B2233">
        <f>INDEX(resultados!$A$2:$ZZ$2386, 2227, MATCH($B$2, resultados!$A$1:$ZZ$1, 0))</f>
        <v/>
      </c>
      <c r="C2233">
        <f>INDEX(resultados!$A$2:$ZZ$2386, 2227, MATCH($B$3, resultados!$A$1:$ZZ$1, 0))</f>
        <v/>
      </c>
    </row>
    <row r="2234">
      <c r="A2234">
        <f>INDEX(resultados!$A$2:$ZZ$2386, 2228, MATCH($B$1, resultados!$A$1:$ZZ$1, 0))</f>
        <v/>
      </c>
      <c r="B2234">
        <f>INDEX(resultados!$A$2:$ZZ$2386, 2228, MATCH($B$2, resultados!$A$1:$ZZ$1, 0))</f>
        <v/>
      </c>
      <c r="C2234">
        <f>INDEX(resultados!$A$2:$ZZ$2386, 2228, MATCH($B$3, resultados!$A$1:$ZZ$1, 0))</f>
        <v/>
      </c>
    </row>
    <row r="2235">
      <c r="A2235">
        <f>INDEX(resultados!$A$2:$ZZ$2386, 2229, MATCH($B$1, resultados!$A$1:$ZZ$1, 0))</f>
        <v/>
      </c>
      <c r="B2235">
        <f>INDEX(resultados!$A$2:$ZZ$2386, 2229, MATCH($B$2, resultados!$A$1:$ZZ$1, 0))</f>
        <v/>
      </c>
      <c r="C2235">
        <f>INDEX(resultados!$A$2:$ZZ$2386, 2229, MATCH($B$3, resultados!$A$1:$ZZ$1, 0))</f>
        <v/>
      </c>
    </row>
    <row r="2236">
      <c r="A2236">
        <f>INDEX(resultados!$A$2:$ZZ$2386, 2230, MATCH($B$1, resultados!$A$1:$ZZ$1, 0))</f>
        <v/>
      </c>
      <c r="B2236">
        <f>INDEX(resultados!$A$2:$ZZ$2386, 2230, MATCH($B$2, resultados!$A$1:$ZZ$1, 0))</f>
        <v/>
      </c>
      <c r="C2236">
        <f>INDEX(resultados!$A$2:$ZZ$2386, 2230, MATCH($B$3, resultados!$A$1:$ZZ$1, 0))</f>
        <v/>
      </c>
    </row>
    <row r="2237">
      <c r="A2237">
        <f>INDEX(resultados!$A$2:$ZZ$2386, 2231, MATCH($B$1, resultados!$A$1:$ZZ$1, 0))</f>
        <v/>
      </c>
      <c r="B2237">
        <f>INDEX(resultados!$A$2:$ZZ$2386, 2231, MATCH($B$2, resultados!$A$1:$ZZ$1, 0))</f>
        <v/>
      </c>
      <c r="C2237">
        <f>INDEX(resultados!$A$2:$ZZ$2386, 2231, MATCH($B$3, resultados!$A$1:$ZZ$1, 0))</f>
        <v/>
      </c>
    </row>
    <row r="2238">
      <c r="A2238">
        <f>INDEX(resultados!$A$2:$ZZ$2386, 2232, MATCH($B$1, resultados!$A$1:$ZZ$1, 0))</f>
        <v/>
      </c>
      <c r="B2238">
        <f>INDEX(resultados!$A$2:$ZZ$2386, 2232, MATCH($B$2, resultados!$A$1:$ZZ$1, 0))</f>
        <v/>
      </c>
      <c r="C2238">
        <f>INDEX(resultados!$A$2:$ZZ$2386, 2232, MATCH($B$3, resultados!$A$1:$ZZ$1, 0))</f>
        <v/>
      </c>
    </row>
    <row r="2239">
      <c r="A2239">
        <f>INDEX(resultados!$A$2:$ZZ$2386, 2233, MATCH($B$1, resultados!$A$1:$ZZ$1, 0))</f>
        <v/>
      </c>
      <c r="B2239">
        <f>INDEX(resultados!$A$2:$ZZ$2386, 2233, MATCH($B$2, resultados!$A$1:$ZZ$1, 0))</f>
        <v/>
      </c>
      <c r="C2239">
        <f>INDEX(resultados!$A$2:$ZZ$2386, 2233, MATCH($B$3, resultados!$A$1:$ZZ$1, 0))</f>
        <v/>
      </c>
    </row>
    <row r="2240">
      <c r="A2240">
        <f>INDEX(resultados!$A$2:$ZZ$2386, 2234, MATCH($B$1, resultados!$A$1:$ZZ$1, 0))</f>
        <v/>
      </c>
      <c r="B2240">
        <f>INDEX(resultados!$A$2:$ZZ$2386, 2234, MATCH($B$2, resultados!$A$1:$ZZ$1, 0))</f>
        <v/>
      </c>
      <c r="C2240">
        <f>INDEX(resultados!$A$2:$ZZ$2386, 2234, MATCH($B$3, resultados!$A$1:$ZZ$1, 0))</f>
        <v/>
      </c>
    </row>
    <row r="2241">
      <c r="A2241">
        <f>INDEX(resultados!$A$2:$ZZ$2386, 2235, MATCH($B$1, resultados!$A$1:$ZZ$1, 0))</f>
        <v/>
      </c>
      <c r="B2241">
        <f>INDEX(resultados!$A$2:$ZZ$2386, 2235, MATCH($B$2, resultados!$A$1:$ZZ$1, 0))</f>
        <v/>
      </c>
      <c r="C2241">
        <f>INDEX(resultados!$A$2:$ZZ$2386, 2235, MATCH($B$3, resultados!$A$1:$ZZ$1, 0))</f>
        <v/>
      </c>
    </row>
    <row r="2242">
      <c r="A2242">
        <f>INDEX(resultados!$A$2:$ZZ$2386, 2236, MATCH($B$1, resultados!$A$1:$ZZ$1, 0))</f>
        <v/>
      </c>
      <c r="B2242">
        <f>INDEX(resultados!$A$2:$ZZ$2386, 2236, MATCH($B$2, resultados!$A$1:$ZZ$1, 0))</f>
        <v/>
      </c>
      <c r="C2242">
        <f>INDEX(resultados!$A$2:$ZZ$2386, 2236, MATCH($B$3, resultados!$A$1:$ZZ$1, 0))</f>
        <v/>
      </c>
    </row>
    <row r="2243">
      <c r="A2243">
        <f>INDEX(resultados!$A$2:$ZZ$2386, 2237, MATCH($B$1, resultados!$A$1:$ZZ$1, 0))</f>
        <v/>
      </c>
      <c r="B2243">
        <f>INDEX(resultados!$A$2:$ZZ$2386, 2237, MATCH($B$2, resultados!$A$1:$ZZ$1, 0))</f>
        <v/>
      </c>
      <c r="C2243">
        <f>INDEX(resultados!$A$2:$ZZ$2386, 2237, MATCH($B$3, resultados!$A$1:$ZZ$1, 0))</f>
        <v/>
      </c>
    </row>
    <row r="2244">
      <c r="A2244">
        <f>INDEX(resultados!$A$2:$ZZ$2386, 2238, MATCH($B$1, resultados!$A$1:$ZZ$1, 0))</f>
        <v/>
      </c>
      <c r="B2244">
        <f>INDEX(resultados!$A$2:$ZZ$2386, 2238, MATCH($B$2, resultados!$A$1:$ZZ$1, 0))</f>
        <v/>
      </c>
      <c r="C2244">
        <f>INDEX(resultados!$A$2:$ZZ$2386, 2238, MATCH($B$3, resultados!$A$1:$ZZ$1, 0))</f>
        <v/>
      </c>
    </row>
    <row r="2245">
      <c r="A2245">
        <f>INDEX(resultados!$A$2:$ZZ$2386, 2239, MATCH($B$1, resultados!$A$1:$ZZ$1, 0))</f>
        <v/>
      </c>
      <c r="B2245">
        <f>INDEX(resultados!$A$2:$ZZ$2386, 2239, MATCH($B$2, resultados!$A$1:$ZZ$1, 0))</f>
        <v/>
      </c>
      <c r="C2245">
        <f>INDEX(resultados!$A$2:$ZZ$2386, 2239, MATCH($B$3, resultados!$A$1:$ZZ$1, 0))</f>
        <v/>
      </c>
    </row>
    <row r="2246">
      <c r="A2246">
        <f>INDEX(resultados!$A$2:$ZZ$2386, 2240, MATCH($B$1, resultados!$A$1:$ZZ$1, 0))</f>
        <v/>
      </c>
      <c r="B2246">
        <f>INDEX(resultados!$A$2:$ZZ$2386, 2240, MATCH($B$2, resultados!$A$1:$ZZ$1, 0))</f>
        <v/>
      </c>
      <c r="C2246">
        <f>INDEX(resultados!$A$2:$ZZ$2386, 2240, MATCH($B$3, resultados!$A$1:$ZZ$1, 0))</f>
        <v/>
      </c>
    </row>
    <row r="2247">
      <c r="A2247">
        <f>INDEX(resultados!$A$2:$ZZ$2386, 2241, MATCH($B$1, resultados!$A$1:$ZZ$1, 0))</f>
        <v/>
      </c>
      <c r="B2247">
        <f>INDEX(resultados!$A$2:$ZZ$2386, 2241, MATCH($B$2, resultados!$A$1:$ZZ$1, 0))</f>
        <v/>
      </c>
      <c r="C2247">
        <f>INDEX(resultados!$A$2:$ZZ$2386, 2241, MATCH($B$3, resultados!$A$1:$ZZ$1, 0))</f>
        <v/>
      </c>
    </row>
    <row r="2248">
      <c r="A2248">
        <f>INDEX(resultados!$A$2:$ZZ$2386, 2242, MATCH($B$1, resultados!$A$1:$ZZ$1, 0))</f>
        <v/>
      </c>
      <c r="B2248">
        <f>INDEX(resultados!$A$2:$ZZ$2386, 2242, MATCH($B$2, resultados!$A$1:$ZZ$1, 0))</f>
        <v/>
      </c>
      <c r="C2248">
        <f>INDEX(resultados!$A$2:$ZZ$2386, 2242, MATCH($B$3, resultados!$A$1:$ZZ$1, 0))</f>
        <v/>
      </c>
    </row>
    <row r="2249">
      <c r="A2249">
        <f>INDEX(resultados!$A$2:$ZZ$2386, 2243, MATCH($B$1, resultados!$A$1:$ZZ$1, 0))</f>
        <v/>
      </c>
      <c r="B2249">
        <f>INDEX(resultados!$A$2:$ZZ$2386, 2243, MATCH($B$2, resultados!$A$1:$ZZ$1, 0))</f>
        <v/>
      </c>
      <c r="C2249">
        <f>INDEX(resultados!$A$2:$ZZ$2386, 2243, MATCH($B$3, resultados!$A$1:$ZZ$1, 0))</f>
        <v/>
      </c>
    </row>
    <row r="2250">
      <c r="A2250">
        <f>INDEX(resultados!$A$2:$ZZ$2386, 2244, MATCH($B$1, resultados!$A$1:$ZZ$1, 0))</f>
        <v/>
      </c>
      <c r="B2250">
        <f>INDEX(resultados!$A$2:$ZZ$2386, 2244, MATCH($B$2, resultados!$A$1:$ZZ$1, 0))</f>
        <v/>
      </c>
      <c r="C2250">
        <f>INDEX(resultados!$A$2:$ZZ$2386, 2244, MATCH($B$3, resultados!$A$1:$ZZ$1, 0))</f>
        <v/>
      </c>
    </row>
    <row r="2251">
      <c r="A2251">
        <f>INDEX(resultados!$A$2:$ZZ$2386, 2245, MATCH($B$1, resultados!$A$1:$ZZ$1, 0))</f>
        <v/>
      </c>
      <c r="B2251">
        <f>INDEX(resultados!$A$2:$ZZ$2386, 2245, MATCH($B$2, resultados!$A$1:$ZZ$1, 0))</f>
        <v/>
      </c>
      <c r="C2251">
        <f>INDEX(resultados!$A$2:$ZZ$2386, 2245, MATCH($B$3, resultados!$A$1:$ZZ$1, 0))</f>
        <v/>
      </c>
    </row>
    <row r="2252">
      <c r="A2252">
        <f>INDEX(resultados!$A$2:$ZZ$2386, 2246, MATCH($B$1, resultados!$A$1:$ZZ$1, 0))</f>
        <v/>
      </c>
      <c r="B2252">
        <f>INDEX(resultados!$A$2:$ZZ$2386, 2246, MATCH($B$2, resultados!$A$1:$ZZ$1, 0))</f>
        <v/>
      </c>
      <c r="C2252">
        <f>INDEX(resultados!$A$2:$ZZ$2386, 2246, MATCH($B$3, resultados!$A$1:$ZZ$1, 0))</f>
        <v/>
      </c>
    </row>
    <row r="2253">
      <c r="A2253">
        <f>INDEX(resultados!$A$2:$ZZ$2386, 2247, MATCH($B$1, resultados!$A$1:$ZZ$1, 0))</f>
        <v/>
      </c>
      <c r="B2253">
        <f>INDEX(resultados!$A$2:$ZZ$2386, 2247, MATCH($B$2, resultados!$A$1:$ZZ$1, 0))</f>
        <v/>
      </c>
      <c r="C2253">
        <f>INDEX(resultados!$A$2:$ZZ$2386, 2247, MATCH($B$3, resultados!$A$1:$ZZ$1, 0))</f>
        <v/>
      </c>
    </row>
    <row r="2254">
      <c r="A2254">
        <f>INDEX(resultados!$A$2:$ZZ$2386, 2248, MATCH($B$1, resultados!$A$1:$ZZ$1, 0))</f>
        <v/>
      </c>
      <c r="B2254">
        <f>INDEX(resultados!$A$2:$ZZ$2386, 2248, MATCH($B$2, resultados!$A$1:$ZZ$1, 0))</f>
        <v/>
      </c>
      <c r="C2254">
        <f>INDEX(resultados!$A$2:$ZZ$2386, 2248, MATCH($B$3, resultados!$A$1:$ZZ$1, 0))</f>
        <v/>
      </c>
    </row>
    <row r="2255">
      <c r="A2255">
        <f>INDEX(resultados!$A$2:$ZZ$2386, 2249, MATCH($B$1, resultados!$A$1:$ZZ$1, 0))</f>
        <v/>
      </c>
      <c r="B2255">
        <f>INDEX(resultados!$A$2:$ZZ$2386, 2249, MATCH($B$2, resultados!$A$1:$ZZ$1, 0))</f>
        <v/>
      </c>
      <c r="C2255">
        <f>INDEX(resultados!$A$2:$ZZ$2386, 2249, MATCH($B$3, resultados!$A$1:$ZZ$1, 0))</f>
        <v/>
      </c>
    </row>
    <row r="2256">
      <c r="A2256">
        <f>INDEX(resultados!$A$2:$ZZ$2386, 2250, MATCH($B$1, resultados!$A$1:$ZZ$1, 0))</f>
        <v/>
      </c>
      <c r="B2256">
        <f>INDEX(resultados!$A$2:$ZZ$2386, 2250, MATCH($B$2, resultados!$A$1:$ZZ$1, 0))</f>
        <v/>
      </c>
      <c r="C2256">
        <f>INDEX(resultados!$A$2:$ZZ$2386, 2250, MATCH($B$3, resultados!$A$1:$ZZ$1, 0))</f>
        <v/>
      </c>
    </row>
    <row r="2257">
      <c r="A2257">
        <f>INDEX(resultados!$A$2:$ZZ$2386, 2251, MATCH($B$1, resultados!$A$1:$ZZ$1, 0))</f>
        <v/>
      </c>
      <c r="B2257">
        <f>INDEX(resultados!$A$2:$ZZ$2386, 2251, MATCH($B$2, resultados!$A$1:$ZZ$1, 0))</f>
        <v/>
      </c>
      <c r="C2257">
        <f>INDEX(resultados!$A$2:$ZZ$2386, 2251, MATCH($B$3, resultados!$A$1:$ZZ$1, 0))</f>
        <v/>
      </c>
    </row>
    <row r="2258">
      <c r="A2258">
        <f>INDEX(resultados!$A$2:$ZZ$2386, 2252, MATCH($B$1, resultados!$A$1:$ZZ$1, 0))</f>
        <v/>
      </c>
      <c r="B2258">
        <f>INDEX(resultados!$A$2:$ZZ$2386, 2252, MATCH($B$2, resultados!$A$1:$ZZ$1, 0))</f>
        <v/>
      </c>
      <c r="C2258">
        <f>INDEX(resultados!$A$2:$ZZ$2386, 2252, MATCH($B$3, resultados!$A$1:$ZZ$1, 0))</f>
        <v/>
      </c>
    </row>
    <row r="2259">
      <c r="A2259">
        <f>INDEX(resultados!$A$2:$ZZ$2386, 2253, MATCH($B$1, resultados!$A$1:$ZZ$1, 0))</f>
        <v/>
      </c>
      <c r="B2259">
        <f>INDEX(resultados!$A$2:$ZZ$2386, 2253, MATCH($B$2, resultados!$A$1:$ZZ$1, 0))</f>
        <v/>
      </c>
      <c r="C2259">
        <f>INDEX(resultados!$A$2:$ZZ$2386, 2253, MATCH($B$3, resultados!$A$1:$ZZ$1, 0))</f>
        <v/>
      </c>
    </row>
    <row r="2260">
      <c r="A2260">
        <f>INDEX(resultados!$A$2:$ZZ$2386, 2254, MATCH($B$1, resultados!$A$1:$ZZ$1, 0))</f>
        <v/>
      </c>
      <c r="B2260">
        <f>INDEX(resultados!$A$2:$ZZ$2386, 2254, MATCH($B$2, resultados!$A$1:$ZZ$1, 0))</f>
        <v/>
      </c>
      <c r="C2260">
        <f>INDEX(resultados!$A$2:$ZZ$2386, 2254, MATCH($B$3, resultados!$A$1:$ZZ$1, 0))</f>
        <v/>
      </c>
    </row>
    <row r="2261">
      <c r="A2261">
        <f>INDEX(resultados!$A$2:$ZZ$2386, 2255, MATCH($B$1, resultados!$A$1:$ZZ$1, 0))</f>
        <v/>
      </c>
      <c r="B2261">
        <f>INDEX(resultados!$A$2:$ZZ$2386, 2255, MATCH($B$2, resultados!$A$1:$ZZ$1, 0))</f>
        <v/>
      </c>
      <c r="C2261">
        <f>INDEX(resultados!$A$2:$ZZ$2386, 2255, MATCH($B$3, resultados!$A$1:$ZZ$1, 0))</f>
        <v/>
      </c>
    </row>
    <row r="2262">
      <c r="A2262">
        <f>INDEX(resultados!$A$2:$ZZ$2386, 2256, MATCH($B$1, resultados!$A$1:$ZZ$1, 0))</f>
        <v/>
      </c>
      <c r="B2262">
        <f>INDEX(resultados!$A$2:$ZZ$2386, 2256, MATCH($B$2, resultados!$A$1:$ZZ$1, 0))</f>
        <v/>
      </c>
      <c r="C2262">
        <f>INDEX(resultados!$A$2:$ZZ$2386, 2256, MATCH($B$3, resultados!$A$1:$ZZ$1, 0))</f>
        <v/>
      </c>
    </row>
    <row r="2263">
      <c r="A2263">
        <f>INDEX(resultados!$A$2:$ZZ$2386, 2257, MATCH($B$1, resultados!$A$1:$ZZ$1, 0))</f>
        <v/>
      </c>
      <c r="B2263">
        <f>INDEX(resultados!$A$2:$ZZ$2386, 2257, MATCH($B$2, resultados!$A$1:$ZZ$1, 0))</f>
        <v/>
      </c>
      <c r="C2263">
        <f>INDEX(resultados!$A$2:$ZZ$2386, 2257, MATCH($B$3, resultados!$A$1:$ZZ$1, 0))</f>
        <v/>
      </c>
    </row>
    <row r="2264">
      <c r="A2264">
        <f>INDEX(resultados!$A$2:$ZZ$2386, 2258, MATCH($B$1, resultados!$A$1:$ZZ$1, 0))</f>
        <v/>
      </c>
      <c r="B2264">
        <f>INDEX(resultados!$A$2:$ZZ$2386, 2258, MATCH($B$2, resultados!$A$1:$ZZ$1, 0))</f>
        <v/>
      </c>
      <c r="C2264">
        <f>INDEX(resultados!$A$2:$ZZ$2386, 2258, MATCH($B$3, resultados!$A$1:$ZZ$1, 0))</f>
        <v/>
      </c>
    </row>
    <row r="2265">
      <c r="A2265">
        <f>INDEX(resultados!$A$2:$ZZ$2386, 2259, MATCH($B$1, resultados!$A$1:$ZZ$1, 0))</f>
        <v/>
      </c>
      <c r="B2265">
        <f>INDEX(resultados!$A$2:$ZZ$2386, 2259, MATCH($B$2, resultados!$A$1:$ZZ$1, 0))</f>
        <v/>
      </c>
      <c r="C2265">
        <f>INDEX(resultados!$A$2:$ZZ$2386, 2259, MATCH($B$3, resultados!$A$1:$ZZ$1, 0))</f>
        <v/>
      </c>
    </row>
    <row r="2266">
      <c r="A2266">
        <f>INDEX(resultados!$A$2:$ZZ$2386, 2260, MATCH($B$1, resultados!$A$1:$ZZ$1, 0))</f>
        <v/>
      </c>
      <c r="B2266">
        <f>INDEX(resultados!$A$2:$ZZ$2386, 2260, MATCH($B$2, resultados!$A$1:$ZZ$1, 0))</f>
        <v/>
      </c>
      <c r="C2266">
        <f>INDEX(resultados!$A$2:$ZZ$2386, 2260, MATCH($B$3, resultados!$A$1:$ZZ$1, 0))</f>
        <v/>
      </c>
    </row>
    <row r="2267">
      <c r="A2267">
        <f>INDEX(resultados!$A$2:$ZZ$2386, 2261, MATCH($B$1, resultados!$A$1:$ZZ$1, 0))</f>
        <v/>
      </c>
      <c r="B2267">
        <f>INDEX(resultados!$A$2:$ZZ$2386, 2261, MATCH($B$2, resultados!$A$1:$ZZ$1, 0))</f>
        <v/>
      </c>
      <c r="C2267">
        <f>INDEX(resultados!$A$2:$ZZ$2386, 2261, MATCH($B$3, resultados!$A$1:$ZZ$1, 0))</f>
        <v/>
      </c>
    </row>
    <row r="2268">
      <c r="A2268">
        <f>INDEX(resultados!$A$2:$ZZ$2386, 2262, MATCH($B$1, resultados!$A$1:$ZZ$1, 0))</f>
        <v/>
      </c>
      <c r="B2268">
        <f>INDEX(resultados!$A$2:$ZZ$2386, 2262, MATCH($B$2, resultados!$A$1:$ZZ$1, 0))</f>
        <v/>
      </c>
      <c r="C2268">
        <f>INDEX(resultados!$A$2:$ZZ$2386, 2262, MATCH($B$3, resultados!$A$1:$ZZ$1, 0))</f>
        <v/>
      </c>
    </row>
    <row r="2269">
      <c r="A2269">
        <f>INDEX(resultados!$A$2:$ZZ$2386, 2263, MATCH($B$1, resultados!$A$1:$ZZ$1, 0))</f>
        <v/>
      </c>
      <c r="B2269">
        <f>INDEX(resultados!$A$2:$ZZ$2386, 2263, MATCH($B$2, resultados!$A$1:$ZZ$1, 0))</f>
        <v/>
      </c>
      <c r="C2269">
        <f>INDEX(resultados!$A$2:$ZZ$2386, 2263, MATCH($B$3, resultados!$A$1:$ZZ$1, 0))</f>
        <v/>
      </c>
    </row>
    <row r="2270">
      <c r="A2270">
        <f>INDEX(resultados!$A$2:$ZZ$2386, 2264, MATCH($B$1, resultados!$A$1:$ZZ$1, 0))</f>
        <v/>
      </c>
      <c r="B2270">
        <f>INDEX(resultados!$A$2:$ZZ$2386, 2264, MATCH($B$2, resultados!$A$1:$ZZ$1, 0))</f>
        <v/>
      </c>
      <c r="C2270">
        <f>INDEX(resultados!$A$2:$ZZ$2386, 2264, MATCH($B$3, resultados!$A$1:$ZZ$1, 0))</f>
        <v/>
      </c>
    </row>
    <row r="2271">
      <c r="A2271">
        <f>INDEX(resultados!$A$2:$ZZ$2386, 2265, MATCH($B$1, resultados!$A$1:$ZZ$1, 0))</f>
        <v/>
      </c>
      <c r="B2271">
        <f>INDEX(resultados!$A$2:$ZZ$2386, 2265, MATCH($B$2, resultados!$A$1:$ZZ$1, 0))</f>
        <v/>
      </c>
      <c r="C2271">
        <f>INDEX(resultados!$A$2:$ZZ$2386, 2265, MATCH($B$3, resultados!$A$1:$ZZ$1, 0))</f>
        <v/>
      </c>
    </row>
    <row r="2272">
      <c r="A2272">
        <f>INDEX(resultados!$A$2:$ZZ$2386, 2266, MATCH($B$1, resultados!$A$1:$ZZ$1, 0))</f>
        <v/>
      </c>
      <c r="B2272">
        <f>INDEX(resultados!$A$2:$ZZ$2386, 2266, MATCH($B$2, resultados!$A$1:$ZZ$1, 0))</f>
        <v/>
      </c>
      <c r="C2272">
        <f>INDEX(resultados!$A$2:$ZZ$2386, 2266, MATCH($B$3, resultados!$A$1:$ZZ$1, 0))</f>
        <v/>
      </c>
    </row>
    <row r="2273">
      <c r="A2273">
        <f>INDEX(resultados!$A$2:$ZZ$2386, 2267, MATCH($B$1, resultados!$A$1:$ZZ$1, 0))</f>
        <v/>
      </c>
      <c r="B2273">
        <f>INDEX(resultados!$A$2:$ZZ$2386, 2267, MATCH($B$2, resultados!$A$1:$ZZ$1, 0))</f>
        <v/>
      </c>
      <c r="C2273">
        <f>INDEX(resultados!$A$2:$ZZ$2386, 2267, MATCH($B$3, resultados!$A$1:$ZZ$1, 0))</f>
        <v/>
      </c>
    </row>
    <row r="2274">
      <c r="A2274">
        <f>INDEX(resultados!$A$2:$ZZ$2386, 2268, MATCH($B$1, resultados!$A$1:$ZZ$1, 0))</f>
        <v/>
      </c>
      <c r="B2274">
        <f>INDEX(resultados!$A$2:$ZZ$2386, 2268, MATCH($B$2, resultados!$A$1:$ZZ$1, 0))</f>
        <v/>
      </c>
      <c r="C2274">
        <f>INDEX(resultados!$A$2:$ZZ$2386, 2268, MATCH($B$3, resultados!$A$1:$ZZ$1, 0))</f>
        <v/>
      </c>
    </row>
    <row r="2275">
      <c r="A2275">
        <f>INDEX(resultados!$A$2:$ZZ$2386, 2269, MATCH($B$1, resultados!$A$1:$ZZ$1, 0))</f>
        <v/>
      </c>
      <c r="B2275">
        <f>INDEX(resultados!$A$2:$ZZ$2386, 2269, MATCH($B$2, resultados!$A$1:$ZZ$1, 0))</f>
        <v/>
      </c>
      <c r="C2275">
        <f>INDEX(resultados!$A$2:$ZZ$2386, 2269, MATCH($B$3, resultados!$A$1:$ZZ$1, 0))</f>
        <v/>
      </c>
    </row>
    <row r="2276">
      <c r="A2276">
        <f>INDEX(resultados!$A$2:$ZZ$2386, 2270, MATCH($B$1, resultados!$A$1:$ZZ$1, 0))</f>
        <v/>
      </c>
      <c r="B2276">
        <f>INDEX(resultados!$A$2:$ZZ$2386, 2270, MATCH($B$2, resultados!$A$1:$ZZ$1, 0))</f>
        <v/>
      </c>
      <c r="C2276">
        <f>INDEX(resultados!$A$2:$ZZ$2386, 2270, MATCH($B$3, resultados!$A$1:$ZZ$1, 0))</f>
        <v/>
      </c>
    </row>
    <row r="2277">
      <c r="A2277">
        <f>INDEX(resultados!$A$2:$ZZ$2386, 2271, MATCH($B$1, resultados!$A$1:$ZZ$1, 0))</f>
        <v/>
      </c>
      <c r="B2277">
        <f>INDEX(resultados!$A$2:$ZZ$2386, 2271, MATCH($B$2, resultados!$A$1:$ZZ$1, 0))</f>
        <v/>
      </c>
      <c r="C2277">
        <f>INDEX(resultados!$A$2:$ZZ$2386, 2271, MATCH($B$3, resultados!$A$1:$ZZ$1, 0))</f>
        <v/>
      </c>
    </row>
    <row r="2278">
      <c r="A2278">
        <f>INDEX(resultados!$A$2:$ZZ$2386, 2272, MATCH($B$1, resultados!$A$1:$ZZ$1, 0))</f>
        <v/>
      </c>
      <c r="B2278">
        <f>INDEX(resultados!$A$2:$ZZ$2386, 2272, MATCH($B$2, resultados!$A$1:$ZZ$1, 0))</f>
        <v/>
      </c>
      <c r="C2278">
        <f>INDEX(resultados!$A$2:$ZZ$2386, 2272, MATCH($B$3, resultados!$A$1:$ZZ$1, 0))</f>
        <v/>
      </c>
    </row>
    <row r="2279">
      <c r="A2279">
        <f>INDEX(resultados!$A$2:$ZZ$2386, 2273, MATCH($B$1, resultados!$A$1:$ZZ$1, 0))</f>
        <v/>
      </c>
      <c r="B2279">
        <f>INDEX(resultados!$A$2:$ZZ$2386, 2273, MATCH($B$2, resultados!$A$1:$ZZ$1, 0))</f>
        <v/>
      </c>
      <c r="C2279">
        <f>INDEX(resultados!$A$2:$ZZ$2386, 2273, MATCH($B$3, resultados!$A$1:$ZZ$1, 0))</f>
        <v/>
      </c>
    </row>
    <row r="2280">
      <c r="A2280">
        <f>INDEX(resultados!$A$2:$ZZ$2386, 2274, MATCH($B$1, resultados!$A$1:$ZZ$1, 0))</f>
        <v/>
      </c>
      <c r="B2280">
        <f>INDEX(resultados!$A$2:$ZZ$2386, 2274, MATCH($B$2, resultados!$A$1:$ZZ$1, 0))</f>
        <v/>
      </c>
      <c r="C2280">
        <f>INDEX(resultados!$A$2:$ZZ$2386, 2274, MATCH($B$3, resultados!$A$1:$ZZ$1, 0))</f>
        <v/>
      </c>
    </row>
    <row r="2281">
      <c r="A2281">
        <f>INDEX(resultados!$A$2:$ZZ$2386, 2275, MATCH($B$1, resultados!$A$1:$ZZ$1, 0))</f>
        <v/>
      </c>
      <c r="B2281">
        <f>INDEX(resultados!$A$2:$ZZ$2386, 2275, MATCH($B$2, resultados!$A$1:$ZZ$1, 0))</f>
        <v/>
      </c>
      <c r="C2281">
        <f>INDEX(resultados!$A$2:$ZZ$2386, 2275, MATCH($B$3, resultados!$A$1:$ZZ$1, 0))</f>
        <v/>
      </c>
    </row>
    <row r="2282">
      <c r="A2282">
        <f>INDEX(resultados!$A$2:$ZZ$2386, 2276, MATCH($B$1, resultados!$A$1:$ZZ$1, 0))</f>
        <v/>
      </c>
      <c r="B2282">
        <f>INDEX(resultados!$A$2:$ZZ$2386, 2276, MATCH($B$2, resultados!$A$1:$ZZ$1, 0))</f>
        <v/>
      </c>
      <c r="C2282">
        <f>INDEX(resultados!$A$2:$ZZ$2386, 2276, MATCH($B$3, resultados!$A$1:$ZZ$1, 0))</f>
        <v/>
      </c>
    </row>
    <row r="2283">
      <c r="A2283">
        <f>INDEX(resultados!$A$2:$ZZ$2386, 2277, MATCH($B$1, resultados!$A$1:$ZZ$1, 0))</f>
        <v/>
      </c>
      <c r="B2283">
        <f>INDEX(resultados!$A$2:$ZZ$2386, 2277, MATCH($B$2, resultados!$A$1:$ZZ$1, 0))</f>
        <v/>
      </c>
      <c r="C2283">
        <f>INDEX(resultados!$A$2:$ZZ$2386, 2277, MATCH($B$3, resultados!$A$1:$ZZ$1, 0))</f>
        <v/>
      </c>
    </row>
    <row r="2284">
      <c r="A2284">
        <f>INDEX(resultados!$A$2:$ZZ$2386, 2278, MATCH($B$1, resultados!$A$1:$ZZ$1, 0))</f>
        <v/>
      </c>
      <c r="B2284">
        <f>INDEX(resultados!$A$2:$ZZ$2386, 2278, MATCH($B$2, resultados!$A$1:$ZZ$1, 0))</f>
        <v/>
      </c>
      <c r="C2284">
        <f>INDEX(resultados!$A$2:$ZZ$2386, 2278, MATCH($B$3, resultados!$A$1:$ZZ$1, 0))</f>
        <v/>
      </c>
    </row>
    <row r="2285">
      <c r="A2285">
        <f>INDEX(resultados!$A$2:$ZZ$2386, 2279, MATCH($B$1, resultados!$A$1:$ZZ$1, 0))</f>
        <v/>
      </c>
      <c r="B2285">
        <f>INDEX(resultados!$A$2:$ZZ$2386, 2279, MATCH($B$2, resultados!$A$1:$ZZ$1, 0))</f>
        <v/>
      </c>
      <c r="C2285">
        <f>INDEX(resultados!$A$2:$ZZ$2386, 2279, MATCH($B$3, resultados!$A$1:$ZZ$1, 0))</f>
        <v/>
      </c>
    </row>
    <row r="2286">
      <c r="A2286">
        <f>INDEX(resultados!$A$2:$ZZ$2386, 2280, MATCH($B$1, resultados!$A$1:$ZZ$1, 0))</f>
        <v/>
      </c>
      <c r="B2286">
        <f>INDEX(resultados!$A$2:$ZZ$2386, 2280, MATCH($B$2, resultados!$A$1:$ZZ$1, 0))</f>
        <v/>
      </c>
      <c r="C2286">
        <f>INDEX(resultados!$A$2:$ZZ$2386, 2280, MATCH($B$3, resultados!$A$1:$ZZ$1, 0))</f>
        <v/>
      </c>
    </row>
    <row r="2287">
      <c r="A2287">
        <f>INDEX(resultados!$A$2:$ZZ$2386, 2281, MATCH($B$1, resultados!$A$1:$ZZ$1, 0))</f>
        <v/>
      </c>
      <c r="B2287">
        <f>INDEX(resultados!$A$2:$ZZ$2386, 2281, MATCH($B$2, resultados!$A$1:$ZZ$1, 0))</f>
        <v/>
      </c>
      <c r="C2287">
        <f>INDEX(resultados!$A$2:$ZZ$2386, 2281, MATCH($B$3, resultados!$A$1:$ZZ$1, 0))</f>
        <v/>
      </c>
    </row>
    <row r="2288">
      <c r="A2288">
        <f>INDEX(resultados!$A$2:$ZZ$2386, 2282, MATCH($B$1, resultados!$A$1:$ZZ$1, 0))</f>
        <v/>
      </c>
      <c r="B2288">
        <f>INDEX(resultados!$A$2:$ZZ$2386, 2282, MATCH($B$2, resultados!$A$1:$ZZ$1, 0))</f>
        <v/>
      </c>
      <c r="C2288">
        <f>INDEX(resultados!$A$2:$ZZ$2386, 2282, MATCH($B$3, resultados!$A$1:$ZZ$1, 0))</f>
        <v/>
      </c>
    </row>
    <row r="2289">
      <c r="A2289">
        <f>INDEX(resultados!$A$2:$ZZ$2386, 2283, MATCH($B$1, resultados!$A$1:$ZZ$1, 0))</f>
        <v/>
      </c>
      <c r="B2289">
        <f>INDEX(resultados!$A$2:$ZZ$2386, 2283, MATCH($B$2, resultados!$A$1:$ZZ$1, 0))</f>
        <v/>
      </c>
      <c r="C2289">
        <f>INDEX(resultados!$A$2:$ZZ$2386, 2283, MATCH($B$3, resultados!$A$1:$ZZ$1, 0))</f>
        <v/>
      </c>
    </row>
    <row r="2290">
      <c r="A2290">
        <f>INDEX(resultados!$A$2:$ZZ$2386, 2284, MATCH($B$1, resultados!$A$1:$ZZ$1, 0))</f>
        <v/>
      </c>
      <c r="B2290">
        <f>INDEX(resultados!$A$2:$ZZ$2386, 2284, MATCH($B$2, resultados!$A$1:$ZZ$1, 0))</f>
        <v/>
      </c>
      <c r="C2290">
        <f>INDEX(resultados!$A$2:$ZZ$2386, 2284, MATCH($B$3, resultados!$A$1:$ZZ$1, 0))</f>
        <v/>
      </c>
    </row>
    <row r="2291">
      <c r="A2291">
        <f>INDEX(resultados!$A$2:$ZZ$2386, 2285, MATCH($B$1, resultados!$A$1:$ZZ$1, 0))</f>
        <v/>
      </c>
      <c r="B2291">
        <f>INDEX(resultados!$A$2:$ZZ$2386, 2285, MATCH($B$2, resultados!$A$1:$ZZ$1, 0))</f>
        <v/>
      </c>
      <c r="C2291">
        <f>INDEX(resultados!$A$2:$ZZ$2386, 2285, MATCH($B$3, resultados!$A$1:$ZZ$1, 0))</f>
        <v/>
      </c>
    </row>
    <row r="2292">
      <c r="A2292">
        <f>INDEX(resultados!$A$2:$ZZ$2386, 2286, MATCH($B$1, resultados!$A$1:$ZZ$1, 0))</f>
        <v/>
      </c>
      <c r="B2292">
        <f>INDEX(resultados!$A$2:$ZZ$2386, 2286, MATCH($B$2, resultados!$A$1:$ZZ$1, 0))</f>
        <v/>
      </c>
      <c r="C2292">
        <f>INDEX(resultados!$A$2:$ZZ$2386, 2286, MATCH($B$3, resultados!$A$1:$ZZ$1, 0))</f>
        <v/>
      </c>
    </row>
    <row r="2293">
      <c r="A2293">
        <f>INDEX(resultados!$A$2:$ZZ$2386, 2287, MATCH($B$1, resultados!$A$1:$ZZ$1, 0))</f>
        <v/>
      </c>
      <c r="B2293">
        <f>INDEX(resultados!$A$2:$ZZ$2386, 2287, MATCH($B$2, resultados!$A$1:$ZZ$1, 0))</f>
        <v/>
      </c>
      <c r="C2293">
        <f>INDEX(resultados!$A$2:$ZZ$2386, 2287, MATCH($B$3, resultados!$A$1:$ZZ$1, 0))</f>
        <v/>
      </c>
    </row>
    <row r="2294">
      <c r="A2294">
        <f>INDEX(resultados!$A$2:$ZZ$2386, 2288, MATCH($B$1, resultados!$A$1:$ZZ$1, 0))</f>
        <v/>
      </c>
      <c r="B2294">
        <f>INDEX(resultados!$A$2:$ZZ$2386, 2288, MATCH($B$2, resultados!$A$1:$ZZ$1, 0))</f>
        <v/>
      </c>
      <c r="C2294">
        <f>INDEX(resultados!$A$2:$ZZ$2386, 2288, MATCH($B$3, resultados!$A$1:$ZZ$1, 0))</f>
        <v/>
      </c>
    </row>
    <row r="2295">
      <c r="A2295">
        <f>INDEX(resultados!$A$2:$ZZ$2386, 2289, MATCH($B$1, resultados!$A$1:$ZZ$1, 0))</f>
        <v/>
      </c>
      <c r="B2295">
        <f>INDEX(resultados!$A$2:$ZZ$2386, 2289, MATCH($B$2, resultados!$A$1:$ZZ$1, 0))</f>
        <v/>
      </c>
      <c r="C2295">
        <f>INDEX(resultados!$A$2:$ZZ$2386, 2289, MATCH($B$3, resultados!$A$1:$ZZ$1, 0))</f>
        <v/>
      </c>
    </row>
    <row r="2296">
      <c r="A2296">
        <f>INDEX(resultados!$A$2:$ZZ$2386, 2290, MATCH($B$1, resultados!$A$1:$ZZ$1, 0))</f>
        <v/>
      </c>
      <c r="B2296">
        <f>INDEX(resultados!$A$2:$ZZ$2386, 2290, MATCH($B$2, resultados!$A$1:$ZZ$1, 0))</f>
        <v/>
      </c>
      <c r="C2296">
        <f>INDEX(resultados!$A$2:$ZZ$2386, 2290, MATCH($B$3, resultados!$A$1:$ZZ$1, 0))</f>
        <v/>
      </c>
    </row>
    <row r="2297">
      <c r="A2297">
        <f>INDEX(resultados!$A$2:$ZZ$2386, 2291, MATCH($B$1, resultados!$A$1:$ZZ$1, 0))</f>
        <v/>
      </c>
      <c r="B2297">
        <f>INDEX(resultados!$A$2:$ZZ$2386, 2291, MATCH($B$2, resultados!$A$1:$ZZ$1, 0))</f>
        <v/>
      </c>
      <c r="C2297">
        <f>INDEX(resultados!$A$2:$ZZ$2386, 2291, MATCH($B$3, resultados!$A$1:$ZZ$1, 0))</f>
        <v/>
      </c>
    </row>
    <row r="2298">
      <c r="A2298">
        <f>INDEX(resultados!$A$2:$ZZ$2386, 2292, MATCH($B$1, resultados!$A$1:$ZZ$1, 0))</f>
        <v/>
      </c>
      <c r="B2298">
        <f>INDEX(resultados!$A$2:$ZZ$2386, 2292, MATCH($B$2, resultados!$A$1:$ZZ$1, 0))</f>
        <v/>
      </c>
      <c r="C2298">
        <f>INDEX(resultados!$A$2:$ZZ$2386, 2292, MATCH($B$3, resultados!$A$1:$ZZ$1, 0))</f>
        <v/>
      </c>
    </row>
    <row r="2299">
      <c r="A2299">
        <f>INDEX(resultados!$A$2:$ZZ$2386, 2293, MATCH($B$1, resultados!$A$1:$ZZ$1, 0))</f>
        <v/>
      </c>
      <c r="B2299">
        <f>INDEX(resultados!$A$2:$ZZ$2386, 2293, MATCH($B$2, resultados!$A$1:$ZZ$1, 0))</f>
        <v/>
      </c>
      <c r="C2299">
        <f>INDEX(resultados!$A$2:$ZZ$2386, 2293, MATCH($B$3, resultados!$A$1:$ZZ$1, 0))</f>
        <v/>
      </c>
    </row>
    <row r="2300">
      <c r="A2300">
        <f>INDEX(resultados!$A$2:$ZZ$2386, 2294, MATCH($B$1, resultados!$A$1:$ZZ$1, 0))</f>
        <v/>
      </c>
      <c r="B2300">
        <f>INDEX(resultados!$A$2:$ZZ$2386, 2294, MATCH($B$2, resultados!$A$1:$ZZ$1, 0))</f>
        <v/>
      </c>
      <c r="C2300">
        <f>INDEX(resultados!$A$2:$ZZ$2386, 2294, MATCH($B$3, resultados!$A$1:$ZZ$1, 0))</f>
        <v/>
      </c>
    </row>
    <row r="2301">
      <c r="A2301">
        <f>INDEX(resultados!$A$2:$ZZ$2386, 2295, MATCH($B$1, resultados!$A$1:$ZZ$1, 0))</f>
        <v/>
      </c>
      <c r="B2301">
        <f>INDEX(resultados!$A$2:$ZZ$2386, 2295, MATCH($B$2, resultados!$A$1:$ZZ$1, 0))</f>
        <v/>
      </c>
      <c r="C2301">
        <f>INDEX(resultados!$A$2:$ZZ$2386, 2295, MATCH($B$3, resultados!$A$1:$ZZ$1, 0))</f>
        <v/>
      </c>
    </row>
    <row r="2302">
      <c r="A2302">
        <f>INDEX(resultados!$A$2:$ZZ$2386, 2296, MATCH($B$1, resultados!$A$1:$ZZ$1, 0))</f>
        <v/>
      </c>
      <c r="B2302">
        <f>INDEX(resultados!$A$2:$ZZ$2386, 2296, MATCH($B$2, resultados!$A$1:$ZZ$1, 0))</f>
        <v/>
      </c>
      <c r="C2302">
        <f>INDEX(resultados!$A$2:$ZZ$2386, 2296, MATCH($B$3, resultados!$A$1:$ZZ$1, 0))</f>
        <v/>
      </c>
    </row>
    <row r="2303">
      <c r="A2303">
        <f>INDEX(resultados!$A$2:$ZZ$2386, 2297, MATCH($B$1, resultados!$A$1:$ZZ$1, 0))</f>
        <v/>
      </c>
      <c r="B2303">
        <f>INDEX(resultados!$A$2:$ZZ$2386, 2297, MATCH($B$2, resultados!$A$1:$ZZ$1, 0))</f>
        <v/>
      </c>
      <c r="C2303">
        <f>INDEX(resultados!$A$2:$ZZ$2386, 2297, MATCH($B$3, resultados!$A$1:$ZZ$1, 0))</f>
        <v/>
      </c>
    </row>
    <row r="2304">
      <c r="A2304">
        <f>INDEX(resultados!$A$2:$ZZ$2386, 2298, MATCH($B$1, resultados!$A$1:$ZZ$1, 0))</f>
        <v/>
      </c>
      <c r="B2304">
        <f>INDEX(resultados!$A$2:$ZZ$2386, 2298, MATCH($B$2, resultados!$A$1:$ZZ$1, 0))</f>
        <v/>
      </c>
      <c r="C2304">
        <f>INDEX(resultados!$A$2:$ZZ$2386, 2298, MATCH($B$3, resultados!$A$1:$ZZ$1, 0))</f>
        <v/>
      </c>
    </row>
    <row r="2305">
      <c r="A2305">
        <f>INDEX(resultados!$A$2:$ZZ$2386, 2299, MATCH($B$1, resultados!$A$1:$ZZ$1, 0))</f>
        <v/>
      </c>
      <c r="B2305">
        <f>INDEX(resultados!$A$2:$ZZ$2386, 2299, MATCH($B$2, resultados!$A$1:$ZZ$1, 0))</f>
        <v/>
      </c>
      <c r="C2305">
        <f>INDEX(resultados!$A$2:$ZZ$2386, 2299, MATCH($B$3, resultados!$A$1:$ZZ$1, 0))</f>
        <v/>
      </c>
    </row>
    <row r="2306">
      <c r="A2306">
        <f>INDEX(resultados!$A$2:$ZZ$2386, 2300, MATCH($B$1, resultados!$A$1:$ZZ$1, 0))</f>
        <v/>
      </c>
      <c r="B2306">
        <f>INDEX(resultados!$A$2:$ZZ$2386, 2300, MATCH($B$2, resultados!$A$1:$ZZ$1, 0))</f>
        <v/>
      </c>
      <c r="C2306">
        <f>INDEX(resultados!$A$2:$ZZ$2386, 2300, MATCH($B$3, resultados!$A$1:$ZZ$1, 0))</f>
        <v/>
      </c>
    </row>
    <row r="2307">
      <c r="A2307">
        <f>INDEX(resultados!$A$2:$ZZ$2386, 2301, MATCH($B$1, resultados!$A$1:$ZZ$1, 0))</f>
        <v/>
      </c>
      <c r="B2307">
        <f>INDEX(resultados!$A$2:$ZZ$2386, 2301, MATCH($B$2, resultados!$A$1:$ZZ$1, 0))</f>
        <v/>
      </c>
      <c r="C2307">
        <f>INDEX(resultados!$A$2:$ZZ$2386, 2301, MATCH($B$3, resultados!$A$1:$ZZ$1, 0))</f>
        <v/>
      </c>
    </row>
    <row r="2308">
      <c r="A2308">
        <f>INDEX(resultados!$A$2:$ZZ$2386, 2302, MATCH($B$1, resultados!$A$1:$ZZ$1, 0))</f>
        <v/>
      </c>
      <c r="B2308">
        <f>INDEX(resultados!$A$2:$ZZ$2386, 2302, MATCH($B$2, resultados!$A$1:$ZZ$1, 0))</f>
        <v/>
      </c>
      <c r="C2308">
        <f>INDEX(resultados!$A$2:$ZZ$2386, 2302, MATCH($B$3, resultados!$A$1:$ZZ$1, 0))</f>
        <v/>
      </c>
    </row>
    <row r="2309">
      <c r="A2309">
        <f>INDEX(resultados!$A$2:$ZZ$2386, 2303, MATCH($B$1, resultados!$A$1:$ZZ$1, 0))</f>
        <v/>
      </c>
      <c r="B2309">
        <f>INDEX(resultados!$A$2:$ZZ$2386, 2303, MATCH($B$2, resultados!$A$1:$ZZ$1, 0))</f>
        <v/>
      </c>
      <c r="C2309">
        <f>INDEX(resultados!$A$2:$ZZ$2386, 2303, MATCH($B$3, resultados!$A$1:$ZZ$1, 0))</f>
        <v/>
      </c>
    </row>
    <row r="2310">
      <c r="A2310">
        <f>INDEX(resultados!$A$2:$ZZ$2386, 2304, MATCH($B$1, resultados!$A$1:$ZZ$1, 0))</f>
        <v/>
      </c>
      <c r="B2310">
        <f>INDEX(resultados!$A$2:$ZZ$2386, 2304, MATCH($B$2, resultados!$A$1:$ZZ$1, 0))</f>
        <v/>
      </c>
      <c r="C2310">
        <f>INDEX(resultados!$A$2:$ZZ$2386, 2304, MATCH($B$3, resultados!$A$1:$ZZ$1, 0))</f>
        <v/>
      </c>
    </row>
    <row r="2311">
      <c r="A2311">
        <f>INDEX(resultados!$A$2:$ZZ$2386, 2305, MATCH($B$1, resultados!$A$1:$ZZ$1, 0))</f>
        <v/>
      </c>
      <c r="B2311">
        <f>INDEX(resultados!$A$2:$ZZ$2386, 2305, MATCH($B$2, resultados!$A$1:$ZZ$1, 0))</f>
        <v/>
      </c>
      <c r="C2311">
        <f>INDEX(resultados!$A$2:$ZZ$2386, 2305, MATCH($B$3, resultados!$A$1:$ZZ$1, 0))</f>
        <v/>
      </c>
    </row>
    <row r="2312">
      <c r="A2312">
        <f>INDEX(resultados!$A$2:$ZZ$2386, 2306, MATCH($B$1, resultados!$A$1:$ZZ$1, 0))</f>
        <v/>
      </c>
      <c r="B2312">
        <f>INDEX(resultados!$A$2:$ZZ$2386, 2306, MATCH($B$2, resultados!$A$1:$ZZ$1, 0))</f>
        <v/>
      </c>
      <c r="C2312">
        <f>INDEX(resultados!$A$2:$ZZ$2386, 2306, MATCH($B$3, resultados!$A$1:$ZZ$1, 0))</f>
        <v/>
      </c>
    </row>
    <row r="2313">
      <c r="A2313">
        <f>INDEX(resultados!$A$2:$ZZ$2386, 2307, MATCH($B$1, resultados!$A$1:$ZZ$1, 0))</f>
        <v/>
      </c>
      <c r="B2313">
        <f>INDEX(resultados!$A$2:$ZZ$2386, 2307, MATCH($B$2, resultados!$A$1:$ZZ$1, 0))</f>
        <v/>
      </c>
      <c r="C2313">
        <f>INDEX(resultados!$A$2:$ZZ$2386, 2307, MATCH($B$3, resultados!$A$1:$ZZ$1, 0))</f>
        <v/>
      </c>
    </row>
    <row r="2314">
      <c r="A2314">
        <f>INDEX(resultados!$A$2:$ZZ$2386, 2308, MATCH($B$1, resultados!$A$1:$ZZ$1, 0))</f>
        <v/>
      </c>
      <c r="B2314">
        <f>INDEX(resultados!$A$2:$ZZ$2386, 2308, MATCH($B$2, resultados!$A$1:$ZZ$1, 0))</f>
        <v/>
      </c>
      <c r="C2314">
        <f>INDEX(resultados!$A$2:$ZZ$2386, 2308, MATCH($B$3, resultados!$A$1:$ZZ$1, 0))</f>
        <v/>
      </c>
    </row>
    <row r="2315">
      <c r="A2315">
        <f>INDEX(resultados!$A$2:$ZZ$2386, 2309, MATCH($B$1, resultados!$A$1:$ZZ$1, 0))</f>
        <v/>
      </c>
      <c r="B2315">
        <f>INDEX(resultados!$A$2:$ZZ$2386, 2309, MATCH($B$2, resultados!$A$1:$ZZ$1, 0))</f>
        <v/>
      </c>
      <c r="C2315">
        <f>INDEX(resultados!$A$2:$ZZ$2386, 2309, MATCH($B$3, resultados!$A$1:$ZZ$1, 0))</f>
        <v/>
      </c>
    </row>
    <row r="2316">
      <c r="A2316">
        <f>INDEX(resultados!$A$2:$ZZ$2386, 2310, MATCH($B$1, resultados!$A$1:$ZZ$1, 0))</f>
        <v/>
      </c>
      <c r="B2316">
        <f>INDEX(resultados!$A$2:$ZZ$2386, 2310, MATCH($B$2, resultados!$A$1:$ZZ$1, 0))</f>
        <v/>
      </c>
      <c r="C2316">
        <f>INDEX(resultados!$A$2:$ZZ$2386, 2310, MATCH($B$3, resultados!$A$1:$ZZ$1, 0))</f>
        <v/>
      </c>
    </row>
    <row r="2317">
      <c r="A2317">
        <f>INDEX(resultados!$A$2:$ZZ$2386, 2311, MATCH($B$1, resultados!$A$1:$ZZ$1, 0))</f>
        <v/>
      </c>
      <c r="B2317">
        <f>INDEX(resultados!$A$2:$ZZ$2386, 2311, MATCH($B$2, resultados!$A$1:$ZZ$1, 0))</f>
        <v/>
      </c>
      <c r="C2317">
        <f>INDEX(resultados!$A$2:$ZZ$2386, 2311, MATCH($B$3, resultados!$A$1:$ZZ$1, 0))</f>
        <v/>
      </c>
    </row>
    <row r="2318">
      <c r="A2318">
        <f>INDEX(resultados!$A$2:$ZZ$2386, 2312, MATCH($B$1, resultados!$A$1:$ZZ$1, 0))</f>
        <v/>
      </c>
      <c r="B2318">
        <f>INDEX(resultados!$A$2:$ZZ$2386, 2312, MATCH($B$2, resultados!$A$1:$ZZ$1, 0))</f>
        <v/>
      </c>
      <c r="C2318">
        <f>INDEX(resultados!$A$2:$ZZ$2386, 2312, MATCH($B$3, resultados!$A$1:$ZZ$1, 0))</f>
        <v/>
      </c>
    </row>
    <row r="2319">
      <c r="A2319">
        <f>INDEX(resultados!$A$2:$ZZ$2386, 2313, MATCH($B$1, resultados!$A$1:$ZZ$1, 0))</f>
        <v/>
      </c>
      <c r="B2319">
        <f>INDEX(resultados!$A$2:$ZZ$2386, 2313, MATCH($B$2, resultados!$A$1:$ZZ$1, 0))</f>
        <v/>
      </c>
      <c r="C2319">
        <f>INDEX(resultados!$A$2:$ZZ$2386, 2313, MATCH($B$3, resultados!$A$1:$ZZ$1, 0))</f>
        <v/>
      </c>
    </row>
    <row r="2320">
      <c r="A2320">
        <f>INDEX(resultados!$A$2:$ZZ$2386, 2314, MATCH($B$1, resultados!$A$1:$ZZ$1, 0))</f>
        <v/>
      </c>
      <c r="B2320">
        <f>INDEX(resultados!$A$2:$ZZ$2386, 2314, MATCH($B$2, resultados!$A$1:$ZZ$1, 0))</f>
        <v/>
      </c>
      <c r="C2320">
        <f>INDEX(resultados!$A$2:$ZZ$2386, 2314, MATCH($B$3, resultados!$A$1:$ZZ$1, 0))</f>
        <v/>
      </c>
    </row>
    <row r="2321">
      <c r="A2321">
        <f>INDEX(resultados!$A$2:$ZZ$2386, 2315, MATCH($B$1, resultados!$A$1:$ZZ$1, 0))</f>
        <v/>
      </c>
      <c r="B2321">
        <f>INDEX(resultados!$A$2:$ZZ$2386, 2315, MATCH($B$2, resultados!$A$1:$ZZ$1, 0))</f>
        <v/>
      </c>
      <c r="C2321">
        <f>INDEX(resultados!$A$2:$ZZ$2386, 2315, MATCH($B$3, resultados!$A$1:$ZZ$1, 0))</f>
        <v/>
      </c>
    </row>
    <row r="2322">
      <c r="A2322">
        <f>INDEX(resultados!$A$2:$ZZ$2386, 2316, MATCH($B$1, resultados!$A$1:$ZZ$1, 0))</f>
        <v/>
      </c>
      <c r="B2322">
        <f>INDEX(resultados!$A$2:$ZZ$2386, 2316, MATCH($B$2, resultados!$A$1:$ZZ$1, 0))</f>
        <v/>
      </c>
      <c r="C2322">
        <f>INDEX(resultados!$A$2:$ZZ$2386, 2316, MATCH($B$3, resultados!$A$1:$ZZ$1, 0))</f>
        <v/>
      </c>
    </row>
    <row r="2323">
      <c r="A2323">
        <f>INDEX(resultados!$A$2:$ZZ$2386, 2317, MATCH($B$1, resultados!$A$1:$ZZ$1, 0))</f>
        <v/>
      </c>
      <c r="B2323">
        <f>INDEX(resultados!$A$2:$ZZ$2386, 2317, MATCH($B$2, resultados!$A$1:$ZZ$1, 0))</f>
        <v/>
      </c>
      <c r="C2323">
        <f>INDEX(resultados!$A$2:$ZZ$2386, 2317, MATCH($B$3, resultados!$A$1:$ZZ$1, 0))</f>
        <v/>
      </c>
    </row>
    <row r="2324">
      <c r="A2324">
        <f>INDEX(resultados!$A$2:$ZZ$2386, 2318, MATCH($B$1, resultados!$A$1:$ZZ$1, 0))</f>
        <v/>
      </c>
      <c r="B2324">
        <f>INDEX(resultados!$A$2:$ZZ$2386, 2318, MATCH($B$2, resultados!$A$1:$ZZ$1, 0))</f>
        <v/>
      </c>
      <c r="C2324">
        <f>INDEX(resultados!$A$2:$ZZ$2386, 2318, MATCH($B$3, resultados!$A$1:$ZZ$1, 0))</f>
        <v/>
      </c>
    </row>
    <row r="2325">
      <c r="A2325">
        <f>INDEX(resultados!$A$2:$ZZ$2386, 2319, MATCH($B$1, resultados!$A$1:$ZZ$1, 0))</f>
        <v/>
      </c>
      <c r="B2325">
        <f>INDEX(resultados!$A$2:$ZZ$2386, 2319, MATCH($B$2, resultados!$A$1:$ZZ$1, 0))</f>
        <v/>
      </c>
      <c r="C2325">
        <f>INDEX(resultados!$A$2:$ZZ$2386, 2319, MATCH($B$3, resultados!$A$1:$ZZ$1, 0))</f>
        <v/>
      </c>
    </row>
    <row r="2326">
      <c r="A2326">
        <f>INDEX(resultados!$A$2:$ZZ$2386, 2320, MATCH($B$1, resultados!$A$1:$ZZ$1, 0))</f>
        <v/>
      </c>
      <c r="B2326">
        <f>INDEX(resultados!$A$2:$ZZ$2386, 2320, MATCH($B$2, resultados!$A$1:$ZZ$1, 0))</f>
        <v/>
      </c>
      <c r="C2326">
        <f>INDEX(resultados!$A$2:$ZZ$2386, 2320, MATCH($B$3, resultados!$A$1:$ZZ$1, 0))</f>
        <v/>
      </c>
    </row>
    <row r="2327">
      <c r="A2327">
        <f>INDEX(resultados!$A$2:$ZZ$2386, 2321, MATCH($B$1, resultados!$A$1:$ZZ$1, 0))</f>
        <v/>
      </c>
      <c r="B2327">
        <f>INDEX(resultados!$A$2:$ZZ$2386, 2321, MATCH($B$2, resultados!$A$1:$ZZ$1, 0))</f>
        <v/>
      </c>
      <c r="C2327">
        <f>INDEX(resultados!$A$2:$ZZ$2386, 2321, MATCH($B$3, resultados!$A$1:$ZZ$1, 0))</f>
        <v/>
      </c>
    </row>
    <row r="2328">
      <c r="A2328">
        <f>INDEX(resultados!$A$2:$ZZ$2386, 2322, MATCH($B$1, resultados!$A$1:$ZZ$1, 0))</f>
        <v/>
      </c>
      <c r="B2328">
        <f>INDEX(resultados!$A$2:$ZZ$2386, 2322, MATCH($B$2, resultados!$A$1:$ZZ$1, 0))</f>
        <v/>
      </c>
      <c r="C2328">
        <f>INDEX(resultados!$A$2:$ZZ$2386, 2322, MATCH($B$3, resultados!$A$1:$ZZ$1, 0))</f>
        <v/>
      </c>
    </row>
    <row r="2329">
      <c r="A2329">
        <f>INDEX(resultados!$A$2:$ZZ$2386, 2323, MATCH($B$1, resultados!$A$1:$ZZ$1, 0))</f>
        <v/>
      </c>
      <c r="B2329">
        <f>INDEX(resultados!$A$2:$ZZ$2386, 2323, MATCH($B$2, resultados!$A$1:$ZZ$1, 0))</f>
        <v/>
      </c>
      <c r="C2329">
        <f>INDEX(resultados!$A$2:$ZZ$2386, 2323, MATCH($B$3, resultados!$A$1:$ZZ$1, 0))</f>
        <v/>
      </c>
    </row>
    <row r="2330">
      <c r="A2330">
        <f>INDEX(resultados!$A$2:$ZZ$2386, 2324, MATCH($B$1, resultados!$A$1:$ZZ$1, 0))</f>
        <v/>
      </c>
      <c r="B2330">
        <f>INDEX(resultados!$A$2:$ZZ$2386, 2324, MATCH($B$2, resultados!$A$1:$ZZ$1, 0))</f>
        <v/>
      </c>
      <c r="C2330">
        <f>INDEX(resultados!$A$2:$ZZ$2386, 2324, MATCH($B$3, resultados!$A$1:$ZZ$1, 0))</f>
        <v/>
      </c>
    </row>
    <row r="2331">
      <c r="A2331">
        <f>INDEX(resultados!$A$2:$ZZ$2386, 2325, MATCH($B$1, resultados!$A$1:$ZZ$1, 0))</f>
        <v/>
      </c>
      <c r="B2331">
        <f>INDEX(resultados!$A$2:$ZZ$2386, 2325, MATCH($B$2, resultados!$A$1:$ZZ$1, 0))</f>
        <v/>
      </c>
      <c r="C2331">
        <f>INDEX(resultados!$A$2:$ZZ$2386, 2325, MATCH($B$3, resultados!$A$1:$ZZ$1, 0))</f>
        <v/>
      </c>
    </row>
    <row r="2332">
      <c r="A2332">
        <f>INDEX(resultados!$A$2:$ZZ$2386, 2326, MATCH($B$1, resultados!$A$1:$ZZ$1, 0))</f>
        <v/>
      </c>
      <c r="B2332">
        <f>INDEX(resultados!$A$2:$ZZ$2386, 2326, MATCH($B$2, resultados!$A$1:$ZZ$1, 0))</f>
        <v/>
      </c>
      <c r="C2332">
        <f>INDEX(resultados!$A$2:$ZZ$2386, 2326, MATCH($B$3, resultados!$A$1:$ZZ$1, 0))</f>
        <v/>
      </c>
    </row>
    <row r="2333">
      <c r="A2333">
        <f>INDEX(resultados!$A$2:$ZZ$2386, 2327, MATCH($B$1, resultados!$A$1:$ZZ$1, 0))</f>
        <v/>
      </c>
      <c r="B2333">
        <f>INDEX(resultados!$A$2:$ZZ$2386, 2327, MATCH($B$2, resultados!$A$1:$ZZ$1, 0))</f>
        <v/>
      </c>
      <c r="C2333">
        <f>INDEX(resultados!$A$2:$ZZ$2386, 2327, MATCH($B$3, resultados!$A$1:$ZZ$1, 0))</f>
        <v/>
      </c>
    </row>
    <row r="2334">
      <c r="A2334">
        <f>INDEX(resultados!$A$2:$ZZ$2386, 2328, MATCH($B$1, resultados!$A$1:$ZZ$1, 0))</f>
        <v/>
      </c>
      <c r="B2334">
        <f>INDEX(resultados!$A$2:$ZZ$2386, 2328, MATCH($B$2, resultados!$A$1:$ZZ$1, 0))</f>
        <v/>
      </c>
      <c r="C2334">
        <f>INDEX(resultados!$A$2:$ZZ$2386, 2328, MATCH($B$3, resultados!$A$1:$ZZ$1, 0))</f>
        <v/>
      </c>
    </row>
    <row r="2335">
      <c r="A2335">
        <f>INDEX(resultados!$A$2:$ZZ$2386, 2329, MATCH($B$1, resultados!$A$1:$ZZ$1, 0))</f>
        <v/>
      </c>
      <c r="B2335">
        <f>INDEX(resultados!$A$2:$ZZ$2386, 2329, MATCH($B$2, resultados!$A$1:$ZZ$1, 0))</f>
        <v/>
      </c>
      <c r="C2335">
        <f>INDEX(resultados!$A$2:$ZZ$2386, 2329, MATCH($B$3, resultados!$A$1:$ZZ$1, 0))</f>
        <v/>
      </c>
    </row>
    <row r="2336">
      <c r="A2336">
        <f>INDEX(resultados!$A$2:$ZZ$2386, 2330, MATCH($B$1, resultados!$A$1:$ZZ$1, 0))</f>
        <v/>
      </c>
      <c r="B2336">
        <f>INDEX(resultados!$A$2:$ZZ$2386, 2330, MATCH($B$2, resultados!$A$1:$ZZ$1, 0))</f>
        <v/>
      </c>
      <c r="C2336">
        <f>INDEX(resultados!$A$2:$ZZ$2386, 2330, MATCH($B$3, resultados!$A$1:$ZZ$1, 0))</f>
        <v/>
      </c>
    </row>
    <row r="2337">
      <c r="A2337">
        <f>INDEX(resultados!$A$2:$ZZ$2386, 2331, MATCH($B$1, resultados!$A$1:$ZZ$1, 0))</f>
        <v/>
      </c>
      <c r="B2337">
        <f>INDEX(resultados!$A$2:$ZZ$2386, 2331, MATCH($B$2, resultados!$A$1:$ZZ$1, 0))</f>
        <v/>
      </c>
      <c r="C2337">
        <f>INDEX(resultados!$A$2:$ZZ$2386, 2331, MATCH($B$3, resultados!$A$1:$ZZ$1, 0))</f>
        <v/>
      </c>
    </row>
    <row r="2338">
      <c r="A2338">
        <f>INDEX(resultados!$A$2:$ZZ$2386, 2332, MATCH($B$1, resultados!$A$1:$ZZ$1, 0))</f>
        <v/>
      </c>
      <c r="B2338">
        <f>INDEX(resultados!$A$2:$ZZ$2386, 2332, MATCH($B$2, resultados!$A$1:$ZZ$1, 0))</f>
        <v/>
      </c>
      <c r="C2338">
        <f>INDEX(resultados!$A$2:$ZZ$2386, 2332, MATCH($B$3, resultados!$A$1:$ZZ$1, 0))</f>
        <v/>
      </c>
    </row>
    <row r="2339">
      <c r="A2339">
        <f>INDEX(resultados!$A$2:$ZZ$2386, 2333, MATCH($B$1, resultados!$A$1:$ZZ$1, 0))</f>
        <v/>
      </c>
      <c r="B2339">
        <f>INDEX(resultados!$A$2:$ZZ$2386, 2333, MATCH($B$2, resultados!$A$1:$ZZ$1, 0))</f>
        <v/>
      </c>
      <c r="C2339">
        <f>INDEX(resultados!$A$2:$ZZ$2386, 2333, MATCH($B$3, resultados!$A$1:$ZZ$1, 0))</f>
        <v/>
      </c>
    </row>
    <row r="2340">
      <c r="A2340">
        <f>INDEX(resultados!$A$2:$ZZ$2386, 2334, MATCH($B$1, resultados!$A$1:$ZZ$1, 0))</f>
        <v/>
      </c>
      <c r="B2340">
        <f>INDEX(resultados!$A$2:$ZZ$2386, 2334, MATCH($B$2, resultados!$A$1:$ZZ$1, 0))</f>
        <v/>
      </c>
      <c r="C2340">
        <f>INDEX(resultados!$A$2:$ZZ$2386, 2334, MATCH($B$3, resultados!$A$1:$ZZ$1, 0))</f>
        <v/>
      </c>
    </row>
    <row r="2341">
      <c r="A2341">
        <f>INDEX(resultados!$A$2:$ZZ$2386, 2335, MATCH($B$1, resultados!$A$1:$ZZ$1, 0))</f>
        <v/>
      </c>
      <c r="B2341">
        <f>INDEX(resultados!$A$2:$ZZ$2386, 2335, MATCH($B$2, resultados!$A$1:$ZZ$1, 0))</f>
        <v/>
      </c>
      <c r="C2341">
        <f>INDEX(resultados!$A$2:$ZZ$2386, 2335, MATCH($B$3, resultados!$A$1:$ZZ$1, 0))</f>
        <v/>
      </c>
    </row>
    <row r="2342">
      <c r="A2342">
        <f>INDEX(resultados!$A$2:$ZZ$2386, 2336, MATCH($B$1, resultados!$A$1:$ZZ$1, 0))</f>
        <v/>
      </c>
      <c r="B2342">
        <f>INDEX(resultados!$A$2:$ZZ$2386, 2336, MATCH($B$2, resultados!$A$1:$ZZ$1, 0))</f>
        <v/>
      </c>
      <c r="C2342">
        <f>INDEX(resultados!$A$2:$ZZ$2386, 2336, MATCH($B$3, resultados!$A$1:$ZZ$1, 0))</f>
        <v/>
      </c>
    </row>
    <row r="2343">
      <c r="A2343">
        <f>INDEX(resultados!$A$2:$ZZ$2386, 2337, MATCH($B$1, resultados!$A$1:$ZZ$1, 0))</f>
        <v/>
      </c>
      <c r="B2343">
        <f>INDEX(resultados!$A$2:$ZZ$2386, 2337, MATCH($B$2, resultados!$A$1:$ZZ$1, 0))</f>
        <v/>
      </c>
      <c r="C2343">
        <f>INDEX(resultados!$A$2:$ZZ$2386, 2337, MATCH($B$3, resultados!$A$1:$ZZ$1, 0))</f>
        <v/>
      </c>
    </row>
    <row r="2344">
      <c r="A2344">
        <f>INDEX(resultados!$A$2:$ZZ$2386, 2338, MATCH($B$1, resultados!$A$1:$ZZ$1, 0))</f>
        <v/>
      </c>
      <c r="B2344">
        <f>INDEX(resultados!$A$2:$ZZ$2386, 2338, MATCH($B$2, resultados!$A$1:$ZZ$1, 0))</f>
        <v/>
      </c>
      <c r="C2344">
        <f>INDEX(resultados!$A$2:$ZZ$2386, 2338, MATCH($B$3, resultados!$A$1:$ZZ$1, 0))</f>
        <v/>
      </c>
    </row>
    <row r="2345">
      <c r="A2345">
        <f>INDEX(resultados!$A$2:$ZZ$2386, 2339, MATCH($B$1, resultados!$A$1:$ZZ$1, 0))</f>
        <v/>
      </c>
      <c r="B2345">
        <f>INDEX(resultados!$A$2:$ZZ$2386, 2339, MATCH($B$2, resultados!$A$1:$ZZ$1, 0))</f>
        <v/>
      </c>
      <c r="C2345">
        <f>INDEX(resultados!$A$2:$ZZ$2386, 2339, MATCH($B$3, resultados!$A$1:$ZZ$1, 0))</f>
        <v/>
      </c>
    </row>
    <row r="2346">
      <c r="A2346">
        <f>INDEX(resultados!$A$2:$ZZ$2386, 2340, MATCH($B$1, resultados!$A$1:$ZZ$1, 0))</f>
        <v/>
      </c>
      <c r="B2346">
        <f>INDEX(resultados!$A$2:$ZZ$2386, 2340, MATCH($B$2, resultados!$A$1:$ZZ$1, 0))</f>
        <v/>
      </c>
      <c r="C2346">
        <f>INDEX(resultados!$A$2:$ZZ$2386, 2340, MATCH($B$3, resultados!$A$1:$ZZ$1, 0))</f>
        <v/>
      </c>
    </row>
    <row r="2347">
      <c r="A2347">
        <f>INDEX(resultados!$A$2:$ZZ$2386, 2341, MATCH($B$1, resultados!$A$1:$ZZ$1, 0))</f>
        <v/>
      </c>
      <c r="B2347">
        <f>INDEX(resultados!$A$2:$ZZ$2386, 2341, MATCH($B$2, resultados!$A$1:$ZZ$1, 0))</f>
        <v/>
      </c>
      <c r="C2347">
        <f>INDEX(resultados!$A$2:$ZZ$2386, 2341, MATCH($B$3, resultados!$A$1:$ZZ$1, 0))</f>
        <v/>
      </c>
    </row>
    <row r="2348">
      <c r="A2348">
        <f>INDEX(resultados!$A$2:$ZZ$2386, 2342, MATCH($B$1, resultados!$A$1:$ZZ$1, 0))</f>
        <v/>
      </c>
      <c r="B2348">
        <f>INDEX(resultados!$A$2:$ZZ$2386, 2342, MATCH($B$2, resultados!$A$1:$ZZ$1, 0))</f>
        <v/>
      </c>
      <c r="C2348">
        <f>INDEX(resultados!$A$2:$ZZ$2386, 2342, MATCH($B$3, resultados!$A$1:$ZZ$1, 0))</f>
        <v/>
      </c>
    </row>
    <row r="2349">
      <c r="A2349">
        <f>INDEX(resultados!$A$2:$ZZ$2386, 2343, MATCH($B$1, resultados!$A$1:$ZZ$1, 0))</f>
        <v/>
      </c>
      <c r="B2349">
        <f>INDEX(resultados!$A$2:$ZZ$2386, 2343, MATCH($B$2, resultados!$A$1:$ZZ$1, 0))</f>
        <v/>
      </c>
      <c r="C2349">
        <f>INDEX(resultados!$A$2:$ZZ$2386, 2343, MATCH($B$3, resultados!$A$1:$ZZ$1, 0))</f>
        <v/>
      </c>
    </row>
    <row r="2350">
      <c r="A2350">
        <f>INDEX(resultados!$A$2:$ZZ$2386, 2344, MATCH($B$1, resultados!$A$1:$ZZ$1, 0))</f>
        <v/>
      </c>
      <c r="B2350">
        <f>INDEX(resultados!$A$2:$ZZ$2386, 2344, MATCH($B$2, resultados!$A$1:$ZZ$1, 0))</f>
        <v/>
      </c>
      <c r="C2350">
        <f>INDEX(resultados!$A$2:$ZZ$2386, 2344, MATCH($B$3, resultados!$A$1:$ZZ$1, 0))</f>
        <v/>
      </c>
    </row>
    <row r="2351">
      <c r="A2351">
        <f>INDEX(resultados!$A$2:$ZZ$2386, 2345, MATCH($B$1, resultados!$A$1:$ZZ$1, 0))</f>
        <v/>
      </c>
      <c r="B2351">
        <f>INDEX(resultados!$A$2:$ZZ$2386, 2345, MATCH($B$2, resultados!$A$1:$ZZ$1, 0))</f>
        <v/>
      </c>
      <c r="C2351">
        <f>INDEX(resultados!$A$2:$ZZ$2386, 2345, MATCH($B$3, resultados!$A$1:$ZZ$1, 0))</f>
        <v/>
      </c>
    </row>
    <row r="2352">
      <c r="A2352">
        <f>INDEX(resultados!$A$2:$ZZ$2386, 2346, MATCH($B$1, resultados!$A$1:$ZZ$1, 0))</f>
        <v/>
      </c>
      <c r="B2352">
        <f>INDEX(resultados!$A$2:$ZZ$2386, 2346, MATCH($B$2, resultados!$A$1:$ZZ$1, 0))</f>
        <v/>
      </c>
      <c r="C2352">
        <f>INDEX(resultados!$A$2:$ZZ$2386, 2346, MATCH($B$3, resultados!$A$1:$ZZ$1, 0))</f>
        <v/>
      </c>
    </row>
    <row r="2353">
      <c r="A2353">
        <f>INDEX(resultados!$A$2:$ZZ$2386, 2347, MATCH($B$1, resultados!$A$1:$ZZ$1, 0))</f>
        <v/>
      </c>
      <c r="B2353">
        <f>INDEX(resultados!$A$2:$ZZ$2386, 2347, MATCH($B$2, resultados!$A$1:$ZZ$1, 0))</f>
        <v/>
      </c>
      <c r="C2353">
        <f>INDEX(resultados!$A$2:$ZZ$2386, 2347, MATCH($B$3, resultados!$A$1:$ZZ$1, 0))</f>
        <v/>
      </c>
    </row>
    <row r="2354">
      <c r="A2354">
        <f>INDEX(resultados!$A$2:$ZZ$2386, 2348, MATCH($B$1, resultados!$A$1:$ZZ$1, 0))</f>
        <v/>
      </c>
      <c r="B2354">
        <f>INDEX(resultados!$A$2:$ZZ$2386, 2348, MATCH($B$2, resultados!$A$1:$ZZ$1, 0))</f>
        <v/>
      </c>
      <c r="C2354">
        <f>INDEX(resultados!$A$2:$ZZ$2386, 2348, MATCH($B$3, resultados!$A$1:$ZZ$1, 0))</f>
        <v/>
      </c>
    </row>
    <row r="2355">
      <c r="A2355">
        <f>INDEX(resultados!$A$2:$ZZ$2386, 2349, MATCH($B$1, resultados!$A$1:$ZZ$1, 0))</f>
        <v/>
      </c>
      <c r="B2355">
        <f>INDEX(resultados!$A$2:$ZZ$2386, 2349, MATCH($B$2, resultados!$A$1:$ZZ$1, 0))</f>
        <v/>
      </c>
      <c r="C2355">
        <f>INDEX(resultados!$A$2:$ZZ$2386, 2349, MATCH($B$3, resultados!$A$1:$ZZ$1, 0))</f>
        <v/>
      </c>
    </row>
    <row r="2356">
      <c r="A2356">
        <f>INDEX(resultados!$A$2:$ZZ$2386, 2350, MATCH($B$1, resultados!$A$1:$ZZ$1, 0))</f>
        <v/>
      </c>
      <c r="B2356">
        <f>INDEX(resultados!$A$2:$ZZ$2386, 2350, MATCH($B$2, resultados!$A$1:$ZZ$1, 0))</f>
        <v/>
      </c>
      <c r="C2356">
        <f>INDEX(resultados!$A$2:$ZZ$2386, 2350, MATCH($B$3, resultados!$A$1:$ZZ$1, 0))</f>
        <v/>
      </c>
    </row>
    <row r="2357">
      <c r="A2357">
        <f>INDEX(resultados!$A$2:$ZZ$2386, 2351, MATCH($B$1, resultados!$A$1:$ZZ$1, 0))</f>
        <v/>
      </c>
      <c r="B2357">
        <f>INDEX(resultados!$A$2:$ZZ$2386, 2351, MATCH($B$2, resultados!$A$1:$ZZ$1, 0))</f>
        <v/>
      </c>
      <c r="C2357">
        <f>INDEX(resultados!$A$2:$ZZ$2386, 2351, MATCH($B$3, resultados!$A$1:$ZZ$1, 0))</f>
        <v/>
      </c>
    </row>
    <row r="2358">
      <c r="A2358">
        <f>INDEX(resultados!$A$2:$ZZ$2386, 2352, MATCH($B$1, resultados!$A$1:$ZZ$1, 0))</f>
        <v/>
      </c>
      <c r="B2358">
        <f>INDEX(resultados!$A$2:$ZZ$2386, 2352, MATCH($B$2, resultados!$A$1:$ZZ$1, 0))</f>
        <v/>
      </c>
      <c r="C2358">
        <f>INDEX(resultados!$A$2:$ZZ$2386, 2352, MATCH($B$3, resultados!$A$1:$ZZ$1, 0))</f>
        <v/>
      </c>
    </row>
    <row r="2359">
      <c r="A2359">
        <f>INDEX(resultados!$A$2:$ZZ$2386, 2353, MATCH($B$1, resultados!$A$1:$ZZ$1, 0))</f>
        <v/>
      </c>
      <c r="B2359">
        <f>INDEX(resultados!$A$2:$ZZ$2386, 2353, MATCH($B$2, resultados!$A$1:$ZZ$1, 0))</f>
        <v/>
      </c>
      <c r="C2359">
        <f>INDEX(resultados!$A$2:$ZZ$2386, 2353, MATCH($B$3, resultados!$A$1:$ZZ$1, 0))</f>
        <v/>
      </c>
    </row>
    <row r="2360">
      <c r="A2360">
        <f>INDEX(resultados!$A$2:$ZZ$2386, 2354, MATCH($B$1, resultados!$A$1:$ZZ$1, 0))</f>
        <v/>
      </c>
      <c r="B2360">
        <f>INDEX(resultados!$A$2:$ZZ$2386, 2354, MATCH($B$2, resultados!$A$1:$ZZ$1, 0))</f>
        <v/>
      </c>
      <c r="C2360">
        <f>INDEX(resultados!$A$2:$ZZ$2386, 2354, MATCH($B$3, resultados!$A$1:$ZZ$1, 0))</f>
        <v/>
      </c>
    </row>
    <row r="2361">
      <c r="A2361">
        <f>INDEX(resultados!$A$2:$ZZ$2386, 2355, MATCH($B$1, resultados!$A$1:$ZZ$1, 0))</f>
        <v/>
      </c>
      <c r="B2361">
        <f>INDEX(resultados!$A$2:$ZZ$2386, 2355, MATCH($B$2, resultados!$A$1:$ZZ$1, 0))</f>
        <v/>
      </c>
      <c r="C2361">
        <f>INDEX(resultados!$A$2:$ZZ$2386, 2355, MATCH($B$3, resultados!$A$1:$ZZ$1, 0))</f>
        <v/>
      </c>
    </row>
    <row r="2362">
      <c r="A2362">
        <f>INDEX(resultados!$A$2:$ZZ$2386, 2356, MATCH($B$1, resultados!$A$1:$ZZ$1, 0))</f>
        <v/>
      </c>
      <c r="B2362">
        <f>INDEX(resultados!$A$2:$ZZ$2386, 2356, MATCH($B$2, resultados!$A$1:$ZZ$1, 0))</f>
        <v/>
      </c>
      <c r="C2362">
        <f>INDEX(resultados!$A$2:$ZZ$2386, 2356, MATCH($B$3, resultados!$A$1:$ZZ$1, 0))</f>
        <v/>
      </c>
    </row>
    <row r="2363">
      <c r="A2363">
        <f>INDEX(resultados!$A$2:$ZZ$2386, 2357, MATCH($B$1, resultados!$A$1:$ZZ$1, 0))</f>
        <v/>
      </c>
      <c r="B2363">
        <f>INDEX(resultados!$A$2:$ZZ$2386, 2357, MATCH($B$2, resultados!$A$1:$ZZ$1, 0))</f>
        <v/>
      </c>
      <c r="C2363">
        <f>INDEX(resultados!$A$2:$ZZ$2386, 2357, MATCH($B$3, resultados!$A$1:$ZZ$1, 0))</f>
        <v/>
      </c>
    </row>
    <row r="2364">
      <c r="A2364">
        <f>INDEX(resultados!$A$2:$ZZ$2386, 2358, MATCH($B$1, resultados!$A$1:$ZZ$1, 0))</f>
        <v/>
      </c>
      <c r="B2364">
        <f>INDEX(resultados!$A$2:$ZZ$2386, 2358, MATCH($B$2, resultados!$A$1:$ZZ$1, 0))</f>
        <v/>
      </c>
      <c r="C2364">
        <f>INDEX(resultados!$A$2:$ZZ$2386, 2358, MATCH($B$3, resultados!$A$1:$ZZ$1, 0))</f>
        <v/>
      </c>
    </row>
    <row r="2365">
      <c r="A2365">
        <f>INDEX(resultados!$A$2:$ZZ$2386, 2359, MATCH($B$1, resultados!$A$1:$ZZ$1, 0))</f>
        <v/>
      </c>
      <c r="B2365">
        <f>INDEX(resultados!$A$2:$ZZ$2386, 2359, MATCH($B$2, resultados!$A$1:$ZZ$1, 0))</f>
        <v/>
      </c>
      <c r="C2365">
        <f>INDEX(resultados!$A$2:$ZZ$2386, 2359, MATCH($B$3, resultados!$A$1:$ZZ$1, 0))</f>
        <v/>
      </c>
    </row>
    <row r="2366">
      <c r="A2366">
        <f>INDEX(resultados!$A$2:$ZZ$2386, 2360, MATCH($B$1, resultados!$A$1:$ZZ$1, 0))</f>
        <v/>
      </c>
      <c r="B2366">
        <f>INDEX(resultados!$A$2:$ZZ$2386, 2360, MATCH($B$2, resultados!$A$1:$ZZ$1, 0))</f>
        <v/>
      </c>
      <c r="C2366">
        <f>INDEX(resultados!$A$2:$ZZ$2386, 2360, MATCH($B$3, resultados!$A$1:$ZZ$1, 0))</f>
        <v/>
      </c>
    </row>
    <row r="2367">
      <c r="A2367">
        <f>INDEX(resultados!$A$2:$ZZ$2386, 2361, MATCH($B$1, resultados!$A$1:$ZZ$1, 0))</f>
        <v/>
      </c>
      <c r="B2367">
        <f>INDEX(resultados!$A$2:$ZZ$2386, 2361, MATCH($B$2, resultados!$A$1:$ZZ$1, 0))</f>
        <v/>
      </c>
      <c r="C2367">
        <f>INDEX(resultados!$A$2:$ZZ$2386, 2361, MATCH($B$3, resultados!$A$1:$ZZ$1, 0))</f>
        <v/>
      </c>
    </row>
    <row r="2368">
      <c r="A2368">
        <f>INDEX(resultados!$A$2:$ZZ$2386, 2362, MATCH($B$1, resultados!$A$1:$ZZ$1, 0))</f>
        <v/>
      </c>
      <c r="B2368">
        <f>INDEX(resultados!$A$2:$ZZ$2386, 2362, MATCH($B$2, resultados!$A$1:$ZZ$1, 0))</f>
        <v/>
      </c>
      <c r="C2368">
        <f>INDEX(resultados!$A$2:$ZZ$2386, 2362, MATCH($B$3, resultados!$A$1:$ZZ$1, 0))</f>
        <v/>
      </c>
    </row>
    <row r="2369">
      <c r="A2369">
        <f>INDEX(resultados!$A$2:$ZZ$2386, 2363, MATCH($B$1, resultados!$A$1:$ZZ$1, 0))</f>
        <v/>
      </c>
      <c r="B2369">
        <f>INDEX(resultados!$A$2:$ZZ$2386, 2363, MATCH($B$2, resultados!$A$1:$ZZ$1, 0))</f>
        <v/>
      </c>
      <c r="C2369">
        <f>INDEX(resultados!$A$2:$ZZ$2386, 2363, MATCH($B$3, resultados!$A$1:$ZZ$1, 0))</f>
        <v/>
      </c>
    </row>
    <row r="2370">
      <c r="A2370">
        <f>INDEX(resultados!$A$2:$ZZ$2386, 2364, MATCH($B$1, resultados!$A$1:$ZZ$1, 0))</f>
        <v/>
      </c>
      <c r="B2370">
        <f>INDEX(resultados!$A$2:$ZZ$2386, 2364, MATCH($B$2, resultados!$A$1:$ZZ$1, 0))</f>
        <v/>
      </c>
      <c r="C2370">
        <f>INDEX(resultados!$A$2:$ZZ$2386, 2364, MATCH($B$3, resultados!$A$1:$ZZ$1, 0))</f>
        <v/>
      </c>
    </row>
    <row r="2371">
      <c r="A2371">
        <f>INDEX(resultados!$A$2:$ZZ$2386, 2365, MATCH($B$1, resultados!$A$1:$ZZ$1, 0))</f>
        <v/>
      </c>
      <c r="B2371">
        <f>INDEX(resultados!$A$2:$ZZ$2386, 2365, MATCH($B$2, resultados!$A$1:$ZZ$1, 0))</f>
        <v/>
      </c>
      <c r="C2371">
        <f>INDEX(resultados!$A$2:$ZZ$2386, 2365, MATCH($B$3, resultados!$A$1:$ZZ$1, 0))</f>
        <v/>
      </c>
    </row>
    <row r="2372">
      <c r="A2372">
        <f>INDEX(resultados!$A$2:$ZZ$2386, 2366, MATCH($B$1, resultados!$A$1:$ZZ$1, 0))</f>
        <v/>
      </c>
      <c r="B2372">
        <f>INDEX(resultados!$A$2:$ZZ$2386, 2366, MATCH($B$2, resultados!$A$1:$ZZ$1, 0))</f>
        <v/>
      </c>
      <c r="C2372">
        <f>INDEX(resultados!$A$2:$ZZ$2386, 2366, MATCH($B$3, resultados!$A$1:$ZZ$1, 0))</f>
        <v/>
      </c>
    </row>
    <row r="2373">
      <c r="A2373">
        <f>INDEX(resultados!$A$2:$ZZ$2386, 2367, MATCH($B$1, resultados!$A$1:$ZZ$1, 0))</f>
        <v/>
      </c>
      <c r="B2373">
        <f>INDEX(resultados!$A$2:$ZZ$2386, 2367, MATCH($B$2, resultados!$A$1:$ZZ$1, 0))</f>
        <v/>
      </c>
      <c r="C2373">
        <f>INDEX(resultados!$A$2:$ZZ$2386, 2367, MATCH($B$3, resultados!$A$1:$ZZ$1, 0))</f>
        <v/>
      </c>
    </row>
    <row r="2374">
      <c r="A2374">
        <f>INDEX(resultados!$A$2:$ZZ$2386, 2368, MATCH($B$1, resultados!$A$1:$ZZ$1, 0))</f>
        <v/>
      </c>
      <c r="B2374">
        <f>INDEX(resultados!$A$2:$ZZ$2386, 2368, MATCH($B$2, resultados!$A$1:$ZZ$1, 0))</f>
        <v/>
      </c>
      <c r="C2374">
        <f>INDEX(resultados!$A$2:$ZZ$2386, 2368, MATCH($B$3, resultados!$A$1:$ZZ$1, 0))</f>
        <v/>
      </c>
    </row>
    <row r="2375">
      <c r="A2375">
        <f>INDEX(resultados!$A$2:$ZZ$2386, 2369, MATCH($B$1, resultados!$A$1:$ZZ$1, 0))</f>
        <v/>
      </c>
      <c r="B2375">
        <f>INDEX(resultados!$A$2:$ZZ$2386, 2369, MATCH($B$2, resultados!$A$1:$ZZ$1, 0))</f>
        <v/>
      </c>
      <c r="C2375">
        <f>INDEX(resultados!$A$2:$ZZ$2386, 2369, MATCH($B$3, resultados!$A$1:$ZZ$1, 0))</f>
        <v/>
      </c>
    </row>
    <row r="2376">
      <c r="A2376">
        <f>INDEX(resultados!$A$2:$ZZ$2386, 2370, MATCH($B$1, resultados!$A$1:$ZZ$1, 0))</f>
        <v/>
      </c>
      <c r="B2376">
        <f>INDEX(resultados!$A$2:$ZZ$2386, 2370, MATCH($B$2, resultados!$A$1:$ZZ$1, 0))</f>
        <v/>
      </c>
      <c r="C2376">
        <f>INDEX(resultados!$A$2:$ZZ$2386, 2370, MATCH($B$3, resultados!$A$1:$ZZ$1, 0))</f>
        <v/>
      </c>
    </row>
    <row r="2377">
      <c r="A2377">
        <f>INDEX(resultados!$A$2:$ZZ$2386, 2371, MATCH($B$1, resultados!$A$1:$ZZ$1, 0))</f>
        <v/>
      </c>
      <c r="B2377">
        <f>INDEX(resultados!$A$2:$ZZ$2386, 2371, MATCH($B$2, resultados!$A$1:$ZZ$1, 0))</f>
        <v/>
      </c>
      <c r="C2377">
        <f>INDEX(resultados!$A$2:$ZZ$2386, 2371, MATCH($B$3, resultados!$A$1:$ZZ$1, 0))</f>
        <v/>
      </c>
    </row>
    <row r="2378">
      <c r="A2378">
        <f>INDEX(resultados!$A$2:$ZZ$2386, 2372, MATCH($B$1, resultados!$A$1:$ZZ$1, 0))</f>
        <v/>
      </c>
      <c r="B2378">
        <f>INDEX(resultados!$A$2:$ZZ$2386, 2372, MATCH($B$2, resultados!$A$1:$ZZ$1, 0))</f>
        <v/>
      </c>
      <c r="C2378">
        <f>INDEX(resultados!$A$2:$ZZ$2386, 2372, MATCH($B$3, resultados!$A$1:$ZZ$1, 0))</f>
        <v/>
      </c>
    </row>
    <row r="2379">
      <c r="A2379">
        <f>INDEX(resultados!$A$2:$ZZ$2386, 2373, MATCH($B$1, resultados!$A$1:$ZZ$1, 0))</f>
        <v/>
      </c>
      <c r="B2379">
        <f>INDEX(resultados!$A$2:$ZZ$2386, 2373, MATCH($B$2, resultados!$A$1:$ZZ$1, 0))</f>
        <v/>
      </c>
      <c r="C2379">
        <f>INDEX(resultados!$A$2:$ZZ$2386, 2373, MATCH($B$3, resultados!$A$1:$ZZ$1, 0))</f>
        <v/>
      </c>
    </row>
    <row r="2380">
      <c r="A2380">
        <f>INDEX(resultados!$A$2:$ZZ$2386, 2374, MATCH($B$1, resultados!$A$1:$ZZ$1, 0))</f>
        <v/>
      </c>
      <c r="B2380">
        <f>INDEX(resultados!$A$2:$ZZ$2386, 2374, MATCH($B$2, resultados!$A$1:$ZZ$1, 0))</f>
        <v/>
      </c>
      <c r="C2380">
        <f>INDEX(resultados!$A$2:$ZZ$2386, 2374, MATCH($B$3, resultados!$A$1:$ZZ$1, 0))</f>
        <v/>
      </c>
    </row>
    <row r="2381">
      <c r="A2381">
        <f>INDEX(resultados!$A$2:$ZZ$2386, 2375, MATCH($B$1, resultados!$A$1:$ZZ$1, 0))</f>
        <v/>
      </c>
      <c r="B2381">
        <f>INDEX(resultados!$A$2:$ZZ$2386, 2375, MATCH($B$2, resultados!$A$1:$ZZ$1, 0))</f>
        <v/>
      </c>
      <c r="C2381">
        <f>INDEX(resultados!$A$2:$ZZ$2386, 2375, MATCH($B$3, resultados!$A$1:$ZZ$1, 0))</f>
        <v/>
      </c>
    </row>
    <row r="2382">
      <c r="A2382">
        <f>INDEX(resultados!$A$2:$ZZ$2386, 2376, MATCH($B$1, resultados!$A$1:$ZZ$1, 0))</f>
        <v/>
      </c>
      <c r="B2382">
        <f>INDEX(resultados!$A$2:$ZZ$2386, 2376, MATCH($B$2, resultados!$A$1:$ZZ$1, 0))</f>
        <v/>
      </c>
      <c r="C2382">
        <f>INDEX(resultados!$A$2:$ZZ$2386, 2376, MATCH($B$3, resultados!$A$1:$ZZ$1, 0))</f>
        <v/>
      </c>
    </row>
    <row r="2383">
      <c r="A2383">
        <f>INDEX(resultados!$A$2:$ZZ$2386, 2377, MATCH($B$1, resultados!$A$1:$ZZ$1, 0))</f>
        <v/>
      </c>
      <c r="B2383">
        <f>INDEX(resultados!$A$2:$ZZ$2386, 2377, MATCH($B$2, resultados!$A$1:$ZZ$1, 0))</f>
        <v/>
      </c>
      <c r="C2383">
        <f>INDEX(resultados!$A$2:$ZZ$2386, 2377, MATCH($B$3, resultados!$A$1:$ZZ$1, 0))</f>
        <v/>
      </c>
    </row>
    <row r="2384">
      <c r="A2384">
        <f>INDEX(resultados!$A$2:$ZZ$2386, 2378, MATCH($B$1, resultados!$A$1:$ZZ$1, 0))</f>
        <v/>
      </c>
      <c r="B2384">
        <f>INDEX(resultados!$A$2:$ZZ$2386, 2378, MATCH($B$2, resultados!$A$1:$ZZ$1, 0))</f>
        <v/>
      </c>
      <c r="C2384">
        <f>INDEX(resultados!$A$2:$ZZ$2386, 2378, MATCH($B$3, resultados!$A$1:$ZZ$1, 0))</f>
        <v/>
      </c>
    </row>
    <row r="2385">
      <c r="A2385">
        <f>INDEX(resultados!$A$2:$ZZ$2386, 2379, MATCH($B$1, resultados!$A$1:$ZZ$1, 0))</f>
        <v/>
      </c>
      <c r="B2385">
        <f>INDEX(resultados!$A$2:$ZZ$2386, 2379, MATCH($B$2, resultados!$A$1:$ZZ$1, 0))</f>
        <v/>
      </c>
      <c r="C2385">
        <f>INDEX(resultados!$A$2:$ZZ$2386, 2379, MATCH($B$3, resultados!$A$1:$ZZ$1, 0))</f>
        <v/>
      </c>
    </row>
    <row r="2386">
      <c r="A2386">
        <f>INDEX(resultados!$A$2:$ZZ$2386, 2380, MATCH($B$1, resultados!$A$1:$ZZ$1, 0))</f>
        <v/>
      </c>
      <c r="B2386">
        <f>INDEX(resultados!$A$2:$ZZ$2386, 2380, MATCH($B$2, resultados!$A$1:$ZZ$1, 0))</f>
        <v/>
      </c>
      <c r="C2386">
        <f>INDEX(resultados!$A$2:$ZZ$2386, 2380, MATCH($B$3, resultados!$A$1:$ZZ$1, 0))</f>
        <v/>
      </c>
    </row>
    <row r="2387">
      <c r="A2387">
        <f>INDEX(resultados!$A$2:$ZZ$2386, 2381, MATCH($B$1, resultados!$A$1:$ZZ$1, 0))</f>
        <v/>
      </c>
      <c r="B2387">
        <f>INDEX(resultados!$A$2:$ZZ$2386, 2381, MATCH($B$2, resultados!$A$1:$ZZ$1, 0))</f>
        <v/>
      </c>
      <c r="C2387">
        <f>INDEX(resultados!$A$2:$ZZ$2386, 2381, MATCH($B$3, resultados!$A$1:$ZZ$1, 0))</f>
        <v/>
      </c>
    </row>
    <row r="2388">
      <c r="A2388">
        <f>INDEX(resultados!$A$2:$ZZ$2386, 2382, MATCH($B$1, resultados!$A$1:$ZZ$1, 0))</f>
        <v/>
      </c>
      <c r="B2388">
        <f>INDEX(resultados!$A$2:$ZZ$2386, 2382, MATCH($B$2, resultados!$A$1:$ZZ$1, 0))</f>
        <v/>
      </c>
      <c r="C2388">
        <f>INDEX(resultados!$A$2:$ZZ$2386, 2382, MATCH($B$3, resultados!$A$1:$ZZ$1, 0))</f>
        <v/>
      </c>
    </row>
    <row r="2389">
      <c r="A2389">
        <f>INDEX(resultados!$A$2:$ZZ$2386, 2383, MATCH($B$1, resultados!$A$1:$ZZ$1, 0))</f>
        <v/>
      </c>
      <c r="B2389">
        <f>INDEX(resultados!$A$2:$ZZ$2386, 2383, MATCH($B$2, resultados!$A$1:$ZZ$1, 0))</f>
        <v/>
      </c>
      <c r="C2389">
        <f>INDEX(resultados!$A$2:$ZZ$2386, 2383, MATCH($B$3, resultados!$A$1:$ZZ$1, 0))</f>
        <v/>
      </c>
    </row>
    <row r="2390">
      <c r="A2390">
        <f>INDEX(resultados!$A$2:$ZZ$2386, 2384, MATCH($B$1, resultados!$A$1:$ZZ$1, 0))</f>
        <v/>
      </c>
      <c r="B2390">
        <f>INDEX(resultados!$A$2:$ZZ$2386, 2384, MATCH($B$2, resultados!$A$1:$ZZ$1, 0))</f>
        <v/>
      </c>
      <c r="C2390">
        <f>INDEX(resultados!$A$2:$ZZ$2386, 2384, MATCH($B$3, resultados!$A$1:$ZZ$1, 0))</f>
        <v/>
      </c>
    </row>
    <row r="2391">
      <c r="A2391">
        <f>INDEX(resultados!$A$2:$ZZ$2386, 2385, MATCH($B$1, resultados!$A$1:$ZZ$1, 0))</f>
        <v/>
      </c>
      <c r="B2391">
        <f>INDEX(resultados!$A$2:$ZZ$2386, 2385, MATCH($B$2, resultados!$A$1:$ZZ$1, 0))</f>
        <v/>
      </c>
      <c r="C2391">
        <f>INDEX(resultados!$A$2:$ZZ$2386, 2385,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2024-09-24T16:21:39Z</dcterms:created>
  <dcterms:modified xmlns:dcterms="http://purl.org/dc/terms/" xmlns:xsi="http://www.w3.org/2001/XMLSchema-instance" xsi:type="dcterms:W3CDTF">2024-09-24T16:21:39Z</dcterms:modified>
</cp:coreProperties>
</file>